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Ткачук О Л\Администрации\Бюджет 2018\"/>
    </mc:Choice>
  </mc:AlternateContent>
  <bookViews>
    <workbookView xWindow="0" yWindow="0" windowWidth="28800" windowHeight="12300"/>
  </bookViews>
  <sheets>
    <sheet name="Додаток 1" sheetId="1" r:id="rId1"/>
  </sheets>
  <definedNames>
    <definedName name="_xlnm._FilterDatabase" localSheetId="0" hidden="1">'Додаток 1'!$C$1:$C$1006</definedName>
    <definedName name="_xlnm.Print_Titles" localSheetId="0">'Додаток 1'!$3:$7</definedName>
  </definedNames>
  <calcPr calcId="162913"/>
</workbook>
</file>

<file path=xl/calcChain.xml><?xml version="1.0" encoding="utf-8"?>
<calcChain xmlns="http://schemas.openxmlformats.org/spreadsheetml/2006/main">
  <c r="M690" i="1" l="1"/>
  <c r="L690" i="1"/>
  <c r="J690" i="1"/>
  <c r="I690" i="1"/>
  <c r="G690" i="1"/>
  <c r="F690" i="1"/>
  <c r="O1006" i="1" l="1"/>
  <c r="N1006" i="1"/>
  <c r="O1005" i="1"/>
  <c r="N1005" i="1"/>
  <c r="O1003" i="1"/>
  <c r="N1003" i="1"/>
  <c r="O1001" i="1"/>
  <c r="N1001" i="1"/>
  <c r="O1000" i="1"/>
  <c r="N1000" i="1"/>
  <c r="O998" i="1"/>
  <c r="N998" i="1"/>
  <c r="O997" i="1"/>
  <c r="N997" i="1"/>
  <c r="O995" i="1"/>
  <c r="N995" i="1"/>
  <c r="O993" i="1"/>
  <c r="N993" i="1"/>
  <c r="O992" i="1"/>
  <c r="N992" i="1"/>
  <c r="O990" i="1"/>
  <c r="O987" i="1"/>
  <c r="N987" i="1"/>
  <c r="O986" i="1"/>
  <c r="N986" i="1"/>
  <c r="O984" i="1"/>
  <c r="N984" i="1"/>
  <c r="O983" i="1"/>
  <c r="N983" i="1"/>
  <c r="O981" i="1"/>
  <c r="N981" i="1"/>
  <c r="O980" i="1"/>
  <c r="N980" i="1"/>
  <c r="O979" i="1"/>
  <c r="N979" i="1"/>
  <c r="O977" i="1"/>
  <c r="N977" i="1"/>
  <c r="O976" i="1"/>
  <c r="N976" i="1"/>
  <c r="O974" i="1"/>
  <c r="N974" i="1"/>
  <c r="O973" i="1"/>
  <c r="N973" i="1"/>
  <c r="O971" i="1"/>
  <c r="N971" i="1"/>
  <c r="O970" i="1"/>
  <c r="N970" i="1"/>
  <c r="O968" i="1"/>
  <c r="N968" i="1"/>
  <c r="O967" i="1"/>
  <c r="N967" i="1"/>
  <c r="O966" i="1"/>
  <c r="N966" i="1"/>
  <c r="O964" i="1"/>
  <c r="N964" i="1"/>
  <c r="O963" i="1"/>
  <c r="N963" i="1"/>
  <c r="O961" i="1"/>
  <c r="N961" i="1"/>
  <c r="O960" i="1"/>
  <c r="N960" i="1"/>
  <c r="O958" i="1"/>
  <c r="N958" i="1"/>
  <c r="O957" i="1"/>
  <c r="N957" i="1"/>
  <c r="O955" i="1"/>
  <c r="N955" i="1"/>
  <c r="O954" i="1"/>
  <c r="N954" i="1"/>
  <c r="O952" i="1"/>
  <c r="O950" i="1"/>
  <c r="N950" i="1"/>
  <c r="O949" i="1"/>
  <c r="N949" i="1"/>
  <c r="O947" i="1"/>
  <c r="N947" i="1"/>
  <c r="O946" i="1"/>
  <c r="N946" i="1"/>
  <c r="O945" i="1"/>
  <c r="N945" i="1"/>
  <c r="O943" i="1"/>
  <c r="N943" i="1"/>
  <c r="O942" i="1"/>
  <c r="N942" i="1"/>
  <c r="O941" i="1"/>
  <c r="N941" i="1"/>
  <c r="O939" i="1"/>
  <c r="N939" i="1"/>
  <c r="O938" i="1"/>
  <c r="N938" i="1"/>
  <c r="O937" i="1"/>
  <c r="N937" i="1"/>
  <c r="O935" i="1"/>
  <c r="N935" i="1"/>
  <c r="O934" i="1"/>
  <c r="N934" i="1"/>
  <c r="O932" i="1"/>
  <c r="N932" i="1"/>
  <c r="O931" i="1"/>
  <c r="N931" i="1"/>
  <c r="O929" i="1"/>
  <c r="O927" i="1"/>
  <c r="N927" i="1"/>
  <c r="O926" i="1"/>
  <c r="N926" i="1"/>
  <c r="O925" i="1"/>
  <c r="N925" i="1"/>
  <c r="O924" i="1"/>
  <c r="N924" i="1"/>
  <c r="O922" i="1"/>
  <c r="N922" i="1"/>
  <c r="O921" i="1"/>
  <c r="N921" i="1"/>
  <c r="O920" i="1"/>
  <c r="N920" i="1"/>
  <c r="O918" i="1"/>
  <c r="N918" i="1"/>
  <c r="O917" i="1"/>
  <c r="N917" i="1"/>
  <c r="O916" i="1"/>
  <c r="N916" i="1"/>
  <c r="O914" i="1"/>
  <c r="N914" i="1"/>
  <c r="O913" i="1"/>
  <c r="N913" i="1"/>
  <c r="O912" i="1"/>
  <c r="N912" i="1"/>
  <c r="O910" i="1"/>
  <c r="N910" i="1"/>
  <c r="O909" i="1"/>
  <c r="N909" i="1"/>
  <c r="O907" i="1"/>
  <c r="N907" i="1"/>
  <c r="O906" i="1"/>
  <c r="N906" i="1"/>
  <c r="O905" i="1"/>
  <c r="N905" i="1"/>
  <c r="O904" i="1"/>
  <c r="N904" i="1"/>
  <c r="O902" i="1"/>
  <c r="N902" i="1"/>
  <c r="O901" i="1"/>
  <c r="N901" i="1"/>
  <c r="O900" i="1"/>
  <c r="N900" i="1"/>
  <c r="O899" i="1"/>
  <c r="N899" i="1"/>
  <c r="O897" i="1"/>
  <c r="N895" i="1"/>
  <c r="N894" i="1"/>
  <c r="N893" i="1"/>
  <c r="N891" i="1"/>
  <c r="N890" i="1"/>
  <c r="N888" i="1"/>
  <c r="N887" i="1"/>
  <c r="N885" i="1"/>
  <c r="N884" i="1"/>
  <c r="N882" i="1"/>
  <c r="N881" i="1"/>
  <c r="N879" i="1"/>
  <c r="N878" i="1"/>
  <c r="N877" i="1"/>
  <c r="N875" i="1"/>
  <c r="N874" i="1"/>
  <c r="N872" i="1"/>
  <c r="N871" i="1"/>
  <c r="N870" i="1"/>
  <c r="N868" i="1"/>
  <c r="N867" i="1"/>
  <c r="O865" i="1"/>
  <c r="O863" i="1"/>
  <c r="N863" i="1"/>
  <c r="O861" i="1"/>
  <c r="N861" i="1"/>
  <c r="O860" i="1"/>
  <c r="N860" i="1"/>
  <c r="O858" i="1"/>
  <c r="N858" i="1"/>
  <c r="O857" i="1"/>
  <c r="N857" i="1"/>
  <c r="O855" i="1"/>
  <c r="N855" i="1"/>
  <c r="O854" i="1"/>
  <c r="N854" i="1"/>
  <c r="O852" i="1"/>
  <c r="N852" i="1"/>
  <c r="O851" i="1"/>
  <c r="N851" i="1"/>
  <c r="O849" i="1"/>
  <c r="N849" i="1"/>
  <c r="O848" i="1"/>
  <c r="N848" i="1"/>
  <c r="O847" i="1"/>
  <c r="N847" i="1"/>
  <c r="O845" i="1"/>
  <c r="N845" i="1"/>
  <c r="O844" i="1"/>
  <c r="N844" i="1"/>
  <c r="O843" i="1"/>
  <c r="N843" i="1"/>
  <c r="O841" i="1"/>
  <c r="N841" i="1"/>
  <c r="O840" i="1"/>
  <c r="N840" i="1"/>
  <c r="O839" i="1"/>
  <c r="N839" i="1"/>
  <c r="O838" i="1"/>
  <c r="N838" i="1"/>
  <c r="O836" i="1"/>
  <c r="N836" i="1"/>
  <c r="O834" i="1"/>
  <c r="O832" i="1"/>
  <c r="N832" i="1"/>
  <c r="O831" i="1"/>
  <c r="N831" i="1"/>
  <c r="O829" i="1"/>
  <c r="N829" i="1"/>
  <c r="O828" i="1"/>
  <c r="N828" i="1"/>
  <c r="O826" i="1"/>
  <c r="N826" i="1"/>
  <c r="O825" i="1"/>
  <c r="N825" i="1"/>
  <c r="O823" i="1"/>
  <c r="N823" i="1"/>
  <c r="O822" i="1"/>
  <c r="N822" i="1"/>
  <c r="O821" i="1"/>
  <c r="N821" i="1"/>
  <c r="O819" i="1"/>
  <c r="N819" i="1"/>
  <c r="O818" i="1"/>
  <c r="N818" i="1"/>
  <c r="O816" i="1"/>
  <c r="N816" i="1"/>
  <c r="O815" i="1"/>
  <c r="N815" i="1"/>
  <c r="O813" i="1"/>
  <c r="N813" i="1"/>
  <c r="O812" i="1"/>
  <c r="N812" i="1"/>
  <c r="O811" i="1"/>
  <c r="N811" i="1"/>
  <c r="O809" i="1"/>
  <c r="N809" i="1"/>
  <c r="O808" i="1"/>
  <c r="N808" i="1"/>
  <c r="O807" i="1"/>
  <c r="N807" i="1"/>
  <c r="O805" i="1"/>
  <c r="N805" i="1"/>
  <c r="O804" i="1"/>
  <c r="N804" i="1"/>
  <c r="O803" i="1"/>
  <c r="N803" i="1"/>
  <c r="O802" i="1"/>
  <c r="N802" i="1"/>
  <c r="O800" i="1"/>
  <c r="N800" i="1"/>
  <c r="O799" i="1"/>
  <c r="N799" i="1"/>
  <c r="O798" i="1"/>
  <c r="N798" i="1"/>
  <c r="O796" i="1"/>
  <c r="N796" i="1"/>
  <c r="O795" i="1"/>
  <c r="N795" i="1"/>
  <c r="O793" i="1"/>
  <c r="N793" i="1"/>
  <c r="O792" i="1"/>
  <c r="N792" i="1"/>
  <c r="O790" i="1"/>
  <c r="N790" i="1"/>
  <c r="O789" i="1"/>
  <c r="N789" i="1"/>
  <c r="O788" i="1"/>
  <c r="N788" i="1"/>
  <c r="O786" i="1"/>
  <c r="N786" i="1"/>
  <c r="O785" i="1"/>
  <c r="N785" i="1"/>
  <c r="O783" i="1"/>
  <c r="N783" i="1"/>
  <c r="O782" i="1"/>
  <c r="N782" i="1"/>
  <c r="O780" i="1"/>
  <c r="O778" i="1"/>
  <c r="N778" i="1"/>
  <c r="O777" i="1"/>
  <c r="N777" i="1"/>
  <c r="O776" i="1"/>
  <c r="N776" i="1"/>
  <c r="O774" i="1"/>
  <c r="N774" i="1"/>
  <c r="O773" i="1"/>
  <c r="N773" i="1"/>
  <c r="O772" i="1"/>
  <c r="N772" i="1"/>
  <c r="O770" i="1"/>
  <c r="N770" i="1"/>
  <c r="O769" i="1"/>
  <c r="N769" i="1"/>
  <c r="O767" i="1"/>
  <c r="N767" i="1"/>
  <c r="O766" i="1"/>
  <c r="N766" i="1"/>
  <c r="O765" i="1"/>
  <c r="N765" i="1"/>
  <c r="O763" i="1"/>
  <c r="N763" i="1"/>
  <c r="O762" i="1"/>
  <c r="N762" i="1"/>
  <c r="O760" i="1"/>
  <c r="N760" i="1"/>
  <c r="O759" i="1"/>
  <c r="N759" i="1"/>
  <c r="O758" i="1"/>
  <c r="N758" i="1"/>
  <c r="O757" i="1"/>
  <c r="N757" i="1"/>
  <c r="O755" i="1"/>
  <c r="O753" i="1"/>
  <c r="N753" i="1"/>
  <c r="O752" i="1"/>
  <c r="N752" i="1"/>
  <c r="O750" i="1"/>
  <c r="N750" i="1"/>
  <c r="O749" i="1"/>
  <c r="N749" i="1"/>
  <c r="O748" i="1"/>
  <c r="N748" i="1"/>
  <c r="O746" i="1"/>
  <c r="N746" i="1"/>
  <c r="O745" i="1"/>
  <c r="N745" i="1"/>
  <c r="O744" i="1"/>
  <c r="N744" i="1"/>
  <c r="O743" i="1"/>
  <c r="N743" i="1"/>
  <c r="O741" i="1"/>
  <c r="N741" i="1"/>
  <c r="O740" i="1"/>
  <c r="N740" i="1"/>
  <c r="O739" i="1"/>
  <c r="N739" i="1"/>
  <c r="O737" i="1"/>
  <c r="N737" i="1"/>
  <c r="O736" i="1"/>
  <c r="N736" i="1"/>
  <c r="O735" i="1"/>
  <c r="N735" i="1"/>
  <c r="O733" i="1"/>
  <c r="N733" i="1"/>
  <c r="O732" i="1"/>
  <c r="N732" i="1"/>
  <c r="O730" i="1"/>
  <c r="N730" i="1"/>
  <c r="O729" i="1"/>
  <c r="N729" i="1"/>
  <c r="O728" i="1"/>
  <c r="N728" i="1"/>
  <c r="O726" i="1"/>
  <c r="O724" i="1"/>
  <c r="N724" i="1"/>
  <c r="O723" i="1"/>
  <c r="N723" i="1"/>
  <c r="O720" i="1"/>
  <c r="N720" i="1"/>
  <c r="O719" i="1"/>
  <c r="N719" i="1"/>
  <c r="O716" i="1"/>
  <c r="N716" i="1"/>
  <c r="O715" i="1"/>
  <c r="N715" i="1"/>
  <c r="O712" i="1"/>
  <c r="N712" i="1"/>
  <c r="O711" i="1"/>
  <c r="N711" i="1"/>
  <c r="O708" i="1"/>
  <c r="N708" i="1"/>
  <c r="O707" i="1"/>
  <c r="N707" i="1"/>
  <c r="O704" i="1"/>
  <c r="N704" i="1"/>
  <c r="O703" i="1"/>
  <c r="N703" i="1"/>
  <c r="O702" i="1"/>
  <c r="N702" i="1"/>
  <c r="O701" i="1"/>
  <c r="N701" i="1"/>
  <c r="O698" i="1"/>
  <c r="N698" i="1"/>
  <c r="O697" i="1"/>
  <c r="N697" i="1"/>
  <c r="O694" i="1"/>
  <c r="N694" i="1"/>
  <c r="O693" i="1"/>
  <c r="N693" i="1"/>
  <c r="O691" i="1"/>
  <c r="O689" i="1"/>
  <c r="N689" i="1"/>
  <c r="O688" i="1"/>
  <c r="N688" i="1"/>
  <c r="O686" i="1"/>
  <c r="N686" i="1"/>
  <c r="O685" i="1"/>
  <c r="N685" i="1"/>
  <c r="O684" i="1"/>
  <c r="N684" i="1"/>
  <c r="O682" i="1"/>
  <c r="N682" i="1"/>
  <c r="O681" i="1"/>
  <c r="N681" i="1"/>
  <c r="O680" i="1"/>
  <c r="N680" i="1"/>
  <c r="O678" i="1"/>
  <c r="N678" i="1"/>
  <c r="O677" i="1"/>
  <c r="N677" i="1"/>
  <c r="O676" i="1"/>
  <c r="N676" i="1"/>
  <c r="O674" i="1"/>
  <c r="N674" i="1"/>
  <c r="O673" i="1"/>
  <c r="N673" i="1"/>
  <c r="O672" i="1"/>
  <c r="N672" i="1"/>
  <c r="O670" i="1"/>
  <c r="N670" i="1"/>
  <c r="O669" i="1"/>
  <c r="N669" i="1"/>
  <c r="O668" i="1"/>
  <c r="N668" i="1"/>
  <c r="O666" i="1"/>
  <c r="N666" i="1"/>
  <c r="O665" i="1"/>
  <c r="N665" i="1"/>
  <c r="O663" i="1"/>
  <c r="N663" i="1"/>
  <c r="O662" i="1"/>
  <c r="N662" i="1"/>
  <c r="O661" i="1"/>
  <c r="N661" i="1"/>
  <c r="O659" i="1"/>
  <c r="N659" i="1"/>
  <c r="O658" i="1"/>
  <c r="N658" i="1"/>
  <c r="O656" i="1"/>
  <c r="N656" i="1"/>
  <c r="O655" i="1"/>
  <c r="N655" i="1"/>
  <c r="O653" i="1"/>
  <c r="N653" i="1"/>
  <c r="O652" i="1"/>
  <c r="N652" i="1"/>
  <c r="O651" i="1"/>
  <c r="N651" i="1"/>
  <c r="O649" i="1"/>
  <c r="N649" i="1"/>
  <c r="O648" i="1"/>
  <c r="N648" i="1"/>
  <c r="O646" i="1"/>
  <c r="O644" i="1"/>
  <c r="N644" i="1"/>
  <c r="O643" i="1"/>
  <c r="N643" i="1"/>
  <c r="O642" i="1"/>
  <c r="N642" i="1"/>
  <c r="O641" i="1"/>
  <c r="N641" i="1"/>
  <c r="N634" i="1"/>
  <c r="N633" i="1"/>
  <c r="N632" i="1"/>
  <c r="O630" i="1"/>
  <c r="N630" i="1"/>
  <c r="O629" i="1"/>
  <c r="N629" i="1"/>
  <c r="O628" i="1"/>
  <c r="N628" i="1"/>
  <c r="O627" i="1"/>
  <c r="N627" i="1"/>
  <c r="O625" i="1"/>
  <c r="N625" i="1"/>
  <c r="O624" i="1"/>
  <c r="N624" i="1"/>
  <c r="O622" i="1"/>
  <c r="N622" i="1"/>
  <c r="O621" i="1"/>
  <c r="N621" i="1"/>
  <c r="O620" i="1"/>
  <c r="N620" i="1"/>
  <c r="O615" i="1"/>
  <c r="N615" i="1"/>
  <c r="O614" i="1"/>
  <c r="N614" i="1"/>
  <c r="O613" i="1"/>
  <c r="N613" i="1"/>
  <c r="O611" i="1"/>
  <c r="N611" i="1"/>
  <c r="O610" i="1"/>
  <c r="N610" i="1"/>
  <c r="O609" i="1"/>
  <c r="N609" i="1"/>
  <c r="O608" i="1"/>
  <c r="N608" i="1"/>
  <c r="O606" i="1"/>
  <c r="N606" i="1"/>
  <c r="O605" i="1"/>
  <c r="N605" i="1"/>
  <c r="O604" i="1"/>
  <c r="N604" i="1"/>
  <c r="O603" i="1"/>
  <c r="N603" i="1"/>
  <c r="O601" i="1"/>
  <c r="O599" i="1"/>
  <c r="N599" i="1"/>
  <c r="O598" i="1"/>
  <c r="N598" i="1"/>
  <c r="O597" i="1"/>
  <c r="N597" i="1"/>
  <c r="O595" i="1"/>
  <c r="N595" i="1"/>
  <c r="O594" i="1"/>
  <c r="N594" i="1"/>
  <c r="O592" i="1"/>
  <c r="N592" i="1"/>
  <c r="O591" i="1"/>
  <c r="N591" i="1"/>
  <c r="O590" i="1"/>
  <c r="N590" i="1"/>
  <c r="O588" i="1"/>
  <c r="N588" i="1"/>
  <c r="O587" i="1"/>
  <c r="N587" i="1"/>
  <c r="O586" i="1"/>
  <c r="N586" i="1"/>
  <c r="O584" i="1"/>
  <c r="N584" i="1"/>
  <c r="O583" i="1"/>
  <c r="N583" i="1"/>
  <c r="O582" i="1"/>
  <c r="N582" i="1"/>
  <c r="O581" i="1"/>
  <c r="N581" i="1"/>
  <c r="O579" i="1"/>
  <c r="N579" i="1"/>
  <c r="O578" i="1"/>
  <c r="N578" i="1"/>
  <c r="O577" i="1"/>
  <c r="N577" i="1"/>
  <c r="O575" i="1"/>
  <c r="N575" i="1"/>
  <c r="O574" i="1"/>
  <c r="N574" i="1"/>
  <c r="O573" i="1"/>
  <c r="N573" i="1"/>
  <c r="O571" i="1"/>
  <c r="N571" i="1"/>
  <c r="O570" i="1"/>
  <c r="N570" i="1"/>
  <c r="O569" i="1"/>
  <c r="N569" i="1"/>
  <c r="O567" i="1"/>
  <c r="O565" i="1"/>
  <c r="N565" i="1"/>
  <c r="O564" i="1"/>
  <c r="N564" i="1"/>
  <c r="O563" i="1"/>
  <c r="N563" i="1"/>
  <c r="O561" i="1"/>
  <c r="N561" i="1"/>
  <c r="O560" i="1"/>
  <c r="N560" i="1"/>
  <c r="O559" i="1"/>
  <c r="N559" i="1"/>
  <c r="O557" i="1"/>
  <c r="N557" i="1"/>
  <c r="O556" i="1"/>
  <c r="N556" i="1"/>
  <c r="O555" i="1"/>
  <c r="N555" i="1"/>
  <c r="O553" i="1"/>
  <c r="N553" i="1"/>
  <c r="O552" i="1"/>
  <c r="N552" i="1"/>
  <c r="O551" i="1"/>
  <c r="N551" i="1"/>
  <c r="O549" i="1"/>
  <c r="N549" i="1"/>
  <c r="O548" i="1"/>
  <c r="N548" i="1"/>
  <c r="O547" i="1"/>
  <c r="N547" i="1"/>
  <c r="O545" i="1"/>
  <c r="N545" i="1"/>
  <c r="O544" i="1"/>
  <c r="N544" i="1"/>
  <c r="O543" i="1"/>
  <c r="N543" i="1"/>
  <c r="O542" i="1"/>
  <c r="N542" i="1"/>
  <c r="O541" i="1"/>
  <c r="N541" i="1"/>
  <c r="O539" i="1"/>
  <c r="N539" i="1"/>
  <c r="O538" i="1"/>
  <c r="N538" i="1"/>
  <c r="O537" i="1"/>
  <c r="N537" i="1"/>
  <c r="O536" i="1"/>
  <c r="N536" i="1"/>
  <c r="O535" i="1"/>
  <c r="N535" i="1"/>
  <c r="O534" i="1"/>
  <c r="N534" i="1"/>
  <c r="O533" i="1"/>
  <c r="N533" i="1"/>
  <c r="O531" i="1"/>
  <c r="N531" i="1"/>
  <c r="O530" i="1"/>
  <c r="N530" i="1"/>
  <c r="O529" i="1"/>
  <c r="N529" i="1"/>
  <c r="O527" i="1"/>
  <c r="N527" i="1"/>
  <c r="O526" i="1"/>
  <c r="N526" i="1"/>
  <c r="O525" i="1"/>
  <c r="N525" i="1"/>
  <c r="O524" i="1"/>
  <c r="N524" i="1"/>
  <c r="O523" i="1"/>
  <c r="N523" i="1"/>
  <c r="O522" i="1"/>
  <c r="N522" i="1"/>
  <c r="O521" i="1"/>
  <c r="N521" i="1"/>
  <c r="O519" i="1"/>
  <c r="N519" i="1"/>
  <c r="O518" i="1"/>
  <c r="N518" i="1"/>
  <c r="O517" i="1"/>
  <c r="N517" i="1"/>
  <c r="O516" i="1"/>
  <c r="N516" i="1"/>
  <c r="O515" i="1"/>
  <c r="N515" i="1"/>
  <c r="O513" i="1"/>
  <c r="N513" i="1"/>
  <c r="O512" i="1"/>
  <c r="N512" i="1"/>
  <c r="O511" i="1"/>
  <c r="N511" i="1"/>
  <c r="O510" i="1"/>
  <c r="N510" i="1"/>
  <c r="O509" i="1"/>
  <c r="N509" i="1"/>
  <c r="O507" i="1"/>
  <c r="O504" i="1"/>
  <c r="N504" i="1"/>
  <c r="O503" i="1"/>
  <c r="N503" i="1"/>
  <c r="O501" i="1"/>
  <c r="N501" i="1"/>
  <c r="O500" i="1"/>
  <c r="N500" i="1"/>
  <c r="O498" i="1"/>
  <c r="N498" i="1"/>
  <c r="O497" i="1"/>
  <c r="N497" i="1"/>
  <c r="O495" i="1"/>
  <c r="N495" i="1"/>
  <c r="O494" i="1"/>
  <c r="N494" i="1"/>
  <c r="O492" i="1"/>
  <c r="N492" i="1"/>
  <c r="O491" i="1"/>
  <c r="N491" i="1"/>
  <c r="O489" i="1"/>
  <c r="N489" i="1"/>
  <c r="O488" i="1"/>
  <c r="N488" i="1"/>
  <c r="O487" i="1"/>
  <c r="N487" i="1"/>
  <c r="O485" i="1"/>
  <c r="N485" i="1"/>
  <c r="O484" i="1"/>
  <c r="N484" i="1"/>
  <c r="O482" i="1"/>
  <c r="O480" i="1"/>
  <c r="N480" i="1"/>
  <c r="O479" i="1"/>
  <c r="N479" i="1"/>
  <c r="O477" i="1"/>
  <c r="N477" i="1"/>
  <c r="O476" i="1"/>
  <c r="N476" i="1"/>
  <c r="O474" i="1"/>
  <c r="N474" i="1"/>
  <c r="O473" i="1"/>
  <c r="N473" i="1"/>
  <c r="O471" i="1"/>
  <c r="N471" i="1"/>
  <c r="O470" i="1"/>
  <c r="N470" i="1"/>
  <c r="O468" i="1"/>
  <c r="N468" i="1"/>
  <c r="O467" i="1"/>
  <c r="N467" i="1"/>
  <c r="O465" i="1"/>
  <c r="N465" i="1"/>
  <c r="O464" i="1"/>
  <c r="N464" i="1"/>
  <c r="O463" i="1"/>
  <c r="N463" i="1"/>
  <c r="O461" i="1"/>
  <c r="N461" i="1"/>
  <c r="O460" i="1"/>
  <c r="N460" i="1"/>
  <c r="O458" i="1"/>
  <c r="N458" i="1"/>
  <c r="O457" i="1"/>
  <c r="N457" i="1"/>
  <c r="O456" i="1"/>
  <c r="N456" i="1"/>
  <c r="O454" i="1"/>
  <c r="N454" i="1"/>
  <c r="O453" i="1"/>
  <c r="N453" i="1"/>
  <c r="O452" i="1"/>
  <c r="N452" i="1"/>
  <c r="O450" i="1"/>
  <c r="N450" i="1"/>
  <c r="O449" i="1"/>
  <c r="N449" i="1"/>
  <c r="O447" i="1"/>
  <c r="O445" i="1"/>
  <c r="N445" i="1"/>
  <c r="O444" i="1"/>
  <c r="N444" i="1"/>
  <c r="O442" i="1"/>
  <c r="N442" i="1"/>
  <c r="O441" i="1"/>
  <c r="N441" i="1"/>
  <c r="O440" i="1"/>
  <c r="N440" i="1"/>
  <c r="O439" i="1"/>
  <c r="N439" i="1"/>
  <c r="O438" i="1"/>
  <c r="N438" i="1"/>
  <c r="O436" i="1"/>
  <c r="N436" i="1"/>
  <c r="O435" i="1"/>
  <c r="N435" i="1"/>
  <c r="O434" i="1"/>
  <c r="N434" i="1"/>
  <c r="O432" i="1"/>
  <c r="N432" i="1"/>
  <c r="O431" i="1"/>
  <c r="N431" i="1"/>
  <c r="O430" i="1"/>
  <c r="N430" i="1"/>
  <c r="O429" i="1"/>
  <c r="N429" i="1"/>
  <c r="O428" i="1"/>
  <c r="N428" i="1"/>
  <c r="O427" i="1"/>
  <c r="N427" i="1"/>
  <c r="O425" i="1"/>
  <c r="N425" i="1"/>
  <c r="O424" i="1"/>
  <c r="N424" i="1"/>
  <c r="O423" i="1"/>
  <c r="N423" i="1"/>
  <c r="O421" i="1"/>
  <c r="N421" i="1"/>
  <c r="O420" i="1"/>
  <c r="N420" i="1"/>
  <c r="O419" i="1"/>
  <c r="N419" i="1"/>
  <c r="O417" i="1"/>
  <c r="N417" i="1"/>
  <c r="O416" i="1"/>
  <c r="N416" i="1"/>
  <c r="O415" i="1"/>
  <c r="N415" i="1"/>
  <c r="O413" i="1"/>
  <c r="N413" i="1"/>
  <c r="O412" i="1"/>
  <c r="N412" i="1"/>
  <c r="O411" i="1"/>
  <c r="N411" i="1"/>
  <c r="O409" i="1"/>
  <c r="N407" i="1"/>
  <c r="N406" i="1"/>
  <c r="N404" i="1"/>
  <c r="N403" i="1"/>
  <c r="N402" i="1"/>
  <c r="N400" i="1"/>
  <c r="N398" i="1"/>
  <c r="N397" i="1"/>
  <c r="N395" i="1"/>
  <c r="N393" i="1"/>
  <c r="N391" i="1"/>
  <c r="N390" i="1"/>
  <c r="N389" i="1"/>
  <c r="N387" i="1"/>
  <c r="N386" i="1"/>
  <c r="N384" i="1"/>
  <c r="N383" i="1"/>
  <c r="O381" i="1"/>
  <c r="O379" i="1"/>
  <c r="N379" i="1"/>
  <c r="O378" i="1"/>
  <c r="N378" i="1"/>
  <c r="O376" i="1"/>
  <c r="N376" i="1"/>
  <c r="O375" i="1"/>
  <c r="N375" i="1"/>
  <c r="O373" i="1"/>
  <c r="N373" i="1"/>
  <c r="O372" i="1"/>
  <c r="N372" i="1"/>
  <c r="O370" i="1"/>
  <c r="N370" i="1"/>
  <c r="O369" i="1"/>
  <c r="N369" i="1"/>
  <c r="O367" i="1"/>
  <c r="N367" i="1"/>
  <c r="O366" i="1"/>
  <c r="N366" i="1"/>
  <c r="O364" i="1"/>
  <c r="N364" i="1"/>
  <c r="O363" i="1"/>
  <c r="N363" i="1"/>
  <c r="O361" i="1"/>
  <c r="N361" i="1"/>
  <c r="O360" i="1"/>
  <c r="N360" i="1"/>
  <c r="O359" i="1"/>
  <c r="N359" i="1"/>
  <c r="O357" i="1"/>
  <c r="N357" i="1"/>
  <c r="O356" i="1"/>
  <c r="N356" i="1"/>
  <c r="O354" i="1"/>
  <c r="N354" i="1"/>
  <c r="O353" i="1"/>
  <c r="N353" i="1"/>
  <c r="O352" i="1"/>
  <c r="N352" i="1"/>
  <c r="O350" i="1"/>
  <c r="N350" i="1"/>
  <c r="O349" i="1"/>
  <c r="N349" i="1"/>
  <c r="O348" i="1"/>
  <c r="N348" i="1"/>
  <c r="O346" i="1"/>
  <c r="N346" i="1"/>
  <c r="O345" i="1"/>
  <c r="N345" i="1"/>
  <c r="O343" i="1"/>
  <c r="N343" i="1"/>
  <c r="O342" i="1"/>
  <c r="N342" i="1"/>
  <c r="O340" i="1"/>
  <c r="N340" i="1"/>
  <c r="O339" i="1"/>
  <c r="O336" i="1"/>
  <c r="N336" i="1"/>
  <c r="O335" i="1"/>
  <c r="N335" i="1"/>
  <c r="O334" i="1"/>
  <c r="N334" i="1"/>
  <c r="O332" i="1"/>
  <c r="N332" i="1"/>
  <c r="O331" i="1"/>
  <c r="N331" i="1"/>
  <c r="O329" i="1"/>
  <c r="N329" i="1"/>
  <c r="O328" i="1"/>
  <c r="N328" i="1"/>
  <c r="O326" i="1"/>
  <c r="N326" i="1"/>
  <c r="O325" i="1"/>
  <c r="N325" i="1"/>
  <c r="O323" i="1"/>
  <c r="N323" i="1"/>
  <c r="O322" i="1"/>
  <c r="N322" i="1"/>
  <c r="O320" i="1"/>
  <c r="N320" i="1"/>
  <c r="O319" i="1"/>
  <c r="N319" i="1"/>
  <c r="O318" i="1"/>
  <c r="O315" i="1"/>
  <c r="N315" i="1"/>
  <c r="O314" i="1"/>
  <c r="N314" i="1"/>
  <c r="O313" i="1"/>
  <c r="N313" i="1"/>
  <c r="O311" i="1"/>
  <c r="N311" i="1"/>
  <c r="O310" i="1"/>
  <c r="N310" i="1"/>
  <c r="O308" i="1"/>
  <c r="N308" i="1"/>
  <c r="O307" i="1"/>
  <c r="N307" i="1"/>
  <c r="O306" i="1"/>
  <c r="N306" i="1"/>
  <c r="O304" i="1"/>
  <c r="N304" i="1"/>
  <c r="O303" i="1"/>
  <c r="N303" i="1"/>
  <c r="O301" i="1"/>
  <c r="N301" i="1"/>
  <c r="O300" i="1"/>
  <c r="N300" i="1"/>
  <c r="O298" i="1"/>
  <c r="N298" i="1"/>
  <c r="O297" i="1"/>
  <c r="N297" i="1"/>
  <c r="O295" i="1"/>
  <c r="N295" i="1"/>
  <c r="O294" i="1"/>
  <c r="N294" i="1"/>
  <c r="O292" i="1"/>
  <c r="N292" i="1"/>
  <c r="O291" i="1"/>
  <c r="N291" i="1"/>
  <c r="O289" i="1"/>
  <c r="N289" i="1"/>
  <c r="O288" i="1"/>
  <c r="N288" i="1"/>
  <c r="O286" i="1"/>
  <c r="N286" i="1"/>
  <c r="O285" i="1"/>
  <c r="N285" i="1"/>
  <c r="O283" i="1"/>
  <c r="N283" i="1"/>
  <c r="O282" i="1"/>
  <c r="N282" i="1"/>
  <c r="O280" i="1"/>
  <c r="N280" i="1"/>
  <c r="O279" i="1"/>
  <c r="O276" i="1"/>
  <c r="N276" i="1"/>
  <c r="O275" i="1"/>
  <c r="N275" i="1"/>
  <c r="O274" i="1"/>
  <c r="N274" i="1"/>
  <c r="O272" i="1"/>
  <c r="N272" i="1"/>
  <c r="O271" i="1"/>
  <c r="N271" i="1"/>
  <c r="O269" i="1"/>
  <c r="N269" i="1"/>
  <c r="O268" i="1"/>
  <c r="N268" i="1"/>
  <c r="O266" i="1"/>
  <c r="N266" i="1"/>
  <c r="O265" i="1"/>
  <c r="N265" i="1"/>
  <c r="O264" i="1"/>
  <c r="N264" i="1"/>
  <c r="O263" i="1"/>
  <c r="N263" i="1"/>
  <c r="O262" i="1"/>
  <c r="N262" i="1"/>
  <c r="O261" i="1"/>
  <c r="N261" i="1"/>
  <c r="O259" i="1"/>
  <c r="N259" i="1"/>
  <c r="O258" i="1"/>
  <c r="N258" i="1"/>
  <c r="O257" i="1"/>
  <c r="N257" i="1"/>
  <c r="O255" i="1"/>
  <c r="N255" i="1"/>
  <c r="O254" i="1"/>
  <c r="N254" i="1"/>
  <c r="O253" i="1"/>
  <c r="N253" i="1"/>
  <c r="O251" i="1"/>
  <c r="N251" i="1"/>
  <c r="O250" i="1"/>
  <c r="N250" i="1"/>
  <c r="O248" i="1"/>
  <c r="N248" i="1"/>
  <c r="O247" i="1"/>
  <c r="N247" i="1"/>
  <c r="O246" i="1"/>
  <c r="N246" i="1"/>
  <c r="O245" i="1"/>
  <c r="O243" i="1"/>
  <c r="N243" i="1"/>
  <c r="O242" i="1"/>
  <c r="N242" i="1"/>
  <c r="O241" i="1"/>
  <c r="N241" i="1"/>
  <c r="O239" i="1"/>
  <c r="N239" i="1"/>
  <c r="O238" i="1"/>
  <c r="N238" i="1"/>
  <c r="O237" i="1"/>
  <c r="N237" i="1"/>
  <c r="O235" i="1"/>
  <c r="N235" i="1"/>
  <c r="O234" i="1"/>
  <c r="N234" i="1"/>
  <c r="O233" i="1"/>
  <c r="N233" i="1"/>
  <c r="O231" i="1"/>
  <c r="N231" i="1"/>
  <c r="O230" i="1"/>
  <c r="N230" i="1"/>
  <c r="O228" i="1"/>
  <c r="N228" i="1"/>
  <c r="O227" i="1"/>
  <c r="N227" i="1"/>
  <c r="O225" i="1"/>
  <c r="N225" i="1"/>
  <c r="O224" i="1"/>
  <c r="N224" i="1"/>
  <c r="O222" i="1"/>
  <c r="N222" i="1"/>
  <c r="O221" i="1"/>
  <c r="N221" i="1"/>
  <c r="O219" i="1"/>
  <c r="N219" i="1"/>
  <c r="O218" i="1"/>
  <c r="N218" i="1"/>
  <c r="O216" i="1"/>
  <c r="N216" i="1"/>
  <c r="O215" i="1"/>
  <c r="N215" i="1"/>
  <c r="O213" i="1"/>
  <c r="N213" i="1"/>
  <c r="O212" i="1"/>
  <c r="N212" i="1"/>
  <c r="O211" i="1"/>
  <c r="N211" i="1"/>
  <c r="O209" i="1"/>
  <c r="N209" i="1"/>
  <c r="O208" i="1"/>
  <c r="N208" i="1"/>
  <c r="O207" i="1"/>
  <c r="N207" i="1"/>
  <c r="O205" i="1"/>
  <c r="N205" i="1"/>
  <c r="O204" i="1"/>
  <c r="N204" i="1"/>
  <c r="O203" i="1"/>
  <c r="N203" i="1"/>
  <c r="O201" i="1"/>
  <c r="N201" i="1"/>
  <c r="O200" i="1"/>
  <c r="N200" i="1"/>
  <c r="O199" i="1"/>
  <c r="N199" i="1"/>
  <c r="O197" i="1"/>
  <c r="N197" i="1"/>
  <c r="O196" i="1"/>
  <c r="N196" i="1"/>
  <c r="O195" i="1"/>
  <c r="N195" i="1"/>
  <c r="O193" i="1"/>
  <c r="N193" i="1"/>
  <c r="O192" i="1"/>
  <c r="N192" i="1"/>
  <c r="O191" i="1"/>
  <c r="N191" i="1"/>
  <c r="O190" i="1"/>
  <c r="N190" i="1"/>
  <c r="O189" i="1"/>
  <c r="N189" i="1"/>
  <c r="O187" i="1"/>
  <c r="N187" i="1"/>
  <c r="O186" i="1"/>
  <c r="N186" i="1"/>
  <c r="O185" i="1"/>
  <c r="N185" i="1"/>
  <c r="O183" i="1"/>
  <c r="N183" i="1"/>
  <c r="O182" i="1"/>
  <c r="N182" i="1"/>
  <c r="O180" i="1"/>
  <c r="O178" i="1"/>
  <c r="O177" i="1"/>
  <c r="O172" i="1"/>
  <c r="O171" i="1"/>
  <c r="O162" i="1"/>
  <c r="O161" i="1"/>
  <c r="N156" i="1"/>
  <c r="N155" i="1"/>
  <c r="O153" i="1"/>
  <c r="O150" i="1"/>
  <c r="N150" i="1"/>
  <c r="O149" i="1"/>
  <c r="N149" i="1"/>
  <c r="O147" i="1"/>
  <c r="N147" i="1"/>
  <c r="O146" i="1"/>
  <c r="N146" i="1"/>
  <c r="O144" i="1"/>
  <c r="N144" i="1"/>
  <c r="O143" i="1"/>
  <c r="N143" i="1"/>
  <c r="O141" i="1"/>
  <c r="N141" i="1"/>
  <c r="O140" i="1"/>
  <c r="N140" i="1"/>
  <c r="O138" i="1"/>
  <c r="N138" i="1"/>
  <c r="O137" i="1"/>
  <c r="N137" i="1"/>
  <c r="O136" i="1"/>
  <c r="N136" i="1"/>
  <c r="O134" i="1"/>
  <c r="N134" i="1"/>
  <c r="O133" i="1"/>
  <c r="N133" i="1"/>
  <c r="O131" i="1"/>
  <c r="N131" i="1"/>
  <c r="O130" i="1"/>
  <c r="N130" i="1"/>
  <c r="O128" i="1"/>
  <c r="N128" i="1"/>
  <c r="O127" i="1"/>
  <c r="N127" i="1"/>
  <c r="O126" i="1"/>
  <c r="N126" i="1"/>
  <c r="O125" i="1"/>
  <c r="N125" i="1"/>
  <c r="O123" i="1"/>
  <c r="N123" i="1"/>
  <c r="O122" i="1"/>
  <c r="N122" i="1"/>
  <c r="O120" i="1"/>
  <c r="N120" i="1"/>
  <c r="O119" i="1"/>
  <c r="N119" i="1"/>
  <c r="O118" i="1"/>
  <c r="N118" i="1"/>
  <c r="O116" i="1"/>
  <c r="N116" i="1"/>
  <c r="O115" i="1"/>
  <c r="N115" i="1"/>
  <c r="O113" i="1"/>
  <c r="N113" i="1"/>
  <c r="O112" i="1"/>
  <c r="N112" i="1"/>
  <c r="O111" i="1"/>
  <c r="N111" i="1"/>
  <c r="O110" i="1"/>
  <c r="O107" i="1"/>
  <c r="N107" i="1"/>
  <c r="O106" i="1"/>
  <c r="N106" i="1"/>
  <c r="O105" i="1"/>
  <c r="N105" i="1"/>
  <c r="O104" i="1"/>
  <c r="N104" i="1"/>
  <c r="O102" i="1"/>
  <c r="N102" i="1"/>
  <c r="O101" i="1"/>
  <c r="N101" i="1"/>
  <c r="O100" i="1"/>
  <c r="N100" i="1"/>
  <c r="O98" i="1"/>
  <c r="N98" i="1"/>
  <c r="O97" i="1"/>
  <c r="N97" i="1"/>
  <c r="O96" i="1"/>
  <c r="N96" i="1"/>
  <c r="O95" i="1"/>
  <c r="N95" i="1"/>
  <c r="O93" i="1"/>
  <c r="N93" i="1"/>
  <c r="O92" i="1"/>
  <c r="N92" i="1"/>
  <c r="O90" i="1"/>
  <c r="N90" i="1"/>
  <c r="O89" i="1"/>
  <c r="N89" i="1"/>
  <c r="O88" i="1"/>
  <c r="N88" i="1"/>
  <c r="O87" i="1"/>
  <c r="N87" i="1"/>
  <c r="O86" i="1"/>
  <c r="N86" i="1"/>
  <c r="O85" i="1"/>
  <c r="N85" i="1"/>
  <c r="O84" i="1"/>
  <c r="N84" i="1"/>
  <c r="O83" i="1"/>
  <c r="N83" i="1"/>
  <c r="O82" i="1"/>
  <c r="N82" i="1"/>
  <c r="O81" i="1"/>
  <c r="N81" i="1"/>
  <c r="O80" i="1"/>
  <c r="N80" i="1"/>
  <c r="O79" i="1"/>
  <c r="N79" i="1"/>
  <c r="O78" i="1"/>
  <c r="N78" i="1"/>
  <c r="O77" i="1"/>
  <c r="N77" i="1"/>
  <c r="O76" i="1"/>
  <c r="N76" i="1"/>
  <c r="O75" i="1"/>
  <c r="N75" i="1"/>
  <c r="O74" i="1"/>
  <c r="N74" i="1"/>
  <c r="O73" i="1"/>
  <c r="N73" i="1"/>
  <c r="O72" i="1"/>
  <c r="N72" i="1"/>
  <c r="O71" i="1"/>
  <c r="N71" i="1"/>
  <c r="O70" i="1"/>
  <c r="N70" i="1"/>
  <c r="O69" i="1"/>
  <c r="N69" i="1"/>
  <c r="O68" i="1"/>
  <c r="N68" i="1"/>
  <c r="O67" i="1"/>
  <c r="N67" i="1"/>
  <c r="O65" i="1"/>
  <c r="N65" i="1"/>
  <c r="O64" i="1"/>
  <c r="N64" i="1"/>
  <c r="O63" i="1"/>
  <c r="N63" i="1"/>
  <c r="O62" i="1"/>
  <c r="N62" i="1"/>
  <c r="O61" i="1"/>
  <c r="N61" i="1"/>
  <c r="O60" i="1"/>
  <c r="N60" i="1"/>
  <c r="O59" i="1"/>
  <c r="N59" i="1"/>
  <c r="O58" i="1"/>
  <c r="N58" i="1"/>
  <c r="O57" i="1"/>
  <c r="N57" i="1"/>
  <c r="O56" i="1"/>
  <c r="N56" i="1"/>
  <c r="O55" i="1"/>
  <c r="N55" i="1"/>
  <c r="O54" i="1"/>
  <c r="N54" i="1"/>
  <c r="O53" i="1"/>
  <c r="N53" i="1"/>
  <c r="O52" i="1"/>
  <c r="N52" i="1"/>
  <c r="O51" i="1"/>
  <c r="N51" i="1"/>
  <c r="O50" i="1"/>
  <c r="N50" i="1"/>
  <c r="O49" i="1"/>
  <c r="N49" i="1"/>
  <c r="O48" i="1"/>
  <c r="N48" i="1"/>
  <c r="O47" i="1"/>
  <c r="N47" i="1"/>
  <c r="O46" i="1"/>
  <c r="N46" i="1"/>
  <c r="O45" i="1"/>
  <c r="N45" i="1"/>
  <c r="O44" i="1"/>
  <c r="N44" i="1"/>
  <c r="O43" i="1"/>
  <c r="N43" i="1"/>
  <c r="O42" i="1"/>
  <c r="N42" i="1"/>
  <c r="O41" i="1"/>
  <c r="N41" i="1"/>
  <c r="O39" i="1"/>
  <c r="N39" i="1"/>
  <c r="O38" i="1"/>
  <c r="N38" i="1"/>
  <c r="O37" i="1"/>
  <c r="N37" i="1"/>
  <c r="O36" i="1"/>
  <c r="N36" i="1"/>
  <c r="O35" i="1"/>
  <c r="N35" i="1"/>
  <c r="O34" i="1"/>
  <c r="N34" i="1"/>
  <c r="O33" i="1"/>
  <c r="N33" i="1"/>
  <c r="O32" i="1"/>
  <c r="N32" i="1"/>
  <c r="O31" i="1"/>
  <c r="N31" i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J638" i="1"/>
  <c r="I638" i="1"/>
  <c r="G638" i="1"/>
  <c r="F638" i="1"/>
  <c r="J635" i="1"/>
  <c r="I635" i="1"/>
  <c r="G635" i="1"/>
  <c r="F635" i="1"/>
  <c r="L631" i="1"/>
  <c r="J631" i="1"/>
  <c r="I631" i="1"/>
  <c r="G631" i="1"/>
  <c r="F631" i="1"/>
  <c r="M626" i="1"/>
  <c r="L626" i="1"/>
  <c r="J626" i="1"/>
  <c r="I626" i="1"/>
  <c r="G626" i="1"/>
  <c r="F626" i="1"/>
  <c r="M623" i="1"/>
  <c r="L623" i="1"/>
  <c r="J623" i="1"/>
  <c r="I623" i="1"/>
  <c r="G623" i="1"/>
  <c r="F623" i="1"/>
  <c r="M619" i="1"/>
  <c r="L619" i="1"/>
  <c r="J619" i="1"/>
  <c r="I619" i="1"/>
  <c r="G619" i="1"/>
  <c r="F619" i="1"/>
  <c r="J616" i="1"/>
  <c r="I616" i="1"/>
  <c r="G616" i="1"/>
  <c r="F616" i="1"/>
  <c r="M612" i="1"/>
  <c r="L612" i="1"/>
  <c r="J612" i="1"/>
  <c r="I612" i="1"/>
  <c r="G612" i="1"/>
  <c r="F612" i="1"/>
  <c r="L602" i="1"/>
  <c r="M607" i="1"/>
  <c r="L607" i="1"/>
  <c r="M602" i="1"/>
  <c r="J607" i="1"/>
  <c r="I607" i="1"/>
  <c r="G607" i="1"/>
  <c r="F607" i="1"/>
  <c r="J602" i="1"/>
  <c r="I602" i="1"/>
  <c r="G602" i="1"/>
  <c r="F602" i="1"/>
  <c r="N612" i="1" l="1"/>
  <c r="O623" i="1"/>
  <c r="N619" i="1"/>
  <c r="O607" i="1"/>
  <c r="O612" i="1"/>
  <c r="O619" i="1"/>
  <c r="N631" i="1"/>
  <c r="K602" i="1"/>
  <c r="O602" i="1"/>
  <c r="N623" i="1"/>
  <c r="O626" i="1"/>
  <c r="N607" i="1"/>
  <c r="N602" i="1"/>
  <c r="N626" i="1"/>
  <c r="K1006" i="1" l="1"/>
  <c r="H1006" i="1"/>
  <c r="E1006" i="1"/>
  <c r="K1005" i="1"/>
  <c r="H1005" i="1"/>
  <c r="E1005" i="1"/>
  <c r="M1004" i="1"/>
  <c r="L1004" i="1"/>
  <c r="J1004" i="1"/>
  <c r="I1004" i="1"/>
  <c r="G1004" i="1"/>
  <c r="F1004" i="1"/>
  <c r="K1003" i="1"/>
  <c r="H1003" i="1"/>
  <c r="E1003" i="1"/>
  <c r="M1002" i="1"/>
  <c r="L1002" i="1"/>
  <c r="J1002" i="1"/>
  <c r="I1002" i="1"/>
  <c r="G1002" i="1"/>
  <c r="F1002" i="1"/>
  <c r="K1001" i="1"/>
  <c r="H1001" i="1"/>
  <c r="E1001" i="1"/>
  <c r="K1000" i="1"/>
  <c r="H1000" i="1"/>
  <c r="E1000" i="1"/>
  <c r="M999" i="1"/>
  <c r="L999" i="1"/>
  <c r="J999" i="1"/>
  <c r="I999" i="1"/>
  <c r="G999" i="1"/>
  <c r="F999" i="1"/>
  <c r="K998" i="1"/>
  <c r="H998" i="1"/>
  <c r="E998" i="1"/>
  <c r="K997" i="1"/>
  <c r="H997" i="1"/>
  <c r="E997" i="1"/>
  <c r="M996" i="1"/>
  <c r="L996" i="1"/>
  <c r="J996" i="1"/>
  <c r="I996" i="1"/>
  <c r="G996" i="1"/>
  <c r="F996" i="1"/>
  <c r="K995" i="1"/>
  <c r="H995" i="1"/>
  <c r="E995" i="1"/>
  <c r="M994" i="1"/>
  <c r="L994" i="1"/>
  <c r="J994" i="1"/>
  <c r="I994" i="1"/>
  <c r="G994" i="1"/>
  <c r="F994" i="1"/>
  <c r="K993" i="1"/>
  <c r="H993" i="1"/>
  <c r="E993" i="1"/>
  <c r="K992" i="1"/>
  <c r="H992" i="1"/>
  <c r="E992" i="1"/>
  <c r="M991" i="1"/>
  <c r="L991" i="1"/>
  <c r="J991" i="1"/>
  <c r="I991" i="1"/>
  <c r="G991" i="1"/>
  <c r="F991" i="1"/>
  <c r="K990" i="1"/>
  <c r="H990" i="1"/>
  <c r="K987" i="1"/>
  <c r="H987" i="1"/>
  <c r="E987" i="1"/>
  <c r="K986" i="1"/>
  <c r="H986" i="1"/>
  <c r="E986" i="1"/>
  <c r="M985" i="1"/>
  <c r="L985" i="1"/>
  <c r="J985" i="1"/>
  <c r="I985" i="1"/>
  <c r="G985" i="1"/>
  <c r="F985" i="1"/>
  <c r="K984" i="1"/>
  <c r="H984" i="1"/>
  <c r="E984" i="1"/>
  <c r="K983" i="1"/>
  <c r="H983" i="1"/>
  <c r="E983" i="1"/>
  <c r="M982" i="1"/>
  <c r="L982" i="1"/>
  <c r="J982" i="1"/>
  <c r="I982" i="1"/>
  <c r="G982" i="1"/>
  <c r="F982" i="1"/>
  <c r="K981" i="1"/>
  <c r="H981" i="1"/>
  <c r="E981" i="1"/>
  <c r="K980" i="1"/>
  <c r="H980" i="1"/>
  <c r="E980" i="1"/>
  <c r="K979" i="1"/>
  <c r="H979" i="1"/>
  <c r="E979" i="1"/>
  <c r="M978" i="1"/>
  <c r="L978" i="1"/>
  <c r="J978" i="1"/>
  <c r="I978" i="1"/>
  <c r="G978" i="1"/>
  <c r="F978" i="1"/>
  <c r="K977" i="1"/>
  <c r="H977" i="1"/>
  <c r="E977" i="1"/>
  <c r="K976" i="1"/>
  <c r="H976" i="1"/>
  <c r="E976" i="1"/>
  <c r="M975" i="1"/>
  <c r="L975" i="1"/>
  <c r="J975" i="1"/>
  <c r="I975" i="1"/>
  <c r="G975" i="1"/>
  <c r="F975" i="1"/>
  <c r="K974" i="1"/>
  <c r="H974" i="1"/>
  <c r="E974" i="1"/>
  <c r="K973" i="1"/>
  <c r="H973" i="1"/>
  <c r="E973" i="1"/>
  <c r="M972" i="1"/>
  <c r="L972" i="1"/>
  <c r="J972" i="1"/>
  <c r="I972" i="1"/>
  <c r="G972" i="1"/>
  <c r="F972" i="1"/>
  <c r="K971" i="1"/>
  <c r="H971" i="1"/>
  <c r="E971" i="1"/>
  <c r="K970" i="1"/>
  <c r="H970" i="1"/>
  <c r="E970" i="1"/>
  <c r="M969" i="1"/>
  <c r="L969" i="1"/>
  <c r="J969" i="1"/>
  <c r="I969" i="1"/>
  <c r="G969" i="1"/>
  <c r="F969" i="1"/>
  <c r="K968" i="1"/>
  <c r="H968" i="1"/>
  <c r="E968" i="1"/>
  <c r="K967" i="1"/>
  <c r="H967" i="1"/>
  <c r="E967" i="1"/>
  <c r="K966" i="1"/>
  <c r="H966" i="1"/>
  <c r="E966" i="1"/>
  <c r="M965" i="1"/>
  <c r="L965" i="1"/>
  <c r="J965" i="1"/>
  <c r="I965" i="1"/>
  <c r="G965" i="1"/>
  <c r="F965" i="1"/>
  <c r="K964" i="1"/>
  <c r="H964" i="1"/>
  <c r="E964" i="1"/>
  <c r="K963" i="1"/>
  <c r="H963" i="1"/>
  <c r="E963" i="1"/>
  <c r="M962" i="1"/>
  <c r="L962" i="1"/>
  <c r="J962" i="1"/>
  <c r="I962" i="1"/>
  <c r="G962" i="1"/>
  <c r="F962" i="1"/>
  <c r="K961" i="1"/>
  <c r="H961" i="1"/>
  <c r="E961" i="1"/>
  <c r="K960" i="1"/>
  <c r="H960" i="1"/>
  <c r="E960" i="1"/>
  <c r="M959" i="1"/>
  <c r="L959" i="1"/>
  <c r="J959" i="1"/>
  <c r="I959" i="1"/>
  <c r="G959" i="1"/>
  <c r="F959" i="1"/>
  <c r="K958" i="1"/>
  <c r="H958" i="1"/>
  <c r="E958" i="1"/>
  <c r="K957" i="1"/>
  <c r="H957" i="1"/>
  <c r="E957" i="1"/>
  <c r="M956" i="1"/>
  <c r="L956" i="1"/>
  <c r="J956" i="1"/>
  <c r="I956" i="1"/>
  <c r="G956" i="1"/>
  <c r="F956" i="1"/>
  <c r="K955" i="1"/>
  <c r="H955" i="1"/>
  <c r="E955" i="1"/>
  <c r="K954" i="1"/>
  <c r="H954" i="1"/>
  <c r="E954" i="1"/>
  <c r="M953" i="1"/>
  <c r="L953" i="1"/>
  <c r="J953" i="1"/>
  <c r="I953" i="1"/>
  <c r="G953" i="1"/>
  <c r="F953" i="1"/>
  <c r="K952" i="1"/>
  <c r="K950" i="1"/>
  <c r="H950" i="1"/>
  <c r="E950" i="1"/>
  <c r="K949" i="1"/>
  <c r="H949" i="1"/>
  <c r="E949" i="1"/>
  <c r="M948" i="1"/>
  <c r="L948" i="1"/>
  <c r="J948" i="1"/>
  <c r="I948" i="1"/>
  <c r="G948" i="1"/>
  <c r="F948" i="1"/>
  <c r="K947" i="1"/>
  <c r="H947" i="1"/>
  <c r="E947" i="1"/>
  <c r="K946" i="1"/>
  <c r="H946" i="1"/>
  <c r="E946" i="1"/>
  <c r="K945" i="1"/>
  <c r="H945" i="1"/>
  <c r="E945" i="1"/>
  <c r="M944" i="1"/>
  <c r="L944" i="1"/>
  <c r="J944" i="1"/>
  <c r="I944" i="1"/>
  <c r="G944" i="1"/>
  <c r="F944" i="1"/>
  <c r="K943" i="1"/>
  <c r="H943" i="1"/>
  <c r="E943" i="1"/>
  <c r="K942" i="1"/>
  <c r="H942" i="1"/>
  <c r="E942" i="1"/>
  <c r="K941" i="1"/>
  <c r="H941" i="1"/>
  <c r="E941" i="1"/>
  <c r="M940" i="1"/>
  <c r="L940" i="1"/>
  <c r="J940" i="1"/>
  <c r="I940" i="1"/>
  <c r="G940" i="1"/>
  <c r="F940" i="1"/>
  <c r="K939" i="1"/>
  <c r="H939" i="1"/>
  <c r="E939" i="1"/>
  <c r="K938" i="1"/>
  <c r="H938" i="1"/>
  <c r="E938" i="1"/>
  <c r="K937" i="1"/>
  <c r="H937" i="1"/>
  <c r="E937" i="1"/>
  <c r="M936" i="1"/>
  <c r="L936" i="1"/>
  <c r="J936" i="1"/>
  <c r="I936" i="1"/>
  <c r="G936" i="1"/>
  <c r="F936" i="1"/>
  <c r="K935" i="1"/>
  <c r="H935" i="1"/>
  <c r="E935" i="1"/>
  <c r="K934" i="1"/>
  <c r="H934" i="1"/>
  <c r="E934" i="1"/>
  <c r="M933" i="1"/>
  <c r="L933" i="1"/>
  <c r="J933" i="1"/>
  <c r="I933" i="1"/>
  <c r="G933" i="1"/>
  <c r="F933" i="1"/>
  <c r="K932" i="1"/>
  <c r="H932" i="1"/>
  <c r="E932" i="1"/>
  <c r="K931" i="1"/>
  <c r="H931" i="1"/>
  <c r="E931" i="1"/>
  <c r="M930" i="1"/>
  <c r="L930" i="1"/>
  <c r="J930" i="1"/>
  <c r="I930" i="1"/>
  <c r="G930" i="1"/>
  <c r="F930" i="1"/>
  <c r="K929" i="1"/>
  <c r="H929" i="1"/>
  <c r="E929" i="1"/>
  <c r="K927" i="1"/>
  <c r="H927" i="1"/>
  <c r="E927" i="1"/>
  <c r="K926" i="1"/>
  <c r="H926" i="1"/>
  <c r="E926" i="1"/>
  <c r="K925" i="1"/>
  <c r="H925" i="1"/>
  <c r="E925" i="1"/>
  <c r="K924" i="1"/>
  <c r="H924" i="1"/>
  <c r="E924" i="1"/>
  <c r="K923" i="1"/>
  <c r="J923" i="1"/>
  <c r="O923" i="1" s="1"/>
  <c r="I923" i="1"/>
  <c r="N923" i="1" s="1"/>
  <c r="G923" i="1"/>
  <c r="F923" i="1"/>
  <c r="K922" i="1"/>
  <c r="H922" i="1"/>
  <c r="E922" i="1"/>
  <c r="K921" i="1"/>
  <c r="H921" i="1"/>
  <c r="E921" i="1"/>
  <c r="K920" i="1"/>
  <c r="H920" i="1"/>
  <c r="E920" i="1"/>
  <c r="K919" i="1"/>
  <c r="J919" i="1"/>
  <c r="O919" i="1" s="1"/>
  <c r="I919" i="1"/>
  <c r="N919" i="1" s="1"/>
  <c r="G919" i="1"/>
  <c r="F919" i="1"/>
  <c r="K918" i="1"/>
  <c r="H918" i="1"/>
  <c r="E918" i="1"/>
  <c r="K917" i="1"/>
  <c r="H917" i="1"/>
  <c r="E917" i="1"/>
  <c r="K916" i="1"/>
  <c r="H916" i="1"/>
  <c r="E916" i="1"/>
  <c r="K915" i="1"/>
  <c r="J915" i="1"/>
  <c r="O915" i="1" s="1"/>
  <c r="I915" i="1"/>
  <c r="N915" i="1" s="1"/>
  <c r="G915" i="1"/>
  <c r="F915" i="1"/>
  <c r="K914" i="1"/>
  <c r="H914" i="1"/>
  <c r="E914" i="1"/>
  <c r="K913" i="1"/>
  <c r="H913" i="1"/>
  <c r="E913" i="1"/>
  <c r="K912" i="1"/>
  <c r="H912" i="1"/>
  <c r="E912" i="1"/>
  <c r="K911" i="1"/>
  <c r="J911" i="1"/>
  <c r="O911" i="1" s="1"/>
  <c r="I911" i="1"/>
  <c r="N911" i="1" s="1"/>
  <c r="G911" i="1"/>
  <c r="F911" i="1"/>
  <c r="K910" i="1"/>
  <c r="H910" i="1"/>
  <c r="E910" i="1"/>
  <c r="K909" i="1"/>
  <c r="H909" i="1"/>
  <c r="E909" i="1"/>
  <c r="K908" i="1"/>
  <c r="J908" i="1"/>
  <c r="O908" i="1" s="1"/>
  <c r="I908" i="1"/>
  <c r="N908" i="1" s="1"/>
  <c r="G908" i="1"/>
  <c r="F908" i="1"/>
  <c r="K907" i="1"/>
  <c r="H907" i="1"/>
  <c r="E907" i="1"/>
  <c r="K906" i="1"/>
  <c r="H906" i="1"/>
  <c r="E906" i="1"/>
  <c r="K905" i="1"/>
  <c r="H905" i="1"/>
  <c r="E905" i="1"/>
  <c r="K904" i="1"/>
  <c r="H904" i="1"/>
  <c r="E904" i="1"/>
  <c r="K903" i="1"/>
  <c r="J903" i="1"/>
  <c r="O903" i="1" s="1"/>
  <c r="I903" i="1"/>
  <c r="N903" i="1" s="1"/>
  <c r="G903" i="1"/>
  <c r="F903" i="1"/>
  <c r="K902" i="1"/>
  <c r="H902" i="1"/>
  <c r="E902" i="1"/>
  <c r="K901" i="1"/>
  <c r="H901" i="1"/>
  <c r="E901" i="1"/>
  <c r="K900" i="1"/>
  <c r="H900" i="1"/>
  <c r="E900" i="1"/>
  <c r="K899" i="1"/>
  <c r="H899" i="1"/>
  <c r="E899" i="1"/>
  <c r="K898" i="1"/>
  <c r="J898" i="1"/>
  <c r="O898" i="1" s="1"/>
  <c r="I898" i="1"/>
  <c r="N898" i="1" s="1"/>
  <c r="G898" i="1"/>
  <c r="F898" i="1"/>
  <c r="K897" i="1"/>
  <c r="H897" i="1"/>
  <c r="E897" i="1"/>
  <c r="M896" i="1"/>
  <c r="L896" i="1"/>
  <c r="M895" i="1"/>
  <c r="O895" i="1" s="1"/>
  <c r="H895" i="1"/>
  <c r="E895" i="1"/>
  <c r="M894" i="1"/>
  <c r="O894" i="1" s="1"/>
  <c r="H894" i="1"/>
  <c r="E894" i="1"/>
  <c r="M893" i="1"/>
  <c r="O893" i="1" s="1"/>
  <c r="H893" i="1"/>
  <c r="E893" i="1"/>
  <c r="L892" i="1"/>
  <c r="J892" i="1"/>
  <c r="I892" i="1"/>
  <c r="G892" i="1"/>
  <c r="F892" i="1"/>
  <c r="M891" i="1"/>
  <c r="O891" i="1" s="1"/>
  <c r="H891" i="1"/>
  <c r="E891" i="1"/>
  <c r="M890" i="1"/>
  <c r="O890" i="1" s="1"/>
  <c r="H890" i="1"/>
  <c r="E890" i="1"/>
  <c r="L889" i="1"/>
  <c r="J889" i="1"/>
  <c r="I889" i="1"/>
  <c r="G889" i="1"/>
  <c r="F889" i="1"/>
  <c r="M888" i="1"/>
  <c r="O888" i="1" s="1"/>
  <c r="H888" i="1"/>
  <c r="E888" i="1"/>
  <c r="M887" i="1"/>
  <c r="O887" i="1" s="1"/>
  <c r="H887" i="1"/>
  <c r="E887" i="1"/>
  <c r="L886" i="1"/>
  <c r="J886" i="1"/>
  <c r="I886" i="1"/>
  <c r="G886" i="1"/>
  <c r="F886" i="1"/>
  <c r="M885" i="1"/>
  <c r="O885" i="1" s="1"/>
  <c r="H885" i="1"/>
  <c r="E885" i="1"/>
  <c r="M884" i="1"/>
  <c r="O884" i="1" s="1"/>
  <c r="H884" i="1"/>
  <c r="E884" i="1"/>
  <c r="L883" i="1"/>
  <c r="J883" i="1"/>
  <c r="I883" i="1"/>
  <c r="G883" i="1"/>
  <c r="F883" i="1"/>
  <c r="M882" i="1"/>
  <c r="O882" i="1" s="1"/>
  <c r="H882" i="1"/>
  <c r="E882" i="1"/>
  <c r="M881" i="1"/>
  <c r="O881" i="1" s="1"/>
  <c r="H881" i="1"/>
  <c r="E881" i="1"/>
  <c r="L880" i="1"/>
  <c r="J880" i="1"/>
  <c r="I880" i="1"/>
  <c r="G880" i="1"/>
  <c r="F880" i="1"/>
  <c r="M879" i="1"/>
  <c r="O879" i="1" s="1"/>
  <c r="H879" i="1"/>
  <c r="E879" i="1"/>
  <c r="M878" i="1"/>
  <c r="O878" i="1" s="1"/>
  <c r="H878" i="1"/>
  <c r="E878" i="1"/>
  <c r="M877" i="1"/>
  <c r="O877" i="1" s="1"/>
  <c r="H877" i="1"/>
  <c r="E877" i="1"/>
  <c r="L876" i="1"/>
  <c r="J876" i="1"/>
  <c r="I876" i="1"/>
  <c r="G876" i="1"/>
  <c r="F876" i="1"/>
  <c r="M875" i="1"/>
  <c r="O875" i="1" s="1"/>
  <c r="H875" i="1"/>
  <c r="E875" i="1"/>
  <c r="M874" i="1"/>
  <c r="O874" i="1" s="1"/>
  <c r="H874" i="1"/>
  <c r="E874" i="1"/>
  <c r="L873" i="1"/>
  <c r="J873" i="1"/>
  <c r="I873" i="1"/>
  <c r="G873" i="1"/>
  <c r="F873" i="1"/>
  <c r="M872" i="1"/>
  <c r="O872" i="1" s="1"/>
  <c r="H872" i="1"/>
  <c r="E872" i="1"/>
  <c r="M871" i="1"/>
  <c r="O871" i="1" s="1"/>
  <c r="H871" i="1"/>
  <c r="E871" i="1"/>
  <c r="M870" i="1"/>
  <c r="O870" i="1" s="1"/>
  <c r="H870" i="1"/>
  <c r="E870" i="1"/>
  <c r="L869" i="1"/>
  <c r="J869" i="1"/>
  <c r="I869" i="1"/>
  <c r="G869" i="1"/>
  <c r="F869" i="1"/>
  <c r="M868" i="1"/>
  <c r="O868" i="1" s="1"/>
  <c r="H868" i="1"/>
  <c r="E868" i="1"/>
  <c r="M867" i="1"/>
  <c r="O867" i="1" s="1"/>
  <c r="H867" i="1"/>
  <c r="E867" i="1"/>
  <c r="L866" i="1"/>
  <c r="J866" i="1"/>
  <c r="I866" i="1"/>
  <c r="G866" i="1"/>
  <c r="F866" i="1"/>
  <c r="K863" i="1"/>
  <c r="K862" i="1" s="1"/>
  <c r="H863" i="1"/>
  <c r="H862" i="1" s="1"/>
  <c r="E863" i="1"/>
  <c r="E862" i="1" s="1"/>
  <c r="M862" i="1"/>
  <c r="L862" i="1"/>
  <c r="J862" i="1"/>
  <c r="I862" i="1"/>
  <c r="G862" i="1"/>
  <c r="F862" i="1"/>
  <c r="K861" i="1"/>
  <c r="H861" i="1"/>
  <c r="E861" i="1"/>
  <c r="K860" i="1"/>
  <c r="H860" i="1"/>
  <c r="E860" i="1"/>
  <c r="M859" i="1"/>
  <c r="L859" i="1"/>
  <c r="J859" i="1"/>
  <c r="I859" i="1"/>
  <c r="G859" i="1"/>
  <c r="F859" i="1"/>
  <c r="K858" i="1"/>
  <c r="H858" i="1"/>
  <c r="E858" i="1"/>
  <c r="K857" i="1"/>
  <c r="H857" i="1"/>
  <c r="E857" i="1"/>
  <c r="M856" i="1"/>
  <c r="L856" i="1"/>
  <c r="J856" i="1"/>
  <c r="I856" i="1"/>
  <c r="G856" i="1"/>
  <c r="F856" i="1"/>
  <c r="K855" i="1"/>
  <c r="H855" i="1"/>
  <c r="E855" i="1"/>
  <c r="K854" i="1"/>
  <c r="H854" i="1"/>
  <c r="E854" i="1"/>
  <c r="M853" i="1"/>
  <c r="L853" i="1"/>
  <c r="J853" i="1"/>
  <c r="I853" i="1"/>
  <c r="G853" i="1"/>
  <c r="F853" i="1"/>
  <c r="K852" i="1"/>
  <c r="H852" i="1"/>
  <c r="E852" i="1"/>
  <c r="K851" i="1"/>
  <c r="H851" i="1"/>
  <c r="E851" i="1"/>
  <c r="M850" i="1"/>
  <c r="L850" i="1"/>
  <c r="J850" i="1"/>
  <c r="I850" i="1"/>
  <c r="G850" i="1"/>
  <c r="F850" i="1"/>
  <c r="K849" i="1"/>
  <c r="H849" i="1"/>
  <c r="E849" i="1"/>
  <c r="K848" i="1"/>
  <c r="H848" i="1"/>
  <c r="E848" i="1"/>
  <c r="K847" i="1"/>
  <c r="H847" i="1"/>
  <c r="E847" i="1"/>
  <c r="M846" i="1"/>
  <c r="L846" i="1"/>
  <c r="J846" i="1"/>
  <c r="I846" i="1"/>
  <c r="G846" i="1"/>
  <c r="F846" i="1"/>
  <c r="K845" i="1"/>
  <c r="H845" i="1"/>
  <c r="E845" i="1"/>
  <c r="K844" i="1"/>
  <c r="H844" i="1"/>
  <c r="E844" i="1"/>
  <c r="K843" i="1"/>
  <c r="H843" i="1"/>
  <c r="E843" i="1"/>
  <c r="M842" i="1"/>
  <c r="L842" i="1"/>
  <c r="J842" i="1"/>
  <c r="I842" i="1"/>
  <c r="G842" i="1"/>
  <c r="F842" i="1"/>
  <c r="K841" i="1"/>
  <c r="H841" i="1"/>
  <c r="E841" i="1"/>
  <c r="K840" i="1"/>
  <c r="H840" i="1"/>
  <c r="E840" i="1"/>
  <c r="K839" i="1"/>
  <c r="H839" i="1"/>
  <c r="E839" i="1"/>
  <c r="K838" i="1"/>
  <c r="H838" i="1"/>
  <c r="E838" i="1"/>
  <c r="M837" i="1"/>
  <c r="L837" i="1"/>
  <c r="J837" i="1"/>
  <c r="I837" i="1"/>
  <c r="G837" i="1"/>
  <c r="F837" i="1"/>
  <c r="K836" i="1"/>
  <c r="K835" i="1" s="1"/>
  <c r="H836" i="1"/>
  <c r="H835" i="1" s="1"/>
  <c r="E836" i="1"/>
  <c r="E835" i="1" s="1"/>
  <c r="M835" i="1"/>
  <c r="L835" i="1"/>
  <c r="J835" i="1"/>
  <c r="I835" i="1"/>
  <c r="G835" i="1"/>
  <c r="F835" i="1"/>
  <c r="K834" i="1"/>
  <c r="H834" i="1"/>
  <c r="E834" i="1"/>
  <c r="K832" i="1"/>
  <c r="H832" i="1"/>
  <c r="E832" i="1"/>
  <c r="K831" i="1"/>
  <c r="H831" i="1"/>
  <c r="E831" i="1"/>
  <c r="M830" i="1"/>
  <c r="L830" i="1"/>
  <c r="J830" i="1"/>
  <c r="I830" i="1"/>
  <c r="G830" i="1"/>
  <c r="F830" i="1"/>
  <c r="K829" i="1"/>
  <c r="H829" i="1"/>
  <c r="E829" i="1"/>
  <c r="K828" i="1"/>
  <c r="H828" i="1"/>
  <c r="E828" i="1"/>
  <c r="M827" i="1"/>
  <c r="L827" i="1"/>
  <c r="J827" i="1"/>
  <c r="I827" i="1"/>
  <c r="G827" i="1"/>
  <c r="F827" i="1"/>
  <c r="K826" i="1"/>
  <c r="H826" i="1"/>
  <c r="E826" i="1"/>
  <c r="K825" i="1"/>
  <c r="H825" i="1"/>
  <c r="E825" i="1"/>
  <c r="M824" i="1"/>
  <c r="L824" i="1"/>
  <c r="J824" i="1"/>
  <c r="I824" i="1"/>
  <c r="G824" i="1"/>
  <c r="F824" i="1"/>
  <c r="K823" i="1"/>
  <c r="H823" i="1"/>
  <c r="E823" i="1"/>
  <c r="K822" i="1"/>
  <c r="H822" i="1"/>
  <c r="E822" i="1"/>
  <c r="K821" i="1"/>
  <c r="H821" i="1"/>
  <c r="E821" i="1"/>
  <c r="M820" i="1"/>
  <c r="L820" i="1"/>
  <c r="J820" i="1"/>
  <c r="I820" i="1"/>
  <c r="G820" i="1"/>
  <c r="F820" i="1"/>
  <c r="K819" i="1"/>
  <c r="H819" i="1"/>
  <c r="E819" i="1"/>
  <c r="K818" i="1"/>
  <c r="H818" i="1"/>
  <c r="E818" i="1"/>
  <c r="M817" i="1"/>
  <c r="L817" i="1"/>
  <c r="J817" i="1"/>
  <c r="I817" i="1"/>
  <c r="G817" i="1"/>
  <c r="F817" i="1"/>
  <c r="K816" i="1"/>
  <c r="H816" i="1"/>
  <c r="E816" i="1"/>
  <c r="K815" i="1"/>
  <c r="H815" i="1"/>
  <c r="E815" i="1"/>
  <c r="M814" i="1"/>
  <c r="L814" i="1"/>
  <c r="J814" i="1"/>
  <c r="I814" i="1"/>
  <c r="G814" i="1"/>
  <c r="F814" i="1"/>
  <c r="K813" i="1"/>
  <c r="H813" i="1"/>
  <c r="E813" i="1"/>
  <c r="K812" i="1"/>
  <c r="H812" i="1"/>
  <c r="E812" i="1"/>
  <c r="K811" i="1"/>
  <c r="H811" i="1"/>
  <c r="E811" i="1"/>
  <c r="M810" i="1"/>
  <c r="L810" i="1"/>
  <c r="J810" i="1"/>
  <c r="I810" i="1"/>
  <c r="G810" i="1"/>
  <c r="F810" i="1"/>
  <c r="K809" i="1"/>
  <c r="H809" i="1"/>
  <c r="E809" i="1"/>
  <c r="K808" i="1"/>
  <c r="H808" i="1"/>
  <c r="E808" i="1"/>
  <c r="K807" i="1"/>
  <c r="H807" i="1"/>
  <c r="E807" i="1"/>
  <c r="M806" i="1"/>
  <c r="L806" i="1"/>
  <c r="J806" i="1"/>
  <c r="I806" i="1"/>
  <c r="G806" i="1"/>
  <c r="F806" i="1"/>
  <c r="K805" i="1"/>
  <c r="H805" i="1"/>
  <c r="E805" i="1"/>
  <c r="K804" i="1"/>
  <c r="H804" i="1"/>
  <c r="E804" i="1"/>
  <c r="K803" i="1"/>
  <c r="H803" i="1"/>
  <c r="E803" i="1"/>
  <c r="K802" i="1"/>
  <c r="H802" i="1"/>
  <c r="E802" i="1"/>
  <c r="M801" i="1"/>
  <c r="L801" i="1"/>
  <c r="J801" i="1"/>
  <c r="I801" i="1"/>
  <c r="G801" i="1"/>
  <c r="F801" i="1"/>
  <c r="K800" i="1"/>
  <c r="H800" i="1"/>
  <c r="E800" i="1"/>
  <c r="K799" i="1"/>
  <c r="H799" i="1"/>
  <c r="E799" i="1"/>
  <c r="K798" i="1"/>
  <c r="H798" i="1"/>
  <c r="E798" i="1"/>
  <c r="M797" i="1"/>
  <c r="L797" i="1"/>
  <c r="J797" i="1"/>
  <c r="I797" i="1"/>
  <c r="G797" i="1"/>
  <c r="F797" i="1"/>
  <c r="K796" i="1"/>
  <c r="H796" i="1"/>
  <c r="E796" i="1"/>
  <c r="K795" i="1"/>
  <c r="H795" i="1"/>
  <c r="E795" i="1"/>
  <c r="M794" i="1"/>
  <c r="L794" i="1"/>
  <c r="J794" i="1"/>
  <c r="I794" i="1"/>
  <c r="G794" i="1"/>
  <c r="F794" i="1"/>
  <c r="K793" i="1"/>
  <c r="H793" i="1"/>
  <c r="E793" i="1"/>
  <c r="K792" i="1"/>
  <c r="H792" i="1"/>
  <c r="E792" i="1"/>
  <c r="M791" i="1"/>
  <c r="L791" i="1"/>
  <c r="J791" i="1"/>
  <c r="I791" i="1"/>
  <c r="G791" i="1"/>
  <c r="F791" i="1"/>
  <c r="K790" i="1"/>
  <c r="H790" i="1"/>
  <c r="E790" i="1"/>
  <c r="K789" i="1"/>
  <c r="H789" i="1"/>
  <c r="E789" i="1"/>
  <c r="K788" i="1"/>
  <c r="H788" i="1"/>
  <c r="E788" i="1"/>
  <c r="M787" i="1"/>
  <c r="L787" i="1"/>
  <c r="J787" i="1"/>
  <c r="I787" i="1"/>
  <c r="G787" i="1"/>
  <c r="F787" i="1"/>
  <c r="K786" i="1"/>
  <c r="H786" i="1"/>
  <c r="E786" i="1"/>
  <c r="K785" i="1"/>
  <c r="H785" i="1"/>
  <c r="E785" i="1"/>
  <c r="M784" i="1"/>
  <c r="L784" i="1"/>
  <c r="J784" i="1"/>
  <c r="I784" i="1"/>
  <c r="G784" i="1"/>
  <c r="F784" i="1"/>
  <c r="K783" i="1"/>
  <c r="H783" i="1"/>
  <c r="E783" i="1"/>
  <c r="K782" i="1"/>
  <c r="H782" i="1"/>
  <c r="E782" i="1"/>
  <c r="M781" i="1"/>
  <c r="L781" i="1"/>
  <c r="J781" i="1"/>
  <c r="I781" i="1"/>
  <c r="G781" i="1"/>
  <c r="F781" i="1"/>
  <c r="K780" i="1"/>
  <c r="H780" i="1"/>
  <c r="E780" i="1"/>
  <c r="K778" i="1"/>
  <c r="H778" i="1"/>
  <c r="E778" i="1"/>
  <c r="K777" i="1"/>
  <c r="H777" i="1"/>
  <c r="E777" i="1"/>
  <c r="K776" i="1"/>
  <c r="H776" i="1"/>
  <c r="E776" i="1"/>
  <c r="K775" i="1"/>
  <c r="J775" i="1"/>
  <c r="O775" i="1" s="1"/>
  <c r="I775" i="1"/>
  <c r="N775" i="1" s="1"/>
  <c r="K774" i="1"/>
  <c r="H774" i="1"/>
  <c r="E774" i="1"/>
  <c r="K773" i="1"/>
  <c r="H773" i="1"/>
  <c r="E773" i="1"/>
  <c r="K772" i="1"/>
  <c r="H772" i="1"/>
  <c r="E772" i="1"/>
  <c r="K771" i="1"/>
  <c r="J771" i="1"/>
  <c r="O771" i="1" s="1"/>
  <c r="I771" i="1"/>
  <c r="N771" i="1" s="1"/>
  <c r="G771" i="1"/>
  <c r="F771" i="1"/>
  <c r="K770" i="1"/>
  <c r="H770" i="1"/>
  <c r="E770" i="1"/>
  <c r="K769" i="1"/>
  <c r="E769" i="1"/>
  <c r="K768" i="1"/>
  <c r="J768" i="1"/>
  <c r="O768" i="1" s="1"/>
  <c r="I768" i="1"/>
  <c r="N768" i="1" s="1"/>
  <c r="K767" i="1"/>
  <c r="H767" i="1"/>
  <c r="E767" i="1"/>
  <c r="K766" i="1"/>
  <c r="H766" i="1"/>
  <c r="E766" i="1"/>
  <c r="K765" i="1"/>
  <c r="H765" i="1"/>
  <c r="E765" i="1"/>
  <c r="K764" i="1"/>
  <c r="J764" i="1"/>
  <c r="O764" i="1" s="1"/>
  <c r="I764" i="1"/>
  <c r="N764" i="1" s="1"/>
  <c r="K763" i="1"/>
  <c r="H763" i="1"/>
  <c r="E763" i="1"/>
  <c r="K762" i="1"/>
  <c r="H762" i="1"/>
  <c r="E762" i="1"/>
  <c r="K761" i="1"/>
  <c r="J761" i="1"/>
  <c r="O761" i="1" s="1"/>
  <c r="I761" i="1"/>
  <c r="N761" i="1" s="1"/>
  <c r="G761" i="1"/>
  <c r="F761" i="1"/>
  <c r="K760" i="1"/>
  <c r="H760" i="1"/>
  <c r="E760" i="1"/>
  <c r="K759" i="1"/>
  <c r="H759" i="1"/>
  <c r="E759" i="1"/>
  <c r="K758" i="1"/>
  <c r="H758" i="1"/>
  <c r="E758" i="1"/>
  <c r="K757" i="1"/>
  <c r="H757" i="1"/>
  <c r="E757" i="1"/>
  <c r="K756" i="1"/>
  <c r="J756" i="1"/>
  <c r="O756" i="1" s="1"/>
  <c r="I756" i="1"/>
  <c r="N756" i="1" s="1"/>
  <c r="G756" i="1"/>
  <c r="F756" i="1"/>
  <c r="K755" i="1"/>
  <c r="H755" i="1"/>
  <c r="E755" i="1"/>
  <c r="M754" i="1"/>
  <c r="L754" i="1"/>
  <c r="K753" i="1"/>
  <c r="H753" i="1"/>
  <c r="E753" i="1"/>
  <c r="K752" i="1"/>
  <c r="H752" i="1"/>
  <c r="E752" i="1"/>
  <c r="M751" i="1"/>
  <c r="L751" i="1"/>
  <c r="J751" i="1"/>
  <c r="I751" i="1"/>
  <c r="G751" i="1"/>
  <c r="F751" i="1"/>
  <c r="K750" i="1"/>
  <c r="H750" i="1"/>
  <c r="E750" i="1"/>
  <c r="K749" i="1"/>
  <c r="H749" i="1"/>
  <c r="E749" i="1"/>
  <c r="K748" i="1"/>
  <c r="H748" i="1"/>
  <c r="E748" i="1"/>
  <c r="M747" i="1"/>
  <c r="L747" i="1"/>
  <c r="J747" i="1"/>
  <c r="I747" i="1"/>
  <c r="G747" i="1"/>
  <c r="F747" i="1"/>
  <c r="K746" i="1"/>
  <c r="H746" i="1"/>
  <c r="E746" i="1"/>
  <c r="K745" i="1"/>
  <c r="H745" i="1"/>
  <c r="E745" i="1"/>
  <c r="K744" i="1"/>
  <c r="H744" i="1"/>
  <c r="E744" i="1"/>
  <c r="K743" i="1"/>
  <c r="H743" i="1"/>
  <c r="E743" i="1"/>
  <c r="M742" i="1"/>
  <c r="L742" i="1"/>
  <c r="J742" i="1"/>
  <c r="I742" i="1"/>
  <c r="G742" i="1"/>
  <c r="F742" i="1"/>
  <c r="K741" i="1"/>
  <c r="H741" i="1"/>
  <c r="E741" i="1"/>
  <c r="K740" i="1"/>
  <c r="H740" i="1"/>
  <c r="E740" i="1"/>
  <c r="K739" i="1"/>
  <c r="H739" i="1"/>
  <c r="E739" i="1"/>
  <c r="M738" i="1"/>
  <c r="L738" i="1"/>
  <c r="J738" i="1"/>
  <c r="I738" i="1"/>
  <c r="G738" i="1"/>
  <c r="F738" i="1"/>
  <c r="K737" i="1"/>
  <c r="H737" i="1"/>
  <c r="E737" i="1"/>
  <c r="K736" i="1"/>
  <c r="H736" i="1"/>
  <c r="E736" i="1"/>
  <c r="K735" i="1"/>
  <c r="H735" i="1"/>
  <c r="E735" i="1"/>
  <c r="M734" i="1"/>
  <c r="L734" i="1"/>
  <c r="J734" i="1"/>
  <c r="I734" i="1"/>
  <c r="G734" i="1"/>
  <c r="F734" i="1"/>
  <c r="K733" i="1"/>
  <c r="H733" i="1"/>
  <c r="E733" i="1"/>
  <c r="K732" i="1"/>
  <c r="H732" i="1"/>
  <c r="E732" i="1"/>
  <c r="M731" i="1"/>
  <c r="L731" i="1"/>
  <c r="J731" i="1"/>
  <c r="I731" i="1"/>
  <c r="G731" i="1"/>
  <c r="F731" i="1"/>
  <c r="K730" i="1"/>
  <c r="H730" i="1"/>
  <c r="E730" i="1"/>
  <c r="K729" i="1"/>
  <c r="H729" i="1"/>
  <c r="E729" i="1"/>
  <c r="K728" i="1"/>
  <c r="H728" i="1"/>
  <c r="E728" i="1"/>
  <c r="M727" i="1"/>
  <c r="L727" i="1"/>
  <c r="J727" i="1"/>
  <c r="I727" i="1"/>
  <c r="G727" i="1"/>
  <c r="F727" i="1"/>
  <c r="K726" i="1"/>
  <c r="K724" i="1"/>
  <c r="H724" i="1"/>
  <c r="K723" i="1"/>
  <c r="H723" i="1"/>
  <c r="M722" i="1"/>
  <c r="L722" i="1"/>
  <c r="J722" i="1"/>
  <c r="I722" i="1"/>
  <c r="G722" i="1"/>
  <c r="F722" i="1"/>
  <c r="E722" i="1"/>
  <c r="K720" i="1"/>
  <c r="H720" i="1"/>
  <c r="K719" i="1"/>
  <c r="H719" i="1"/>
  <c r="M718" i="1"/>
  <c r="L718" i="1"/>
  <c r="J718" i="1"/>
  <c r="I718" i="1"/>
  <c r="G718" i="1"/>
  <c r="F718" i="1"/>
  <c r="E718" i="1"/>
  <c r="M714" i="1"/>
  <c r="L714" i="1"/>
  <c r="K714" i="1"/>
  <c r="J714" i="1"/>
  <c r="I714" i="1"/>
  <c r="H714" i="1"/>
  <c r="G714" i="1"/>
  <c r="F714" i="1"/>
  <c r="E714" i="1"/>
  <c r="M710" i="1"/>
  <c r="L710" i="1"/>
  <c r="K710" i="1"/>
  <c r="J710" i="1"/>
  <c r="I710" i="1"/>
  <c r="H710" i="1"/>
  <c r="G710" i="1"/>
  <c r="F710" i="1"/>
  <c r="E710" i="1"/>
  <c r="K708" i="1"/>
  <c r="H708" i="1"/>
  <c r="K707" i="1"/>
  <c r="H707" i="1"/>
  <c r="M706" i="1"/>
  <c r="L706" i="1"/>
  <c r="J706" i="1"/>
  <c r="I706" i="1"/>
  <c r="G706" i="1"/>
  <c r="F706" i="1"/>
  <c r="E706" i="1"/>
  <c r="K704" i="1"/>
  <c r="K703" i="1"/>
  <c r="K702" i="1"/>
  <c r="K701" i="1"/>
  <c r="M700" i="1"/>
  <c r="L700" i="1"/>
  <c r="J700" i="1"/>
  <c r="I700" i="1"/>
  <c r="H700" i="1"/>
  <c r="G700" i="1"/>
  <c r="F700" i="1"/>
  <c r="E700" i="1"/>
  <c r="M696" i="1"/>
  <c r="L696" i="1"/>
  <c r="K696" i="1"/>
  <c r="J696" i="1"/>
  <c r="I696" i="1"/>
  <c r="H696" i="1"/>
  <c r="G696" i="1"/>
  <c r="F696" i="1"/>
  <c r="E696" i="1"/>
  <c r="M692" i="1"/>
  <c r="L692" i="1"/>
  <c r="K692" i="1"/>
  <c r="J692" i="1"/>
  <c r="I692" i="1"/>
  <c r="H692" i="1"/>
  <c r="G692" i="1"/>
  <c r="F692" i="1"/>
  <c r="E692" i="1"/>
  <c r="K691" i="1"/>
  <c r="K689" i="1"/>
  <c r="H689" i="1"/>
  <c r="E689" i="1"/>
  <c r="K688" i="1"/>
  <c r="H688" i="1"/>
  <c r="E688" i="1"/>
  <c r="M687" i="1"/>
  <c r="L687" i="1"/>
  <c r="J687" i="1"/>
  <c r="I687" i="1"/>
  <c r="G687" i="1"/>
  <c r="F687" i="1"/>
  <c r="K686" i="1"/>
  <c r="H686" i="1"/>
  <c r="E686" i="1"/>
  <c r="K685" i="1"/>
  <c r="H685" i="1"/>
  <c r="E685" i="1"/>
  <c r="K684" i="1"/>
  <c r="H684" i="1"/>
  <c r="E684" i="1"/>
  <c r="M683" i="1"/>
  <c r="L683" i="1"/>
  <c r="J683" i="1"/>
  <c r="I683" i="1"/>
  <c r="G683" i="1"/>
  <c r="F683" i="1"/>
  <c r="K682" i="1"/>
  <c r="H682" i="1"/>
  <c r="E682" i="1"/>
  <c r="K681" i="1"/>
  <c r="H681" i="1"/>
  <c r="E681" i="1"/>
  <c r="K680" i="1"/>
  <c r="H680" i="1"/>
  <c r="E680" i="1"/>
  <c r="M679" i="1"/>
  <c r="L679" i="1"/>
  <c r="J679" i="1"/>
  <c r="I679" i="1"/>
  <c r="G679" i="1"/>
  <c r="F679" i="1"/>
  <c r="K678" i="1"/>
  <c r="H678" i="1"/>
  <c r="E678" i="1"/>
  <c r="K677" i="1"/>
  <c r="H677" i="1"/>
  <c r="E677" i="1"/>
  <c r="K676" i="1"/>
  <c r="H676" i="1"/>
  <c r="E676" i="1"/>
  <c r="M675" i="1"/>
  <c r="L675" i="1"/>
  <c r="J675" i="1"/>
  <c r="I675" i="1"/>
  <c r="G675" i="1"/>
  <c r="F675" i="1"/>
  <c r="K674" i="1"/>
  <c r="H674" i="1"/>
  <c r="E674" i="1"/>
  <c r="K673" i="1"/>
  <c r="H673" i="1"/>
  <c r="E673" i="1"/>
  <c r="K672" i="1"/>
  <c r="H672" i="1"/>
  <c r="E672" i="1"/>
  <c r="M671" i="1"/>
  <c r="L671" i="1"/>
  <c r="J671" i="1"/>
  <c r="I671" i="1"/>
  <c r="G671" i="1"/>
  <c r="F671" i="1"/>
  <c r="K670" i="1"/>
  <c r="H670" i="1"/>
  <c r="E670" i="1"/>
  <c r="K669" i="1"/>
  <c r="H669" i="1"/>
  <c r="E669" i="1"/>
  <c r="K668" i="1"/>
  <c r="H668" i="1"/>
  <c r="E668" i="1"/>
  <c r="M667" i="1"/>
  <c r="L667" i="1"/>
  <c r="J667" i="1"/>
  <c r="I667" i="1"/>
  <c r="G667" i="1"/>
  <c r="F667" i="1"/>
  <c r="K666" i="1"/>
  <c r="H666" i="1"/>
  <c r="E666" i="1"/>
  <c r="K665" i="1"/>
  <c r="H665" i="1"/>
  <c r="E665" i="1"/>
  <c r="M664" i="1"/>
  <c r="L664" i="1"/>
  <c r="J664" i="1"/>
  <c r="I664" i="1"/>
  <c r="G664" i="1"/>
  <c r="F664" i="1"/>
  <c r="K663" i="1"/>
  <c r="H663" i="1"/>
  <c r="E663" i="1"/>
  <c r="K662" i="1"/>
  <c r="H662" i="1"/>
  <c r="E662" i="1"/>
  <c r="K661" i="1"/>
  <c r="H661" i="1"/>
  <c r="E661" i="1"/>
  <c r="M660" i="1"/>
  <c r="L660" i="1"/>
  <c r="J660" i="1"/>
  <c r="I660" i="1"/>
  <c r="G660" i="1"/>
  <c r="F660" i="1"/>
  <c r="K659" i="1"/>
  <c r="H659" i="1"/>
  <c r="E659" i="1"/>
  <c r="K658" i="1"/>
  <c r="H658" i="1"/>
  <c r="E658" i="1"/>
  <c r="M657" i="1"/>
  <c r="L657" i="1"/>
  <c r="J657" i="1"/>
  <c r="I657" i="1"/>
  <c r="G657" i="1"/>
  <c r="F657" i="1"/>
  <c r="K656" i="1"/>
  <c r="H656" i="1"/>
  <c r="E656" i="1"/>
  <c r="K655" i="1"/>
  <c r="H655" i="1"/>
  <c r="E655" i="1"/>
  <c r="M654" i="1"/>
  <c r="L654" i="1"/>
  <c r="J654" i="1"/>
  <c r="I654" i="1"/>
  <c r="G654" i="1"/>
  <c r="F654" i="1"/>
  <c r="K653" i="1"/>
  <c r="H653" i="1"/>
  <c r="E653" i="1"/>
  <c r="K652" i="1"/>
  <c r="H652" i="1"/>
  <c r="E652" i="1"/>
  <c r="K651" i="1"/>
  <c r="H651" i="1"/>
  <c r="E651" i="1"/>
  <c r="M650" i="1"/>
  <c r="L650" i="1"/>
  <c r="J650" i="1"/>
  <c r="I650" i="1"/>
  <c r="G650" i="1"/>
  <c r="F650" i="1"/>
  <c r="K649" i="1"/>
  <c r="H649" i="1"/>
  <c r="E649" i="1"/>
  <c r="K648" i="1"/>
  <c r="H648" i="1"/>
  <c r="E648" i="1"/>
  <c r="M647" i="1"/>
  <c r="L647" i="1"/>
  <c r="J647" i="1"/>
  <c r="I647" i="1"/>
  <c r="G647" i="1"/>
  <c r="F647" i="1"/>
  <c r="K646" i="1"/>
  <c r="H646" i="1"/>
  <c r="E646" i="1"/>
  <c r="K644" i="1"/>
  <c r="H644" i="1"/>
  <c r="E644" i="1"/>
  <c r="K643" i="1"/>
  <c r="H643" i="1"/>
  <c r="E643" i="1"/>
  <c r="K642" i="1"/>
  <c r="H642" i="1"/>
  <c r="E642" i="1"/>
  <c r="K641" i="1"/>
  <c r="H641" i="1"/>
  <c r="E641" i="1"/>
  <c r="E638" i="1"/>
  <c r="M640" i="1"/>
  <c r="O640" i="1" s="1"/>
  <c r="L640" i="1"/>
  <c r="N640" i="1" s="1"/>
  <c r="H640" i="1"/>
  <c r="E640" i="1"/>
  <c r="M639" i="1"/>
  <c r="O639" i="1" s="1"/>
  <c r="L639" i="1"/>
  <c r="N639" i="1" s="1"/>
  <c r="H639" i="1"/>
  <c r="E639" i="1"/>
  <c r="E635" i="1"/>
  <c r="M637" i="1"/>
  <c r="O637" i="1" s="1"/>
  <c r="L637" i="1"/>
  <c r="N637" i="1" s="1"/>
  <c r="H637" i="1"/>
  <c r="E637" i="1"/>
  <c r="M636" i="1"/>
  <c r="O636" i="1" s="1"/>
  <c r="L636" i="1"/>
  <c r="H636" i="1"/>
  <c r="E636" i="1"/>
  <c r="E631" i="1"/>
  <c r="M634" i="1"/>
  <c r="O634" i="1" s="1"/>
  <c r="H634" i="1"/>
  <c r="E634" i="1"/>
  <c r="M633" i="1"/>
  <c r="O633" i="1" s="1"/>
  <c r="H633" i="1"/>
  <c r="E633" i="1"/>
  <c r="M632" i="1"/>
  <c r="O632" i="1" s="1"/>
  <c r="H632" i="1"/>
  <c r="E632" i="1"/>
  <c r="K626" i="1"/>
  <c r="E626" i="1"/>
  <c r="H630" i="1"/>
  <c r="E630" i="1"/>
  <c r="H629" i="1"/>
  <c r="E629" i="1"/>
  <c r="H628" i="1"/>
  <c r="E628" i="1"/>
  <c r="H627" i="1"/>
  <c r="E627" i="1"/>
  <c r="K623" i="1"/>
  <c r="E623" i="1"/>
  <c r="H625" i="1"/>
  <c r="E625" i="1"/>
  <c r="H624" i="1"/>
  <c r="E624" i="1"/>
  <c r="K619" i="1"/>
  <c r="E619" i="1"/>
  <c r="H622" i="1"/>
  <c r="E622" i="1"/>
  <c r="H621" i="1"/>
  <c r="E621" i="1"/>
  <c r="K620" i="1"/>
  <c r="H620" i="1"/>
  <c r="E620" i="1"/>
  <c r="E616" i="1"/>
  <c r="M618" i="1"/>
  <c r="O618" i="1" s="1"/>
  <c r="L618" i="1"/>
  <c r="N618" i="1" s="1"/>
  <c r="H618" i="1"/>
  <c r="E618" i="1"/>
  <c r="M617" i="1"/>
  <c r="O617" i="1" s="1"/>
  <c r="L617" i="1"/>
  <c r="N617" i="1" s="1"/>
  <c r="H617" i="1"/>
  <c r="E617" i="1"/>
  <c r="K615" i="1"/>
  <c r="H615" i="1"/>
  <c r="E615" i="1"/>
  <c r="K612" i="1"/>
  <c r="E612" i="1"/>
  <c r="H614" i="1"/>
  <c r="E614" i="1"/>
  <c r="H613" i="1"/>
  <c r="E613" i="1"/>
  <c r="K607" i="1"/>
  <c r="E607" i="1"/>
  <c r="H611" i="1"/>
  <c r="E611" i="1"/>
  <c r="H610" i="1"/>
  <c r="E610" i="1"/>
  <c r="H609" i="1"/>
  <c r="E609" i="1"/>
  <c r="H608" i="1"/>
  <c r="E608" i="1"/>
  <c r="E602" i="1"/>
  <c r="H606" i="1"/>
  <c r="E606" i="1"/>
  <c r="H605" i="1"/>
  <c r="E605" i="1"/>
  <c r="H604" i="1"/>
  <c r="E604" i="1"/>
  <c r="H603" i="1"/>
  <c r="E603" i="1"/>
  <c r="K601" i="1"/>
  <c r="H601" i="1"/>
  <c r="E601" i="1"/>
  <c r="G600" i="1"/>
  <c r="F600" i="1"/>
  <c r="K599" i="1"/>
  <c r="H599" i="1"/>
  <c r="E599" i="1"/>
  <c r="K598" i="1"/>
  <c r="H598" i="1"/>
  <c r="E598" i="1"/>
  <c r="K597" i="1"/>
  <c r="H597" i="1"/>
  <c r="E597" i="1"/>
  <c r="L596" i="1"/>
  <c r="J596" i="1"/>
  <c r="O596" i="1" s="1"/>
  <c r="I596" i="1"/>
  <c r="G596" i="1"/>
  <c r="F596" i="1"/>
  <c r="K595" i="1"/>
  <c r="H595" i="1"/>
  <c r="E595" i="1"/>
  <c r="K594" i="1"/>
  <c r="H594" i="1"/>
  <c r="E594" i="1"/>
  <c r="L593" i="1"/>
  <c r="J593" i="1"/>
  <c r="O593" i="1" s="1"/>
  <c r="I593" i="1"/>
  <c r="G593" i="1"/>
  <c r="F593" i="1"/>
  <c r="K592" i="1"/>
  <c r="H592" i="1"/>
  <c r="E592" i="1"/>
  <c r="K591" i="1"/>
  <c r="H591" i="1"/>
  <c r="E591" i="1"/>
  <c r="K590" i="1"/>
  <c r="H590" i="1"/>
  <c r="E590" i="1"/>
  <c r="L589" i="1"/>
  <c r="J589" i="1"/>
  <c r="O589" i="1" s="1"/>
  <c r="I589" i="1"/>
  <c r="G589" i="1"/>
  <c r="F589" i="1"/>
  <c r="K588" i="1"/>
  <c r="H588" i="1"/>
  <c r="E588" i="1"/>
  <c r="K587" i="1"/>
  <c r="H587" i="1"/>
  <c r="E587" i="1"/>
  <c r="K586" i="1"/>
  <c r="H586" i="1"/>
  <c r="E586" i="1"/>
  <c r="K585" i="1"/>
  <c r="J585" i="1"/>
  <c r="O585" i="1" s="1"/>
  <c r="I585" i="1"/>
  <c r="N585" i="1" s="1"/>
  <c r="G585" i="1"/>
  <c r="F585" i="1"/>
  <c r="K584" i="1"/>
  <c r="H584" i="1"/>
  <c r="E584" i="1"/>
  <c r="K583" i="1"/>
  <c r="H583" i="1"/>
  <c r="E583" i="1"/>
  <c r="K582" i="1"/>
  <c r="H582" i="1"/>
  <c r="E582" i="1"/>
  <c r="K581" i="1"/>
  <c r="H581" i="1"/>
  <c r="E581" i="1"/>
  <c r="L580" i="1"/>
  <c r="J580" i="1"/>
  <c r="O580" i="1" s="1"/>
  <c r="I580" i="1"/>
  <c r="G580" i="1"/>
  <c r="F580" i="1"/>
  <c r="K579" i="1"/>
  <c r="H579" i="1"/>
  <c r="E579" i="1"/>
  <c r="K578" i="1"/>
  <c r="H578" i="1"/>
  <c r="E578" i="1"/>
  <c r="K577" i="1"/>
  <c r="H577" i="1"/>
  <c r="E577" i="1"/>
  <c r="L576" i="1"/>
  <c r="J576" i="1"/>
  <c r="O576" i="1" s="1"/>
  <c r="I576" i="1"/>
  <c r="G576" i="1"/>
  <c r="F576" i="1"/>
  <c r="K575" i="1"/>
  <c r="H575" i="1"/>
  <c r="E575" i="1"/>
  <c r="K574" i="1"/>
  <c r="H574" i="1"/>
  <c r="E574" i="1"/>
  <c r="K573" i="1"/>
  <c r="H573" i="1"/>
  <c r="E573" i="1"/>
  <c r="L572" i="1"/>
  <c r="J572" i="1"/>
  <c r="O572" i="1" s="1"/>
  <c r="I572" i="1"/>
  <c r="G572" i="1"/>
  <c r="F572" i="1"/>
  <c r="K571" i="1"/>
  <c r="H571" i="1"/>
  <c r="E571" i="1"/>
  <c r="K570" i="1"/>
  <c r="H570" i="1"/>
  <c r="E570" i="1"/>
  <c r="K569" i="1"/>
  <c r="H569" i="1"/>
  <c r="E569" i="1"/>
  <c r="L568" i="1"/>
  <c r="J568" i="1"/>
  <c r="O568" i="1" s="1"/>
  <c r="I568" i="1"/>
  <c r="G568" i="1"/>
  <c r="F568" i="1"/>
  <c r="K567" i="1"/>
  <c r="H567" i="1"/>
  <c r="E567" i="1"/>
  <c r="M566" i="1"/>
  <c r="K565" i="1"/>
  <c r="H565" i="1"/>
  <c r="E565" i="1"/>
  <c r="K564" i="1"/>
  <c r="H564" i="1"/>
  <c r="E564" i="1"/>
  <c r="M562" i="1"/>
  <c r="L562" i="1"/>
  <c r="J562" i="1"/>
  <c r="I562" i="1"/>
  <c r="G562" i="1"/>
  <c r="F562" i="1"/>
  <c r="K561" i="1"/>
  <c r="H561" i="1"/>
  <c r="E561" i="1"/>
  <c r="K560" i="1"/>
  <c r="H560" i="1"/>
  <c r="E560" i="1"/>
  <c r="M558" i="1"/>
  <c r="L558" i="1"/>
  <c r="J558" i="1"/>
  <c r="I558" i="1"/>
  <c r="G558" i="1"/>
  <c r="F558" i="1"/>
  <c r="K557" i="1"/>
  <c r="H557" i="1"/>
  <c r="E557" i="1"/>
  <c r="K556" i="1"/>
  <c r="H556" i="1"/>
  <c r="E556" i="1"/>
  <c r="M554" i="1"/>
  <c r="L554" i="1"/>
  <c r="J554" i="1"/>
  <c r="I554" i="1"/>
  <c r="G554" i="1"/>
  <c r="F554" i="1"/>
  <c r="K553" i="1"/>
  <c r="H553" i="1"/>
  <c r="E553" i="1"/>
  <c r="K552" i="1"/>
  <c r="H552" i="1"/>
  <c r="E552" i="1"/>
  <c r="M550" i="1"/>
  <c r="L550" i="1"/>
  <c r="J550" i="1"/>
  <c r="I550" i="1"/>
  <c r="G550" i="1"/>
  <c r="F550" i="1"/>
  <c r="K549" i="1"/>
  <c r="H549" i="1"/>
  <c r="E549" i="1"/>
  <c r="K548" i="1"/>
  <c r="H548" i="1"/>
  <c r="E548" i="1"/>
  <c r="M546" i="1"/>
  <c r="L546" i="1"/>
  <c r="J546" i="1"/>
  <c r="I546" i="1"/>
  <c r="G546" i="1"/>
  <c r="F546" i="1"/>
  <c r="K545" i="1"/>
  <c r="H545" i="1"/>
  <c r="E545" i="1"/>
  <c r="K544" i="1"/>
  <c r="H544" i="1"/>
  <c r="E544" i="1"/>
  <c r="K543" i="1"/>
  <c r="H543" i="1"/>
  <c r="E543" i="1"/>
  <c r="M540" i="1"/>
  <c r="L540" i="1"/>
  <c r="J540" i="1"/>
  <c r="I540" i="1"/>
  <c r="G540" i="1"/>
  <c r="F540" i="1"/>
  <c r="K539" i="1"/>
  <c r="H539" i="1"/>
  <c r="E539" i="1"/>
  <c r="K538" i="1"/>
  <c r="H538" i="1"/>
  <c r="E538" i="1"/>
  <c r="K537" i="1"/>
  <c r="H537" i="1"/>
  <c r="E537" i="1"/>
  <c r="K536" i="1"/>
  <c r="H536" i="1"/>
  <c r="E536" i="1"/>
  <c r="M532" i="1"/>
  <c r="L532" i="1"/>
  <c r="J532" i="1"/>
  <c r="I532" i="1"/>
  <c r="G532" i="1"/>
  <c r="F532" i="1"/>
  <c r="K531" i="1"/>
  <c r="H531" i="1"/>
  <c r="E531" i="1"/>
  <c r="K530" i="1"/>
  <c r="H530" i="1"/>
  <c r="E530" i="1"/>
  <c r="M528" i="1"/>
  <c r="L528" i="1"/>
  <c r="J528" i="1"/>
  <c r="I528" i="1"/>
  <c r="G528" i="1"/>
  <c r="F528" i="1"/>
  <c r="K527" i="1"/>
  <c r="H527" i="1"/>
  <c r="E527" i="1"/>
  <c r="K526" i="1"/>
  <c r="H526" i="1"/>
  <c r="E526" i="1"/>
  <c r="K525" i="1"/>
  <c r="H525" i="1"/>
  <c r="E525" i="1"/>
  <c r="K524" i="1"/>
  <c r="H524" i="1"/>
  <c r="E524" i="1"/>
  <c r="M520" i="1"/>
  <c r="L520" i="1"/>
  <c r="J520" i="1"/>
  <c r="I520" i="1"/>
  <c r="G520" i="1"/>
  <c r="F520" i="1"/>
  <c r="K519" i="1"/>
  <c r="H519" i="1"/>
  <c r="E519" i="1"/>
  <c r="K518" i="1"/>
  <c r="H518" i="1"/>
  <c r="E518" i="1"/>
  <c r="K517" i="1"/>
  <c r="H517" i="1"/>
  <c r="E517" i="1"/>
  <c r="M514" i="1"/>
  <c r="L514" i="1"/>
  <c r="J514" i="1"/>
  <c r="I514" i="1"/>
  <c r="G514" i="1"/>
  <c r="F514" i="1"/>
  <c r="K513" i="1"/>
  <c r="H513" i="1"/>
  <c r="E513" i="1"/>
  <c r="K512" i="1"/>
  <c r="H512" i="1"/>
  <c r="E512" i="1"/>
  <c r="K511" i="1"/>
  <c r="H511" i="1"/>
  <c r="E511" i="1"/>
  <c r="M508" i="1"/>
  <c r="L508" i="1"/>
  <c r="J508" i="1"/>
  <c r="I508" i="1"/>
  <c r="G508" i="1"/>
  <c r="F508" i="1"/>
  <c r="K507" i="1"/>
  <c r="H507" i="1"/>
  <c r="E507" i="1"/>
  <c r="K504" i="1"/>
  <c r="H504" i="1"/>
  <c r="E504" i="1"/>
  <c r="K503" i="1"/>
  <c r="H503" i="1"/>
  <c r="E503" i="1"/>
  <c r="M502" i="1"/>
  <c r="L502" i="1"/>
  <c r="J502" i="1"/>
  <c r="I502" i="1"/>
  <c r="G502" i="1"/>
  <c r="F502" i="1"/>
  <c r="K501" i="1"/>
  <c r="H501" i="1"/>
  <c r="E501" i="1"/>
  <c r="K500" i="1"/>
  <c r="H500" i="1"/>
  <c r="E500" i="1"/>
  <c r="M499" i="1"/>
  <c r="L499" i="1"/>
  <c r="J499" i="1"/>
  <c r="I499" i="1"/>
  <c r="G499" i="1"/>
  <c r="F499" i="1"/>
  <c r="K498" i="1"/>
  <c r="H498" i="1"/>
  <c r="E498" i="1"/>
  <c r="K497" i="1"/>
  <c r="H497" i="1"/>
  <c r="E497" i="1"/>
  <c r="M496" i="1"/>
  <c r="L496" i="1"/>
  <c r="J496" i="1"/>
  <c r="I496" i="1"/>
  <c r="G496" i="1"/>
  <c r="F496" i="1"/>
  <c r="K495" i="1"/>
  <c r="H495" i="1"/>
  <c r="E495" i="1"/>
  <c r="K494" i="1"/>
  <c r="H494" i="1"/>
  <c r="E494" i="1"/>
  <c r="M493" i="1"/>
  <c r="L493" i="1"/>
  <c r="J493" i="1"/>
  <c r="I493" i="1"/>
  <c r="G493" i="1"/>
  <c r="F493" i="1"/>
  <c r="K492" i="1"/>
  <c r="H492" i="1"/>
  <c r="E492" i="1"/>
  <c r="K491" i="1"/>
  <c r="H491" i="1"/>
  <c r="E491" i="1"/>
  <c r="M490" i="1"/>
  <c r="L490" i="1"/>
  <c r="J490" i="1"/>
  <c r="I490" i="1"/>
  <c r="G490" i="1"/>
  <c r="F490" i="1"/>
  <c r="K489" i="1"/>
  <c r="H489" i="1"/>
  <c r="E489" i="1"/>
  <c r="K488" i="1"/>
  <c r="H488" i="1"/>
  <c r="E488" i="1"/>
  <c r="K487" i="1"/>
  <c r="H487" i="1"/>
  <c r="E487" i="1"/>
  <c r="M486" i="1"/>
  <c r="L486" i="1"/>
  <c r="J486" i="1"/>
  <c r="I486" i="1"/>
  <c r="G486" i="1"/>
  <c r="F486" i="1"/>
  <c r="K485" i="1"/>
  <c r="H485" i="1"/>
  <c r="E485" i="1"/>
  <c r="K484" i="1"/>
  <c r="H484" i="1"/>
  <c r="E484" i="1"/>
  <c r="M483" i="1"/>
  <c r="L483" i="1"/>
  <c r="J483" i="1"/>
  <c r="I483" i="1"/>
  <c r="G483" i="1"/>
  <c r="F483" i="1"/>
  <c r="K482" i="1"/>
  <c r="H482" i="1"/>
  <c r="E482" i="1"/>
  <c r="K480" i="1"/>
  <c r="H480" i="1"/>
  <c r="K479" i="1"/>
  <c r="H479" i="1"/>
  <c r="M478" i="1"/>
  <c r="L478" i="1"/>
  <c r="J478" i="1"/>
  <c r="I478" i="1"/>
  <c r="K477" i="1"/>
  <c r="H477" i="1"/>
  <c r="K476" i="1"/>
  <c r="H476" i="1"/>
  <c r="M475" i="1"/>
  <c r="L475" i="1"/>
  <c r="J475" i="1"/>
  <c r="I475" i="1"/>
  <c r="K474" i="1"/>
  <c r="H474" i="1"/>
  <c r="K473" i="1"/>
  <c r="H473" i="1"/>
  <c r="M472" i="1"/>
  <c r="L472" i="1"/>
  <c r="J472" i="1"/>
  <c r="I472" i="1"/>
  <c r="K471" i="1"/>
  <c r="H471" i="1"/>
  <c r="K470" i="1"/>
  <c r="H470" i="1"/>
  <c r="M469" i="1"/>
  <c r="L469" i="1"/>
  <c r="J469" i="1"/>
  <c r="I469" i="1"/>
  <c r="K468" i="1"/>
  <c r="H468" i="1"/>
  <c r="K467" i="1"/>
  <c r="H467" i="1"/>
  <c r="M466" i="1"/>
  <c r="L466" i="1"/>
  <c r="J466" i="1"/>
  <c r="I466" i="1"/>
  <c r="K465" i="1"/>
  <c r="H465" i="1"/>
  <c r="K464" i="1"/>
  <c r="H464" i="1"/>
  <c r="K463" i="1"/>
  <c r="H463" i="1"/>
  <c r="M462" i="1"/>
  <c r="L462" i="1"/>
  <c r="J462" i="1"/>
  <c r="I462" i="1"/>
  <c r="K461" i="1"/>
  <c r="H461" i="1"/>
  <c r="K460" i="1"/>
  <c r="H460" i="1"/>
  <c r="M459" i="1"/>
  <c r="L459" i="1"/>
  <c r="J459" i="1"/>
  <c r="I459" i="1"/>
  <c r="K458" i="1"/>
  <c r="H458" i="1"/>
  <c r="K457" i="1"/>
  <c r="H457" i="1"/>
  <c r="K456" i="1"/>
  <c r="H456" i="1"/>
  <c r="M455" i="1"/>
  <c r="L455" i="1"/>
  <c r="J455" i="1"/>
  <c r="I455" i="1"/>
  <c r="K454" i="1"/>
  <c r="H454" i="1"/>
  <c r="K453" i="1"/>
  <c r="H453" i="1"/>
  <c r="K452" i="1"/>
  <c r="H452" i="1"/>
  <c r="M451" i="1"/>
  <c r="L451" i="1"/>
  <c r="J451" i="1"/>
  <c r="I451" i="1"/>
  <c r="K450" i="1"/>
  <c r="H450" i="1"/>
  <c r="K449" i="1"/>
  <c r="H449" i="1"/>
  <c r="M448" i="1"/>
  <c r="L448" i="1"/>
  <c r="J448" i="1"/>
  <c r="I448" i="1"/>
  <c r="K447" i="1"/>
  <c r="H447" i="1"/>
  <c r="E447" i="1"/>
  <c r="K445" i="1"/>
  <c r="H445" i="1"/>
  <c r="K444" i="1"/>
  <c r="H444" i="1"/>
  <c r="M443" i="1"/>
  <c r="L443" i="1"/>
  <c r="J443" i="1"/>
  <c r="I443" i="1"/>
  <c r="G443" i="1"/>
  <c r="F443" i="1"/>
  <c r="E443" i="1"/>
  <c r="K442" i="1"/>
  <c r="H442" i="1"/>
  <c r="K441" i="1"/>
  <c r="H441" i="1"/>
  <c r="K440" i="1"/>
  <c r="H440" i="1"/>
  <c r="K439" i="1"/>
  <c r="H439" i="1"/>
  <c r="K438" i="1"/>
  <c r="H438" i="1"/>
  <c r="M437" i="1"/>
  <c r="L437" i="1"/>
  <c r="J437" i="1"/>
  <c r="I437" i="1"/>
  <c r="G437" i="1"/>
  <c r="F437" i="1"/>
  <c r="E437" i="1"/>
  <c r="K436" i="1"/>
  <c r="H436" i="1"/>
  <c r="K435" i="1"/>
  <c r="H435" i="1"/>
  <c r="K434" i="1"/>
  <c r="H434" i="1"/>
  <c r="M433" i="1"/>
  <c r="L433" i="1"/>
  <c r="J433" i="1"/>
  <c r="I433" i="1"/>
  <c r="G433" i="1"/>
  <c r="F433" i="1"/>
  <c r="E433" i="1"/>
  <c r="K432" i="1"/>
  <c r="H432" i="1"/>
  <c r="K431" i="1"/>
  <c r="H431" i="1"/>
  <c r="K430" i="1"/>
  <c r="H430" i="1"/>
  <c r="K429" i="1"/>
  <c r="H429" i="1"/>
  <c r="K428" i="1"/>
  <c r="H428" i="1"/>
  <c r="K427" i="1"/>
  <c r="H427" i="1"/>
  <c r="M426" i="1"/>
  <c r="L426" i="1"/>
  <c r="J426" i="1"/>
  <c r="I426" i="1"/>
  <c r="G426" i="1"/>
  <c r="F426" i="1"/>
  <c r="E426" i="1"/>
  <c r="K425" i="1"/>
  <c r="H425" i="1"/>
  <c r="K424" i="1"/>
  <c r="H424" i="1"/>
  <c r="K423" i="1"/>
  <c r="H423" i="1"/>
  <c r="M422" i="1"/>
  <c r="L422" i="1"/>
  <c r="J422" i="1"/>
  <c r="I422" i="1"/>
  <c r="G422" i="1"/>
  <c r="F422" i="1"/>
  <c r="E422" i="1"/>
  <c r="K421" i="1"/>
  <c r="H421" i="1"/>
  <c r="K420" i="1"/>
  <c r="H420" i="1"/>
  <c r="K419" i="1"/>
  <c r="H419" i="1"/>
  <c r="M418" i="1"/>
  <c r="L418" i="1"/>
  <c r="J418" i="1"/>
  <c r="I418" i="1"/>
  <c r="G418" i="1"/>
  <c r="F418" i="1"/>
  <c r="E418" i="1"/>
  <c r="K417" i="1"/>
  <c r="H417" i="1"/>
  <c r="K416" i="1"/>
  <c r="H416" i="1"/>
  <c r="K415" i="1"/>
  <c r="H415" i="1"/>
  <c r="M414" i="1"/>
  <c r="L414" i="1"/>
  <c r="J414" i="1"/>
  <c r="I414" i="1"/>
  <c r="G414" i="1"/>
  <c r="F414" i="1"/>
  <c r="E414" i="1"/>
  <c r="K413" i="1"/>
  <c r="H413" i="1"/>
  <c r="K412" i="1"/>
  <c r="H412" i="1"/>
  <c r="K411" i="1"/>
  <c r="H411" i="1"/>
  <c r="M410" i="1"/>
  <c r="L410" i="1"/>
  <c r="J410" i="1"/>
  <c r="I410" i="1"/>
  <c r="G410" i="1"/>
  <c r="F410" i="1"/>
  <c r="E410" i="1"/>
  <c r="K409" i="1"/>
  <c r="H409" i="1"/>
  <c r="E409" i="1"/>
  <c r="M407" i="1"/>
  <c r="O407" i="1" s="1"/>
  <c r="H407" i="1"/>
  <c r="E407" i="1"/>
  <c r="M406" i="1"/>
  <c r="O406" i="1" s="1"/>
  <c r="H406" i="1"/>
  <c r="E406" i="1"/>
  <c r="L405" i="1"/>
  <c r="K405" i="1"/>
  <c r="J405" i="1"/>
  <c r="I405" i="1"/>
  <c r="G405" i="1"/>
  <c r="F405" i="1"/>
  <c r="M404" i="1"/>
  <c r="O404" i="1" s="1"/>
  <c r="H404" i="1"/>
  <c r="E404" i="1"/>
  <c r="M403" i="1"/>
  <c r="O403" i="1" s="1"/>
  <c r="H403" i="1"/>
  <c r="E403" i="1"/>
  <c r="M402" i="1"/>
  <c r="O402" i="1" s="1"/>
  <c r="H402" i="1"/>
  <c r="E402" i="1"/>
  <c r="L401" i="1"/>
  <c r="K401" i="1"/>
  <c r="J401" i="1"/>
  <c r="I401" i="1"/>
  <c r="G401" i="1"/>
  <c r="F401" i="1"/>
  <c r="M400" i="1"/>
  <c r="O400" i="1" s="1"/>
  <c r="H400" i="1"/>
  <c r="H399" i="1" s="1"/>
  <c r="E400" i="1"/>
  <c r="E399" i="1" s="1"/>
  <c r="L399" i="1"/>
  <c r="K399" i="1"/>
  <c r="J399" i="1"/>
  <c r="I399" i="1"/>
  <c r="G399" i="1"/>
  <c r="F399" i="1"/>
  <c r="M398" i="1"/>
  <c r="O398" i="1" s="1"/>
  <c r="H398" i="1"/>
  <c r="E398" i="1"/>
  <c r="M397" i="1"/>
  <c r="O397" i="1" s="1"/>
  <c r="H397" i="1"/>
  <c r="E397" i="1"/>
  <c r="L396" i="1"/>
  <c r="K396" i="1"/>
  <c r="J396" i="1"/>
  <c r="I396" i="1"/>
  <c r="G396" i="1"/>
  <c r="F396" i="1"/>
  <c r="M395" i="1"/>
  <c r="O395" i="1" s="1"/>
  <c r="H395" i="1"/>
  <c r="H394" i="1" s="1"/>
  <c r="E395" i="1"/>
  <c r="E394" i="1" s="1"/>
  <c r="L394" i="1"/>
  <c r="K394" i="1"/>
  <c r="J394" i="1"/>
  <c r="I394" i="1"/>
  <c r="G394" i="1"/>
  <c r="F394" i="1"/>
  <c r="M393" i="1"/>
  <c r="O393" i="1" s="1"/>
  <c r="H393" i="1"/>
  <c r="H392" i="1" s="1"/>
  <c r="E393" i="1"/>
  <c r="E392" i="1" s="1"/>
  <c r="L392" i="1"/>
  <c r="K392" i="1"/>
  <c r="J392" i="1"/>
  <c r="I392" i="1"/>
  <c r="G392" i="1"/>
  <c r="F392" i="1"/>
  <c r="M391" i="1"/>
  <c r="O391" i="1" s="1"/>
  <c r="H391" i="1"/>
  <c r="E391" i="1"/>
  <c r="M390" i="1"/>
  <c r="O390" i="1" s="1"/>
  <c r="H390" i="1"/>
  <c r="E390" i="1"/>
  <c r="M389" i="1"/>
  <c r="O389" i="1" s="1"/>
  <c r="H389" i="1"/>
  <c r="E389" i="1"/>
  <c r="L388" i="1"/>
  <c r="K388" i="1"/>
  <c r="J388" i="1"/>
  <c r="I388" i="1"/>
  <c r="G388" i="1"/>
  <c r="F388" i="1"/>
  <c r="M387" i="1"/>
  <c r="O387" i="1" s="1"/>
  <c r="H387" i="1"/>
  <c r="E387" i="1"/>
  <c r="M386" i="1"/>
  <c r="O386" i="1" s="1"/>
  <c r="H386" i="1"/>
  <c r="E386" i="1"/>
  <c r="L385" i="1"/>
  <c r="K385" i="1"/>
  <c r="J385" i="1"/>
  <c r="I385" i="1"/>
  <c r="G385" i="1"/>
  <c r="F385" i="1"/>
  <c r="M384" i="1"/>
  <c r="O384" i="1" s="1"/>
  <c r="H384" i="1"/>
  <c r="E384" i="1"/>
  <c r="M383" i="1"/>
  <c r="O383" i="1" s="1"/>
  <c r="H383" i="1"/>
  <c r="E383" i="1"/>
  <c r="L382" i="1"/>
  <c r="K382" i="1"/>
  <c r="J382" i="1"/>
  <c r="I382" i="1"/>
  <c r="G382" i="1"/>
  <c r="F382" i="1"/>
  <c r="K381" i="1"/>
  <c r="K379" i="1"/>
  <c r="H379" i="1"/>
  <c r="E379" i="1"/>
  <c r="K378" i="1"/>
  <c r="H378" i="1"/>
  <c r="E378" i="1"/>
  <c r="M377" i="1"/>
  <c r="L377" i="1"/>
  <c r="J377" i="1"/>
  <c r="I377" i="1"/>
  <c r="G377" i="1"/>
  <c r="F377" i="1"/>
  <c r="K376" i="1"/>
  <c r="H376" i="1"/>
  <c r="E376" i="1"/>
  <c r="K375" i="1"/>
  <c r="H375" i="1"/>
  <c r="E375" i="1"/>
  <c r="M374" i="1"/>
  <c r="L374" i="1"/>
  <c r="J374" i="1"/>
  <c r="I374" i="1"/>
  <c r="G374" i="1"/>
  <c r="F374" i="1"/>
  <c r="K373" i="1"/>
  <c r="H373" i="1"/>
  <c r="E373" i="1"/>
  <c r="K372" i="1"/>
  <c r="H372" i="1"/>
  <c r="E372" i="1"/>
  <c r="M371" i="1"/>
  <c r="L371" i="1"/>
  <c r="J371" i="1"/>
  <c r="I371" i="1"/>
  <c r="G371" i="1"/>
  <c r="F371" i="1"/>
  <c r="K370" i="1"/>
  <c r="H370" i="1"/>
  <c r="E370" i="1"/>
  <c r="K369" i="1"/>
  <c r="H369" i="1"/>
  <c r="E369" i="1"/>
  <c r="M368" i="1"/>
  <c r="L368" i="1"/>
  <c r="J368" i="1"/>
  <c r="I368" i="1"/>
  <c r="G368" i="1"/>
  <c r="F368" i="1"/>
  <c r="K367" i="1"/>
  <c r="H367" i="1"/>
  <c r="E367" i="1"/>
  <c r="K366" i="1"/>
  <c r="H366" i="1"/>
  <c r="E366" i="1"/>
  <c r="M365" i="1"/>
  <c r="L365" i="1"/>
  <c r="J365" i="1"/>
  <c r="I365" i="1"/>
  <c r="G365" i="1"/>
  <c r="F365" i="1"/>
  <c r="K364" i="1"/>
  <c r="H364" i="1"/>
  <c r="E364" i="1"/>
  <c r="K363" i="1"/>
  <c r="H363" i="1"/>
  <c r="E363" i="1"/>
  <c r="M362" i="1"/>
  <c r="L362" i="1"/>
  <c r="J362" i="1"/>
  <c r="I362" i="1"/>
  <c r="G362" i="1"/>
  <c r="F362" i="1"/>
  <c r="K361" i="1"/>
  <c r="H361" i="1"/>
  <c r="E361" i="1"/>
  <c r="K360" i="1"/>
  <c r="H360" i="1"/>
  <c r="E360" i="1"/>
  <c r="K359" i="1"/>
  <c r="H359" i="1"/>
  <c r="E359" i="1"/>
  <c r="M358" i="1"/>
  <c r="L358" i="1"/>
  <c r="J358" i="1"/>
  <c r="I358" i="1"/>
  <c r="G358" i="1"/>
  <c r="F358" i="1"/>
  <c r="K357" i="1"/>
  <c r="H357" i="1"/>
  <c r="E357" i="1"/>
  <c r="K356" i="1"/>
  <c r="H356" i="1"/>
  <c r="E356" i="1"/>
  <c r="M355" i="1"/>
  <c r="L355" i="1"/>
  <c r="J355" i="1"/>
  <c r="I355" i="1"/>
  <c r="G355" i="1"/>
  <c r="F355" i="1"/>
  <c r="K354" i="1"/>
  <c r="H354" i="1"/>
  <c r="E354" i="1"/>
  <c r="K353" i="1"/>
  <c r="H353" i="1"/>
  <c r="E353" i="1"/>
  <c r="K352" i="1"/>
  <c r="H352" i="1"/>
  <c r="E352" i="1"/>
  <c r="M351" i="1"/>
  <c r="L351" i="1"/>
  <c r="J351" i="1"/>
  <c r="I351" i="1"/>
  <c r="G351" i="1"/>
  <c r="F351" i="1"/>
  <c r="K350" i="1"/>
  <c r="H350" i="1"/>
  <c r="E350" i="1"/>
  <c r="K349" i="1"/>
  <c r="H349" i="1"/>
  <c r="E349" i="1"/>
  <c r="K348" i="1"/>
  <c r="H348" i="1"/>
  <c r="E348" i="1"/>
  <c r="M347" i="1"/>
  <c r="L347" i="1"/>
  <c r="J347" i="1"/>
  <c r="I347" i="1"/>
  <c r="G347" i="1"/>
  <c r="F347" i="1"/>
  <c r="K346" i="1"/>
  <c r="H346" i="1"/>
  <c r="E346" i="1"/>
  <c r="K345" i="1"/>
  <c r="H345" i="1"/>
  <c r="E345" i="1"/>
  <c r="M344" i="1"/>
  <c r="L344" i="1"/>
  <c r="J344" i="1"/>
  <c r="I344" i="1"/>
  <c r="G344" i="1"/>
  <c r="F344" i="1"/>
  <c r="K343" i="1"/>
  <c r="H343" i="1"/>
  <c r="E343" i="1"/>
  <c r="K342" i="1"/>
  <c r="H342" i="1"/>
  <c r="E342" i="1"/>
  <c r="M341" i="1"/>
  <c r="L341" i="1"/>
  <c r="J341" i="1"/>
  <c r="I341" i="1"/>
  <c r="E341" i="1"/>
  <c r="K340" i="1"/>
  <c r="H340" i="1"/>
  <c r="E340" i="1"/>
  <c r="K339" i="1"/>
  <c r="H339" i="1"/>
  <c r="E339" i="1"/>
  <c r="M337" i="1"/>
  <c r="L337" i="1"/>
  <c r="J337" i="1"/>
  <c r="I337" i="1"/>
  <c r="G337" i="1"/>
  <c r="F337" i="1"/>
  <c r="K336" i="1"/>
  <c r="H336" i="1"/>
  <c r="E336" i="1"/>
  <c r="K335" i="1"/>
  <c r="H335" i="1"/>
  <c r="E335" i="1"/>
  <c r="K334" i="1"/>
  <c r="H334" i="1"/>
  <c r="E334" i="1"/>
  <c r="M333" i="1"/>
  <c r="L333" i="1"/>
  <c r="J333" i="1"/>
  <c r="I333" i="1"/>
  <c r="G333" i="1"/>
  <c r="F333" i="1"/>
  <c r="K332" i="1"/>
  <c r="H332" i="1"/>
  <c r="E332" i="1"/>
  <c r="K331" i="1"/>
  <c r="H331" i="1"/>
  <c r="E331" i="1"/>
  <c r="M330" i="1"/>
  <c r="L330" i="1"/>
  <c r="J330" i="1"/>
  <c r="I330" i="1"/>
  <c r="G330" i="1"/>
  <c r="F330" i="1"/>
  <c r="K329" i="1"/>
  <c r="H329" i="1"/>
  <c r="E329" i="1"/>
  <c r="K328" i="1"/>
  <c r="H328" i="1"/>
  <c r="E328" i="1"/>
  <c r="M327" i="1"/>
  <c r="L327" i="1"/>
  <c r="J327" i="1"/>
  <c r="I327" i="1"/>
  <c r="G327" i="1"/>
  <c r="F327" i="1"/>
  <c r="K326" i="1"/>
  <c r="H326" i="1"/>
  <c r="E326" i="1"/>
  <c r="K325" i="1"/>
  <c r="H325" i="1"/>
  <c r="E325" i="1"/>
  <c r="M324" i="1"/>
  <c r="L324" i="1"/>
  <c r="J324" i="1"/>
  <c r="I324" i="1"/>
  <c r="G324" i="1"/>
  <c r="F324" i="1"/>
  <c r="K323" i="1"/>
  <c r="H323" i="1"/>
  <c r="E323" i="1"/>
  <c r="K322" i="1"/>
  <c r="H322" i="1"/>
  <c r="E322" i="1"/>
  <c r="M321" i="1"/>
  <c r="L321" i="1"/>
  <c r="J321" i="1"/>
  <c r="I321" i="1"/>
  <c r="G321" i="1"/>
  <c r="F321" i="1"/>
  <c r="K320" i="1"/>
  <c r="H320" i="1"/>
  <c r="E320" i="1"/>
  <c r="K319" i="1"/>
  <c r="H319" i="1"/>
  <c r="E319" i="1"/>
  <c r="K318" i="1"/>
  <c r="M316" i="1"/>
  <c r="L316" i="1"/>
  <c r="J316" i="1"/>
  <c r="I316" i="1"/>
  <c r="G316" i="1"/>
  <c r="F316" i="1"/>
  <c r="K315" i="1"/>
  <c r="H315" i="1"/>
  <c r="E315" i="1"/>
  <c r="K314" i="1"/>
  <c r="H314" i="1"/>
  <c r="E314" i="1"/>
  <c r="K313" i="1"/>
  <c r="H313" i="1"/>
  <c r="E313" i="1"/>
  <c r="M312" i="1"/>
  <c r="L312" i="1"/>
  <c r="J312" i="1"/>
  <c r="I312" i="1"/>
  <c r="G312" i="1"/>
  <c r="F312" i="1"/>
  <c r="K311" i="1"/>
  <c r="H311" i="1"/>
  <c r="E311" i="1"/>
  <c r="K310" i="1"/>
  <c r="H310" i="1"/>
  <c r="E310" i="1"/>
  <c r="M309" i="1"/>
  <c r="L309" i="1"/>
  <c r="J309" i="1"/>
  <c r="I309" i="1"/>
  <c r="G309" i="1"/>
  <c r="F309" i="1"/>
  <c r="K308" i="1"/>
  <c r="H308" i="1"/>
  <c r="E308" i="1"/>
  <c r="K307" i="1"/>
  <c r="H307" i="1"/>
  <c r="E307" i="1"/>
  <c r="K306" i="1"/>
  <c r="H306" i="1"/>
  <c r="E306" i="1"/>
  <c r="M305" i="1"/>
  <c r="L305" i="1"/>
  <c r="J305" i="1"/>
  <c r="I305" i="1"/>
  <c r="G305" i="1"/>
  <c r="F305" i="1"/>
  <c r="K304" i="1"/>
  <c r="H304" i="1"/>
  <c r="E304" i="1"/>
  <c r="K303" i="1"/>
  <c r="H303" i="1"/>
  <c r="E303" i="1"/>
  <c r="M302" i="1"/>
  <c r="L302" i="1"/>
  <c r="J302" i="1"/>
  <c r="I302" i="1"/>
  <c r="G302" i="1"/>
  <c r="F302" i="1"/>
  <c r="K301" i="1"/>
  <c r="H301" i="1"/>
  <c r="E301" i="1"/>
  <c r="K300" i="1"/>
  <c r="H300" i="1"/>
  <c r="E300" i="1"/>
  <c r="M299" i="1"/>
  <c r="L299" i="1"/>
  <c r="J299" i="1"/>
  <c r="I299" i="1"/>
  <c r="G299" i="1"/>
  <c r="F299" i="1"/>
  <c r="K298" i="1"/>
  <c r="H298" i="1"/>
  <c r="E298" i="1"/>
  <c r="K297" i="1"/>
  <c r="H297" i="1"/>
  <c r="E297" i="1"/>
  <c r="M296" i="1"/>
  <c r="L296" i="1"/>
  <c r="J296" i="1"/>
  <c r="I296" i="1"/>
  <c r="G296" i="1"/>
  <c r="F296" i="1"/>
  <c r="K295" i="1"/>
  <c r="H295" i="1"/>
  <c r="E295" i="1"/>
  <c r="K294" i="1"/>
  <c r="H294" i="1"/>
  <c r="E294" i="1"/>
  <c r="M293" i="1"/>
  <c r="L293" i="1"/>
  <c r="J293" i="1"/>
  <c r="I293" i="1"/>
  <c r="G293" i="1"/>
  <c r="F293" i="1"/>
  <c r="K292" i="1"/>
  <c r="H292" i="1"/>
  <c r="E292" i="1"/>
  <c r="K291" i="1"/>
  <c r="H291" i="1"/>
  <c r="E291" i="1"/>
  <c r="M290" i="1"/>
  <c r="L290" i="1"/>
  <c r="J290" i="1"/>
  <c r="I290" i="1"/>
  <c r="G290" i="1"/>
  <c r="F290" i="1"/>
  <c r="K289" i="1"/>
  <c r="H289" i="1"/>
  <c r="E289" i="1"/>
  <c r="K288" i="1"/>
  <c r="H288" i="1"/>
  <c r="E288" i="1"/>
  <c r="M287" i="1"/>
  <c r="L287" i="1"/>
  <c r="J287" i="1"/>
  <c r="I287" i="1"/>
  <c r="G287" i="1"/>
  <c r="F287" i="1"/>
  <c r="K286" i="1"/>
  <c r="H286" i="1"/>
  <c r="E286" i="1"/>
  <c r="K285" i="1"/>
  <c r="H285" i="1"/>
  <c r="E285" i="1"/>
  <c r="M284" i="1"/>
  <c r="L284" i="1"/>
  <c r="J284" i="1"/>
  <c r="I284" i="1"/>
  <c r="G284" i="1"/>
  <c r="F284" i="1"/>
  <c r="K283" i="1"/>
  <c r="H283" i="1"/>
  <c r="E283" i="1"/>
  <c r="K282" i="1"/>
  <c r="H282" i="1"/>
  <c r="E282" i="1"/>
  <c r="M281" i="1"/>
  <c r="L281" i="1"/>
  <c r="J281" i="1"/>
  <c r="I281" i="1"/>
  <c r="G281" i="1"/>
  <c r="F281" i="1"/>
  <c r="K280" i="1"/>
  <c r="K281" i="1" s="1"/>
  <c r="H280" i="1"/>
  <c r="H281" i="1" s="1"/>
  <c r="E280" i="1"/>
  <c r="E281" i="1" s="1"/>
  <c r="K279" i="1"/>
  <c r="H279" i="1"/>
  <c r="E279" i="1"/>
  <c r="M277" i="1"/>
  <c r="L277" i="1"/>
  <c r="J277" i="1"/>
  <c r="I277" i="1"/>
  <c r="G277" i="1"/>
  <c r="F277" i="1"/>
  <c r="K276" i="1"/>
  <c r="H276" i="1"/>
  <c r="E276" i="1"/>
  <c r="K275" i="1"/>
  <c r="H275" i="1"/>
  <c r="E275" i="1"/>
  <c r="K274" i="1"/>
  <c r="H274" i="1"/>
  <c r="E274" i="1"/>
  <c r="M273" i="1"/>
  <c r="L273" i="1"/>
  <c r="J273" i="1"/>
  <c r="I273" i="1"/>
  <c r="G273" i="1"/>
  <c r="F273" i="1"/>
  <c r="K272" i="1"/>
  <c r="H272" i="1"/>
  <c r="E272" i="1"/>
  <c r="K271" i="1"/>
  <c r="H271" i="1"/>
  <c r="E271" i="1"/>
  <c r="M270" i="1"/>
  <c r="L270" i="1"/>
  <c r="J270" i="1"/>
  <c r="I270" i="1"/>
  <c r="G270" i="1"/>
  <c r="F270" i="1"/>
  <c r="K269" i="1"/>
  <c r="H269" i="1"/>
  <c r="E269" i="1"/>
  <c r="K268" i="1"/>
  <c r="H268" i="1"/>
  <c r="E268" i="1"/>
  <c r="M267" i="1"/>
  <c r="L267" i="1"/>
  <c r="J267" i="1"/>
  <c r="I267" i="1"/>
  <c r="G267" i="1"/>
  <c r="F267" i="1"/>
  <c r="K266" i="1"/>
  <c r="H266" i="1"/>
  <c r="E266" i="1"/>
  <c r="K265" i="1"/>
  <c r="H265" i="1"/>
  <c r="E265" i="1"/>
  <c r="K264" i="1"/>
  <c r="H264" i="1"/>
  <c r="E264" i="1"/>
  <c r="K263" i="1"/>
  <c r="H263" i="1"/>
  <c r="E263" i="1"/>
  <c r="K262" i="1"/>
  <c r="H262" i="1"/>
  <c r="E262" i="1"/>
  <c r="K261" i="1"/>
  <c r="H261" i="1"/>
  <c r="E261" i="1"/>
  <c r="M260" i="1"/>
  <c r="L260" i="1"/>
  <c r="J260" i="1"/>
  <c r="I260" i="1"/>
  <c r="G260" i="1"/>
  <c r="F260" i="1"/>
  <c r="K259" i="1"/>
  <c r="H259" i="1"/>
  <c r="E259" i="1"/>
  <c r="K258" i="1"/>
  <c r="H258" i="1"/>
  <c r="E258" i="1"/>
  <c r="K257" i="1"/>
  <c r="H257" i="1"/>
  <c r="E257" i="1"/>
  <c r="M256" i="1"/>
  <c r="L256" i="1"/>
  <c r="J256" i="1"/>
  <c r="I256" i="1"/>
  <c r="G256" i="1"/>
  <c r="F256" i="1"/>
  <c r="K255" i="1"/>
  <c r="H255" i="1"/>
  <c r="E255" i="1"/>
  <c r="K254" i="1"/>
  <c r="H254" i="1"/>
  <c r="E254" i="1"/>
  <c r="K253" i="1"/>
  <c r="H253" i="1"/>
  <c r="E253" i="1"/>
  <c r="M252" i="1"/>
  <c r="L252" i="1"/>
  <c r="J252" i="1"/>
  <c r="I252" i="1"/>
  <c r="G252" i="1"/>
  <c r="F252" i="1"/>
  <c r="K251" i="1"/>
  <c r="H251" i="1"/>
  <c r="E251" i="1"/>
  <c r="K250" i="1"/>
  <c r="H250" i="1"/>
  <c r="E250" i="1"/>
  <c r="M249" i="1"/>
  <c r="L249" i="1"/>
  <c r="J249" i="1"/>
  <c r="I249" i="1"/>
  <c r="G249" i="1"/>
  <c r="F249" i="1"/>
  <c r="K248" i="1"/>
  <c r="H248" i="1"/>
  <c r="E248" i="1"/>
  <c r="K247" i="1"/>
  <c r="H247" i="1"/>
  <c r="E247" i="1"/>
  <c r="K246" i="1"/>
  <c r="H246" i="1"/>
  <c r="E246" i="1"/>
  <c r="K245" i="1"/>
  <c r="H245" i="1"/>
  <c r="E245" i="1"/>
  <c r="K243" i="1"/>
  <c r="H243" i="1"/>
  <c r="E243" i="1"/>
  <c r="K242" i="1"/>
  <c r="H242" i="1"/>
  <c r="E242" i="1"/>
  <c r="K241" i="1"/>
  <c r="H241" i="1"/>
  <c r="E241" i="1"/>
  <c r="M240" i="1"/>
  <c r="L240" i="1"/>
  <c r="J240" i="1"/>
  <c r="I240" i="1"/>
  <c r="G240" i="1"/>
  <c r="F240" i="1"/>
  <c r="K239" i="1"/>
  <c r="H239" i="1"/>
  <c r="E239" i="1"/>
  <c r="K238" i="1"/>
  <c r="H238" i="1"/>
  <c r="E238" i="1"/>
  <c r="K237" i="1"/>
  <c r="H237" i="1"/>
  <c r="E237" i="1"/>
  <c r="M236" i="1"/>
  <c r="L236" i="1"/>
  <c r="J236" i="1"/>
  <c r="I236" i="1"/>
  <c r="G236" i="1"/>
  <c r="F236" i="1"/>
  <c r="K235" i="1"/>
  <c r="H235" i="1"/>
  <c r="E235" i="1"/>
  <c r="K234" i="1"/>
  <c r="H234" i="1"/>
  <c r="E234" i="1"/>
  <c r="K233" i="1"/>
  <c r="H233" i="1"/>
  <c r="E233" i="1"/>
  <c r="M232" i="1"/>
  <c r="L232" i="1"/>
  <c r="J232" i="1"/>
  <c r="I232" i="1"/>
  <c r="G232" i="1"/>
  <c r="F232" i="1"/>
  <c r="K231" i="1"/>
  <c r="H231" i="1"/>
  <c r="E231" i="1"/>
  <c r="K230" i="1"/>
  <c r="H230" i="1"/>
  <c r="E230" i="1"/>
  <c r="M229" i="1"/>
  <c r="L229" i="1"/>
  <c r="J229" i="1"/>
  <c r="I229" i="1"/>
  <c r="G229" i="1"/>
  <c r="F229" i="1"/>
  <c r="K228" i="1"/>
  <c r="H228" i="1"/>
  <c r="E228" i="1"/>
  <c r="K227" i="1"/>
  <c r="H227" i="1"/>
  <c r="E227" i="1"/>
  <c r="M226" i="1"/>
  <c r="L226" i="1"/>
  <c r="J226" i="1"/>
  <c r="I226" i="1"/>
  <c r="G226" i="1"/>
  <c r="F226" i="1"/>
  <c r="K225" i="1"/>
  <c r="H225" i="1"/>
  <c r="E225" i="1"/>
  <c r="K224" i="1"/>
  <c r="H224" i="1"/>
  <c r="E224" i="1"/>
  <c r="M223" i="1"/>
  <c r="L223" i="1"/>
  <c r="J223" i="1"/>
  <c r="I223" i="1"/>
  <c r="G223" i="1"/>
  <c r="F223" i="1"/>
  <c r="K222" i="1"/>
  <c r="H222" i="1"/>
  <c r="E222" i="1"/>
  <c r="K221" i="1"/>
  <c r="H221" i="1"/>
  <c r="E221" i="1"/>
  <c r="M220" i="1"/>
  <c r="L220" i="1"/>
  <c r="J220" i="1"/>
  <c r="I220" i="1"/>
  <c r="G220" i="1"/>
  <c r="F220" i="1"/>
  <c r="K219" i="1"/>
  <c r="H219" i="1"/>
  <c r="E219" i="1"/>
  <c r="K218" i="1"/>
  <c r="H218" i="1"/>
  <c r="E218" i="1"/>
  <c r="M217" i="1"/>
  <c r="L217" i="1"/>
  <c r="J217" i="1"/>
  <c r="I217" i="1"/>
  <c r="G217" i="1"/>
  <c r="F217" i="1"/>
  <c r="K216" i="1"/>
  <c r="H216" i="1"/>
  <c r="E216" i="1"/>
  <c r="K215" i="1"/>
  <c r="H215" i="1"/>
  <c r="E215" i="1"/>
  <c r="M214" i="1"/>
  <c r="L214" i="1"/>
  <c r="J214" i="1"/>
  <c r="I214" i="1"/>
  <c r="G214" i="1"/>
  <c r="F214" i="1"/>
  <c r="K213" i="1"/>
  <c r="H213" i="1"/>
  <c r="E213" i="1"/>
  <c r="K212" i="1"/>
  <c r="H212" i="1"/>
  <c r="E212" i="1"/>
  <c r="K211" i="1"/>
  <c r="H211" i="1"/>
  <c r="E211" i="1"/>
  <c r="M210" i="1"/>
  <c r="L210" i="1"/>
  <c r="J210" i="1"/>
  <c r="I210" i="1"/>
  <c r="G210" i="1"/>
  <c r="F210" i="1"/>
  <c r="K209" i="1"/>
  <c r="H209" i="1"/>
  <c r="E209" i="1"/>
  <c r="K208" i="1"/>
  <c r="H208" i="1"/>
  <c r="E208" i="1"/>
  <c r="K207" i="1"/>
  <c r="H207" i="1"/>
  <c r="E207" i="1"/>
  <c r="M206" i="1"/>
  <c r="L206" i="1"/>
  <c r="J206" i="1"/>
  <c r="I206" i="1"/>
  <c r="G206" i="1"/>
  <c r="F206" i="1"/>
  <c r="K205" i="1"/>
  <c r="H205" i="1"/>
  <c r="E205" i="1"/>
  <c r="K204" i="1"/>
  <c r="H204" i="1"/>
  <c r="E204" i="1"/>
  <c r="K203" i="1"/>
  <c r="H203" i="1"/>
  <c r="E203" i="1"/>
  <c r="M202" i="1"/>
  <c r="L202" i="1"/>
  <c r="J202" i="1"/>
  <c r="I202" i="1"/>
  <c r="G202" i="1"/>
  <c r="F202" i="1"/>
  <c r="K201" i="1"/>
  <c r="H201" i="1"/>
  <c r="E201" i="1"/>
  <c r="K200" i="1"/>
  <c r="H200" i="1"/>
  <c r="E200" i="1"/>
  <c r="K199" i="1"/>
  <c r="H199" i="1"/>
  <c r="E199" i="1"/>
  <c r="M198" i="1"/>
  <c r="L198" i="1"/>
  <c r="J198" i="1"/>
  <c r="I198" i="1"/>
  <c r="E198" i="1"/>
  <c r="K197" i="1"/>
  <c r="H197" i="1"/>
  <c r="E197" i="1"/>
  <c r="K196" i="1"/>
  <c r="H196" i="1"/>
  <c r="E196" i="1"/>
  <c r="K195" i="1"/>
  <c r="H195" i="1"/>
  <c r="E195" i="1"/>
  <c r="M194" i="1"/>
  <c r="L194" i="1"/>
  <c r="J194" i="1"/>
  <c r="I194" i="1"/>
  <c r="G194" i="1"/>
  <c r="F194" i="1"/>
  <c r="K193" i="1"/>
  <c r="H193" i="1"/>
  <c r="E193" i="1"/>
  <c r="K192" i="1"/>
  <c r="H192" i="1"/>
  <c r="E192" i="1"/>
  <c r="K191" i="1"/>
  <c r="H191" i="1"/>
  <c r="E191" i="1"/>
  <c r="K190" i="1"/>
  <c r="H190" i="1"/>
  <c r="E190" i="1"/>
  <c r="K189" i="1"/>
  <c r="H189" i="1"/>
  <c r="E189" i="1"/>
  <c r="M188" i="1"/>
  <c r="L188" i="1"/>
  <c r="J188" i="1"/>
  <c r="I188" i="1"/>
  <c r="G188" i="1"/>
  <c r="F188" i="1"/>
  <c r="K187" i="1"/>
  <c r="H187" i="1"/>
  <c r="E187" i="1"/>
  <c r="K186" i="1"/>
  <c r="H186" i="1"/>
  <c r="E186" i="1"/>
  <c r="K185" i="1"/>
  <c r="H185" i="1"/>
  <c r="E185" i="1"/>
  <c r="M184" i="1"/>
  <c r="L184" i="1"/>
  <c r="J184" i="1"/>
  <c r="I184" i="1"/>
  <c r="G184" i="1"/>
  <c r="F184" i="1"/>
  <c r="K183" i="1"/>
  <c r="E183" i="1"/>
  <c r="K182" i="1"/>
  <c r="E182" i="1"/>
  <c r="M181" i="1"/>
  <c r="L181" i="1"/>
  <c r="J181" i="1"/>
  <c r="I181" i="1"/>
  <c r="G181" i="1"/>
  <c r="F181" i="1"/>
  <c r="K180" i="1"/>
  <c r="H180" i="1"/>
  <c r="E180" i="1"/>
  <c r="L178" i="1"/>
  <c r="N178" i="1" s="1"/>
  <c r="H178" i="1"/>
  <c r="E178" i="1"/>
  <c r="L177" i="1"/>
  <c r="N177" i="1" s="1"/>
  <c r="H177" i="1"/>
  <c r="E177" i="1"/>
  <c r="M176" i="1"/>
  <c r="O176" i="1" s="1"/>
  <c r="I176" i="1"/>
  <c r="G176" i="1"/>
  <c r="F176" i="1"/>
  <c r="M175" i="1"/>
  <c r="O175" i="1" s="1"/>
  <c r="L175" i="1"/>
  <c r="N175" i="1" s="1"/>
  <c r="H175" i="1"/>
  <c r="E175" i="1"/>
  <c r="M174" i="1"/>
  <c r="O174" i="1" s="1"/>
  <c r="L174" i="1"/>
  <c r="N174" i="1" s="1"/>
  <c r="H174" i="1"/>
  <c r="E174" i="1"/>
  <c r="I173" i="1"/>
  <c r="G173" i="1"/>
  <c r="F173" i="1"/>
  <c r="L172" i="1"/>
  <c r="N172" i="1" s="1"/>
  <c r="H172" i="1"/>
  <c r="E172" i="1"/>
  <c r="L171" i="1"/>
  <c r="N171" i="1" s="1"/>
  <c r="H171" i="1"/>
  <c r="E171" i="1"/>
  <c r="M170" i="1"/>
  <c r="O170" i="1" s="1"/>
  <c r="I170" i="1"/>
  <c r="G170" i="1"/>
  <c r="F170" i="1"/>
  <c r="M169" i="1"/>
  <c r="O169" i="1" s="1"/>
  <c r="L169" i="1"/>
  <c r="N169" i="1" s="1"/>
  <c r="H169" i="1"/>
  <c r="E169" i="1"/>
  <c r="M168" i="1"/>
  <c r="O168" i="1" s="1"/>
  <c r="L168" i="1"/>
  <c r="N168" i="1" s="1"/>
  <c r="H168" i="1"/>
  <c r="E168" i="1"/>
  <c r="M167" i="1"/>
  <c r="O167" i="1" s="1"/>
  <c r="L167" i="1"/>
  <c r="N167" i="1" s="1"/>
  <c r="H167" i="1"/>
  <c r="H166" i="1" s="1"/>
  <c r="E167" i="1"/>
  <c r="I166" i="1"/>
  <c r="G166" i="1"/>
  <c r="F166" i="1"/>
  <c r="M165" i="1"/>
  <c r="O165" i="1" s="1"/>
  <c r="L165" i="1"/>
  <c r="N165" i="1" s="1"/>
  <c r="H165" i="1"/>
  <c r="E165" i="1"/>
  <c r="M164" i="1"/>
  <c r="O164" i="1" s="1"/>
  <c r="L164" i="1"/>
  <c r="N164" i="1" s="1"/>
  <c r="H164" i="1"/>
  <c r="E164" i="1"/>
  <c r="I163" i="1"/>
  <c r="G163" i="1"/>
  <c r="F163" i="1"/>
  <c r="L162" i="1"/>
  <c r="N162" i="1" s="1"/>
  <c r="H162" i="1"/>
  <c r="E162" i="1"/>
  <c r="L161" i="1"/>
  <c r="N161" i="1" s="1"/>
  <c r="H161" i="1"/>
  <c r="E161" i="1"/>
  <c r="M160" i="1"/>
  <c r="O160" i="1" s="1"/>
  <c r="I160" i="1"/>
  <c r="G160" i="1"/>
  <c r="F160" i="1"/>
  <c r="M159" i="1"/>
  <c r="O159" i="1" s="1"/>
  <c r="L159" i="1"/>
  <c r="N159" i="1" s="1"/>
  <c r="H159" i="1"/>
  <c r="E159" i="1"/>
  <c r="M158" i="1"/>
  <c r="O158" i="1" s="1"/>
  <c r="L158" i="1"/>
  <c r="N158" i="1" s="1"/>
  <c r="H158" i="1"/>
  <c r="E158" i="1"/>
  <c r="I157" i="1"/>
  <c r="G157" i="1"/>
  <c r="F157" i="1"/>
  <c r="F156" i="1" s="1"/>
  <c r="F154" i="1" s="1"/>
  <c r="M156" i="1"/>
  <c r="O156" i="1" s="1"/>
  <c r="H156" i="1"/>
  <c r="M155" i="1"/>
  <c r="O155" i="1" s="1"/>
  <c r="H155" i="1"/>
  <c r="E155" i="1"/>
  <c r="L154" i="1"/>
  <c r="I154" i="1"/>
  <c r="G154" i="1"/>
  <c r="K153" i="1"/>
  <c r="J152" i="1"/>
  <c r="M151" i="1"/>
  <c r="L151" i="1"/>
  <c r="J151" i="1"/>
  <c r="I151" i="1"/>
  <c r="G151" i="1"/>
  <c r="F151" i="1"/>
  <c r="K150" i="1"/>
  <c r="H150" i="1"/>
  <c r="E150" i="1"/>
  <c r="K149" i="1"/>
  <c r="H149" i="1"/>
  <c r="E149" i="1"/>
  <c r="M148" i="1"/>
  <c r="L148" i="1"/>
  <c r="J148" i="1"/>
  <c r="I148" i="1"/>
  <c r="G148" i="1"/>
  <c r="F148" i="1"/>
  <c r="K147" i="1"/>
  <c r="H147" i="1"/>
  <c r="E147" i="1"/>
  <c r="K146" i="1"/>
  <c r="H146" i="1"/>
  <c r="E146" i="1"/>
  <c r="M145" i="1"/>
  <c r="L145" i="1"/>
  <c r="J145" i="1"/>
  <c r="I145" i="1"/>
  <c r="G145" i="1"/>
  <c r="F145" i="1"/>
  <c r="K144" i="1"/>
  <c r="H144" i="1"/>
  <c r="E144" i="1"/>
  <c r="K143" i="1"/>
  <c r="H143" i="1"/>
  <c r="E143" i="1"/>
  <c r="M142" i="1"/>
  <c r="L142" i="1"/>
  <c r="J142" i="1"/>
  <c r="I142" i="1"/>
  <c r="G142" i="1"/>
  <c r="F142" i="1"/>
  <c r="K141" i="1"/>
  <c r="H141" i="1"/>
  <c r="E141" i="1"/>
  <c r="K140" i="1"/>
  <c r="H140" i="1"/>
  <c r="E140" i="1"/>
  <c r="M139" i="1"/>
  <c r="L139" i="1"/>
  <c r="J139" i="1"/>
  <c r="I139" i="1"/>
  <c r="G139" i="1"/>
  <c r="F139" i="1"/>
  <c r="K138" i="1"/>
  <c r="H138" i="1"/>
  <c r="E138" i="1"/>
  <c r="K137" i="1"/>
  <c r="H137" i="1"/>
  <c r="E137" i="1"/>
  <c r="K136" i="1"/>
  <c r="H136" i="1"/>
  <c r="E136" i="1"/>
  <c r="M135" i="1"/>
  <c r="L135" i="1"/>
  <c r="J135" i="1"/>
  <c r="I135" i="1"/>
  <c r="G135" i="1"/>
  <c r="F135" i="1"/>
  <c r="K134" i="1"/>
  <c r="H134" i="1"/>
  <c r="E134" i="1"/>
  <c r="K133" i="1"/>
  <c r="H133" i="1"/>
  <c r="E133" i="1"/>
  <c r="M132" i="1"/>
  <c r="L132" i="1"/>
  <c r="J132" i="1"/>
  <c r="I132" i="1"/>
  <c r="G132" i="1"/>
  <c r="F132" i="1"/>
  <c r="K131" i="1"/>
  <c r="H131" i="1"/>
  <c r="E131" i="1"/>
  <c r="K130" i="1"/>
  <c r="H130" i="1"/>
  <c r="E130" i="1"/>
  <c r="M129" i="1"/>
  <c r="L129" i="1"/>
  <c r="J129" i="1"/>
  <c r="I129" i="1"/>
  <c r="G129" i="1"/>
  <c r="F129" i="1"/>
  <c r="K128" i="1"/>
  <c r="H128" i="1"/>
  <c r="E128" i="1"/>
  <c r="K127" i="1"/>
  <c r="H127" i="1"/>
  <c r="E127" i="1"/>
  <c r="K126" i="1"/>
  <c r="H126" i="1"/>
  <c r="E126" i="1"/>
  <c r="K125" i="1"/>
  <c r="H125" i="1"/>
  <c r="M124" i="1"/>
  <c r="L124" i="1"/>
  <c r="J124" i="1"/>
  <c r="I124" i="1"/>
  <c r="G124" i="1"/>
  <c r="F124" i="1"/>
  <c r="K123" i="1"/>
  <c r="H123" i="1"/>
  <c r="E123" i="1"/>
  <c r="K122" i="1"/>
  <c r="H122" i="1"/>
  <c r="E122" i="1"/>
  <c r="M121" i="1"/>
  <c r="L121" i="1"/>
  <c r="J121" i="1"/>
  <c r="I121" i="1"/>
  <c r="G121" i="1"/>
  <c r="F121" i="1"/>
  <c r="K120" i="1"/>
  <c r="H120" i="1"/>
  <c r="E120" i="1"/>
  <c r="K119" i="1"/>
  <c r="H119" i="1"/>
  <c r="E119" i="1"/>
  <c r="K118" i="1"/>
  <c r="H118" i="1"/>
  <c r="E118" i="1"/>
  <c r="M117" i="1"/>
  <c r="L117" i="1"/>
  <c r="J117" i="1"/>
  <c r="I117" i="1"/>
  <c r="G117" i="1"/>
  <c r="F117" i="1"/>
  <c r="K116" i="1"/>
  <c r="H116" i="1"/>
  <c r="E116" i="1"/>
  <c r="K115" i="1"/>
  <c r="H115" i="1"/>
  <c r="E115" i="1"/>
  <c r="M114" i="1"/>
  <c r="L114" i="1"/>
  <c r="J114" i="1"/>
  <c r="I114" i="1"/>
  <c r="G114" i="1"/>
  <c r="F114" i="1"/>
  <c r="K113" i="1"/>
  <c r="H113" i="1"/>
  <c r="E113" i="1"/>
  <c r="K112" i="1"/>
  <c r="H112" i="1"/>
  <c r="E112" i="1"/>
  <c r="K111" i="1"/>
  <c r="H111" i="1"/>
  <c r="E111" i="1"/>
  <c r="K110" i="1"/>
  <c r="K107" i="1"/>
  <c r="H107" i="1"/>
  <c r="E107" i="1"/>
  <c r="K106" i="1"/>
  <c r="H106" i="1"/>
  <c r="E106" i="1"/>
  <c r="K105" i="1"/>
  <c r="H105" i="1"/>
  <c r="E105" i="1"/>
  <c r="K104" i="1"/>
  <c r="H104" i="1"/>
  <c r="E104" i="1"/>
  <c r="K102" i="1"/>
  <c r="H102" i="1"/>
  <c r="E102" i="1"/>
  <c r="K101" i="1"/>
  <c r="H101" i="1"/>
  <c r="E101" i="1"/>
  <c r="K100" i="1"/>
  <c r="H100" i="1"/>
  <c r="E100" i="1"/>
  <c r="M99" i="1"/>
  <c r="L99" i="1"/>
  <c r="J99" i="1"/>
  <c r="I99" i="1"/>
  <c r="G99" i="1"/>
  <c r="F99" i="1"/>
  <c r="K98" i="1"/>
  <c r="H98" i="1"/>
  <c r="E98" i="1"/>
  <c r="K97" i="1"/>
  <c r="H97" i="1"/>
  <c r="E97" i="1"/>
  <c r="K96" i="1"/>
  <c r="H96" i="1"/>
  <c r="E96" i="1"/>
  <c r="K95" i="1"/>
  <c r="H95" i="1"/>
  <c r="E95" i="1"/>
  <c r="K93" i="1"/>
  <c r="H93" i="1"/>
  <c r="E93" i="1"/>
  <c r="K92" i="1"/>
  <c r="H92" i="1"/>
  <c r="E92" i="1"/>
  <c r="M91" i="1"/>
  <c r="L91" i="1"/>
  <c r="J91" i="1"/>
  <c r="I91" i="1"/>
  <c r="G91" i="1"/>
  <c r="F91" i="1"/>
  <c r="K90" i="1"/>
  <c r="H90" i="1"/>
  <c r="E90" i="1"/>
  <c r="K89" i="1"/>
  <c r="H89" i="1"/>
  <c r="E89" i="1"/>
  <c r="K88" i="1"/>
  <c r="H88" i="1"/>
  <c r="E88" i="1"/>
  <c r="K87" i="1"/>
  <c r="H87" i="1"/>
  <c r="E87" i="1"/>
  <c r="K86" i="1"/>
  <c r="H86" i="1"/>
  <c r="E86" i="1"/>
  <c r="K85" i="1"/>
  <c r="H85" i="1"/>
  <c r="E85" i="1"/>
  <c r="K84" i="1"/>
  <c r="H84" i="1"/>
  <c r="E84" i="1"/>
  <c r="K83" i="1"/>
  <c r="H83" i="1"/>
  <c r="E83" i="1"/>
  <c r="K82" i="1"/>
  <c r="H82" i="1"/>
  <c r="E82" i="1"/>
  <c r="K81" i="1"/>
  <c r="H81" i="1"/>
  <c r="E81" i="1"/>
  <c r="K80" i="1"/>
  <c r="H80" i="1"/>
  <c r="E80" i="1"/>
  <c r="K79" i="1"/>
  <c r="H79" i="1"/>
  <c r="E79" i="1"/>
  <c r="K78" i="1"/>
  <c r="H78" i="1"/>
  <c r="E78" i="1"/>
  <c r="K77" i="1"/>
  <c r="H77" i="1"/>
  <c r="E77" i="1"/>
  <c r="K76" i="1"/>
  <c r="H76" i="1"/>
  <c r="E76" i="1"/>
  <c r="K75" i="1"/>
  <c r="H75" i="1"/>
  <c r="E75" i="1"/>
  <c r="K74" i="1"/>
  <c r="H74" i="1"/>
  <c r="E74" i="1"/>
  <c r="K73" i="1"/>
  <c r="H73" i="1"/>
  <c r="E73" i="1"/>
  <c r="K72" i="1"/>
  <c r="H72" i="1"/>
  <c r="E72" i="1"/>
  <c r="K71" i="1"/>
  <c r="H71" i="1"/>
  <c r="E71" i="1"/>
  <c r="K70" i="1"/>
  <c r="H70" i="1"/>
  <c r="E70" i="1"/>
  <c r="K69" i="1"/>
  <c r="H69" i="1"/>
  <c r="E69" i="1"/>
  <c r="K68" i="1"/>
  <c r="H68" i="1"/>
  <c r="E68" i="1"/>
  <c r="K67" i="1"/>
  <c r="H67" i="1"/>
  <c r="E67" i="1"/>
  <c r="M66" i="1"/>
  <c r="L66" i="1"/>
  <c r="J66" i="1"/>
  <c r="I66" i="1"/>
  <c r="G66" i="1"/>
  <c r="F66" i="1"/>
  <c r="K65" i="1"/>
  <c r="H65" i="1"/>
  <c r="E65" i="1"/>
  <c r="K64" i="1"/>
  <c r="H64" i="1"/>
  <c r="E64" i="1"/>
  <c r="K63" i="1"/>
  <c r="H63" i="1"/>
  <c r="E63" i="1"/>
  <c r="K62" i="1"/>
  <c r="H62" i="1"/>
  <c r="E62" i="1"/>
  <c r="K61" i="1"/>
  <c r="H61" i="1"/>
  <c r="E61" i="1"/>
  <c r="K60" i="1"/>
  <c r="H60" i="1"/>
  <c r="E60" i="1"/>
  <c r="K59" i="1"/>
  <c r="H59" i="1"/>
  <c r="E59" i="1"/>
  <c r="K58" i="1"/>
  <c r="H58" i="1"/>
  <c r="E58" i="1"/>
  <c r="K57" i="1"/>
  <c r="H57" i="1"/>
  <c r="E57" i="1"/>
  <c r="K56" i="1"/>
  <c r="H56" i="1"/>
  <c r="E56" i="1"/>
  <c r="K55" i="1"/>
  <c r="H55" i="1"/>
  <c r="E55" i="1"/>
  <c r="K54" i="1"/>
  <c r="H54" i="1"/>
  <c r="E54" i="1"/>
  <c r="K53" i="1"/>
  <c r="H53" i="1"/>
  <c r="E53" i="1"/>
  <c r="K52" i="1"/>
  <c r="H52" i="1"/>
  <c r="E52" i="1"/>
  <c r="K51" i="1"/>
  <c r="H51" i="1"/>
  <c r="E51" i="1"/>
  <c r="K50" i="1"/>
  <c r="H50" i="1"/>
  <c r="E50" i="1"/>
  <c r="K49" i="1"/>
  <c r="H49" i="1"/>
  <c r="E49" i="1"/>
  <c r="K48" i="1"/>
  <c r="H48" i="1"/>
  <c r="E48" i="1"/>
  <c r="K47" i="1"/>
  <c r="H47" i="1"/>
  <c r="E47" i="1"/>
  <c r="K46" i="1"/>
  <c r="H46" i="1"/>
  <c r="E46" i="1"/>
  <c r="K45" i="1"/>
  <c r="H45" i="1"/>
  <c r="E45" i="1"/>
  <c r="K44" i="1"/>
  <c r="H44" i="1"/>
  <c r="E44" i="1"/>
  <c r="K43" i="1"/>
  <c r="H43" i="1"/>
  <c r="E43" i="1"/>
  <c r="K42" i="1"/>
  <c r="H42" i="1"/>
  <c r="E42" i="1"/>
  <c r="K41" i="1"/>
  <c r="H41" i="1"/>
  <c r="E41" i="1"/>
  <c r="M40" i="1"/>
  <c r="L40" i="1"/>
  <c r="J40" i="1"/>
  <c r="I40" i="1"/>
  <c r="G40" i="1"/>
  <c r="F40" i="1"/>
  <c r="K39" i="1"/>
  <c r="H39" i="1"/>
  <c r="E39" i="1"/>
  <c r="K38" i="1"/>
  <c r="H38" i="1"/>
  <c r="E38" i="1"/>
  <c r="K37" i="1"/>
  <c r="H37" i="1"/>
  <c r="E37" i="1"/>
  <c r="K36" i="1"/>
  <c r="H36" i="1"/>
  <c r="E36" i="1"/>
  <c r="K35" i="1"/>
  <c r="H35" i="1"/>
  <c r="E35" i="1"/>
  <c r="K34" i="1"/>
  <c r="H34" i="1"/>
  <c r="E34" i="1"/>
  <c r="K33" i="1"/>
  <c r="H33" i="1"/>
  <c r="E33" i="1"/>
  <c r="K32" i="1"/>
  <c r="H32" i="1"/>
  <c r="E32" i="1"/>
  <c r="K31" i="1"/>
  <c r="H31" i="1"/>
  <c r="E31" i="1"/>
  <c r="K30" i="1"/>
  <c r="H30" i="1"/>
  <c r="E30" i="1"/>
  <c r="K29" i="1"/>
  <c r="H29" i="1"/>
  <c r="E29" i="1"/>
  <c r="K28" i="1"/>
  <c r="H28" i="1"/>
  <c r="E28" i="1"/>
  <c r="K27" i="1"/>
  <c r="H27" i="1"/>
  <c r="E27" i="1"/>
  <c r="K26" i="1"/>
  <c r="H26" i="1"/>
  <c r="E26" i="1"/>
  <c r="K25" i="1"/>
  <c r="H25" i="1"/>
  <c r="E25" i="1"/>
  <c r="K24" i="1"/>
  <c r="H24" i="1"/>
  <c r="E24" i="1"/>
  <c r="K23" i="1"/>
  <c r="H23" i="1"/>
  <c r="E23" i="1"/>
  <c r="K22" i="1"/>
  <c r="H22" i="1"/>
  <c r="E22" i="1"/>
  <c r="K21" i="1"/>
  <c r="H21" i="1"/>
  <c r="E21" i="1"/>
  <c r="K20" i="1"/>
  <c r="H20" i="1"/>
  <c r="E20" i="1"/>
  <c r="K19" i="1"/>
  <c r="H19" i="1"/>
  <c r="E19" i="1"/>
  <c r="K18" i="1"/>
  <c r="H18" i="1"/>
  <c r="E18" i="1"/>
  <c r="K17" i="1"/>
  <c r="H17" i="1"/>
  <c r="E17" i="1"/>
  <c r="K16" i="1"/>
  <c r="H16" i="1"/>
  <c r="E16" i="1"/>
  <c r="K15" i="1"/>
  <c r="H15" i="1"/>
  <c r="E15" i="1"/>
  <c r="M14" i="1"/>
  <c r="L14" i="1"/>
  <c r="J14" i="1"/>
  <c r="I14" i="1"/>
  <c r="G14" i="1"/>
  <c r="F14" i="1"/>
  <c r="O13" i="1"/>
  <c r="K13" i="1"/>
  <c r="H13" i="1"/>
  <c r="E13" i="1"/>
  <c r="O12" i="1"/>
  <c r="K12" i="1"/>
  <c r="H12" i="1"/>
  <c r="E12" i="1"/>
  <c r="O11" i="1"/>
  <c r="K11" i="1"/>
  <c r="H11" i="1"/>
  <c r="E11" i="1"/>
  <c r="O9" i="1"/>
  <c r="K9" i="1"/>
  <c r="H9" i="1"/>
  <c r="E9" i="1"/>
  <c r="O121" i="1" l="1"/>
  <c r="O139" i="1"/>
  <c r="O142" i="1"/>
  <c r="O151" i="1"/>
  <c r="O687" i="1"/>
  <c r="N700" i="1"/>
  <c r="O706" i="1"/>
  <c r="N751" i="1"/>
  <c r="N117" i="1"/>
  <c r="O148" i="1"/>
  <c r="N496" i="1"/>
  <c r="O508" i="1"/>
  <c r="E514" i="1"/>
  <c r="O528" i="1"/>
  <c r="O532" i="1"/>
  <c r="O671" i="1"/>
  <c r="N114" i="1"/>
  <c r="O710" i="1"/>
  <c r="K410" i="1"/>
  <c r="K418" i="1"/>
  <c r="O499" i="1"/>
  <c r="O546" i="1"/>
  <c r="O550" i="1"/>
  <c r="O554" i="1"/>
  <c r="O558" i="1"/>
  <c r="O664" i="1"/>
  <c r="O683" i="1"/>
  <c r="H706" i="1"/>
  <c r="H722" i="1"/>
  <c r="N734" i="1"/>
  <c r="O738" i="1"/>
  <c r="M392" i="1"/>
  <c r="O667" i="1"/>
  <c r="N121" i="1"/>
  <c r="N124" i="1"/>
  <c r="O184" i="1"/>
  <c r="O194" i="1"/>
  <c r="O124" i="1"/>
  <c r="O145" i="1"/>
  <c r="N368" i="1"/>
  <c r="K520" i="1"/>
  <c r="E853" i="1"/>
  <c r="K978" i="1"/>
  <c r="O114" i="1"/>
  <c r="O117" i="1"/>
  <c r="O129" i="1"/>
  <c r="O132" i="1"/>
  <c r="O135" i="1"/>
  <c r="O371" i="1"/>
  <c r="H418" i="1"/>
  <c r="O520" i="1"/>
  <c r="O540" i="1"/>
  <c r="O654" i="1"/>
  <c r="O657" i="1"/>
  <c r="O660" i="1"/>
  <c r="O679" i="1"/>
  <c r="O714" i="1"/>
  <c r="K975" i="1"/>
  <c r="O188" i="1"/>
  <c r="O358" i="1"/>
  <c r="O459" i="1"/>
  <c r="O462" i="1"/>
  <c r="O514" i="1"/>
  <c r="O647" i="1"/>
  <c r="O650" i="1"/>
  <c r="O675" i="1"/>
  <c r="N687" i="1"/>
  <c r="K718" i="1"/>
  <c r="E1002" i="1"/>
  <c r="M394" i="1"/>
  <c r="O410" i="1"/>
  <c r="N466" i="1"/>
  <c r="N469" i="1"/>
  <c r="N472" i="1"/>
  <c r="N475" i="1"/>
  <c r="O562" i="1"/>
  <c r="N568" i="1"/>
  <c r="E236" i="1"/>
  <c r="O418" i="1"/>
  <c r="G448" i="1"/>
  <c r="N392" i="1"/>
  <c r="N692" i="1"/>
  <c r="N696" i="1"/>
  <c r="H226" i="1"/>
  <c r="H414" i="1"/>
  <c r="O66" i="1"/>
  <c r="O91" i="1"/>
  <c r="N148" i="1"/>
  <c r="N151" i="1"/>
  <c r="N184" i="1"/>
  <c r="N188" i="1"/>
  <c r="N194" i="1"/>
  <c r="O198" i="1"/>
  <c r="O202" i="1"/>
  <c r="O206" i="1"/>
  <c r="O210" i="1"/>
  <c r="O214" i="1"/>
  <c r="O217" i="1"/>
  <c r="O220" i="1"/>
  <c r="O223" i="1"/>
  <c r="O226" i="1"/>
  <c r="O229" i="1"/>
  <c r="O232" i="1"/>
  <c r="O236" i="1"/>
  <c r="O240" i="1"/>
  <c r="O249" i="1"/>
  <c r="O252" i="1"/>
  <c r="O256" i="1"/>
  <c r="O260" i="1"/>
  <c r="O267" i="1"/>
  <c r="O270" i="1"/>
  <c r="O273" i="1"/>
  <c r="O277" i="1"/>
  <c r="O281" i="1"/>
  <c r="O284" i="1"/>
  <c r="O287" i="1"/>
  <c r="O290" i="1"/>
  <c r="O293" i="1"/>
  <c r="O296" i="1"/>
  <c r="O299" i="1"/>
  <c r="O302" i="1"/>
  <c r="O305" i="1"/>
  <c r="O309" i="1"/>
  <c r="O312" i="1"/>
  <c r="O316" i="1"/>
  <c r="N324" i="1"/>
  <c r="N330" i="1"/>
  <c r="N337" i="1"/>
  <c r="N347" i="1"/>
  <c r="O351" i="1"/>
  <c r="H422" i="1"/>
  <c r="O426" i="1"/>
  <c r="N437" i="1"/>
  <c r="K437" i="1"/>
  <c r="N443" i="1"/>
  <c r="K443" i="1"/>
  <c r="N448" i="1"/>
  <c r="N451" i="1"/>
  <c r="O466" i="1"/>
  <c r="O469" i="1"/>
  <c r="O472" i="1"/>
  <c r="O475" i="1"/>
  <c r="O478" i="1"/>
  <c r="N483" i="1"/>
  <c r="O486" i="1"/>
  <c r="N493" i="1"/>
  <c r="O496" i="1"/>
  <c r="O324" i="1"/>
  <c r="O330" i="1"/>
  <c r="O337" i="1"/>
  <c r="N344" i="1"/>
  <c r="O347" i="1"/>
  <c r="H351" i="1"/>
  <c r="N358" i="1"/>
  <c r="O362" i="1"/>
  <c r="N371" i="1"/>
  <c r="O374" i="1"/>
  <c r="O394" i="1"/>
  <c r="N396" i="1"/>
  <c r="N399" i="1"/>
  <c r="N401" i="1"/>
  <c r="N405" i="1"/>
  <c r="O414" i="1"/>
  <c r="N422" i="1"/>
  <c r="O437" i="1"/>
  <c r="O443" i="1"/>
  <c r="O448" i="1"/>
  <c r="O483" i="1"/>
  <c r="N490" i="1"/>
  <c r="O493" i="1"/>
  <c r="K722" i="1"/>
  <c r="N727" i="1"/>
  <c r="O731" i="1"/>
  <c r="N742" i="1"/>
  <c r="O747" i="1"/>
  <c r="N869" i="1"/>
  <c r="N883" i="1"/>
  <c r="O930" i="1"/>
  <c r="O933" i="1"/>
  <c r="O936" i="1"/>
  <c r="O940" i="1"/>
  <c r="O944" i="1"/>
  <c r="O948" i="1"/>
  <c r="N991" i="1"/>
  <c r="N994" i="1"/>
  <c r="N996" i="1"/>
  <c r="N999" i="1"/>
  <c r="N1004" i="1"/>
  <c r="H718" i="1"/>
  <c r="N722" i="1"/>
  <c r="O727" i="1"/>
  <c r="N738" i="1"/>
  <c r="O742" i="1"/>
  <c r="N781" i="1"/>
  <c r="N784" i="1"/>
  <c r="N791" i="1"/>
  <c r="N794" i="1"/>
  <c r="N797" i="1"/>
  <c r="N801" i="1"/>
  <c r="N806" i="1"/>
  <c r="N810" i="1"/>
  <c r="N814" i="1"/>
  <c r="N817" i="1"/>
  <c r="N820" i="1"/>
  <c r="N824" i="1"/>
  <c r="N827" i="1"/>
  <c r="N830" i="1"/>
  <c r="N842" i="1"/>
  <c r="N846" i="1"/>
  <c r="N850" i="1"/>
  <c r="N853" i="1"/>
  <c r="N856" i="1"/>
  <c r="N859" i="1"/>
  <c r="N862" i="1"/>
  <c r="N866" i="1"/>
  <c r="N953" i="1"/>
  <c r="N956" i="1"/>
  <c r="N959" i="1"/>
  <c r="N962" i="1"/>
  <c r="N965" i="1"/>
  <c r="N969" i="1"/>
  <c r="N972" i="1"/>
  <c r="N975" i="1"/>
  <c r="N978" i="1"/>
  <c r="N982" i="1"/>
  <c r="N985" i="1"/>
  <c r="O991" i="1"/>
  <c r="O994" i="1"/>
  <c r="O996" i="1"/>
  <c r="O999" i="1"/>
  <c r="O1002" i="1"/>
  <c r="O1004" i="1"/>
  <c r="K580" i="1"/>
  <c r="N580" i="1"/>
  <c r="K596" i="1"/>
  <c r="N596" i="1"/>
  <c r="L635" i="1"/>
  <c r="N635" i="1" s="1"/>
  <c r="N636" i="1"/>
  <c r="O700" i="1"/>
  <c r="K706" i="1"/>
  <c r="O718" i="1"/>
  <c r="N731" i="1"/>
  <c r="O734" i="1"/>
  <c r="N747" i="1"/>
  <c r="O751" i="1"/>
  <c r="O781" i="1"/>
  <c r="O784" i="1"/>
  <c r="O787" i="1"/>
  <c r="O791" i="1"/>
  <c r="O794" i="1"/>
  <c r="O797" i="1"/>
  <c r="O801" i="1"/>
  <c r="O806" i="1"/>
  <c r="O810" i="1"/>
  <c r="O814" i="1"/>
  <c r="O817" i="1"/>
  <c r="O820" i="1"/>
  <c r="O824" i="1"/>
  <c r="O827" i="1"/>
  <c r="O830" i="1"/>
  <c r="O835" i="1"/>
  <c r="O837" i="1"/>
  <c r="O842" i="1"/>
  <c r="O846" i="1"/>
  <c r="O850" i="1"/>
  <c r="K850" i="1"/>
  <c r="O853" i="1"/>
  <c r="O856" i="1"/>
  <c r="O859" i="1"/>
  <c r="O862" i="1"/>
  <c r="N876" i="1"/>
  <c r="N889" i="1"/>
  <c r="O953" i="1"/>
  <c r="O956" i="1"/>
  <c r="O959" i="1"/>
  <c r="O962" i="1"/>
  <c r="O965" i="1"/>
  <c r="O969" i="1"/>
  <c r="O972" i="1"/>
  <c r="O975" i="1"/>
  <c r="O978" i="1"/>
  <c r="O982" i="1"/>
  <c r="O985" i="1"/>
  <c r="E14" i="1"/>
  <c r="K14" i="1"/>
  <c r="N14" i="1"/>
  <c r="N40" i="1"/>
  <c r="N181" i="1"/>
  <c r="N321" i="1"/>
  <c r="N327" i="1"/>
  <c r="N333" i="1"/>
  <c r="N341" i="1"/>
  <c r="O344" i="1"/>
  <c r="N355" i="1"/>
  <c r="N382" i="1"/>
  <c r="N385" i="1"/>
  <c r="N388" i="1"/>
  <c r="N410" i="1"/>
  <c r="K422" i="1"/>
  <c r="H433" i="1"/>
  <c r="O451" i="1"/>
  <c r="N455" i="1"/>
  <c r="N502" i="1"/>
  <c r="N576" i="1"/>
  <c r="N593" i="1"/>
  <c r="O692" i="1"/>
  <c r="O696" i="1"/>
  <c r="N706" i="1"/>
  <c r="N710" i="1"/>
  <c r="N714" i="1"/>
  <c r="H797" i="1"/>
  <c r="M873" i="1"/>
  <c r="O873" i="1" s="1"/>
  <c r="N873" i="1"/>
  <c r="N886" i="1"/>
  <c r="N930" i="1"/>
  <c r="N933" i="1"/>
  <c r="N936" i="1"/>
  <c r="N940" i="1"/>
  <c r="N944" i="1"/>
  <c r="N948" i="1"/>
  <c r="N223" i="1"/>
  <c r="N232" i="1"/>
  <c r="N249" i="1"/>
  <c r="N260" i="1"/>
  <c r="N267" i="1"/>
  <c r="N281" i="1"/>
  <c r="N287" i="1"/>
  <c r="N296" i="1"/>
  <c r="N302" i="1"/>
  <c r="N309" i="1"/>
  <c r="N312" i="1"/>
  <c r="N316" i="1"/>
  <c r="O321" i="1"/>
  <c r="O327" i="1"/>
  <c r="O341" i="1"/>
  <c r="N351" i="1"/>
  <c r="O355" i="1"/>
  <c r="K433" i="1"/>
  <c r="N459" i="1"/>
  <c r="N499" i="1"/>
  <c r="O502" i="1"/>
  <c r="N520" i="1"/>
  <c r="N540" i="1"/>
  <c r="N546" i="1"/>
  <c r="N550" i="1"/>
  <c r="N554" i="1"/>
  <c r="N589" i="1"/>
  <c r="N647" i="1"/>
  <c r="N654" i="1"/>
  <c r="N660" i="1"/>
  <c r="N671" i="1"/>
  <c r="O14" i="1"/>
  <c r="O40" i="1"/>
  <c r="K66" i="1"/>
  <c r="N66" i="1"/>
  <c r="N91" i="1"/>
  <c r="O181" i="1"/>
  <c r="N198" i="1"/>
  <c r="N202" i="1"/>
  <c r="N206" i="1"/>
  <c r="N210" i="1"/>
  <c r="N214" i="1"/>
  <c r="N217" i="1"/>
  <c r="N220" i="1"/>
  <c r="N226" i="1"/>
  <c r="N229" i="1"/>
  <c r="N236" i="1"/>
  <c r="N240" i="1"/>
  <c r="N252" i="1"/>
  <c r="N256" i="1"/>
  <c r="N270" i="1"/>
  <c r="N273" i="1"/>
  <c r="N277" i="1"/>
  <c r="N284" i="1"/>
  <c r="N290" i="1"/>
  <c r="N293" i="1"/>
  <c r="N299" i="1"/>
  <c r="N305" i="1"/>
  <c r="O333" i="1"/>
  <c r="N365" i="1"/>
  <c r="O368" i="1"/>
  <c r="N377" i="1"/>
  <c r="O422" i="1"/>
  <c r="H426" i="1"/>
  <c r="N433" i="1"/>
  <c r="O455" i="1"/>
  <c r="N462" i="1"/>
  <c r="O490" i="1"/>
  <c r="N508" i="1"/>
  <c r="N514" i="1"/>
  <c r="N528" i="1"/>
  <c r="N532" i="1"/>
  <c r="N558" i="1"/>
  <c r="N562" i="1"/>
  <c r="K572" i="1"/>
  <c r="N572" i="1"/>
  <c r="N650" i="1"/>
  <c r="N657" i="1"/>
  <c r="N664" i="1"/>
  <c r="N667" i="1"/>
  <c r="N675" i="1"/>
  <c r="N679" i="1"/>
  <c r="N683" i="1"/>
  <c r="K1002" i="1"/>
  <c r="N1002" i="1"/>
  <c r="H40" i="1"/>
  <c r="O99" i="1"/>
  <c r="N129" i="1"/>
  <c r="N132" i="1"/>
  <c r="N135" i="1"/>
  <c r="N139" i="1"/>
  <c r="N142" i="1"/>
  <c r="N145" i="1"/>
  <c r="N154" i="1"/>
  <c r="E347" i="1"/>
  <c r="N362" i="1"/>
  <c r="O365" i="1"/>
  <c r="N374" i="1"/>
  <c r="O377" i="1"/>
  <c r="O392" i="1"/>
  <c r="N394" i="1"/>
  <c r="N414" i="1"/>
  <c r="K414" i="1"/>
  <c r="N418" i="1"/>
  <c r="N426" i="1"/>
  <c r="K426" i="1"/>
  <c r="O433" i="1"/>
  <c r="H437" i="1"/>
  <c r="H443" i="1"/>
  <c r="N478" i="1"/>
  <c r="N486" i="1"/>
  <c r="N718" i="1"/>
  <c r="O722" i="1"/>
  <c r="E787" i="1"/>
  <c r="K787" i="1"/>
  <c r="N787" i="1"/>
  <c r="E810" i="1"/>
  <c r="N835" i="1"/>
  <c r="N837" i="1"/>
  <c r="M880" i="1"/>
  <c r="O880" i="1" s="1"/>
  <c r="N880" i="1"/>
  <c r="M892" i="1"/>
  <c r="O892" i="1" s="1"/>
  <c r="N892" i="1"/>
  <c r="N99" i="1"/>
  <c r="H898" i="1"/>
  <c r="K171" i="1"/>
  <c r="K202" i="1"/>
  <c r="H214" i="1"/>
  <c r="H377" i="1"/>
  <c r="L616" i="1"/>
  <c r="N616" i="1" s="1"/>
  <c r="L638" i="1"/>
  <c r="N638" i="1" s="1"/>
  <c r="M616" i="1"/>
  <c r="O616" i="1" s="1"/>
  <c r="M638" i="1"/>
  <c r="O638" i="1" s="1"/>
  <c r="H66" i="1"/>
  <c r="K546" i="1"/>
  <c r="K671" i="1"/>
  <c r="H194" i="1"/>
  <c r="M631" i="1"/>
  <c r="O631" i="1" s="1"/>
  <c r="M635" i="1"/>
  <c r="O635" i="1" s="1"/>
  <c r="E801" i="1"/>
  <c r="H160" i="1"/>
  <c r="H232" i="1"/>
  <c r="H483" i="1"/>
  <c r="K618" i="1"/>
  <c r="E817" i="1"/>
  <c r="K953" i="1"/>
  <c r="K985" i="1"/>
  <c r="H368" i="1"/>
  <c r="H355" i="1"/>
  <c r="H496" i="1"/>
  <c r="J566" i="1"/>
  <c r="O566" i="1" s="1"/>
  <c r="K654" i="1"/>
  <c r="E654" i="1"/>
  <c r="K837" i="1"/>
  <c r="E876" i="1"/>
  <c r="E919" i="1"/>
  <c r="E933" i="1"/>
  <c r="H940" i="1"/>
  <c r="H953" i="1"/>
  <c r="H975" i="1"/>
  <c r="H978" i="1"/>
  <c r="H612" i="1"/>
  <c r="K634" i="1"/>
  <c r="K687" i="1"/>
  <c r="H846" i="1"/>
  <c r="H850" i="1"/>
  <c r="E449" i="1"/>
  <c r="F448" i="1"/>
  <c r="H14" i="1"/>
  <c r="H114" i="1"/>
  <c r="E117" i="1"/>
  <c r="K117" i="1"/>
  <c r="E121" i="1"/>
  <c r="H142" i="1"/>
  <c r="K532" i="1"/>
  <c r="E532" i="1"/>
  <c r="H546" i="1"/>
  <c r="H859" i="1"/>
  <c r="H908" i="1"/>
  <c r="H915" i="1"/>
  <c r="M989" i="1"/>
  <c r="K145" i="1"/>
  <c r="K148" i="1"/>
  <c r="E148" i="1"/>
  <c r="K151" i="1"/>
  <c r="E214" i="1"/>
  <c r="K299" i="1"/>
  <c r="K305" i="1"/>
  <c r="E312" i="1"/>
  <c r="E316" i="1"/>
  <c r="K321" i="1"/>
  <c r="H324" i="1"/>
  <c r="H330" i="1"/>
  <c r="K603" i="1"/>
  <c r="K747" i="1"/>
  <c r="E775" i="1"/>
  <c r="G775" i="1" s="1"/>
  <c r="E781" i="1"/>
  <c r="K810" i="1"/>
  <c r="K824" i="1"/>
  <c r="K853" i="1"/>
  <c r="E940" i="1"/>
  <c r="E953" i="1"/>
  <c r="E962" i="1"/>
  <c r="H985" i="1"/>
  <c r="E188" i="1"/>
  <c r="H202" i="1"/>
  <c r="E226" i="1"/>
  <c r="E232" i="1"/>
  <c r="K358" i="1"/>
  <c r="E377" i="1"/>
  <c r="K493" i="1"/>
  <c r="K499" i="1"/>
  <c r="H528" i="1"/>
  <c r="E585" i="1"/>
  <c r="E791" i="1"/>
  <c r="H806" i="1"/>
  <c r="K814" i="1"/>
  <c r="E837" i="1"/>
  <c r="E859" i="1"/>
  <c r="E923" i="1"/>
  <c r="E978" i="1"/>
  <c r="H305" i="1"/>
  <c r="H312" i="1"/>
  <c r="H316" i="1"/>
  <c r="H321" i="1"/>
  <c r="K324" i="1"/>
  <c r="E327" i="1"/>
  <c r="K330" i="1"/>
  <c r="E337" i="1"/>
  <c r="K270" i="1"/>
  <c r="M396" i="1"/>
  <c r="O396" i="1" s="1"/>
  <c r="K161" i="1"/>
  <c r="E206" i="1"/>
  <c r="E240" i="1"/>
  <c r="K240" i="1"/>
  <c r="H341" i="1"/>
  <c r="K362" i="1"/>
  <c r="H742" i="1"/>
  <c r="E806" i="1"/>
  <c r="H876" i="1"/>
  <c r="E936" i="1"/>
  <c r="H410" i="1"/>
  <c r="H880" i="1"/>
  <c r="K155" i="1"/>
  <c r="G152" i="1"/>
  <c r="E181" i="1"/>
  <c r="E229" i="1"/>
  <c r="K256" i="1"/>
  <c r="E355" i="1"/>
  <c r="K483" i="1"/>
  <c r="H490" i="1"/>
  <c r="H784" i="1"/>
  <c r="H362" i="1"/>
  <c r="E371" i="1"/>
  <c r="E572" i="1"/>
  <c r="K624" i="1"/>
  <c r="H771" i="1"/>
  <c r="H769" i="1" s="1"/>
  <c r="H768" i="1" s="1"/>
  <c r="K801" i="1"/>
  <c r="H837" i="1"/>
  <c r="H856" i="1"/>
  <c r="E898" i="1"/>
  <c r="E908" i="1"/>
  <c r="E956" i="1"/>
  <c r="H959" i="1"/>
  <c r="E965" i="1"/>
  <c r="E969" i="1"/>
  <c r="E972" i="1"/>
  <c r="E985" i="1"/>
  <c r="L338" i="1"/>
  <c r="E558" i="1"/>
  <c r="E576" i="1"/>
  <c r="K647" i="1"/>
  <c r="E647" i="1"/>
  <c r="K667" i="1"/>
  <c r="H671" i="1"/>
  <c r="K679" i="1"/>
  <c r="E679" i="1"/>
  <c r="H764" i="1"/>
  <c r="H886" i="1"/>
  <c r="E892" i="1"/>
  <c r="H923" i="1"/>
  <c r="H956" i="1"/>
  <c r="E959" i="1"/>
  <c r="H965" i="1"/>
  <c r="H969" i="1"/>
  <c r="E385" i="1"/>
  <c r="E166" i="1"/>
  <c r="E290" i="1"/>
  <c r="H448" i="1"/>
  <c r="K466" i="1"/>
  <c r="K469" i="1"/>
  <c r="K472" i="1"/>
  <c r="K478" i="1"/>
  <c r="H220" i="1"/>
  <c r="K229" i="1"/>
  <c r="H374" i="1"/>
  <c r="E388" i="1"/>
  <c r="G408" i="1"/>
  <c r="G475" i="1"/>
  <c r="K700" i="1"/>
  <c r="E40" i="1"/>
  <c r="H132" i="1"/>
  <c r="M157" i="1"/>
  <c r="O157" i="1" s="1"/>
  <c r="L163" i="1"/>
  <c r="N163" i="1" s="1"/>
  <c r="E170" i="1"/>
  <c r="L173" i="1"/>
  <c r="N173" i="1" s="1"/>
  <c r="K177" i="1"/>
  <c r="H176" i="1"/>
  <c r="H181" i="1"/>
  <c r="H184" i="1"/>
  <c r="H188" i="1"/>
  <c r="H198" i="1"/>
  <c r="H206" i="1"/>
  <c r="H217" i="1"/>
  <c r="E220" i="1"/>
  <c r="K220" i="1"/>
  <c r="H260" i="1"/>
  <c r="E293" i="1"/>
  <c r="K293" i="1"/>
  <c r="E296" i="1"/>
  <c r="E302" i="1"/>
  <c r="H327" i="1"/>
  <c r="H333" i="1"/>
  <c r="E351" i="1"/>
  <c r="H358" i="1"/>
  <c r="E405" i="1"/>
  <c r="M408" i="1"/>
  <c r="H493" i="1"/>
  <c r="H593" i="1"/>
  <c r="K621" i="1"/>
  <c r="E727" i="1"/>
  <c r="K734" i="1"/>
  <c r="E768" i="1"/>
  <c r="G768" i="1" s="1"/>
  <c r="J833" i="1"/>
  <c r="F951" i="1"/>
  <c r="J951" i="1"/>
  <c r="E176" i="1"/>
  <c r="F380" i="1"/>
  <c r="G455" i="1"/>
  <c r="G469" i="1"/>
  <c r="K610" i="1"/>
  <c r="H124" i="1"/>
  <c r="K129" i="1"/>
  <c r="K139" i="1"/>
  <c r="E145" i="1"/>
  <c r="I152" i="1"/>
  <c r="H152" i="1" s="1"/>
  <c r="E157" i="1"/>
  <c r="H170" i="1"/>
  <c r="K178" i="1"/>
  <c r="K184" i="1"/>
  <c r="E210" i="1"/>
  <c r="K210" i="1"/>
  <c r="K217" i="1"/>
  <c r="E223" i="1"/>
  <c r="H236" i="1"/>
  <c r="E249" i="1"/>
  <c r="E267" i="1"/>
  <c r="K284" i="1"/>
  <c r="G278" i="1"/>
  <c r="H296" i="1"/>
  <c r="K347" i="1"/>
  <c r="E358" i="1"/>
  <c r="K368" i="1"/>
  <c r="E490" i="1"/>
  <c r="H568" i="1"/>
  <c r="K589" i="1"/>
  <c r="H623" i="1"/>
  <c r="K636" i="1"/>
  <c r="G380" i="1"/>
  <c r="H459" i="1"/>
  <c r="E465" i="1"/>
  <c r="H499" i="1"/>
  <c r="H502" i="1"/>
  <c r="H514" i="1"/>
  <c r="K540" i="1"/>
  <c r="E540" i="1"/>
  <c r="H550" i="1"/>
  <c r="E593" i="1"/>
  <c r="K637" i="1"/>
  <c r="E664" i="1"/>
  <c r="K664" i="1"/>
  <c r="K675" i="1"/>
  <c r="E675" i="1"/>
  <c r="K742" i="1"/>
  <c r="E751" i="1"/>
  <c r="F833" i="1"/>
  <c r="E880" i="1"/>
  <c r="E903" i="1"/>
  <c r="E477" i="1"/>
  <c r="E483" i="1"/>
  <c r="K502" i="1"/>
  <c r="E502" i="1"/>
  <c r="K528" i="1"/>
  <c r="E546" i="1"/>
  <c r="E550" i="1"/>
  <c r="K554" i="1"/>
  <c r="E554" i="1"/>
  <c r="K562" i="1"/>
  <c r="E562" i="1"/>
  <c r="K608" i="1"/>
  <c r="E650" i="1"/>
  <c r="K650" i="1"/>
  <c r="H675" i="1"/>
  <c r="H687" i="1"/>
  <c r="H738" i="1"/>
  <c r="K817" i="1"/>
  <c r="F928" i="1"/>
  <c r="H747" i="1"/>
  <c r="H761" i="1"/>
  <c r="E794" i="1"/>
  <c r="K794" i="1"/>
  <c r="E797" i="1"/>
  <c r="E814" i="1"/>
  <c r="E830" i="1"/>
  <c r="E846" i="1"/>
  <c r="K846" i="1"/>
  <c r="E850" i="1"/>
  <c r="E856" i="1"/>
  <c r="E944" i="1"/>
  <c r="K956" i="1"/>
  <c r="K962" i="1"/>
  <c r="H972" i="1"/>
  <c r="H982" i="1"/>
  <c r="E1004" i="1"/>
  <c r="H781" i="1"/>
  <c r="H814" i="1"/>
  <c r="E820" i="1"/>
  <c r="H911" i="1"/>
  <c r="H919" i="1"/>
  <c r="H930" i="1"/>
  <c r="H944" i="1"/>
  <c r="H962" i="1"/>
  <c r="E975" i="1"/>
  <c r="E996" i="1"/>
  <c r="E600" i="1"/>
  <c r="E99" i="1"/>
  <c r="E252" i="1"/>
  <c r="K252" i="1"/>
  <c r="K260" i="1"/>
  <c r="H277" i="1"/>
  <c r="G451" i="1"/>
  <c r="K451" i="1"/>
  <c r="E458" i="1"/>
  <c r="G462" i="1"/>
  <c r="K40" i="1"/>
  <c r="H145" i="1"/>
  <c r="H148" i="1"/>
  <c r="K249" i="1"/>
  <c r="H256" i="1"/>
  <c r="H299" i="1"/>
  <c r="H309" i="1"/>
  <c r="E66" i="1"/>
  <c r="E114" i="1"/>
  <c r="H117" i="1"/>
  <c r="E135" i="1"/>
  <c r="K135" i="1"/>
  <c r="K142" i="1"/>
  <c r="E142" i="1"/>
  <c r="H151" i="1"/>
  <c r="E160" i="1"/>
  <c r="H252" i="1"/>
  <c r="H267" i="1"/>
  <c r="H270" i="1"/>
  <c r="E273" i="1"/>
  <c r="E277" i="1"/>
  <c r="E324" i="1"/>
  <c r="H486" i="1"/>
  <c r="E91" i="1"/>
  <c r="E163" i="1"/>
  <c r="H273" i="1"/>
  <c r="M388" i="1"/>
  <c r="O388" i="1" s="1"/>
  <c r="E396" i="1"/>
  <c r="K448" i="1"/>
  <c r="E450" i="1"/>
  <c r="K459" i="1"/>
  <c r="H466" i="1"/>
  <c r="G472" i="1"/>
  <c r="H478" i="1"/>
  <c r="E493" i="1"/>
  <c r="K609" i="1"/>
  <c r="F109" i="1"/>
  <c r="H163" i="1"/>
  <c r="G179" i="1"/>
  <c r="E184" i="1"/>
  <c r="H229" i="1"/>
  <c r="H240" i="1"/>
  <c r="L244" i="1"/>
  <c r="K344" i="1"/>
  <c r="E401" i="1"/>
  <c r="I408" i="1"/>
  <c r="H451" i="1"/>
  <c r="K614" i="1"/>
  <c r="K617" i="1"/>
  <c r="L988" i="1"/>
  <c r="K267" i="1"/>
  <c r="F278" i="1"/>
  <c r="J317" i="1"/>
  <c r="K327" i="1"/>
  <c r="H371" i="1"/>
  <c r="E374" i="1"/>
  <c r="K374" i="1"/>
  <c r="L380" i="1"/>
  <c r="H385" i="1"/>
  <c r="H405" i="1"/>
  <c r="G481" i="1"/>
  <c r="I481" i="1"/>
  <c r="E911" i="1"/>
  <c r="F896" i="1"/>
  <c r="K940" i="1"/>
  <c r="I244" i="1"/>
  <c r="G317" i="1"/>
  <c r="K91" i="1"/>
  <c r="K99" i="1"/>
  <c r="H121" i="1"/>
  <c r="K124" i="1"/>
  <c r="E124" i="1"/>
  <c r="H129" i="1"/>
  <c r="K132" i="1"/>
  <c r="E132" i="1"/>
  <c r="H135" i="1"/>
  <c r="H139" i="1"/>
  <c r="H157" i="1"/>
  <c r="E173" i="1"/>
  <c r="H223" i="1"/>
  <c r="H249" i="1"/>
  <c r="H91" i="1"/>
  <c r="H99" i="1"/>
  <c r="K114" i="1"/>
  <c r="K121" i="1"/>
  <c r="E129" i="1"/>
  <c r="E151" i="1"/>
  <c r="H154" i="1"/>
  <c r="H173" i="1"/>
  <c r="E194" i="1"/>
  <c r="K194" i="1"/>
  <c r="K214" i="1"/>
  <c r="M244" i="1"/>
  <c r="F244" i="1"/>
  <c r="E256" i="1"/>
  <c r="E270" i="1"/>
  <c r="K277" i="1"/>
  <c r="L278" i="1"/>
  <c r="E284" i="1"/>
  <c r="G338" i="1"/>
  <c r="J446" i="1"/>
  <c r="F566" i="1"/>
  <c r="K576" i="1"/>
  <c r="K604" i="1"/>
  <c r="K791" i="1"/>
  <c r="K273" i="1"/>
  <c r="H284" i="1"/>
  <c r="H287" i="1"/>
  <c r="K290" i="1"/>
  <c r="H293" i="1"/>
  <c r="K296" i="1"/>
  <c r="H302" i="1"/>
  <c r="E305" i="1"/>
  <c r="K309" i="1"/>
  <c r="K316" i="1"/>
  <c r="K333" i="1"/>
  <c r="H337" i="1"/>
  <c r="H344" i="1"/>
  <c r="H365" i="1"/>
  <c r="K371" i="1"/>
  <c r="H382" i="1"/>
  <c r="H401" i="1"/>
  <c r="M446" i="1"/>
  <c r="L446" i="1"/>
  <c r="E471" i="1"/>
  <c r="H475" i="1"/>
  <c r="F481" i="1"/>
  <c r="K514" i="1"/>
  <c r="H589" i="1"/>
  <c r="H596" i="1"/>
  <c r="K613" i="1"/>
  <c r="K622" i="1"/>
  <c r="H626" i="1"/>
  <c r="J645" i="1"/>
  <c r="E742" i="1"/>
  <c r="F725" i="1"/>
  <c r="E747" i="1"/>
  <c r="G779" i="1"/>
  <c r="I989" i="1"/>
  <c r="J278" i="1"/>
  <c r="E287" i="1"/>
  <c r="K287" i="1"/>
  <c r="H290" i="1"/>
  <c r="E299" i="1"/>
  <c r="K302" i="1"/>
  <c r="K312" i="1"/>
  <c r="F317" i="1"/>
  <c r="K337" i="1"/>
  <c r="I317" i="1"/>
  <c r="E344" i="1"/>
  <c r="H347" i="1"/>
  <c r="K355" i="1"/>
  <c r="E365" i="1"/>
  <c r="K365" i="1"/>
  <c r="E368" i="1"/>
  <c r="J380" i="1"/>
  <c r="E382" i="1"/>
  <c r="H388" i="1"/>
  <c r="H396" i="1"/>
  <c r="F408" i="1"/>
  <c r="K486" i="1"/>
  <c r="E580" i="1"/>
  <c r="E589" i="1"/>
  <c r="K611" i="1"/>
  <c r="K625" i="1"/>
  <c r="K630" i="1"/>
  <c r="I645" i="1"/>
  <c r="F645" i="1"/>
  <c r="K683" i="1"/>
  <c r="E827" i="1"/>
  <c r="H830" i="1"/>
  <c r="L833" i="1"/>
  <c r="H842" i="1"/>
  <c r="H455" i="1"/>
  <c r="G459" i="1"/>
  <c r="H462" i="1"/>
  <c r="K475" i="1"/>
  <c r="G478" i="1"/>
  <c r="E486" i="1"/>
  <c r="K490" i="1"/>
  <c r="K496" i="1"/>
  <c r="E499" i="1"/>
  <c r="E508" i="1"/>
  <c r="K508" i="1"/>
  <c r="L506" i="1"/>
  <c r="H540" i="1"/>
  <c r="H554" i="1"/>
  <c r="K558" i="1"/>
  <c r="H562" i="1"/>
  <c r="H647" i="1"/>
  <c r="H650" i="1"/>
  <c r="K657" i="1"/>
  <c r="E657" i="1"/>
  <c r="E660" i="1"/>
  <c r="K660" i="1"/>
  <c r="H664" i="1"/>
  <c r="E667" i="1"/>
  <c r="H679" i="1"/>
  <c r="E683" i="1"/>
  <c r="K455" i="1"/>
  <c r="E457" i="1"/>
  <c r="K462" i="1"/>
  <c r="E464" i="1"/>
  <c r="G466" i="1"/>
  <c r="H469" i="1"/>
  <c r="H472" i="1"/>
  <c r="E496" i="1"/>
  <c r="H508" i="1"/>
  <c r="H520" i="1"/>
  <c r="H532" i="1"/>
  <c r="K550" i="1"/>
  <c r="H558" i="1"/>
  <c r="E568" i="1"/>
  <c r="H576" i="1"/>
  <c r="H654" i="1"/>
  <c r="H657" i="1"/>
  <c r="H660" i="1"/>
  <c r="H667" i="1"/>
  <c r="E671" i="1"/>
  <c r="H683" i="1"/>
  <c r="G725" i="1"/>
  <c r="K731" i="1"/>
  <c r="E738" i="1"/>
  <c r="H801" i="1"/>
  <c r="E824" i="1"/>
  <c r="E842" i="1"/>
  <c r="J864" i="1"/>
  <c r="M876" i="1"/>
  <c r="O876" i="1" s="1"/>
  <c r="K933" i="1"/>
  <c r="I951" i="1"/>
  <c r="E687" i="1"/>
  <c r="J725" i="1"/>
  <c r="H731" i="1"/>
  <c r="H734" i="1"/>
  <c r="H751" i="1"/>
  <c r="E756" i="1"/>
  <c r="H791" i="1"/>
  <c r="H824" i="1"/>
  <c r="G833" i="1"/>
  <c r="M869" i="1"/>
  <c r="O869" i="1" s="1"/>
  <c r="H873" i="1"/>
  <c r="K896" i="1"/>
  <c r="K944" i="1"/>
  <c r="L951" i="1"/>
  <c r="G989" i="1"/>
  <c r="H996" i="1"/>
  <c r="M725" i="1"/>
  <c r="E731" i="1"/>
  <c r="E734" i="1"/>
  <c r="E764" i="1"/>
  <c r="G764" i="1" s="1"/>
  <c r="E771" i="1"/>
  <c r="H775" i="1"/>
  <c r="J779" i="1"/>
  <c r="H810" i="1"/>
  <c r="H817" i="1"/>
  <c r="H820" i="1"/>
  <c r="H883" i="1"/>
  <c r="J896" i="1"/>
  <c r="O896" i="1" s="1"/>
  <c r="H903" i="1"/>
  <c r="K930" i="1"/>
  <c r="L928" i="1"/>
  <c r="J928" i="1"/>
  <c r="G951" i="1"/>
  <c r="H991" i="1"/>
  <c r="H853" i="1"/>
  <c r="K856" i="1"/>
  <c r="E866" i="1"/>
  <c r="E883" i="1"/>
  <c r="E948" i="1"/>
  <c r="K965" i="1"/>
  <c r="K972" i="1"/>
  <c r="K982" i="1"/>
  <c r="E982" i="1"/>
  <c r="H999" i="1"/>
  <c r="K859" i="1"/>
  <c r="H866" i="1"/>
  <c r="E873" i="1"/>
  <c r="M883" i="1"/>
  <c r="O883" i="1" s="1"/>
  <c r="E915" i="1"/>
  <c r="K936" i="1"/>
  <c r="H948" i="1"/>
  <c r="K959" i="1"/>
  <c r="K969" i="1"/>
  <c r="F988" i="1"/>
  <c r="J988" i="1"/>
  <c r="E994" i="1"/>
  <c r="E999" i="1"/>
  <c r="K167" i="1"/>
  <c r="L166" i="1"/>
  <c r="N166" i="1" s="1"/>
  <c r="M179" i="1"/>
  <c r="K181" i="1"/>
  <c r="H210" i="1"/>
  <c r="J179" i="1"/>
  <c r="K226" i="1"/>
  <c r="I109" i="1"/>
  <c r="G109" i="1"/>
  <c r="M163" i="1"/>
  <c r="O163" i="1" s="1"/>
  <c r="K164" i="1"/>
  <c r="K169" i="1"/>
  <c r="K172" i="1"/>
  <c r="I179" i="1"/>
  <c r="E202" i="1"/>
  <c r="F179" i="1"/>
  <c r="K206" i="1"/>
  <c r="K223" i="1"/>
  <c r="M109" i="1"/>
  <c r="E139" i="1"/>
  <c r="K159" i="1"/>
  <c r="L157" i="1"/>
  <c r="N157" i="1" s="1"/>
  <c r="K162" i="1"/>
  <c r="K188" i="1"/>
  <c r="K236" i="1"/>
  <c r="L109" i="1"/>
  <c r="J109" i="1"/>
  <c r="K156" i="1"/>
  <c r="M173" i="1"/>
  <c r="O173" i="1" s="1"/>
  <c r="K174" i="1"/>
  <c r="M317" i="1"/>
  <c r="M338" i="1"/>
  <c r="M401" i="1"/>
  <c r="O401" i="1" s="1"/>
  <c r="E156" i="1"/>
  <c r="E154" i="1" s="1"/>
  <c r="L408" i="1"/>
  <c r="E456" i="1"/>
  <c r="F455" i="1"/>
  <c r="E460" i="1"/>
  <c r="F459" i="1"/>
  <c r="E470" i="1"/>
  <c r="F469" i="1"/>
  <c r="E479" i="1"/>
  <c r="F478" i="1"/>
  <c r="M399" i="1"/>
  <c r="O399" i="1" s="1"/>
  <c r="E476" i="1"/>
  <c r="F475" i="1"/>
  <c r="H585" i="1"/>
  <c r="F152" i="1"/>
  <c r="I338" i="1"/>
  <c r="M382" i="1"/>
  <c r="O382" i="1" s="1"/>
  <c r="M385" i="1"/>
  <c r="O385" i="1" s="1"/>
  <c r="G506" i="1"/>
  <c r="M506" i="1"/>
  <c r="H572" i="1"/>
  <c r="I566" i="1"/>
  <c r="J600" i="1"/>
  <c r="K633" i="1"/>
  <c r="M154" i="1"/>
  <c r="O154" i="1" s="1"/>
  <c r="M166" i="1"/>
  <c r="O166" i="1" s="1"/>
  <c r="L176" i="1"/>
  <c r="N176" i="1" s="1"/>
  <c r="J244" i="1"/>
  <c r="G244" i="1"/>
  <c r="E260" i="1"/>
  <c r="M278" i="1"/>
  <c r="E309" i="1"/>
  <c r="L317" i="1"/>
  <c r="E321" i="1"/>
  <c r="E333" i="1"/>
  <c r="J338" i="1"/>
  <c r="J408" i="1"/>
  <c r="E473" i="1"/>
  <c r="F472" i="1"/>
  <c r="L481" i="1"/>
  <c r="M481" i="1"/>
  <c r="I506" i="1"/>
  <c r="L566" i="1"/>
  <c r="K568" i="1"/>
  <c r="K820" i="1"/>
  <c r="K158" i="1"/>
  <c r="L160" i="1"/>
  <c r="N160" i="1" s="1"/>
  <c r="K165" i="1"/>
  <c r="K168" i="1"/>
  <c r="L170" i="1"/>
  <c r="N170" i="1" s="1"/>
  <c r="K175" i="1"/>
  <c r="L179" i="1"/>
  <c r="K198" i="1"/>
  <c r="E217" i="1"/>
  <c r="K232" i="1"/>
  <c r="I278" i="1"/>
  <c r="E330" i="1"/>
  <c r="F338" i="1"/>
  <c r="E338" i="1" s="1"/>
  <c r="K341" i="1"/>
  <c r="K351" i="1"/>
  <c r="E362" i="1"/>
  <c r="K377" i="1"/>
  <c r="E453" i="1"/>
  <c r="F451" i="1"/>
  <c r="E463" i="1"/>
  <c r="F462" i="1"/>
  <c r="E467" i="1"/>
  <c r="F466" i="1"/>
  <c r="E520" i="1"/>
  <c r="E528" i="1"/>
  <c r="M405" i="1"/>
  <c r="O405" i="1" s="1"/>
  <c r="I446" i="1"/>
  <c r="E452" i="1"/>
  <c r="J481" i="1"/>
  <c r="J506" i="1"/>
  <c r="K606" i="1"/>
  <c r="K627" i="1"/>
  <c r="K632" i="1"/>
  <c r="K784" i="1"/>
  <c r="L779" i="1"/>
  <c r="K806" i="1"/>
  <c r="K842" i="1"/>
  <c r="G864" i="1"/>
  <c r="F506" i="1"/>
  <c r="K593" i="1"/>
  <c r="K629" i="1"/>
  <c r="H631" i="1"/>
  <c r="I600" i="1"/>
  <c r="I725" i="1"/>
  <c r="H727" i="1"/>
  <c r="K797" i="1"/>
  <c r="I380" i="1"/>
  <c r="E454" i="1"/>
  <c r="E461" i="1"/>
  <c r="E468" i="1"/>
  <c r="E474" i="1"/>
  <c r="E480" i="1"/>
  <c r="G566" i="1"/>
  <c r="E596" i="1"/>
  <c r="K605" i="1"/>
  <c r="K628" i="1"/>
  <c r="K640" i="1"/>
  <c r="G645" i="1"/>
  <c r="M645" i="1"/>
  <c r="K754" i="1"/>
  <c r="I779" i="1"/>
  <c r="K827" i="1"/>
  <c r="J754" i="1"/>
  <c r="O754" i="1" s="1"/>
  <c r="H827" i="1"/>
  <c r="I833" i="1"/>
  <c r="M833" i="1"/>
  <c r="H580" i="1"/>
  <c r="H602" i="1"/>
  <c r="H607" i="1"/>
  <c r="H616" i="1"/>
  <c r="H619" i="1"/>
  <c r="H635" i="1"/>
  <c r="H638" i="1"/>
  <c r="L645" i="1"/>
  <c r="N645" i="1" s="1"/>
  <c r="K727" i="1"/>
  <c r="L725" i="1"/>
  <c r="K738" i="1"/>
  <c r="K751" i="1"/>
  <c r="F754" i="1"/>
  <c r="F779" i="1"/>
  <c r="K781" i="1"/>
  <c r="E784" i="1"/>
  <c r="H787" i="1"/>
  <c r="K639" i="1"/>
  <c r="I754" i="1"/>
  <c r="N754" i="1" s="1"/>
  <c r="E761" i="1"/>
  <c r="M779" i="1"/>
  <c r="K830" i="1"/>
  <c r="E930" i="1"/>
  <c r="G928" i="1"/>
  <c r="H936" i="1"/>
  <c r="I928" i="1"/>
  <c r="M988" i="1"/>
  <c r="O988" i="1" s="1"/>
  <c r="F864" i="1"/>
  <c r="E869" i="1"/>
  <c r="G988" i="1"/>
  <c r="H756" i="1"/>
  <c r="I864" i="1"/>
  <c r="K948" i="1"/>
  <c r="M928" i="1"/>
  <c r="M951" i="1"/>
  <c r="L989" i="1"/>
  <c r="K991" i="1"/>
  <c r="H994" i="1"/>
  <c r="K996" i="1"/>
  <c r="K1004" i="1"/>
  <c r="H794" i="1"/>
  <c r="M866" i="1"/>
  <c r="O866" i="1" s="1"/>
  <c r="L864" i="1"/>
  <c r="H869" i="1"/>
  <c r="M886" i="1"/>
  <c r="O886" i="1" s="1"/>
  <c r="G896" i="1"/>
  <c r="I988" i="1"/>
  <c r="E886" i="1"/>
  <c r="H889" i="1"/>
  <c r="I896" i="1"/>
  <c r="N896" i="1" s="1"/>
  <c r="H1002" i="1"/>
  <c r="H1004" i="1"/>
  <c r="E889" i="1"/>
  <c r="M889" i="1"/>
  <c r="O889" i="1" s="1"/>
  <c r="H892" i="1"/>
  <c r="K994" i="1"/>
  <c r="K999" i="1"/>
  <c r="H933" i="1"/>
  <c r="E991" i="1"/>
  <c r="F989" i="1"/>
  <c r="J989" i="1"/>
  <c r="N864" i="1" l="1"/>
  <c r="E645" i="1"/>
  <c r="H725" i="1"/>
  <c r="E833" i="1"/>
  <c r="N317" i="1"/>
  <c r="N989" i="1"/>
  <c r="E928" i="1"/>
  <c r="N690" i="1"/>
  <c r="E278" i="1"/>
  <c r="O690" i="1"/>
  <c r="O833" i="1"/>
  <c r="K170" i="1"/>
  <c r="H833" i="1"/>
  <c r="K635" i="1"/>
  <c r="O779" i="1"/>
  <c r="O645" i="1"/>
  <c r="O179" i="1"/>
  <c r="N506" i="1"/>
  <c r="O446" i="1"/>
  <c r="N988" i="1"/>
  <c r="O408" i="1"/>
  <c r="N566" i="1"/>
  <c r="N928" i="1"/>
  <c r="N833" i="1"/>
  <c r="E896" i="1"/>
  <c r="O928" i="1"/>
  <c r="O278" i="1"/>
  <c r="N338" i="1"/>
  <c r="N725" i="1"/>
  <c r="O506" i="1"/>
  <c r="O244" i="1"/>
  <c r="N244" i="1"/>
  <c r="N779" i="1"/>
  <c r="N481" i="1"/>
  <c r="O317" i="1"/>
  <c r="N109" i="1"/>
  <c r="O725" i="1"/>
  <c r="N278" i="1"/>
  <c r="N380" i="1"/>
  <c r="O989" i="1"/>
  <c r="O951" i="1"/>
  <c r="O338" i="1"/>
  <c r="H380" i="1"/>
  <c r="N179" i="1"/>
  <c r="O481" i="1"/>
  <c r="N408" i="1"/>
  <c r="O109" i="1"/>
  <c r="N951" i="1"/>
  <c r="N446" i="1"/>
  <c r="K638" i="1"/>
  <c r="E988" i="1"/>
  <c r="E951" i="1"/>
  <c r="H690" i="1"/>
  <c r="E864" i="1"/>
  <c r="K154" i="1"/>
  <c r="E317" i="1"/>
  <c r="K631" i="1"/>
  <c r="K616" i="1"/>
  <c r="E690" i="1"/>
  <c r="E152" i="1"/>
  <c r="H566" i="1"/>
  <c r="H481" i="1"/>
  <c r="E244" i="1"/>
  <c r="E408" i="1"/>
  <c r="E448" i="1"/>
  <c r="E481" i="1"/>
  <c r="K160" i="1"/>
  <c r="H988" i="1"/>
  <c r="H278" i="1"/>
  <c r="H244" i="1"/>
  <c r="E779" i="1"/>
  <c r="E989" i="1"/>
  <c r="H408" i="1"/>
  <c r="G754" i="1"/>
  <c r="E754" i="1" s="1"/>
  <c r="H317" i="1"/>
  <c r="E566" i="1"/>
  <c r="K244" i="1"/>
  <c r="H754" i="1"/>
  <c r="E475" i="1"/>
  <c r="H779" i="1"/>
  <c r="H600" i="1"/>
  <c r="K988" i="1"/>
  <c r="H951" i="1"/>
  <c r="E380" i="1"/>
  <c r="K176" i="1"/>
  <c r="E455" i="1"/>
  <c r="G446" i="1"/>
  <c r="K446" i="1"/>
  <c r="H645" i="1"/>
  <c r="E725" i="1"/>
  <c r="E462" i="1"/>
  <c r="E472" i="1"/>
  <c r="M152" i="1"/>
  <c r="O152" i="1" s="1"/>
  <c r="E469" i="1"/>
  <c r="K338" i="1"/>
  <c r="L152" i="1"/>
  <c r="N152" i="1" s="1"/>
  <c r="H179" i="1"/>
  <c r="H506" i="1"/>
  <c r="H864" i="1"/>
  <c r="E506" i="1"/>
  <c r="E466" i="1"/>
  <c r="E179" i="1"/>
  <c r="K690" i="1"/>
  <c r="F446" i="1"/>
  <c r="M380" i="1"/>
  <c r="O380" i="1" s="1"/>
  <c r="H989" i="1"/>
  <c r="K928" i="1"/>
  <c r="E451" i="1"/>
  <c r="K506" i="1"/>
  <c r="J108" i="1"/>
  <c r="H928" i="1"/>
  <c r="K833" i="1"/>
  <c r="H446" i="1"/>
  <c r="K179" i="1"/>
  <c r="K566" i="1"/>
  <c r="K317" i="1"/>
  <c r="K109" i="1"/>
  <c r="H109" i="1"/>
  <c r="I108" i="1"/>
  <c r="K166" i="1"/>
  <c r="K951" i="1"/>
  <c r="K725" i="1"/>
  <c r="K481" i="1"/>
  <c r="E109" i="1"/>
  <c r="H896" i="1"/>
  <c r="K779" i="1"/>
  <c r="K278" i="1"/>
  <c r="M864" i="1"/>
  <c r="O864" i="1" s="1"/>
  <c r="K989" i="1"/>
  <c r="K645" i="1"/>
  <c r="K157" i="1"/>
  <c r="H338" i="1"/>
  <c r="E478" i="1"/>
  <c r="E459" i="1"/>
  <c r="K408" i="1"/>
  <c r="K173" i="1"/>
  <c r="K163" i="1"/>
  <c r="G108" i="1" l="1"/>
  <c r="H108" i="1"/>
  <c r="K864" i="1"/>
  <c r="K152" i="1"/>
  <c r="J8" i="1"/>
  <c r="E446" i="1"/>
  <c r="E108" i="1" s="1"/>
  <c r="F108" i="1"/>
  <c r="F8" i="1" s="1"/>
  <c r="I8" i="1"/>
  <c r="K380" i="1"/>
  <c r="H8" i="1" l="1"/>
  <c r="G8" i="1"/>
  <c r="E8" i="1" l="1"/>
  <c r="L600" i="1" l="1"/>
  <c r="M600" i="1"/>
  <c r="M108" i="1" l="1"/>
  <c r="O600" i="1"/>
  <c r="L108" i="1"/>
  <c r="N600" i="1"/>
  <c r="K600" i="1"/>
  <c r="K108" i="1" s="1"/>
  <c r="L8" i="1" l="1"/>
  <c r="N108" i="1"/>
  <c r="M8" i="1"/>
  <c r="O8" i="1" s="1"/>
  <c r="O108" i="1"/>
  <c r="K8" i="1" l="1"/>
  <c r="N8" i="1"/>
</calcChain>
</file>

<file path=xl/sharedStrings.xml><?xml version="1.0" encoding="utf-8"?>
<sst xmlns="http://schemas.openxmlformats.org/spreadsheetml/2006/main" count="1185" uniqueCount="1030">
  <si>
    <t>№ з/п</t>
  </si>
  <si>
    <t>2021 рік</t>
  </si>
  <si>
    <t>10=к.11+к.12</t>
  </si>
  <si>
    <t>назва установи/суду згідно з додатком № 7 до ЗУ про ДБУ</t>
  </si>
  <si>
    <t xml:space="preserve">назва фактично діючого суду, що утримується в межах видатків суду, визначеного у  додатку № 7 до ЗУ про ДБУ </t>
  </si>
  <si>
    <t>штатна чисельність  (од.)</t>
  </si>
  <si>
    <t>у тому числі</t>
  </si>
  <si>
    <t xml:space="preserve">всього
</t>
  </si>
  <si>
    <t>працівники</t>
  </si>
  <si>
    <t xml:space="preserve">середньомісячна оплата праці/винагорода
 (тис. грн) </t>
  </si>
  <si>
    <t xml:space="preserve"> фактични чисельність на 01.01.2021 (од.)</t>
  </si>
  <si>
    <t>затверджені видатки на оплату праці (КЕКВ 2110) 
 (тис. грн)</t>
  </si>
  <si>
    <t>4=к.5+к.6</t>
  </si>
  <si>
    <t>7=к.8+к.9</t>
  </si>
  <si>
    <t>14=к.12/к.9/
12 міс.</t>
  </si>
  <si>
    <t>13=к.11/к.8/
12 міс.</t>
  </si>
  <si>
    <t>Забезпечення здійснення правосуддя місцевими, апеляційними судами та функціонування органів і установ системи правосуддя</t>
  </si>
  <si>
    <t>Фонд суддівських винагород та видатків споживання для новопризначених суддів</t>
  </si>
  <si>
    <t>Служба судової охорони</t>
  </si>
  <si>
    <t>Вища кваліфікаційна комісія суддів України</t>
  </si>
  <si>
    <t>Національна школа суддів України</t>
  </si>
  <si>
    <t>Апеляційні загальні суди</t>
  </si>
  <si>
    <t xml:space="preserve">Вінницький апеляційний суд </t>
  </si>
  <si>
    <t xml:space="preserve">Волинський апеляційний суд </t>
  </si>
  <si>
    <t xml:space="preserve">Дніпровський апеляційний суд </t>
  </si>
  <si>
    <t xml:space="preserve">Донецький апеляційний суд </t>
  </si>
  <si>
    <t>Житомирський апеляційний суд</t>
  </si>
  <si>
    <t xml:space="preserve">Закарпатський апеляційний суд </t>
  </si>
  <si>
    <t>Запорізький апеляційний суд</t>
  </si>
  <si>
    <t>Івано-Франківський апеляційний суд</t>
  </si>
  <si>
    <t xml:space="preserve">Кропивницький апеляційний суд </t>
  </si>
  <si>
    <t xml:space="preserve">Луганський апеляційний суд </t>
  </si>
  <si>
    <t xml:space="preserve">Львівський апеляційний суд </t>
  </si>
  <si>
    <t xml:space="preserve">Миколаївський апеляційний суд </t>
  </si>
  <si>
    <t xml:space="preserve">Одеський апеляційний суд </t>
  </si>
  <si>
    <t xml:space="preserve">Полтавський апеляційний суд </t>
  </si>
  <si>
    <t xml:space="preserve">Рівненський апеляційний суд </t>
  </si>
  <si>
    <t xml:space="preserve">Сумський апеляційний суд </t>
  </si>
  <si>
    <t xml:space="preserve">Тернопільський апеляційний суд </t>
  </si>
  <si>
    <t xml:space="preserve">Харківський апеляційний суд </t>
  </si>
  <si>
    <t xml:space="preserve">Херсонський апеляційний суд </t>
  </si>
  <si>
    <t xml:space="preserve">Хмельницький апеляційний суд </t>
  </si>
  <si>
    <t xml:space="preserve">Черкаський апеляційний суд </t>
  </si>
  <si>
    <t>Чернівецький апеляційний суд</t>
  </si>
  <si>
    <t xml:space="preserve">Чернігівський апеляційний суд </t>
  </si>
  <si>
    <t xml:space="preserve">Київський апеляційний суд </t>
  </si>
  <si>
    <t>Апеляційні господарські суди</t>
  </si>
  <si>
    <t xml:space="preserve">Східний апеляційний господарський суд </t>
  </si>
  <si>
    <t xml:space="preserve">Центральний апеляційний господарський суд </t>
  </si>
  <si>
    <t xml:space="preserve">Південний апеляційний господарський суд </t>
  </si>
  <si>
    <t xml:space="preserve">Південно-західний апеляційний господарський суд </t>
  </si>
  <si>
    <t xml:space="preserve">Північний апеляційний господарський суд </t>
  </si>
  <si>
    <t xml:space="preserve">Північно-західний апеляційний господарський суд </t>
  </si>
  <si>
    <t xml:space="preserve">Західний апеляційний господарський суд </t>
  </si>
  <si>
    <t>Апеляційні адміністративні суди</t>
  </si>
  <si>
    <t xml:space="preserve">Перший апеляційний адміністративний суд </t>
  </si>
  <si>
    <t xml:space="preserve">Другий апеляційний адміністративний суд </t>
  </si>
  <si>
    <t xml:space="preserve">Третій апеляційний адміністративний суд </t>
  </si>
  <si>
    <t xml:space="preserve">Четвертий апеляційний адміністративний суд </t>
  </si>
  <si>
    <t xml:space="preserve">П’ятий апеляційний адміністративний суд </t>
  </si>
  <si>
    <t xml:space="preserve">Шостий апеляційний адміністративний суд </t>
  </si>
  <si>
    <t xml:space="preserve">Сьомий апеляційний адміністративний суд </t>
  </si>
  <si>
    <t xml:space="preserve">Восьмий апеляційний адміністративний суд </t>
  </si>
  <si>
    <t>Територіальні управління Державної судової адміністрації України та місцеві суди</t>
  </si>
  <si>
    <t>Територіальне управління Державної судової адміністрації України в Вінницькій області</t>
  </si>
  <si>
    <t>Апарат територіального управління Державної судової адміністрації України в Вінницькій області</t>
  </si>
  <si>
    <t>Вінницький окружний господарський суд</t>
  </si>
  <si>
    <t>Вінницький окружний адміністративний суд</t>
  </si>
  <si>
    <t>Бершадський окружний суд</t>
  </si>
  <si>
    <t>Вінницький окружний суд</t>
  </si>
  <si>
    <t>Гайсинський окружний суд</t>
  </si>
  <si>
    <t>Жмеринський окружний суд</t>
  </si>
  <si>
    <t>Іллінецький окружний суд</t>
  </si>
  <si>
    <t>Козятинський окружний суд</t>
  </si>
  <si>
    <t>Крижопільський окружний суд</t>
  </si>
  <si>
    <t>Могилів-Подільський окружний суд</t>
  </si>
  <si>
    <t>Немирівський окружний суд</t>
  </si>
  <si>
    <t>Хмільницький окружний суд</t>
  </si>
  <si>
    <t>Шаргородський окружний суд</t>
  </si>
  <si>
    <t>Ямпільський окружний суд</t>
  </si>
  <si>
    <t>Територіальне управління Державної судової адміністрації України в Волинській області</t>
  </si>
  <si>
    <t>Апарат територіального управління Державної судової адміністрації України в Волинській області</t>
  </si>
  <si>
    <t>Волинський окружний господарський суд</t>
  </si>
  <si>
    <t>Волинський окружний адміністративний суд</t>
  </si>
  <si>
    <t>Володимир-Волинський окружний суд</t>
  </si>
  <si>
    <t>Горохівський окружний суд</t>
  </si>
  <si>
    <t>Камінь-Каширський районний суд</t>
  </si>
  <si>
    <t>Ківерцівський районний суд</t>
  </si>
  <si>
    <t>Ковельський окружний суд</t>
  </si>
  <si>
    <t>Луцький окружний суд</t>
  </si>
  <si>
    <t>Любомльський окружний суд</t>
  </si>
  <si>
    <t>Маневицький окружний суд</t>
  </si>
  <si>
    <t>Нововолинський окружний суд</t>
  </si>
  <si>
    <t>Дніпропетровський окружний господарський суд</t>
  </si>
  <si>
    <t>Дніпропетровський окружний адміністративний суд</t>
  </si>
  <si>
    <t>Територіальне управління Державної судової адміністрації України в Донецькій області</t>
  </si>
  <si>
    <t>Апарат територіального управління Державної судової адміністрації України в Донецькій області</t>
  </si>
  <si>
    <t>Донецький окружний господарський суд</t>
  </si>
  <si>
    <t>Донецький окружний адміністративний суд</t>
  </si>
  <si>
    <t xml:space="preserve">Бахмутський окружний суд </t>
  </si>
  <si>
    <t xml:space="preserve">Волноваський окружний суд </t>
  </si>
  <si>
    <t xml:space="preserve">Добропільський окружний суд </t>
  </si>
  <si>
    <t xml:space="preserve">Костянтинівський окружний суд </t>
  </si>
  <si>
    <t xml:space="preserve">Мар’їнський окружний суд </t>
  </si>
  <si>
    <t xml:space="preserve">Окружний суд м.Краматорська </t>
  </si>
  <si>
    <t xml:space="preserve">Покровський окружний суд </t>
  </si>
  <si>
    <t xml:space="preserve">Слов'янський окружний суд </t>
  </si>
  <si>
    <t xml:space="preserve">Перший окружний суд м.Маріуполя </t>
  </si>
  <si>
    <t xml:space="preserve">Другий окружний суд м.Маріуполя </t>
  </si>
  <si>
    <t>Територіальне управління Державної судової адміністрації України в Житомирській області</t>
  </si>
  <si>
    <t>Апарат територіального управління Державної судової адміністрації України в Житомирській області</t>
  </si>
  <si>
    <t>Житомирський окружний господарський суд</t>
  </si>
  <si>
    <t>Житомирський окружний адміністративний суд</t>
  </si>
  <si>
    <t xml:space="preserve">Бердичівський окружний суд </t>
  </si>
  <si>
    <t xml:space="preserve">Житомирський окружний суд </t>
  </si>
  <si>
    <t xml:space="preserve">Коростенський окружний суд </t>
  </si>
  <si>
    <t xml:space="preserve">Коростишівський окружний суд </t>
  </si>
  <si>
    <t xml:space="preserve">Малинський окружний суд </t>
  </si>
  <si>
    <t xml:space="preserve">Новоград-Волинський окружний суд </t>
  </si>
  <si>
    <t xml:space="preserve">Овруцький окружний суд </t>
  </si>
  <si>
    <t>Окружний суд м. Житомира</t>
  </si>
  <si>
    <t xml:space="preserve">Олевський окружний суд </t>
  </si>
  <si>
    <t xml:space="preserve">Попільнянський окружний суд </t>
  </si>
  <si>
    <t xml:space="preserve">Черняхівський окружний суд </t>
  </si>
  <si>
    <t xml:space="preserve">Чуднівський окружний суд </t>
  </si>
  <si>
    <t>Територіальне управління Державної судової адміністрації України в Закарпатській області</t>
  </si>
  <si>
    <t>Апарат територіального управління Державної судової адміністрації України в Закарпатській області</t>
  </si>
  <si>
    <t>Закарпатський окружний господарський суд</t>
  </si>
  <si>
    <t>Закарпатський окружний адміністративний суд</t>
  </si>
  <si>
    <t>Берегівський окружний суд</t>
  </si>
  <si>
    <t>Мукачівський окружний суд</t>
  </si>
  <si>
    <t>Перечинський окружний суд</t>
  </si>
  <si>
    <t>Тячівський окружний суд</t>
  </si>
  <si>
    <t>Ужгородський окружний суд</t>
  </si>
  <si>
    <t>Хустський окружний суд</t>
  </si>
  <si>
    <t>Територіальне управління Державної судової адміністрації України в Запорізькій області</t>
  </si>
  <si>
    <t>Апарат територіального управління Державної судової адміністрації України в Запорізькій області</t>
  </si>
  <si>
    <t>Запорізький окружний господарський суд</t>
  </si>
  <si>
    <t>Запорізький окружний адміністративний суд</t>
  </si>
  <si>
    <t>Бердянський окружний суд</t>
  </si>
  <si>
    <t>Василівський окружний суд</t>
  </si>
  <si>
    <t xml:space="preserve">Вільнянський окружний суд </t>
  </si>
  <si>
    <t xml:space="preserve">Енергодарський окружний суд </t>
  </si>
  <si>
    <t xml:space="preserve">Мелітопольський окружний суд </t>
  </si>
  <si>
    <t>Оріхівський окружний суд</t>
  </si>
  <si>
    <t xml:space="preserve">Пологівський окружний суд </t>
  </si>
  <si>
    <t xml:space="preserve">Приморський окружний суд </t>
  </si>
  <si>
    <t xml:space="preserve">Токмацький окружний суд </t>
  </si>
  <si>
    <t>Перший окружний суд м.Запоріжжя</t>
  </si>
  <si>
    <t xml:space="preserve">Другий окружний суд м.Запоріжжя </t>
  </si>
  <si>
    <t>Третій окружний суд м.Запоріжжя</t>
  </si>
  <si>
    <t>Четвертий окружний суд м.Запоріжжя</t>
  </si>
  <si>
    <t>Територіальне управління Державної судової адміністрації України в Івано-Франківській області</t>
  </si>
  <si>
    <t>Апарат територіального управління Державної судової адміністрації України в Івано-Франківській області</t>
  </si>
  <si>
    <t>Івано-Франківський окружний господарський суд</t>
  </si>
  <si>
    <t>Івано-Франківський окружний адміністративний суд</t>
  </si>
  <si>
    <t>Галицький окружний суд</t>
  </si>
  <si>
    <t>Городенківський окружний суд</t>
  </si>
  <si>
    <t>Долинський окружний суд</t>
  </si>
  <si>
    <t>Калуський окружний суд</t>
  </si>
  <si>
    <t>Коломийський окружний суд</t>
  </si>
  <si>
    <t>Косівський окружний суд</t>
  </si>
  <si>
    <t>Окружний суд міста Івано-Франківська</t>
  </si>
  <si>
    <t>Надвірнянський окружний суд</t>
  </si>
  <si>
    <t>Тлумацький окружний суд</t>
  </si>
  <si>
    <t>Територіальне управління Державної судової адміністрації України в Київській області</t>
  </si>
  <si>
    <t>Апарат територіального управління Державної судової адміністрації України в Київській області</t>
  </si>
  <si>
    <t>Київський окружний господарський суд</t>
  </si>
  <si>
    <t>Київський окружний адміністративний суд</t>
  </si>
  <si>
    <t>Білоцерківський окружний суд</t>
  </si>
  <si>
    <t>Бориспільський окружний суд</t>
  </si>
  <si>
    <t>Броварський окружний суд</t>
  </si>
  <si>
    <t>Яготинський окружний суд</t>
  </si>
  <si>
    <t>Територіальне управління Державної судової адміністрації України в Кіровоградській області</t>
  </si>
  <si>
    <t>Апарат територіального управління Державної судової адміністрації України в Кіровоградській області</t>
  </si>
  <si>
    <t>Кіровоградський окружний господарський суд</t>
  </si>
  <si>
    <t>Кіровоградський окружний адміністративний суд</t>
  </si>
  <si>
    <t>Гайворонський окружний суд</t>
  </si>
  <si>
    <t>Голованівський окружний суд</t>
  </si>
  <si>
    <t>Знам'янський окружний суд</t>
  </si>
  <si>
    <t>Кропивницький окружний суд</t>
  </si>
  <si>
    <t>Маловисківський окружний суд</t>
  </si>
  <si>
    <t>Новоукраїнський окружний суд</t>
  </si>
  <si>
    <t>Олександрійський окружний суд</t>
  </si>
  <si>
    <t>Світловодський окружний суд</t>
  </si>
  <si>
    <t>Територіальне управління Державної судової адміністрації України в Луганській області</t>
  </si>
  <si>
    <t>Апарат територіального управління Державної судової адміністрації України в Луганській області</t>
  </si>
  <si>
    <t>Луганський окружний господарський суд</t>
  </si>
  <si>
    <t>Луганський окружний адміністративний суд</t>
  </si>
  <si>
    <t>Біловодський окружний суд</t>
  </si>
  <si>
    <t>Лисичанський окружний суд</t>
  </si>
  <si>
    <t>Новопсковський окружний суд</t>
  </si>
  <si>
    <t>Рубіжанський окружний суд</t>
  </si>
  <si>
    <t>Сватівський окружний суд</t>
  </si>
  <si>
    <t>Старобільський окружний суд</t>
  </si>
  <si>
    <t>Територіальне управління Державної судової адміністрації України в Львівській області</t>
  </si>
  <si>
    <t>Апарат територіального управління Державної судової адміністрації України в Львівській області</t>
  </si>
  <si>
    <t>Львівський окружний господарський суд</t>
  </si>
  <si>
    <t>Львівський окружний адміністративний суд</t>
  </si>
  <si>
    <t>Дрогобицький окружний суд</t>
  </si>
  <si>
    <t xml:space="preserve">Жовківський окружний суд </t>
  </si>
  <si>
    <t xml:space="preserve">Золочівський окружний суд </t>
  </si>
  <si>
    <t xml:space="preserve">Пустомитівський окружний суд </t>
  </si>
  <si>
    <t xml:space="preserve">Самбірський окружний суд </t>
  </si>
  <si>
    <t xml:space="preserve">Стрийський окружний суд </t>
  </si>
  <si>
    <t xml:space="preserve">Червоноградський окружний суд </t>
  </si>
  <si>
    <t xml:space="preserve">Яворівський окружний суд </t>
  </si>
  <si>
    <t>Перший окружний суд міста Львова</t>
  </si>
  <si>
    <t>Другий окружний суд міста Львова</t>
  </si>
  <si>
    <t>Третій окружний суд міста Львова</t>
  </si>
  <si>
    <t>Територіальне управління Державної судової адміністрації України в Миколаївській області</t>
  </si>
  <si>
    <t>Апарат територіального управління Державної судової адміністрації України в Миколаївській області</t>
  </si>
  <si>
    <t>Миколаївський окружний господарський суд</t>
  </si>
  <si>
    <t>Миколаївський окружний адміністративний суд</t>
  </si>
  <si>
    <t>Баштанский окружний суд</t>
  </si>
  <si>
    <t>Вознесенський окружний суд</t>
  </si>
  <si>
    <t>Миколаївський окружний суд</t>
  </si>
  <si>
    <t>Первомайський окружний суд</t>
  </si>
  <si>
    <t>Снігурівський окружний суд</t>
  </si>
  <si>
    <t>Южноукраїнський окружний суд</t>
  </si>
  <si>
    <t>Перший окружний суд міста Миколаєва</t>
  </si>
  <si>
    <t>Другий окружний суд міста Миколаєва</t>
  </si>
  <si>
    <t>Територіальне управління Державної судової адміністрації України в Одеській області</t>
  </si>
  <si>
    <t>Апарат територіального управління Державної судової адміністрації України в Одеській області</t>
  </si>
  <si>
    <t>Одеський окружний господарський суд</t>
  </si>
  <si>
    <t>Одеський окружний адміністративний суд</t>
  </si>
  <si>
    <t>Арцизький окружний суд</t>
  </si>
  <si>
    <t>Балтський окружний суд</t>
  </si>
  <si>
    <t>Березівський окружний суд</t>
  </si>
  <si>
    <t>Білгород - Дністровський окружний суд</t>
  </si>
  <si>
    <t>Біляївський окружний суд</t>
  </si>
  <si>
    <t>Великомихайлівський окружний суд</t>
  </si>
  <si>
    <t>Доброславський окружний суд</t>
  </si>
  <si>
    <t>Ізмаїльський окружний суд</t>
  </si>
  <si>
    <t>Подільський окружний суд</t>
  </si>
  <si>
    <t>Роздільнянський окружний суд</t>
  </si>
  <si>
    <t>Чорноморський окружний суд</t>
  </si>
  <si>
    <t>Перший окружний суд  міста Одеси</t>
  </si>
  <si>
    <t>Другий окружний суд  міста Одеси</t>
  </si>
  <si>
    <t>Третій окружний суд  міста Одеси</t>
  </si>
  <si>
    <t>Четвертий окружний суд  міста Одеси</t>
  </si>
  <si>
    <t>Територіальне управління Державної судової адміністрації України в Полтавській області</t>
  </si>
  <si>
    <t>Апарат територіального управління Державної судової адміністрації України в Полтавській області</t>
  </si>
  <si>
    <t>Полтавський окружний господарський суд</t>
  </si>
  <si>
    <t>Полтавський окружний адміністративний суд</t>
  </si>
  <si>
    <t>Гадяцький окружний суд</t>
  </si>
  <si>
    <t>Глобинський окружний суд</t>
  </si>
  <si>
    <t>Горішньоплавнівський окружний суд</t>
  </si>
  <si>
    <t>Диканський окружний суд</t>
  </si>
  <si>
    <t>Карлівський окружний суд</t>
  </si>
  <si>
    <t>Кобеляцький окружний суд</t>
  </si>
  <si>
    <t>Кременчуцький окружний суд</t>
  </si>
  <si>
    <t>Лубенський окружний суд</t>
  </si>
  <si>
    <t>Миргородський окружний суд</t>
  </si>
  <si>
    <t>Окружний суд міста Полтави</t>
  </si>
  <si>
    <t>Пирятинський окружний суд</t>
  </si>
  <si>
    <t>Полтавський окружний суд</t>
  </si>
  <si>
    <t>Територіальне управління Державної судової адміністрації України в Рівненській області</t>
  </si>
  <si>
    <t>Апарат територіального управління Державної судової адміністрації України в Рівненській області</t>
  </si>
  <si>
    <t>Рівненський окружний господарський суд</t>
  </si>
  <si>
    <t>Рівненський окружний адміністративний суд</t>
  </si>
  <si>
    <t>Володимирецький окружний суд</t>
  </si>
  <si>
    <t>Гощанський окружний суд</t>
  </si>
  <si>
    <t>Дубенський окружний суд</t>
  </si>
  <si>
    <t>Дубровицький окружний суд</t>
  </si>
  <si>
    <t>Здолбунівський окружний суд</t>
  </si>
  <si>
    <t>Костопільський окружний суд</t>
  </si>
  <si>
    <t>Рівненський окружний суд</t>
  </si>
  <si>
    <t>Територіальне управління Державної судової адміністрації України в Сумській області</t>
  </si>
  <si>
    <t>Апарат територіального управління Державної судової адміністрації України в Сумській області</t>
  </si>
  <si>
    <t>Сумський окружний господарський суд</t>
  </si>
  <si>
    <t>Сумський окружний адміністративний суд</t>
  </si>
  <si>
    <t>Глухівський окружний суд</t>
  </si>
  <si>
    <t>Конотопський окружний суд</t>
  </si>
  <si>
    <t>Окружний суд міста Сум</t>
  </si>
  <si>
    <t>Охтирський окружний суд</t>
  </si>
  <si>
    <t>Роменський окружний суд</t>
  </si>
  <si>
    <t>Сумський окружний суд</t>
  </si>
  <si>
    <t>Шосткинський окружний суд</t>
  </si>
  <si>
    <t>Територіальне управління Державної судової адміністрації України у Тернопільській області</t>
  </si>
  <si>
    <t>Апарат територіального управління Державної судової адміністрації України у Тернопільській області</t>
  </si>
  <si>
    <t>Тернопільський окружний господарський суд</t>
  </si>
  <si>
    <t>Тернопільський окружний адміністративний суд</t>
  </si>
  <si>
    <t>Бережанський окружний суд</t>
  </si>
  <si>
    <t>Бучацький окружний суд</t>
  </si>
  <si>
    <t>Збаразький окружний суд</t>
  </si>
  <si>
    <t>Кременецький окружний суд</t>
  </si>
  <si>
    <t>Теребовлянський окружний суд</t>
  </si>
  <si>
    <t>Тернопільський окружний суд</t>
  </si>
  <si>
    <t>Чортківський окружний суд</t>
  </si>
  <si>
    <t>Територіальне управління Державної судової адміністрації України у Харківській області</t>
  </si>
  <si>
    <t>Апарат територіального управління Державної судової адміністрації України у Харківській області</t>
  </si>
  <si>
    <t>Харківський окружний господарський суд</t>
  </si>
  <si>
    <t>Харківський окружний адміністративний суд</t>
  </si>
  <si>
    <t xml:space="preserve">Балаклійський окружний суд </t>
  </si>
  <si>
    <t>Богодухівський окружний суд</t>
  </si>
  <si>
    <t xml:space="preserve">Валківський окружний суд </t>
  </si>
  <si>
    <t xml:space="preserve">Вовчанський окружний суд </t>
  </si>
  <si>
    <t xml:space="preserve">Дергачівський окружний суд </t>
  </si>
  <si>
    <t xml:space="preserve">Ізюмський окружний суд </t>
  </si>
  <si>
    <t xml:space="preserve">Красноградський окружний суд </t>
  </si>
  <si>
    <t xml:space="preserve">Куп'янський окружний суд </t>
  </si>
  <si>
    <t xml:space="preserve">Лозівський окружний суд </t>
  </si>
  <si>
    <t xml:space="preserve">Первомайський окружний суд </t>
  </si>
  <si>
    <t xml:space="preserve">Харківський окружний суд </t>
  </si>
  <si>
    <t xml:space="preserve">Чугуївський окружний суд </t>
  </si>
  <si>
    <t>Перший окружний суд міста Харкова</t>
  </si>
  <si>
    <t>Другий окружний суд міста Харкова</t>
  </si>
  <si>
    <t xml:space="preserve">Третій окружний суд міста Харкова </t>
  </si>
  <si>
    <t>Четвертий окружний суд міста Харкова</t>
  </si>
  <si>
    <t>П'ятий окружний суд міста Харкова</t>
  </si>
  <si>
    <t>Територіальне управління Державної судової адміністрації України в Херсонській області</t>
  </si>
  <si>
    <t>Апарат територіального управління Державної судової адміністрації України в Херсонській області</t>
  </si>
  <si>
    <t>Херсонський окружний господарський суд</t>
  </si>
  <si>
    <t>Херсонський окружний адміністративний суд</t>
  </si>
  <si>
    <t xml:space="preserve">Білозерський окружний суд </t>
  </si>
  <si>
    <t xml:space="preserve">Великолепетиський окружний суд </t>
  </si>
  <si>
    <t xml:space="preserve">Великоолександрівський окружний суд </t>
  </si>
  <si>
    <t xml:space="preserve">Генічеський окружний суд </t>
  </si>
  <si>
    <t>Голопристанський окружний суд</t>
  </si>
  <si>
    <t xml:space="preserve">Каховський окружний суд </t>
  </si>
  <si>
    <t xml:space="preserve">Новокаховський окружний суд </t>
  </si>
  <si>
    <t>Окружний суд міста Херсона</t>
  </si>
  <si>
    <t xml:space="preserve">Скадовський окружний суд </t>
  </si>
  <si>
    <t>Територіальне управління Державної судової адміністрації України в Хмельницькій області</t>
  </si>
  <si>
    <t>Хмельницький окружний господарський суд</t>
  </si>
  <si>
    <t>Хмельницький окружний адміністративний суд</t>
  </si>
  <si>
    <t>Дунаєвецький окружний суд</t>
  </si>
  <si>
    <t>Ізяславський окружний суд</t>
  </si>
  <si>
    <t>Кам'янець-Подільський окружний суд</t>
  </si>
  <si>
    <t>Летичівський окружний суд</t>
  </si>
  <si>
    <t>Славутський окружний суд</t>
  </si>
  <si>
    <t>Хмельницький окружний суд</t>
  </si>
  <si>
    <t>Шепетівський окружний суд</t>
  </si>
  <si>
    <t>Ярмолинецький окружний суд</t>
  </si>
  <si>
    <t>Територіальне управління Державної судової адміністрації України у Черкаській області</t>
  </si>
  <si>
    <t>Апарат територіального управління Державної судової адміністрації України у Черкаській області</t>
  </si>
  <si>
    <t>Черкаський окружний господарський суд</t>
  </si>
  <si>
    <t>Черкаський окружний адміністративний суд</t>
  </si>
  <si>
    <t>Звенигородський окружний суд</t>
  </si>
  <si>
    <t>Золотоніський окружний суд</t>
  </si>
  <si>
    <t>Канівський окружний суд</t>
  </si>
  <si>
    <t>Корсунь-Шевченківський окружний суд</t>
  </si>
  <si>
    <t>Монастирищенський окружний суд</t>
  </si>
  <si>
    <t>Смілянський окружний суд</t>
  </si>
  <si>
    <t>Тальнівський окружний суд</t>
  </si>
  <si>
    <t>Уманський окружний суд</t>
  </si>
  <si>
    <t>Черкаський окружний суд</t>
  </si>
  <si>
    <t>Територіальне управління Державної судової адміністрації України в Чернівецькій області</t>
  </si>
  <si>
    <t>Апарат територіального управління Державної судової адміністрації України в Чернівецькій області</t>
  </si>
  <si>
    <t>Чернівецький окружний господарський суд</t>
  </si>
  <si>
    <t>Чернівецький окружний адміністративний суд</t>
  </si>
  <si>
    <t>Вижницький окружний суд</t>
  </si>
  <si>
    <t>Окружний суд м.Чернівців</t>
  </si>
  <si>
    <t>Територіальне управління Державної судової адміністрації України у Чернігівській області</t>
  </si>
  <si>
    <t>Чернігівський окружний господарський суд</t>
  </si>
  <si>
    <t>Чернігівський окружний адміністративний суд</t>
  </si>
  <si>
    <t>Бахмацький окружний суд</t>
  </si>
  <si>
    <t>Ічнянський окружний суд</t>
  </si>
  <si>
    <t>Козелецький окружний суд</t>
  </si>
  <si>
    <t>Менський окружний суд</t>
  </si>
  <si>
    <t>Ніжинський окружний суд</t>
  </si>
  <si>
    <t>Новгород-Сіверський окружний суд</t>
  </si>
  <si>
    <t>Прилуцький окружний суд</t>
  </si>
  <si>
    <t>Ріпкинський окружний суд</t>
  </si>
  <si>
    <t>Чернігівський окружний суд</t>
  </si>
  <si>
    <t>Територіальне управління Державної судової адміністрації України в місті Києві</t>
  </si>
  <si>
    <t>Апарат територіального управління Державної судової адміністрації України в місті Києві</t>
  </si>
  <si>
    <t>Окружний господарський суд міста Києва</t>
  </si>
  <si>
    <t>Окружний адміністративний суд міста Києва</t>
  </si>
  <si>
    <t>Перший окружний суд міста Києва</t>
  </si>
  <si>
    <t>Другий окружний суд міста Києва</t>
  </si>
  <si>
    <t>Третій окружний суд міста Києва</t>
  </si>
  <si>
    <t>Четвертий окружний суд міста Києва</t>
  </si>
  <si>
    <t>П'ятий окружний суд міста Києва</t>
  </si>
  <si>
    <t>Шостий окружний суд міста Києва</t>
  </si>
  <si>
    <t>Господарські суди</t>
  </si>
  <si>
    <t>Окружні адміністративні суди</t>
  </si>
  <si>
    <t>Господарський суд Вінницької області</t>
  </si>
  <si>
    <t>Господарський суд Волинської області</t>
  </si>
  <si>
    <t>Господарський суд Дніпропетровської області</t>
  </si>
  <si>
    <t>Господарський суд Донецької області</t>
  </si>
  <si>
    <t>Господарський суд Житомирської області</t>
  </si>
  <si>
    <t>Господарський суд Закарпатської області</t>
  </si>
  <si>
    <t>Господарський суд Запорізької області</t>
  </si>
  <si>
    <t>Господарський суд Івано-Франківської області</t>
  </si>
  <si>
    <t>Господарський суд Київської області</t>
  </si>
  <si>
    <t>Господарський суд Кіровоградської області</t>
  </si>
  <si>
    <t>Господарський суд Луганської області</t>
  </si>
  <si>
    <t>Господарський суд Львівської області</t>
  </si>
  <si>
    <t>Господарський суд Миколаївської області</t>
  </si>
  <si>
    <t>Господарський суд Одеської області</t>
  </si>
  <si>
    <t>Господарський суд Полтавської області</t>
  </si>
  <si>
    <t>Господарський суд Рівненської області</t>
  </si>
  <si>
    <t>Господарський суд Сумської області</t>
  </si>
  <si>
    <t>Господарський суд Тернопільської області</t>
  </si>
  <si>
    <t>Господарський суд Харківської області</t>
  </si>
  <si>
    <t>Господарський суд Херсонської області</t>
  </si>
  <si>
    <t>Господарський суд Хмельницької області</t>
  </si>
  <si>
    <t>Господарський суд Черкаської області</t>
  </si>
  <si>
    <t>Господарський суд Чернівецької області</t>
  </si>
  <si>
    <t>Господарський суд Чернігівської області</t>
  </si>
  <si>
    <t>Господарський суд міста Києва</t>
  </si>
  <si>
    <t>Бершадський районний суд Вінницької області</t>
  </si>
  <si>
    <t>Тростянецький районний суд Вінницької області</t>
  </si>
  <si>
    <t>Чечельницький районний суд Вінницької області</t>
  </si>
  <si>
    <t>Разом</t>
  </si>
  <si>
    <t>Вінницький міський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</si>
  <si>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</si>
  <si>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</si>
  <si>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Ладижинський районний суд Вінницької області</t>
  </si>
  <si>
    <t>Теплицький районний суд Вінницької області</t>
  </si>
  <si>
    <t>Барський районний суд Вінницької області</t>
  </si>
  <si>
    <t>Жмеринський міськрайонний суд Вінницької області</t>
  </si>
  <si>
    <t>Іллінецький районний суд Вінницької області</t>
  </si>
  <si>
    <t>Липовецький районний суд Вінницької області</t>
  </si>
  <si>
    <t>Оратівський районний суд Вінницької області</t>
  </si>
  <si>
    <t>Погребищенський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</si>
  <si>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</si>
  <si>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</si>
  <si>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</si>
  <si>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Піщанський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</si>
  <si>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</si>
  <si>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</si>
  <si>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Чернівецький районний суд Вінницької області</t>
  </si>
  <si>
    <t>Немирівський районний суд Вінницької області</t>
  </si>
  <si>
    <t>Тульчинський районний  суд Вінницької області</t>
  </si>
  <si>
    <t>Літинський районний суд Вінницької області</t>
  </si>
  <si>
    <t>Хмільницький міськрайонний суд Вінницької області</t>
  </si>
  <si>
    <t>Тиврівський районний суд Вінницької області</t>
  </si>
  <si>
    <t>Шаргородський районний суд Вінницької області</t>
  </si>
  <si>
    <t>Томашпільський районний суд Вінницької області</t>
  </si>
  <si>
    <t>Ямпільський районний суд Вінницької області</t>
  </si>
  <si>
    <t>Володимир-Волинський міський суд</t>
  </si>
  <si>
    <t>Турійський районний суд</t>
  </si>
  <si>
    <t>Горохівський районний суд</t>
  </si>
  <si>
    <t>Локачинський районний суд</t>
  </si>
  <si>
    <t>Камінь-Каширський окружний суд</t>
  </si>
  <si>
    <t>Ратнівський районний суд</t>
  </si>
  <si>
    <t>Ківерцівський окружний суд</t>
  </si>
  <si>
    <t>Рожищенський районний суд</t>
  </si>
  <si>
    <t>Ковельський міськрайонний суд</t>
  </si>
  <si>
    <t>Старовижівський районний суд</t>
  </si>
  <si>
    <t>Любомльський районний суд</t>
  </si>
  <si>
    <t xml:space="preserve">Шацький районний суд </t>
  </si>
  <si>
    <t>Маневицький районний суд</t>
  </si>
  <si>
    <t>Любешівський районний суд</t>
  </si>
  <si>
    <t>Іваничівський  районний суд</t>
  </si>
  <si>
    <t>Нововолинський міський суд</t>
  </si>
  <si>
    <t>Артемівський міськрайонний суд</t>
  </si>
  <si>
    <t xml:space="preserve">Волноваський районний суд </t>
  </si>
  <si>
    <t>Володарський районний суд</t>
  </si>
  <si>
    <t>Добропільський міськрайонний суд</t>
  </si>
  <si>
    <t>Олександрівський районний суд</t>
  </si>
  <si>
    <t>Дзержинський міський суд</t>
  </si>
  <si>
    <t>Дружківський міський суд</t>
  </si>
  <si>
    <t>Костянтинівський міськрайонний суд</t>
  </si>
  <si>
    <t>Великоновоселківський районний суд</t>
  </si>
  <si>
    <t xml:space="preserve">Вугледарський міський суд </t>
  </si>
  <si>
    <t>Мар'їнський районний суд</t>
  </si>
  <si>
    <t>Краматорський міський суд</t>
  </si>
  <si>
    <t>Авдіївський міський суд</t>
  </si>
  <si>
    <t>Димитровський міський суд</t>
  </si>
  <si>
    <t>Красноармійський міськрайонний суд</t>
  </si>
  <si>
    <t>Новогродівський міський суд</t>
  </si>
  <si>
    <t>Селидівський міський суд</t>
  </si>
  <si>
    <t>Слов'янський міськрайонний суд</t>
  </si>
  <si>
    <t>Краснолиманський міський суд</t>
  </si>
  <si>
    <t>Іллічівський районний суд м.Маріуполя</t>
  </si>
  <si>
    <t>Орджонікідзевський районний суд м.маріуполя</t>
  </si>
  <si>
    <t>Жовтневий районний суд м.Маріуполя</t>
  </si>
  <si>
    <t>Першотравневий районний суд</t>
  </si>
  <si>
    <t>Приморський районний суд м.Маріуполя</t>
  </si>
  <si>
    <t>Бердичівський міськрайонний суд</t>
  </si>
  <si>
    <t>Всього</t>
  </si>
  <si>
    <t>Житомирський районний суд</t>
  </si>
  <si>
    <t>Червоноармійський районний суд</t>
  </si>
  <si>
    <t>Коростенський міськрайонний суд</t>
  </si>
  <si>
    <t>Лугинський районний суд</t>
  </si>
  <si>
    <t>Коростишівський районний суд</t>
  </si>
  <si>
    <t>Брусилівський районний суд</t>
  </si>
  <si>
    <t>Малинський районний суд</t>
  </si>
  <si>
    <t>Радомишльський районний суд</t>
  </si>
  <si>
    <t>Новоград-Волинський міськрайонний суд</t>
  </si>
  <si>
    <t>Баранівський районний суд</t>
  </si>
  <si>
    <t>Овруцький районний суд</t>
  </si>
  <si>
    <t>Народицький районний суд</t>
  </si>
  <si>
    <t>Богунський районний суд м. Житомра</t>
  </si>
  <si>
    <t>Корольовський районний суд м. Житомира</t>
  </si>
  <si>
    <t>Олевський районний суд</t>
  </si>
  <si>
    <t>Ємільчинський районний суд</t>
  </si>
  <si>
    <t>Попільнянський районний суд</t>
  </si>
  <si>
    <t>Андрушівський районний суд</t>
  </si>
  <si>
    <t>Ружинський районний суд</t>
  </si>
  <si>
    <t>Черняхівський районний суд</t>
  </si>
  <si>
    <t>Володарськ-Волинський районний суд</t>
  </si>
  <si>
    <t>Чуднівський районний суд</t>
  </si>
  <si>
    <t>Любарський районний суд</t>
  </si>
  <si>
    <t>Романівський районний суд</t>
  </si>
  <si>
    <t>Берегівський районний суд</t>
  </si>
  <si>
    <t>Виноградівський районний суд</t>
  </si>
  <si>
    <t>Міжгірський районний суд</t>
  </si>
  <si>
    <t>Воловецький районний суд</t>
  </si>
  <si>
    <t>Міжгірський окружний   суд</t>
  </si>
  <si>
    <t>Мукачівський міськрайонний суд</t>
  </si>
  <si>
    <t>Свалявський районний суд</t>
  </si>
  <si>
    <t>Перечинський районний суд</t>
  </si>
  <si>
    <t>В.Березнянський районний суд</t>
  </si>
  <si>
    <t>Тячівський районний суд</t>
  </si>
  <si>
    <t>Рахівський районний суд</t>
  </si>
  <si>
    <t>Ужгородський міськрайонний суд</t>
  </si>
  <si>
    <t>Хустський районний суд</t>
  </si>
  <si>
    <t>Іршавський районний суд</t>
  </si>
  <si>
    <t>Бердянський міськрайонний суд Запорізької області</t>
  </si>
  <si>
    <t>Василівський районний суд Запорізької області</t>
  </si>
  <si>
    <t>Михайлівський районний суд Запорізької області</t>
  </si>
  <si>
    <t>Вільнянський районний суд Запорізької області</t>
  </si>
  <si>
    <t>Новомиколаївський районний суд Запорізької області</t>
  </si>
  <si>
    <t>Енергодарський міський суд Запорізької області</t>
  </si>
  <si>
    <t>Великобілозерський районний суд</t>
  </si>
  <si>
    <t>Кам'янсько - Дніпровський районний суд</t>
  </si>
  <si>
    <t>Мелітопольський міськрайонний суд</t>
  </si>
  <si>
    <t>Веселівський районний суд</t>
  </si>
  <si>
    <t>Якимівський районний суд</t>
  </si>
  <si>
    <t>Оріхівський районний суд</t>
  </si>
  <si>
    <t>Гуляйпільський районний суд</t>
  </si>
  <si>
    <t>Пологівський районний суд</t>
  </si>
  <si>
    <t>Куйбишевський районний суд</t>
  </si>
  <si>
    <t>Розівський районний суд</t>
  </si>
  <si>
    <t>Приморський районний суд</t>
  </si>
  <si>
    <t>Приазовський районний суд</t>
  </si>
  <si>
    <t>Токмацький районний суд</t>
  </si>
  <si>
    <t>Чернігівський районний суд</t>
  </si>
  <si>
    <t>Заводський районний суд</t>
  </si>
  <si>
    <t>Шевченківський районний суд</t>
  </si>
  <si>
    <t>Комунарський районний суд</t>
  </si>
  <si>
    <t>Жовтневий районний суд</t>
  </si>
  <si>
    <t>Орджонікідзевський районний суд</t>
  </si>
  <si>
    <t>Ленінський районний суд</t>
  </si>
  <si>
    <t>Запорізький районний суд</t>
  </si>
  <si>
    <t>Хортицький районний суд</t>
  </si>
  <si>
    <t>Галицький районний суд</t>
  </si>
  <si>
    <t>Рогатинський районний суд</t>
  </si>
  <si>
    <t>Городенківський районний суд</t>
  </si>
  <si>
    <t>Снятинський районний суд</t>
  </si>
  <si>
    <t>Болехівський   міський суд</t>
  </si>
  <si>
    <t>Долинський районний суд</t>
  </si>
  <si>
    <t>Рожнятівський районний суд</t>
  </si>
  <si>
    <t>Калуський міськрайонний суд</t>
  </si>
  <si>
    <t>Коломийський міськрайонний суд</t>
  </si>
  <si>
    <t>Верховинський районний суд</t>
  </si>
  <si>
    <t>Косівський районний  суд</t>
  </si>
  <si>
    <t>Ів-Франківський міський суд</t>
  </si>
  <si>
    <t>Богородчанський районний суд</t>
  </si>
  <si>
    <t>Надвірнянський районний суд</t>
  </si>
  <si>
    <t>Яремчанський міський суд</t>
  </si>
  <si>
    <t>Тисменицький районний суд</t>
  </si>
  <si>
    <t>Тлумацький районний суд</t>
  </si>
  <si>
    <t>Бориспільський міськрайонний суд</t>
  </si>
  <si>
    <t>Баришівський районний суд</t>
  </si>
  <si>
    <t>Березанський міський  суд</t>
  </si>
  <si>
    <t>Броварський міськрайонний суд</t>
  </si>
  <si>
    <t>Славутицький міський суд</t>
  </si>
  <si>
    <t>Білоцерківський міськрайонний суд</t>
  </si>
  <si>
    <t>Вишгородський окркжний суд</t>
  </si>
  <si>
    <t>Вишгородський районний суд</t>
  </si>
  <si>
    <t>Іванківський районний суд</t>
  </si>
  <si>
    <t>Васильківський окружний суд</t>
  </si>
  <si>
    <t>Васильківський міськрайонний суд</t>
  </si>
  <si>
    <t>Ірпінський окружний суд</t>
  </si>
  <si>
    <t>Ірпінський міський суд</t>
  </si>
  <si>
    <t>Бородянський районний суд</t>
  </si>
  <si>
    <t>Макарівський районний суд</t>
  </si>
  <si>
    <t>Кагарлицький окружний суд</t>
  </si>
  <si>
    <t>Кагарлицький районний суд</t>
  </si>
  <si>
    <t>Ржищевський міський суд</t>
  </si>
  <si>
    <t>Миронівський районний суд</t>
  </si>
  <si>
    <t>Києво-Святошинський окружний суд</t>
  </si>
  <si>
    <t>Києво-Святошинський районний суд</t>
  </si>
  <si>
    <t>Обухівський окружний суд</t>
  </si>
  <si>
    <t>Обухівський районний суд</t>
  </si>
  <si>
    <t>Переяслав-Хмельницький окружний суд</t>
  </si>
  <si>
    <t>Переяслав-Хмельницький міськрайонний суд</t>
  </si>
  <si>
    <t>Сквирський окружний суд</t>
  </si>
  <si>
    <t>Сквирський районний суд</t>
  </si>
  <si>
    <t>Володарський районний суд</t>
  </si>
  <si>
    <t>Тетіївський районний суд</t>
  </si>
  <si>
    <t>Таращанський окружний суд</t>
  </si>
  <si>
    <t>Таращанський районний суд</t>
  </si>
  <si>
    <t>Богуславський районний суд</t>
  </si>
  <si>
    <t>Рокитнянський районний суд</t>
  </si>
  <si>
    <t>Ставищенський районний суд</t>
  </si>
  <si>
    <t>Фастівський окружний суд</t>
  </si>
  <si>
    <t>Фастівський міськрайонний суд</t>
  </si>
  <si>
    <t>Яготинський районний суд</t>
  </si>
  <si>
    <t>Згурівський районний суд</t>
  </si>
  <si>
    <t>Гайворонський районний суд</t>
  </si>
  <si>
    <t>Ульяновський районний суд</t>
  </si>
  <si>
    <t>Вільшанський районний суд</t>
  </si>
  <si>
    <t>Голованівський районний суд</t>
  </si>
  <si>
    <t>Новоархангельський районний суд</t>
  </si>
  <si>
    <t>Новгородківський районний суд</t>
  </si>
  <si>
    <t>Устинівський районний суд</t>
  </si>
  <si>
    <t>Знам'янський міськрайонний суд</t>
  </si>
  <si>
    <t>Олександрівський районний суд</t>
  </si>
  <si>
    <t>Бобринецький районний суд</t>
  </si>
  <si>
    <t>Кіровоградський районний суд</t>
  </si>
  <si>
    <t>Компаніївський районний суд</t>
  </si>
  <si>
    <t>Маловисківський районний суд</t>
  </si>
  <si>
    <t>Новомиргородський районний суд</t>
  </si>
  <si>
    <t>Добровеличківський районний суд</t>
  </si>
  <si>
    <t>Новоукраїнський районний суд</t>
  </si>
  <si>
    <t>Окружний м.Кропивницького</t>
  </si>
  <si>
    <t>Кіровський районний суд</t>
  </si>
  <si>
    <t>Олександрійський міськрайонний суд</t>
  </si>
  <si>
    <t>Петрівський районний суд</t>
  </si>
  <si>
    <t>Онуфріївський районний суд</t>
  </si>
  <si>
    <t>Світловодський міськрайонний суд</t>
  </si>
  <si>
    <t>Лисичанський міський суд</t>
  </si>
  <si>
    <t>Попаснянський районний суд</t>
  </si>
  <si>
    <t>Біловодський районний суд</t>
  </si>
  <si>
    <t>Міловський районний суд</t>
  </si>
  <si>
    <t>Станично-Луганський районний суд</t>
  </si>
  <si>
    <t>Новопсковський районний суд</t>
  </si>
  <si>
    <t>Марківський районний суд</t>
  </si>
  <si>
    <t>Рубіжанський міський суд</t>
  </si>
  <si>
    <t>Кремінський районний суд</t>
  </si>
  <si>
    <t>Сватівський районний муд</t>
  </si>
  <si>
    <t>Троїцький районний суд</t>
  </si>
  <si>
    <t>Сєверодонецький окружний суд</t>
  </si>
  <si>
    <t>Сєверодонецький міський суд</t>
  </si>
  <si>
    <t>Новоайдарський районний суд</t>
  </si>
  <si>
    <t>Старобільський районний суд</t>
  </si>
  <si>
    <t>Білокуракинський районний суд</t>
  </si>
  <si>
    <t>Бориславський міський суд</t>
  </si>
  <si>
    <t>Дрогобицький міськрайонний суд</t>
  </si>
  <si>
    <t>Трускавецький міський суд</t>
  </si>
  <si>
    <t>Жовківський районний суд</t>
  </si>
  <si>
    <t>Кам'янка-Бузький районний суд</t>
  </si>
  <si>
    <t>Радехівський районний суд</t>
  </si>
  <si>
    <t>Бродівський районний суд</t>
  </si>
  <si>
    <t>Буський районний суд</t>
  </si>
  <si>
    <t>Золочівський суд</t>
  </si>
  <si>
    <t>Перемишлянський суд</t>
  </si>
  <si>
    <t>Миколаївський районний суд</t>
  </si>
  <si>
    <t>Пустомитівський районний суд</t>
  </si>
  <si>
    <t>Самбірський міськрайонний суд</t>
  </si>
  <si>
    <t>Мостиський районний суд</t>
  </si>
  <si>
    <t>Старосамбірський районний суд</t>
  </si>
  <si>
    <t>Турківський районний суд</t>
  </si>
  <si>
    <t>Стрийський міськрайонний суд</t>
  </si>
  <si>
    <t>Жидачівський районний суд</t>
  </si>
  <si>
    <t>Сколівський районний суд</t>
  </si>
  <si>
    <t>Червоноградський міський суд</t>
  </si>
  <si>
    <t>Сокальський районний суд</t>
  </si>
  <si>
    <t>Городоцький районний суд</t>
  </si>
  <si>
    <t>Яворівський районний суд</t>
  </si>
  <si>
    <t xml:space="preserve">Личаківський районний суд </t>
  </si>
  <si>
    <t xml:space="preserve">Шевченківський районний суд  </t>
  </si>
  <si>
    <t xml:space="preserve">Галицький районний суд  </t>
  </si>
  <si>
    <t xml:space="preserve">Сихівський районний суд  </t>
  </si>
  <si>
    <t xml:space="preserve">Залізничний районний суд </t>
  </si>
  <si>
    <t xml:space="preserve">Франківський районний суд  </t>
  </si>
  <si>
    <t>Центральний районний суд м.Миколаєва</t>
  </si>
  <si>
    <t>Заводський районний суд м.Миколаєва</t>
  </si>
  <si>
    <t>Новоодеський районний суд Миколаївської області</t>
  </si>
  <si>
    <t>Ленінський районний суд м.Миколаєва</t>
  </si>
  <si>
    <t>Корабельний районний суд м.Миколаєва</t>
  </si>
  <si>
    <t>Жовтневий  районний суд Миколаївської області</t>
  </si>
  <si>
    <t>Баштанський  районний суд Миколаївської області</t>
  </si>
  <si>
    <t>Казанківський районний суд Миколаївської області</t>
  </si>
  <si>
    <t>Новобузький районний суд Миколаївської області</t>
  </si>
  <si>
    <t>Вознесенський міськрайонний суд Миколаївської області</t>
  </si>
  <si>
    <t>Доманівський районний суд Миколаївської області</t>
  </si>
  <si>
    <t>Веселинівський  районний суд Миколаївської області</t>
  </si>
  <si>
    <t>Єланецький  районний суд Миколаївської області</t>
  </si>
  <si>
    <t>Миколаївський  районний суд Миколаївської області</t>
  </si>
  <si>
    <t>Березанський 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</si>
  <si>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</si>
  <si>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</si>
  <si>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Врадіївський районний суд Миколаївської області</t>
  </si>
  <si>
    <t>Кривоозерський  районний суд Миколаївської області</t>
  </si>
  <si>
    <t>Березнегуватський  районний суд Миколаївської області</t>
  </si>
  <si>
    <t>Снігурівський районний суд Миколаївської області</t>
  </si>
  <si>
    <t>Арбузинський районний  суд Миколаївської області</t>
  </si>
  <si>
    <t>Братський районний суд Миколаївської області</t>
  </si>
  <si>
    <t>Южноукраїнський міський суд Миколаївської області</t>
  </si>
  <si>
    <t>Аризький р.с. Одеської області,</t>
  </si>
  <si>
    <t>Саратський р.с. Одеської області</t>
  </si>
  <si>
    <t>Тарутинський р.с. Одеської області</t>
  </si>
  <si>
    <t>Татарбунарський р.с. Одеської області</t>
  </si>
  <si>
    <t xml:space="preserve">Балтський р.с. Одеської області, </t>
  </si>
  <si>
    <t xml:space="preserve">Кодимський р.с. Одеської області, </t>
  </si>
  <si>
    <t xml:space="preserve">Любашівський р.с. Одеської області, </t>
  </si>
  <si>
    <t xml:space="preserve">Савранський р.с. Одеської області. </t>
  </si>
  <si>
    <t>Березівський р.с. Одеської області</t>
  </si>
  <si>
    <t>Миколаївський р.с. Одеської області</t>
  </si>
  <si>
    <t>Білгород -Дністровський м.р.с. р.с. Одеської області</t>
  </si>
  <si>
    <t xml:space="preserve">Біляївський р.с. Одеської області, </t>
  </si>
  <si>
    <t>Теплодарський м.с. Одеської області</t>
  </si>
  <si>
    <t xml:space="preserve">Великомихайлівський р.с. Одеської області,  </t>
  </si>
  <si>
    <t>Фрунзівський р.с. Одеської області,</t>
  </si>
  <si>
    <t>Ширяївський р.с. Одеської області</t>
  </si>
  <si>
    <t xml:space="preserve">Комінтернівський р.с. Одеської області, </t>
  </si>
  <si>
    <t>Южний м.с. Одеської області</t>
  </si>
  <si>
    <t xml:space="preserve">Ізмаїльський м.р.с. Одеської області,   </t>
  </si>
  <si>
    <t>Болградський р.с. Одеської області,</t>
  </si>
  <si>
    <t>Кілійський р.с. Одеської області,</t>
  </si>
  <si>
    <t>Ренійський р.с. Одеської області</t>
  </si>
  <si>
    <t>Котовський м.р.с.Одеської області,</t>
  </si>
  <si>
    <t xml:space="preserve"> Ананьївський р.с. Одеської області, </t>
  </si>
  <si>
    <t>Красноокнянський р.с. Одеської області</t>
  </si>
  <si>
    <t xml:space="preserve">Роздільнянський р.с. Одеської області, </t>
  </si>
  <si>
    <t>Іванівський р.с. Одеської області</t>
  </si>
  <si>
    <t xml:space="preserve">Іллічівський м.с. Одеської області, </t>
  </si>
  <si>
    <t>Овідіопольський р.с. Одеської області</t>
  </si>
  <si>
    <t>Суворовський р.с. м. Одеси</t>
  </si>
  <si>
    <t>Приморський  р.с. м. Одеси</t>
  </si>
  <si>
    <t>Київський  р.с. м. Одеси</t>
  </si>
  <si>
    <t>Малиновський  р.с. м. Одеси</t>
  </si>
  <si>
    <t>Гадяцький районний суд Полтавської області</t>
  </si>
  <si>
    <t>Зіньківський районний суд Полтавської області</t>
  </si>
  <si>
    <t>Глобинський районний суд Полтавської області</t>
  </si>
  <si>
    <t>Хорольський районний суд Полтавської області</t>
  </si>
  <si>
    <t>Семенівський районний суд Полтавської області</t>
  </si>
  <si>
    <t>Комсомольський міський  суд Полтавської області</t>
  </si>
  <si>
    <t>Козельщинський районний суд Полтавської області</t>
  </si>
  <si>
    <t>Диканський районний суд Полтавської області</t>
  </si>
  <si>
    <t>Котелевський районний суд Полтавської області</t>
  </si>
  <si>
    <t>Карлівський районний суд Полтавської області</t>
  </si>
  <si>
    <t>Машівський районний суд Полтавської області</t>
  </si>
  <si>
    <t>Чутівський районний суд Полтавської області</t>
  </si>
  <si>
    <t>Кобеляцький районний суд Полтавської області</t>
  </si>
  <si>
    <t>Новосанжарський районний суд Полтавської області</t>
  </si>
  <si>
    <t>Автозаводський районний суд м.Кременчука</t>
  </si>
  <si>
    <t>Крюківський районний суд м.Кременчука</t>
  </si>
  <si>
    <t>Кременчуцький районний суд Полтавської області</t>
  </si>
  <si>
    <t>Лубенський міськрайонний.суд Полтавської області</t>
  </si>
  <si>
    <t>Лохвицький районний суд Полтавської області</t>
  </si>
  <si>
    <t>Оржицький районний суд Полтавської області</t>
  </si>
  <si>
    <t>Миргородський міськрайонний суд Полтавської області</t>
  </si>
  <si>
    <t xml:space="preserve">Великобагачанський районний суд Полтавської області </t>
  </si>
  <si>
    <t>Шишацький районний суд Полтавської області</t>
  </si>
  <si>
    <t>Октябрський  районний суд м.Полтави</t>
  </si>
  <si>
    <t>Ленінський районний суд  м.Полтави</t>
  </si>
  <si>
    <t>Київський  районний суд м.Полтави</t>
  </si>
  <si>
    <t>Пирятинський районний суд Полтавської області</t>
  </si>
  <si>
    <t>Чорнухинський районний суд Полтавської області</t>
  </si>
  <si>
    <t>Гребінківський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</si>
  <si>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</si>
  <si>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</si>
  <si>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Володимирецький районний суд</t>
  </si>
  <si>
    <t>Кузнецовський міський суд</t>
  </si>
  <si>
    <t>Гощанський  районний суд</t>
  </si>
  <si>
    <t>Корецький  районний суд</t>
  </si>
  <si>
    <t>Демидівський районний суд</t>
  </si>
  <si>
    <t>Дубенський міськрайонний суд</t>
  </si>
  <si>
    <t>Млинівський районний суд</t>
  </si>
  <si>
    <t>Радивилівський районний суд</t>
  </si>
  <si>
    <t>Дубровицький районний суд</t>
  </si>
  <si>
    <t>Зарічненський районний суд</t>
  </si>
  <si>
    <t>Здолбунівський районний суд</t>
  </si>
  <si>
    <t>Острозький районний суд</t>
  </si>
  <si>
    <t>Березнівський районний  суд</t>
  </si>
  <si>
    <t>Костопільський районний суд</t>
  </si>
  <si>
    <t>Рівненський міський суд</t>
  </si>
  <si>
    <t>Рівненський районний суд</t>
  </si>
  <si>
    <t>Сарненський окружний суд</t>
  </si>
  <si>
    <t>Рокитнівський районний суд</t>
  </si>
  <si>
    <t>Сарненський районнний суд</t>
  </si>
  <si>
    <t>Глухівський</t>
  </si>
  <si>
    <t>Кролевецький</t>
  </si>
  <si>
    <t>Путивльський</t>
  </si>
  <si>
    <t>Буринський</t>
  </si>
  <si>
    <t>Конотопський</t>
  </si>
  <si>
    <t>В.Писарівський</t>
  </si>
  <si>
    <t xml:space="preserve">Охтирський </t>
  </si>
  <si>
    <t>Тростянецький</t>
  </si>
  <si>
    <t>Роменський</t>
  </si>
  <si>
    <t>Л.Долинський</t>
  </si>
  <si>
    <t>Недригайлівський</t>
  </si>
  <si>
    <t>Білопільський</t>
  </si>
  <si>
    <t>Краснопільський</t>
  </si>
  <si>
    <t>Лебединський</t>
  </si>
  <si>
    <t>Сумський</t>
  </si>
  <si>
    <t>С.Будський</t>
  </si>
  <si>
    <t>Шосткинський</t>
  </si>
  <si>
    <t>Ямпільський</t>
  </si>
  <si>
    <t>Зарічний</t>
  </si>
  <si>
    <t>Ковпаківський</t>
  </si>
  <si>
    <t>Бережанський районний суд</t>
  </si>
  <si>
    <t>Зборівський районний суд</t>
  </si>
  <si>
    <t>Козівський районний суд</t>
  </si>
  <si>
    <t>Підгаєцький районний суд</t>
  </si>
  <si>
    <t>Бучацький районний суд</t>
  </si>
  <si>
    <t>Монастириський районний суд</t>
  </si>
  <si>
    <t>Збаразький районний суд</t>
  </si>
  <si>
    <t>Лановецький районний суд</t>
  </si>
  <si>
    <t>Підволочиський районний суд</t>
  </si>
  <si>
    <t>Кременецький районний суд</t>
  </si>
  <si>
    <t>Шумський районний суд</t>
  </si>
  <si>
    <t>Гусятинський районний суд</t>
  </si>
  <si>
    <t>Теребовлянський районний суд</t>
  </si>
  <si>
    <t>Борщівський районний суд</t>
  </si>
  <si>
    <t>Заліщицький районний суд</t>
  </si>
  <si>
    <t>Чортківський районний суд</t>
  </si>
  <si>
    <t xml:space="preserve">Балаклійський районний суд </t>
  </si>
  <si>
    <t xml:space="preserve">Зміївський районний суд </t>
  </si>
  <si>
    <t>Богодухівський районний суд</t>
  </si>
  <si>
    <t xml:space="preserve">Краснокутський районний суд </t>
  </si>
  <si>
    <t>Валківський районний суд</t>
  </si>
  <si>
    <t>Нововодолазький районний суд</t>
  </si>
  <si>
    <t>Коломацький районний суд</t>
  </si>
  <si>
    <t xml:space="preserve">Вовчанський районний суд </t>
  </si>
  <si>
    <t>Великобурлуцький районний суд</t>
  </si>
  <si>
    <t>Дергачівський районний суд</t>
  </si>
  <si>
    <t xml:space="preserve">Золочівський районний суд </t>
  </si>
  <si>
    <t>Ізюмський міськрайонний суд</t>
  </si>
  <si>
    <t>Барвінківський районний суд</t>
  </si>
  <si>
    <t>Борівський районний суд</t>
  </si>
  <si>
    <t>Зачепилівський районний суд</t>
  </si>
  <si>
    <t>Кегичівський районний суд</t>
  </si>
  <si>
    <t>Красноградський районний суд</t>
  </si>
  <si>
    <t>Сахновщанський районний суд</t>
  </si>
  <si>
    <t xml:space="preserve">Шевченківський районний суд </t>
  </si>
  <si>
    <t>Куп'янський міськрайонний суд</t>
  </si>
  <si>
    <t xml:space="preserve">Дворічанський районний суд </t>
  </si>
  <si>
    <t xml:space="preserve">Близнюківський районний суд </t>
  </si>
  <si>
    <t xml:space="preserve">Лозівський міськрайонний суд </t>
  </si>
  <si>
    <t xml:space="preserve">Первомайський міськрайонний суд </t>
  </si>
  <si>
    <t xml:space="preserve">Люботинський міський суд </t>
  </si>
  <si>
    <t>Харківський районний суд</t>
  </si>
  <si>
    <t>Чугуївський міський суд</t>
  </si>
  <si>
    <t>Печенізький районний суд</t>
  </si>
  <si>
    <t>Київський міський суд</t>
  </si>
  <si>
    <t xml:space="preserve">Дзержинський міський суд </t>
  </si>
  <si>
    <t xml:space="preserve">Московський міський суд </t>
  </si>
  <si>
    <t>Орджонікидзевський міський суд</t>
  </si>
  <si>
    <t xml:space="preserve">Фрунзенський міський суд </t>
  </si>
  <si>
    <t>Комінтернівський  міський суд</t>
  </si>
  <si>
    <t xml:space="preserve">Червонозаводський міський суд </t>
  </si>
  <si>
    <t xml:space="preserve">Жовтневий міський суд </t>
  </si>
  <si>
    <t xml:space="preserve">Ленінський міський суд </t>
  </si>
  <si>
    <t>Білозерський районний суд Херсонської області</t>
  </si>
  <si>
    <t>Великолепетихський районний суд Херсонської області</t>
  </si>
  <si>
    <t>Верхньорогачицький районний суд Херсонської області</t>
  </si>
  <si>
    <t>Горностаївський районний суд Херсонської області</t>
  </si>
  <si>
    <t>Нижньосірогозький районний суд Херсонської області</t>
  </si>
  <si>
    <t>Великоолександрівський районний суд Херсонської області</t>
  </si>
  <si>
    <t>Високопільський районний суд Херсонської області</t>
  </si>
  <si>
    <t>Нововоронцовський районний суд Херсонської області</t>
  </si>
  <si>
    <t>Генічеський районний суд Херсонської області</t>
  </si>
  <si>
    <t>Іванівський районний суд Херсонської області</t>
  </si>
  <si>
    <t>Новотроїцький мрайонний суд Херсонської області</t>
  </si>
  <si>
    <t>Голопристанський районний суд Херсонської області</t>
  </si>
  <si>
    <t>Цюрупинський районний суд Херсонської області</t>
  </si>
  <si>
    <t>Каховський міськрайонний суд Херсонської області</t>
  </si>
  <si>
    <t>Чаплинський районний суд Херсонської області</t>
  </si>
  <si>
    <t>Новокаховський міський суд Херсонської області</t>
  </si>
  <si>
    <t>Бериславський районний суд Херсонської області</t>
  </si>
  <si>
    <t>Скадовський районний суд Херсонської області</t>
  </si>
  <si>
    <t>Каланчацький районний суд Херсонської області</t>
  </si>
  <si>
    <t>Херсонський міський суд Херсонської області</t>
  </si>
  <si>
    <t>Дунаєвецький районний суд</t>
  </si>
  <si>
    <t>Новоушицький районний суд</t>
  </si>
  <si>
    <t>Ізяславський районний суд</t>
  </si>
  <si>
    <t>Білогірський районний суд</t>
  </si>
  <si>
    <t>Теофіпольський районний суд</t>
  </si>
  <si>
    <t>Кам'янець-Подільський міськрайонний суд</t>
  </si>
  <si>
    <t>Чемеровецький районний суд</t>
  </si>
  <si>
    <t>Летичівський районний суд</t>
  </si>
  <si>
    <t>Деражнянський районний суд</t>
  </si>
  <si>
    <t>Старосинявський районний суд</t>
  </si>
  <si>
    <t>Славутський міськрайонний суд</t>
  </si>
  <si>
    <t>Нетішинський міський суд</t>
  </si>
  <si>
    <t>Староконстянтинів-ський окружний суд</t>
  </si>
  <si>
    <t>Староконстянтинівський районний суд</t>
  </si>
  <si>
    <t>Красилівський районний суд</t>
  </si>
  <si>
    <t>Хмельницький міськрайонний суд</t>
  </si>
  <si>
    <t>Волочиський районний суд</t>
  </si>
  <si>
    <t>Шепетівський міськрайонний суд</t>
  </si>
  <si>
    <t>Полонський районний суд</t>
  </si>
  <si>
    <t>Ярмолинецький районний суд</t>
  </si>
  <si>
    <t>Віньковецький районний суд</t>
  </si>
  <si>
    <t>Ватутінський м/с</t>
  </si>
  <si>
    <t>Звенигородський р/с</t>
  </si>
  <si>
    <t>Катеринопільський р/с</t>
  </si>
  <si>
    <t>Лисянський р/с</t>
  </si>
  <si>
    <t>Золотоніський              окружний суд</t>
  </si>
  <si>
    <t>Драбівський р/с</t>
  </si>
  <si>
    <t>Золотоніський мр/с</t>
  </si>
  <si>
    <t>Чорнобаївський р/с</t>
  </si>
  <si>
    <t>Канівський мр/с</t>
  </si>
  <si>
    <t>Городищенський р/с</t>
  </si>
  <si>
    <t>К-Шевченківський р/с</t>
  </si>
  <si>
    <t>Жашківський р/с</t>
  </si>
  <si>
    <t>Монастирищенський р/с</t>
  </si>
  <si>
    <t>Христинівський р/с</t>
  </si>
  <si>
    <t>Камянський р/с</t>
  </si>
  <si>
    <t>Смілянський мр/с</t>
  </si>
  <si>
    <t>Шполянський р/с</t>
  </si>
  <si>
    <t>Тальнівський р/с</t>
  </si>
  <si>
    <t>Маньківський р/с</t>
  </si>
  <si>
    <t>Уманський мр/с</t>
  </si>
  <si>
    <t>Придніпровський р/с</t>
  </si>
  <si>
    <t>Соснівський р/с</t>
  </si>
  <si>
    <t>Черкаський р/с</t>
  </si>
  <si>
    <t>Чигиринський р/с</t>
  </si>
  <si>
    <t>Вижницький районний суд</t>
  </si>
  <si>
    <t>Путильський районний суд</t>
  </si>
  <si>
    <t>Кіцманський окружний суд</t>
  </si>
  <si>
    <t>Заставнівський районний суд</t>
  </si>
  <si>
    <t>Кіцманський районний суд</t>
  </si>
  <si>
    <t>Новоселицький окружний суд</t>
  </si>
  <si>
    <t>Герцаївський районний суд</t>
  </si>
  <si>
    <t>Новоселицький районний суд</t>
  </si>
  <si>
    <t>Хотинський районний суд</t>
  </si>
  <si>
    <t>Першотравневий районний суд</t>
  </si>
  <si>
    <t>Садгірський районний суд</t>
  </si>
  <si>
    <t>Сокирянський окружний суд</t>
  </si>
  <si>
    <t>Кельменецький районний суд</t>
  </si>
  <si>
    <t>Новодністровський міський суд</t>
  </si>
  <si>
    <t>Сокирянський районний суд</t>
  </si>
  <si>
    <t>Сторожинецький окружний суд</t>
  </si>
  <si>
    <t>Глибоцький районний суд</t>
  </si>
  <si>
    <t>Сторожинецький районний суд</t>
  </si>
  <si>
    <t>Бахмацький районний суд</t>
  </si>
  <si>
    <t>Борзнянський районний суд</t>
  </si>
  <si>
    <t>Ічнянський районний суд</t>
  </si>
  <si>
    <t>Талалаївкий районний суд</t>
  </si>
  <si>
    <t>Бобровицький районний суд</t>
  </si>
  <si>
    <t>Козелецький районний суд</t>
  </si>
  <si>
    <t>Корюковський окружний суд</t>
  </si>
  <si>
    <t>Корюківський районний суд</t>
  </si>
  <si>
    <t>Щорський районний суд</t>
  </si>
  <si>
    <t>Коропський районний суд</t>
  </si>
  <si>
    <t>Менський районний суд</t>
  </si>
  <si>
    <t>Сосницький районний суд</t>
  </si>
  <si>
    <t>Ніжинський міськрайонний суд</t>
  </si>
  <si>
    <t>Носівський районний суд</t>
  </si>
  <si>
    <t>Новгород-Сіверський районний суд</t>
  </si>
  <si>
    <t>Семенівський районний суд</t>
  </si>
  <si>
    <t>Окружний суд у м. Чернігові</t>
  </si>
  <si>
    <t>Деснянський районний суд м. Чернігова</t>
  </si>
  <si>
    <t>Новозаводський районний суд м. Чернігова</t>
  </si>
  <si>
    <t>Варвинський районний суд</t>
  </si>
  <si>
    <t>Прилуцький міськрайонний суд</t>
  </si>
  <si>
    <t>Срібнянський районний суд</t>
  </si>
  <si>
    <t>Ріпкинський районний суд</t>
  </si>
  <si>
    <t>Городнянський районний суд</t>
  </si>
  <si>
    <t>Куликівський районний суд</t>
  </si>
  <si>
    <t xml:space="preserve">Деснянський районний суд </t>
  </si>
  <si>
    <t xml:space="preserve">Дніпровський районний суд     </t>
  </si>
  <si>
    <t xml:space="preserve">Дарницький районний суд </t>
  </si>
  <si>
    <t xml:space="preserve">Голосіївський районний суд      </t>
  </si>
  <si>
    <t xml:space="preserve">Печерський районний суд </t>
  </si>
  <si>
    <t xml:space="preserve">Святошинський районний суд </t>
  </si>
  <si>
    <t xml:space="preserve">Солом`янський районний суд   </t>
  </si>
  <si>
    <t xml:space="preserve">Оболонський районний суд </t>
  </si>
  <si>
    <t xml:space="preserve">Подільський районний суд </t>
  </si>
  <si>
    <t>Апарат територіального управління Державної судової адміністрації України у Чернігівській області</t>
  </si>
  <si>
    <t>судді/члени ВККСУ</t>
  </si>
  <si>
    <t xml:space="preserve">Васильківський окружний суд </t>
  </si>
  <si>
    <t>Васильківський районний суд Дніпропетровської області</t>
  </si>
  <si>
    <t>Покровський районний суд Дніпропетровської області</t>
  </si>
  <si>
    <t>Верхньодніпровський окружний суд</t>
  </si>
  <si>
    <t>Вільногірський міський суд Дніпропетровської області</t>
  </si>
  <si>
    <t>Верхньодніпровський районний суд Дніпропетровської області</t>
  </si>
  <si>
    <t>Криничанський районний суд Дніпропетровської області</t>
  </si>
  <si>
    <t>Нікопольський окружний суд</t>
  </si>
  <si>
    <t>Марганецький міський суд Дніпропетровської області</t>
  </si>
  <si>
    <t>Нікопольський міськрайонний суд Дніпропетровської області</t>
  </si>
  <si>
    <t>Орджонікідзевський міський суд Дніпропетровської області</t>
  </si>
  <si>
    <t>Томаківський районний суд Дніпропетровської області</t>
  </si>
  <si>
    <t xml:space="preserve">Новомосковський  окружний суд </t>
  </si>
  <si>
    <t>Новомосковський міськрайонний суд Дніпропетровської області</t>
  </si>
  <si>
    <t>Окружний суд міста Кам'янського</t>
  </si>
  <si>
    <t>Дніпровський районний суд м.Дніпродзержинська</t>
  </si>
  <si>
    <t>Баглійський районний суд м.Дніпродзержинська</t>
  </si>
  <si>
    <t>Заводський районний суд м.Дніпродзержинська</t>
  </si>
  <si>
    <t xml:space="preserve">Павлоградський окружний суд </t>
  </si>
  <si>
    <t>Павлоградський міськрайонний суд Дніпропетровської області</t>
  </si>
  <si>
    <t>Тернівський міський суд Дніпропетровської області</t>
  </si>
  <si>
    <t>Юр’ївський районний суд Дніпропетровської області</t>
  </si>
  <si>
    <t xml:space="preserve">Петриківський окружний суд </t>
  </si>
  <si>
    <t>Магдалинівський районний суд Дніпропетровської області</t>
  </si>
  <si>
    <t>Петриківський районний суд Дніпропетровської області</t>
  </si>
  <si>
    <t>Царичанський районний суд Дніпропетровської області</t>
  </si>
  <si>
    <t>Петропавлівський окружний суд</t>
  </si>
  <si>
    <t>Першотравенський міський суд Дніпропетровської області</t>
  </si>
  <si>
    <t>Межівський районний суд Дніпропетровської області</t>
  </si>
  <si>
    <t>Петропавлівський районний суд Дніпропетровської області</t>
  </si>
  <si>
    <t>П'ятихатський окружний суд</t>
  </si>
  <si>
    <t>Жовтоводський міський суд Дніпропетровської області</t>
  </si>
  <si>
    <t>П’ятихатський районний суд Дніпропетровської області</t>
  </si>
  <si>
    <t>Синельніківський окружний суд</t>
  </si>
  <si>
    <t>Перший окружний суд міста Дніпра</t>
  </si>
  <si>
    <t>Амур-Нижньодніпровський районний суд м.Дніпропетровська</t>
  </si>
  <si>
    <t>Дніпропетровський районний суд Дніпропетровської області</t>
  </si>
  <si>
    <t>Другий окружний суд міста Дніпра</t>
  </si>
  <si>
    <t>Індустріальний районний суд м.Дніпропетровська</t>
  </si>
  <si>
    <t>Самарський районний суд м.Дніпропетровська</t>
  </si>
  <si>
    <t>Третій окружний суд міста Дніпра</t>
  </si>
  <si>
    <t>Жовтневий районний суд м.Дніпропетровська</t>
  </si>
  <si>
    <t>Солонянський районний суд Дніпропетровської області</t>
  </si>
  <si>
    <t>Четвертий окружний суд міста Дніпра</t>
  </si>
  <si>
    <t>Кіровський районний суд м.Дніпропетровська</t>
  </si>
  <si>
    <t>Бабушкінський районний суд м.Дніпропетровська</t>
  </si>
  <si>
    <t>П'ятий окружний суд міста Дніпра</t>
  </si>
  <si>
    <t>Ленінський районний суд м.Дніпропетровська</t>
  </si>
  <si>
    <t>Красногвардійський районний суд м.Дніпропетровська</t>
  </si>
  <si>
    <t>Перший окружний суд міста Кривого Рогу</t>
  </si>
  <si>
    <t>Жовтневий районний суд м.Кривого Рогу</t>
  </si>
  <si>
    <t>Тернівський районний суд м.Кривого Рогу</t>
  </si>
  <si>
    <t>Другий окружний суд міста Кривого Рогу</t>
  </si>
  <si>
    <t>Саксаганський районний суд м.Кривого Рогу</t>
  </si>
  <si>
    <t>Центрально-Міський районний суд м.Кривого Рогу</t>
  </si>
  <si>
    <t>Криворізький районний суд Дніпропетровської області</t>
  </si>
  <si>
    <t>Третій окружний суд міста Кривого Рогу</t>
  </si>
  <si>
    <t>Довгинцівський районний суд м.Кривого Рогу</t>
  </si>
  <si>
    <t>Апостолівський районний суд Дніпропетровської області</t>
  </si>
  <si>
    <t>Софіївський районний суд Дніпропетровської області</t>
  </si>
  <si>
    <t>Четвертий окружний суд міста Кривого Рогу</t>
  </si>
  <si>
    <t>Інгулецький районний суд м.Кривого Рогу</t>
  </si>
  <si>
    <t>Дзержинський районний суд м.Кривого Рогу</t>
  </si>
  <si>
    <t>Широківський районний суд Дніпропетровської області</t>
  </si>
  <si>
    <t>Територіальне управління Державної судової адміністрації України в Дніпропетровській області</t>
  </si>
  <si>
    <t>Апарат територіального управління Державної судової адміністрації України в Дніпропетровській області</t>
  </si>
  <si>
    <t>Дані про видатки на оплату праці по судах та інших органах в системі ДСА у 2021 році (ЗАГАЛЬНИЙ + СПЕЦІАЛЬНИЙ ФОНДИ РАЗОМ)</t>
  </si>
  <si>
    <t>Державна судова адміністрація (центральний апарат)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</si>
</sst>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_-* #,##0.00_₴_-;\-* #,##0.00_₴_-;_-* &quot;-&quot;??_₴_-;_-@_-"/>
    <numFmt numFmtId="166" formatCode="#,##0.00_ ;[Red]\-#,##0.00\ "/>
    <numFmt numFmtId="167" formatCode="#,##0_ ;[Red]\-#,##0\ "/>
  </numFmts>
  <fonts count="8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Helv"/>
      <charset val="204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0"/>
      <name val="Courier New"/>
      <family val="3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62"/>
      <name val="Arial Cyr"/>
      <family val="2"/>
      <charset val="204"/>
    </font>
    <font>
      <b/>
      <sz val="13"/>
      <color indexed="62"/>
      <name val="Arial Cyr"/>
      <family val="2"/>
      <charset val="204"/>
    </font>
    <font>
      <b/>
      <sz val="11"/>
      <color indexed="6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Arial Cyr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70">
    <xf numFmtId="0" fontId="0" fillId="0" borderId="0"/>
    <xf numFmtId="0" fontId="7" fillId="0" borderId="0"/>
    <xf numFmtId="0" fontId="7" fillId="0" borderId="0"/>
    <xf numFmtId="0" fontId="11" fillId="0" borderId="0"/>
    <xf numFmtId="0" fontId="6" fillId="0" borderId="0"/>
    <xf numFmtId="0" fontId="11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8" fillId="0" borderId="0"/>
    <xf numFmtId="0" fontId="16" fillId="0" borderId="0"/>
    <xf numFmtId="0" fontId="16" fillId="0" borderId="0"/>
    <xf numFmtId="0" fontId="19" fillId="0" borderId="0"/>
    <xf numFmtId="0" fontId="21" fillId="0" borderId="0"/>
    <xf numFmtId="0" fontId="11" fillId="0" borderId="0"/>
    <xf numFmtId="165" fontId="6" fillId="0" borderId="0" applyFont="0" applyFill="0" applyBorder="0" applyAlignment="0" applyProtection="0"/>
    <xf numFmtId="0" fontId="16" fillId="0" borderId="0"/>
    <xf numFmtId="0" fontId="2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1" fillId="0" borderId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8" borderId="0" applyNumberFormat="0" applyBorder="0" applyAlignment="0" applyProtection="0"/>
    <xf numFmtId="0" fontId="24" fillId="8" borderId="1" applyNumberFormat="0" applyAlignment="0" applyProtection="0"/>
    <xf numFmtId="0" fontId="25" fillId="22" borderId="2" applyNumberFormat="0" applyAlignment="0" applyProtection="0"/>
    <xf numFmtId="0" fontId="31" fillId="22" borderId="1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9" fillId="0" borderId="3" applyNumberFormat="0" applyFill="0" applyAlignment="0" applyProtection="0"/>
    <xf numFmtId="0" fontId="27" fillId="23" borderId="4" applyNumberFormat="0" applyAlignment="0" applyProtection="0"/>
    <xf numFmtId="0" fontId="32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1" fillId="0" borderId="0"/>
    <xf numFmtId="0" fontId="23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11" borderId="5" applyNumberFormat="0" applyFont="0" applyAlignment="0" applyProtection="0"/>
    <xf numFmtId="0" fontId="33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7" fillId="0" borderId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1" fillId="0" borderId="0"/>
    <xf numFmtId="0" fontId="6" fillId="0" borderId="0"/>
    <xf numFmtId="0" fontId="21" fillId="0" borderId="0"/>
    <xf numFmtId="0" fontId="11" fillId="0" borderId="0"/>
    <xf numFmtId="0" fontId="7" fillId="0" borderId="0"/>
    <xf numFmtId="0" fontId="18" fillId="0" borderId="0"/>
    <xf numFmtId="0" fontId="21" fillId="0" borderId="0"/>
    <xf numFmtId="0" fontId="38" fillId="8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7" borderId="0" applyNumberFormat="0" applyBorder="0" applyAlignment="0" applyProtection="0"/>
    <xf numFmtId="0" fontId="38" fillId="11" borderId="0" applyNumberFormat="0" applyBorder="0" applyAlignment="0" applyProtection="0"/>
    <xf numFmtId="0" fontId="38" fillId="22" borderId="0" applyNumberFormat="0" applyBorder="0" applyAlignment="0" applyProtection="0"/>
    <xf numFmtId="0" fontId="38" fillId="10" borderId="0" applyNumberFormat="0" applyBorder="0" applyAlignment="0" applyProtection="0"/>
    <xf numFmtId="0" fontId="38" fillId="2" borderId="0" applyNumberFormat="0" applyBorder="0" applyAlignment="0" applyProtection="0"/>
    <xf numFmtId="0" fontId="38" fillId="22" borderId="0" applyNumberFormat="0" applyBorder="0" applyAlignment="0" applyProtection="0"/>
    <xf numFmtId="0" fontId="38" fillId="9" borderId="0" applyNumberFormat="0" applyBorder="0" applyAlignment="0" applyProtection="0"/>
    <xf numFmtId="0" fontId="38" fillId="2" borderId="0" applyNumberFormat="0" applyBorder="0" applyAlignment="0" applyProtection="0"/>
    <xf numFmtId="0" fontId="39" fillId="16" borderId="0" applyNumberFormat="0" applyBorder="0" applyAlignment="0" applyProtection="0"/>
    <xf numFmtId="0" fontId="39" fillId="10" borderId="0" applyNumberFormat="0" applyBorder="0" applyAlignment="0" applyProtection="0"/>
    <xf numFmtId="0" fontId="39" fillId="2" borderId="0" applyNumberFormat="0" applyBorder="0" applyAlignment="0" applyProtection="0"/>
    <xf numFmtId="0" fontId="39" fillId="22" borderId="0" applyNumberFormat="0" applyBorder="0" applyAlignment="0" applyProtection="0"/>
    <xf numFmtId="0" fontId="39" fillId="16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4" borderId="0" applyNumberFormat="0" applyBorder="0" applyAlignment="0" applyProtection="0"/>
    <xf numFmtId="0" fontId="39" fillId="16" borderId="0" applyNumberFormat="0" applyBorder="0" applyAlignment="0" applyProtection="0"/>
    <xf numFmtId="0" fontId="39" fillId="18" borderId="0" applyNumberFormat="0" applyBorder="0" applyAlignment="0" applyProtection="0"/>
    <xf numFmtId="0" fontId="40" fillId="2" borderId="1" applyNumberFormat="0" applyAlignment="0" applyProtection="0"/>
    <xf numFmtId="0" fontId="41" fillId="25" borderId="2" applyNumberFormat="0" applyAlignment="0" applyProtection="0"/>
    <xf numFmtId="0" fontId="42" fillId="25" borderId="1" applyNumberFormat="0" applyAlignment="0" applyProtection="0"/>
    <xf numFmtId="0" fontId="43" fillId="0" borderId="10" applyNumberFormat="0" applyFill="0" applyAlignment="0" applyProtection="0"/>
    <xf numFmtId="0" fontId="44" fillId="0" borderId="8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47" fillId="23" borderId="4" applyNumberFormat="0" applyAlignment="0" applyProtection="0"/>
    <xf numFmtId="0" fontId="48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50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11" fillId="11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5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7" fillId="0" borderId="9" applyNumberFormat="0" applyFill="0" applyAlignment="0" applyProtection="0"/>
    <xf numFmtId="0" fontId="45" fillId="0" borderId="11" applyNumberFormat="0" applyFill="0" applyAlignment="0" applyProtection="0"/>
    <xf numFmtId="0" fontId="37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37" fillId="0" borderId="13" applyNumberFormat="0" applyFill="0" applyAlignment="0" applyProtection="0"/>
    <xf numFmtId="0" fontId="45" fillId="0" borderId="16" applyNumberFormat="0" applyFill="0" applyAlignment="0" applyProtection="0"/>
    <xf numFmtId="0" fontId="37" fillId="0" borderId="15" applyNumberFormat="0" applyFill="0" applyAlignment="0" applyProtection="0"/>
    <xf numFmtId="0" fontId="45" fillId="0" borderId="16" applyNumberFormat="0" applyFill="0" applyAlignment="0" applyProtection="0"/>
    <xf numFmtId="0" fontId="45" fillId="0" borderId="14" applyNumberFormat="0" applyFill="0" applyAlignment="0" applyProtection="0"/>
    <xf numFmtId="0" fontId="37" fillId="0" borderId="13" applyNumberFormat="0" applyFill="0" applyAlignment="0" applyProtection="0"/>
    <xf numFmtId="0" fontId="37" fillId="0" borderId="15" applyNumberFormat="0" applyFill="0" applyAlignment="0" applyProtection="0"/>
    <xf numFmtId="0" fontId="6" fillId="0" borderId="0"/>
    <xf numFmtId="0" fontId="7" fillId="0" borderId="0"/>
    <xf numFmtId="0" fontId="6" fillId="0" borderId="0"/>
    <xf numFmtId="0" fontId="25" fillId="22" borderId="19" applyNumberFormat="0" applyAlignment="0" applyProtection="0"/>
    <xf numFmtId="0" fontId="11" fillId="11" borderId="21" applyNumberFormat="0" applyFont="0" applyAlignment="0" applyProtection="0"/>
    <xf numFmtId="0" fontId="46" fillId="0" borderId="20" applyNumberFormat="0" applyFill="0" applyAlignment="0" applyProtection="0"/>
    <xf numFmtId="0" fontId="41" fillId="25" borderId="19" applyNumberFormat="0" applyAlignment="0" applyProtection="0"/>
    <xf numFmtId="0" fontId="31" fillId="22" borderId="18" applyNumberFormat="0" applyAlignment="0" applyProtection="0"/>
    <xf numFmtId="0" fontId="24" fillId="8" borderId="18" applyNumberFormat="0" applyAlignment="0" applyProtection="0"/>
    <xf numFmtId="0" fontId="29" fillId="0" borderId="17" applyNumberFormat="0" applyFill="0" applyAlignment="0" applyProtection="0"/>
    <xf numFmtId="0" fontId="42" fillId="25" borderId="18" applyNumberFormat="0" applyAlignment="0" applyProtection="0"/>
    <xf numFmtId="0" fontId="40" fillId="2" borderId="18" applyNumberFormat="0" applyAlignment="0" applyProtection="0"/>
    <xf numFmtId="0" fontId="37" fillId="0" borderId="15" applyNumberFormat="0" applyFill="0" applyAlignment="0" applyProtection="0"/>
    <xf numFmtId="0" fontId="7" fillId="11" borderId="21" applyNumberFormat="0" applyFont="0" applyAlignment="0" applyProtection="0"/>
    <xf numFmtId="0" fontId="37" fillId="0" borderId="15" applyNumberFormat="0" applyFill="0" applyAlignment="0" applyProtection="0"/>
    <xf numFmtId="0" fontId="24" fillId="8" borderId="27" applyNumberFormat="0" applyAlignment="0" applyProtection="0"/>
    <xf numFmtId="0" fontId="25" fillId="22" borderId="28" applyNumberFormat="0" applyAlignment="0" applyProtection="0"/>
    <xf numFmtId="0" fontId="31" fillId="22" borderId="27" applyNumberFormat="0" applyAlignment="0" applyProtection="0"/>
    <xf numFmtId="0" fontId="29" fillId="0" borderId="29" applyNumberFormat="0" applyFill="0" applyAlignment="0" applyProtection="0"/>
    <xf numFmtId="0" fontId="7" fillId="11" borderId="30" applyNumberFormat="0" applyFont="0" applyAlignment="0" applyProtection="0"/>
    <xf numFmtId="0" fontId="40" fillId="2" borderId="27" applyNumberFormat="0" applyAlignment="0" applyProtection="0"/>
    <xf numFmtId="0" fontId="41" fillId="25" borderId="28" applyNumberFormat="0" applyAlignment="0" applyProtection="0"/>
    <xf numFmtId="0" fontId="42" fillId="25" borderId="27" applyNumberFormat="0" applyAlignment="0" applyProtection="0"/>
    <xf numFmtId="0" fontId="46" fillId="0" borderId="31" applyNumberFormat="0" applyFill="0" applyAlignment="0" applyProtection="0"/>
    <xf numFmtId="0" fontId="11" fillId="11" borderId="30" applyNumberFormat="0" applyFont="0" applyAlignment="0" applyProtection="0"/>
  </cellStyleXfs>
  <cellXfs count="184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justify" vertical="center" wrapText="1"/>
    </xf>
    <xf numFmtId="0" fontId="0" fillId="0" borderId="26" xfId="0" applyFill="1" applyBorder="1"/>
    <xf numFmtId="0" fontId="70" fillId="0" borderId="26" xfId="1" applyFont="1" applyFill="1" applyBorder="1" applyAlignment="1" applyProtection="1">
      <alignment vertical="center" wrapText="1"/>
      <protection locked="0"/>
    </xf>
    <xf numFmtId="0" fontId="4" fillId="0" borderId="26" xfId="0" applyFont="1" applyFill="1" applyBorder="1" applyAlignment="1">
      <alignment horizontal="left" vertical="center" wrapText="1"/>
    </xf>
    <xf numFmtId="0" fontId="80" fillId="0" borderId="26" xfId="0" applyFont="1" applyFill="1" applyBorder="1"/>
    <xf numFmtId="0" fontId="61" fillId="0" borderId="26" xfId="0" applyFont="1" applyFill="1" applyBorder="1" applyAlignment="1">
      <alignment horizontal="left" vertical="center" wrapText="1"/>
    </xf>
    <xf numFmtId="0" fontId="80" fillId="0" borderId="26" xfId="0" applyFont="1" applyFill="1" applyBorder="1" applyAlignment="1">
      <alignment horizontal="left" vertical="center" wrapText="1"/>
    </xf>
    <xf numFmtId="0" fontId="0" fillId="0" borderId="26" xfId="0" applyFill="1" applyBorder="1" applyAlignment="1">
      <alignment wrapText="1"/>
    </xf>
    <xf numFmtId="0" fontId="11" fillId="0" borderId="26" xfId="0" applyFont="1" applyFill="1" applyBorder="1" applyAlignment="1">
      <alignment wrapText="1"/>
    </xf>
    <xf numFmtId="0" fontId="2" fillId="0" borderId="26" xfId="0" applyFont="1" applyFill="1" applyBorder="1"/>
    <xf numFmtId="0" fontId="2" fillId="0" borderId="26" xfId="0" applyFont="1" applyFill="1" applyBorder="1" applyAlignment="1">
      <alignment wrapText="1"/>
    </xf>
    <xf numFmtId="14" fontId="16" fillId="0" borderId="26" xfId="0" applyNumberFormat="1" applyFont="1" applyFill="1" applyBorder="1" applyAlignment="1">
      <alignment horizontal="left" wrapText="1"/>
    </xf>
    <xf numFmtId="167" fontId="56" fillId="0" borderId="26" xfId="0" applyNumberFormat="1" applyFont="1" applyFill="1" applyBorder="1" applyAlignment="1">
      <alignment horizontal="center" vertical="center"/>
    </xf>
    <xf numFmtId="166" fontId="56" fillId="0" borderId="26" xfId="0" applyNumberFormat="1" applyFont="1" applyFill="1" applyBorder="1" applyAlignment="1">
      <alignment horizontal="left" vertical="center" wrapText="1"/>
    </xf>
    <xf numFmtId="0" fontId="1" fillId="0" borderId="26" xfId="0" applyFont="1" applyFill="1" applyBorder="1"/>
    <xf numFmtId="0" fontId="55" fillId="0" borderId="26" xfId="0" applyFont="1" applyFill="1" applyBorder="1"/>
    <xf numFmtId="0" fontId="12" fillId="0" borderId="26" xfId="3" applyFont="1" applyFill="1" applyBorder="1" applyAlignment="1">
      <alignment wrapText="1"/>
    </xf>
    <xf numFmtId="0" fontId="12" fillId="0" borderId="26" xfId="3" applyFont="1" applyFill="1" applyBorder="1" applyAlignment="1">
      <alignment horizontal="left" vertical="center" wrapText="1"/>
    </xf>
    <xf numFmtId="0" fontId="13" fillId="0" borderId="26" xfId="3" applyFont="1" applyFill="1" applyBorder="1" applyAlignment="1">
      <alignment horizontal="left" vertical="center" wrapText="1"/>
    </xf>
    <xf numFmtId="0" fontId="14" fillId="0" borderId="26" xfId="4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wrapText="1"/>
    </xf>
    <xf numFmtId="0" fontId="71" fillId="0" borderId="26" xfId="1" applyFont="1" applyFill="1" applyBorder="1" applyAlignment="1">
      <alignment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71" fillId="0" borderId="26" xfId="0" applyFont="1" applyFill="1" applyBorder="1" applyAlignment="1">
      <alignment wrapText="1"/>
    </xf>
    <xf numFmtId="0" fontId="71" fillId="0" borderId="26" xfId="1" applyFont="1" applyFill="1" applyBorder="1" applyAlignment="1" applyProtection="1">
      <alignment vertical="center" wrapText="1"/>
      <protection locked="0"/>
    </xf>
    <xf numFmtId="0" fontId="71" fillId="0" borderId="26" xfId="1" applyFont="1" applyFill="1" applyBorder="1" applyAlignment="1" applyProtection="1">
      <alignment horizontal="left" vertical="center" wrapText="1"/>
      <protection locked="0"/>
    </xf>
    <xf numFmtId="0" fontId="55" fillId="0" borderId="26" xfId="0" applyFont="1" applyFill="1" applyBorder="1" applyAlignment="1">
      <alignment wrapText="1"/>
    </xf>
    <xf numFmtId="0" fontId="14" fillId="0" borderId="26" xfId="1" applyFont="1" applyFill="1" applyBorder="1" applyAlignment="1" applyProtection="1">
      <alignment horizontal="left" vertical="center" wrapText="1"/>
      <protection locked="0"/>
    </xf>
    <xf numFmtId="0" fontId="56" fillId="0" borderId="26" xfId="0" applyFont="1" applyFill="1" applyBorder="1" applyAlignment="1">
      <alignment horizontal="left" vertical="top"/>
    </xf>
    <xf numFmtId="0" fontId="14" fillId="0" borderId="26" xfId="1" applyFont="1" applyFill="1" applyBorder="1" applyAlignment="1" applyProtection="1">
      <alignment horizontal="left" vertical="top" wrapText="1"/>
      <protection locked="0"/>
    </xf>
    <xf numFmtId="0" fontId="62" fillId="0" borderId="26" xfId="0" applyFont="1" applyFill="1" applyBorder="1" applyAlignment="1">
      <alignment horizontal="center" vertical="center"/>
    </xf>
    <xf numFmtId="0" fontId="81" fillId="0" borderId="26" xfId="0" applyFont="1" applyFill="1" applyBorder="1" applyAlignment="1">
      <alignment horizontal="center" vertical="center"/>
    </xf>
    <xf numFmtId="0" fontId="70" fillId="0" borderId="26" xfId="1" applyFont="1" applyFill="1" applyBorder="1" applyAlignment="1" applyProtection="1">
      <alignment horizontal="left" vertical="center" wrapText="1"/>
      <protection locked="0"/>
    </xf>
    <xf numFmtId="0" fontId="10" fillId="0" borderId="26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63" fillId="0" borderId="26" xfId="1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Fill="1" applyBorder="1" applyAlignment="1">
      <alignment horizontal="center"/>
    </xf>
    <xf numFmtId="0" fontId="63" fillId="0" borderId="26" xfId="1" applyFont="1" applyFill="1" applyBorder="1" applyAlignment="1">
      <alignment vertical="center" wrapText="1"/>
    </xf>
    <xf numFmtId="0" fontId="4" fillId="0" borderId="26" xfId="0" applyFont="1" applyFill="1" applyBorder="1"/>
    <xf numFmtId="0" fontId="4" fillId="0" borderId="26" xfId="0" applyFont="1" applyFill="1" applyBorder="1" applyAlignment="1">
      <alignment wrapText="1"/>
    </xf>
    <xf numFmtId="0" fontId="60" fillId="0" borderId="26" xfId="0" applyFont="1" applyFill="1" applyBorder="1"/>
    <xf numFmtId="0" fontId="60" fillId="0" borderId="26" xfId="0" applyFont="1" applyFill="1" applyBorder="1" applyAlignment="1">
      <alignment wrapText="1"/>
    </xf>
    <xf numFmtId="0" fontId="5" fillId="0" borderId="26" xfId="0" applyFont="1" applyFill="1" applyBorder="1" applyAlignment="1">
      <alignment wrapText="1"/>
    </xf>
    <xf numFmtId="0" fontId="64" fillId="0" borderId="26" xfId="0" applyFont="1" applyFill="1" applyBorder="1"/>
    <xf numFmtId="0" fontId="64" fillId="0" borderId="26" xfId="0" applyFont="1" applyFill="1" applyBorder="1" applyAlignment="1">
      <alignment wrapText="1"/>
    </xf>
    <xf numFmtId="0" fontId="5" fillId="0" borderId="26" xfId="0" applyFont="1" applyFill="1" applyBorder="1"/>
    <xf numFmtId="0" fontId="58" fillId="0" borderId="26" xfId="0" applyFont="1" applyFill="1" applyBorder="1" applyAlignment="1">
      <alignment wrapText="1"/>
    </xf>
    <xf numFmtId="0" fontId="2" fillId="0" borderId="26" xfId="0" applyFont="1" applyFill="1" applyBorder="1" applyAlignment="1">
      <alignment vertical="center"/>
    </xf>
    <xf numFmtId="0" fontId="3" fillId="0" borderId="26" xfId="0" applyFont="1" applyFill="1" applyBorder="1" applyAlignment="1">
      <alignment vertical="top" wrapText="1"/>
    </xf>
    <xf numFmtId="0" fontId="56" fillId="0" borderId="26" xfId="0" applyFont="1" applyFill="1" applyBorder="1" applyAlignment="1">
      <alignment wrapText="1"/>
    </xf>
    <xf numFmtId="0" fontId="65" fillId="0" borderId="26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66" fillId="0" borderId="26" xfId="0" applyFont="1" applyFill="1" applyBorder="1" applyAlignment="1">
      <alignment horizontal="center" vertical="center"/>
    </xf>
    <xf numFmtId="0" fontId="67" fillId="0" borderId="26" xfId="0" applyFont="1" applyFill="1" applyBorder="1" applyAlignment="1">
      <alignment vertical="center" wrapText="1"/>
    </xf>
    <xf numFmtId="0" fontId="66" fillId="0" borderId="26" xfId="0" applyFont="1" applyFill="1" applyBorder="1" applyAlignment="1">
      <alignment horizontal="left" vertical="center" wrapText="1"/>
    </xf>
    <xf numFmtId="0" fontId="68" fillId="0" borderId="26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wrapText="1"/>
    </xf>
    <xf numFmtId="0" fontId="66" fillId="0" borderId="26" xfId="0" applyFont="1" applyFill="1" applyBorder="1" applyAlignment="1">
      <alignment wrapText="1"/>
    </xf>
    <xf numFmtId="0" fontId="69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9" fillId="0" borderId="26" xfId="0" applyFont="1" applyFill="1" applyBorder="1" applyAlignment="1">
      <alignment horizontal="left" vertical="center" wrapText="1"/>
    </xf>
    <xf numFmtId="0" fontId="70" fillId="0" borderId="26" xfId="0" applyFont="1" applyFill="1" applyBorder="1" applyAlignment="1">
      <alignment horizontal="left" vertical="center" wrapText="1"/>
    </xf>
    <xf numFmtId="0" fontId="71" fillId="0" borderId="26" xfId="0" applyFont="1" applyFill="1" applyBorder="1" applyAlignment="1" applyProtection="1">
      <alignment horizontal="left" vertical="center" wrapText="1"/>
      <protection locked="0"/>
    </xf>
    <xf numFmtId="0" fontId="14" fillId="0" borderId="26" xfId="0" applyFont="1" applyFill="1" applyBorder="1" applyAlignment="1" applyProtection="1">
      <alignment horizontal="left" vertical="center" wrapText="1"/>
      <protection locked="0"/>
    </xf>
    <xf numFmtId="0" fontId="72" fillId="0" borderId="26" xfId="0" applyFont="1" applyFill="1" applyBorder="1" applyAlignment="1">
      <alignment wrapText="1"/>
    </xf>
    <xf numFmtId="0" fontId="16" fillId="0" borderId="26" xfId="0" applyFont="1" applyFill="1" applyBorder="1" applyAlignment="1">
      <alignment wrapText="1"/>
    </xf>
    <xf numFmtId="0" fontId="70" fillId="0" borderId="26" xfId="1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top" wrapText="1"/>
    </xf>
    <xf numFmtId="0" fontId="74" fillId="0" borderId="26" xfId="0" applyFont="1" applyFill="1" applyBorder="1" applyAlignment="1">
      <alignment wrapText="1"/>
    </xf>
    <xf numFmtId="49" fontId="16" fillId="0" borderId="26" xfId="0" applyNumberFormat="1" applyFont="1" applyFill="1" applyBorder="1" applyAlignment="1">
      <alignment horizontal="left" wrapText="1"/>
    </xf>
    <xf numFmtId="0" fontId="75" fillId="0" borderId="26" xfId="1" applyFont="1" applyFill="1" applyBorder="1" applyAlignment="1">
      <alignment vertical="center" wrapText="1"/>
    </xf>
    <xf numFmtId="0" fontId="76" fillId="0" borderId="26" xfId="1" applyFont="1" applyFill="1" applyBorder="1" applyAlignment="1">
      <alignment vertical="center" wrapText="1"/>
    </xf>
    <xf numFmtId="0" fontId="16" fillId="0" borderId="26" xfId="1" applyFont="1" applyFill="1" applyBorder="1" applyAlignment="1">
      <alignment vertical="center" wrapText="1"/>
    </xf>
    <xf numFmtId="0" fontId="76" fillId="0" borderId="26" xfId="1" applyFont="1" applyFill="1" applyBorder="1" applyAlignment="1" applyProtection="1">
      <alignment horizontal="left" vertical="center" wrapText="1"/>
      <protection locked="0"/>
    </xf>
    <xf numFmtId="0" fontId="16" fillId="0" borderId="26" xfId="1" applyFont="1" applyFill="1" applyBorder="1" applyAlignment="1" applyProtection="1">
      <alignment horizontal="left" vertical="center" wrapText="1"/>
      <protection locked="0"/>
    </xf>
    <xf numFmtId="0" fontId="75" fillId="0" borderId="26" xfId="1" applyFont="1" applyFill="1" applyBorder="1" applyAlignment="1" applyProtection="1">
      <alignment horizontal="left" vertical="center" wrapText="1"/>
      <protection locked="0"/>
    </xf>
    <xf numFmtId="0" fontId="73" fillId="0" borderId="26" xfId="0" applyFont="1" applyFill="1" applyBorder="1"/>
    <xf numFmtId="0" fontId="77" fillId="0" borderId="26" xfId="0" applyFont="1" applyFill="1" applyBorder="1" applyAlignment="1">
      <alignment wrapText="1"/>
    </xf>
    <xf numFmtId="0" fontId="77" fillId="0" borderId="26" xfId="0" applyFont="1" applyFill="1" applyBorder="1"/>
    <xf numFmtId="0" fontId="1" fillId="0" borderId="26" xfId="0" applyFont="1" applyFill="1" applyBorder="1" applyAlignment="1">
      <alignment horizontal="center" vertical="center"/>
    </xf>
    <xf numFmtId="0" fontId="69" fillId="0" borderId="26" xfId="0" applyFont="1" applyFill="1" applyBorder="1" applyAlignment="1">
      <alignment wrapText="1"/>
    </xf>
    <xf numFmtId="0" fontId="12" fillId="0" borderId="26" xfId="0" applyFont="1" applyFill="1" applyBorder="1" applyAlignment="1">
      <alignment horizontal="left" vertical="top" wrapText="1"/>
    </xf>
    <xf numFmtId="0" fontId="12" fillId="0" borderId="26" xfId="0" applyFont="1" applyFill="1" applyBorder="1" applyAlignment="1">
      <alignment horizontal="left" wrapText="1"/>
    </xf>
    <xf numFmtId="0" fontId="0" fillId="0" borderId="26" xfId="0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/>
    </xf>
    <xf numFmtId="0" fontId="58" fillId="0" borderId="26" xfId="0" applyFont="1" applyFill="1" applyBorder="1"/>
    <xf numFmtId="0" fontId="0" fillId="0" borderId="26" xfId="0" applyFont="1" applyFill="1" applyBorder="1" applyAlignment="1">
      <alignment wrapText="1"/>
    </xf>
    <xf numFmtId="0" fontId="0" fillId="0" borderId="26" xfId="0" applyFont="1" applyFill="1" applyBorder="1"/>
    <xf numFmtId="0" fontId="72" fillId="0" borderId="26" xfId="0" applyFont="1" applyFill="1" applyBorder="1" applyAlignment="1">
      <alignment horizontal="center" vertical="center"/>
    </xf>
    <xf numFmtId="0" fontId="78" fillId="0" borderId="26" xfId="0" applyFont="1" applyFill="1" applyBorder="1" applyAlignment="1">
      <alignment horizontal="center" vertical="center"/>
    </xf>
    <xf numFmtId="0" fontId="60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vertical="center" wrapText="1"/>
    </xf>
    <xf numFmtId="0" fontId="78" fillId="0" borderId="26" xfId="0" applyFont="1" applyFill="1" applyBorder="1" applyAlignment="1">
      <alignment wrapText="1"/>
    </xf>
    <xf numFmtId="0" fontId="60" fillId="0" borderId="26" xfId="0" applyFont="1" applyFill="1" applyBorder="1" applyAlignment="1">
      <alignment horizontal="center" vertical="center"/>
    </xf>
    <xf numFmtId="0" fontId="69" fillId="0" borderId="26" xfId="0" applyFont="1" applyFill="1" applyBorder="1" applyAlignment="1">
      <alignment horizontal="left" vertical="center" wrapText="1"/>
    </xf>
    <xf numFmtId="0" fontId="59" fillId="0" borderId="26" xfId="0" applyFont="1" applyFill="1" applyBorder="1" applyAlignment="1">
      <alignment horizontal="center" vertical="center"/>
    </xf>
    <xf numFmtId="164" fontId="10" fillId="0" borderId="26" xfId="1" applyNumberFormat="1" applyFont="1" applyFill="1" applyBorder="1" applyAlignment="1">
      <alignment horizontal="right" vertical="center" wrapText="1"/>
    </xf>
    <xf numFmtId="164" fontId="12" fillId="0" borderId="26" xfId="0" applyNumberFormat="1" applyFont="1" applyFill="1" applyBorder="1" applyAlignment="1">
      <alignment horizontal="right" vertical="center"/>
    </xf>
    <xf numFmtId="164" fontId="82" fillId="0" borderId="26" xfId="0" applyNumberFormat="1" applyFont="1" applyFill="1" applyBorder="1" applyAlignment="1">
      <alignment horizontal="right" vertical="center"/>
    </xf>
    <xf numFmtId="164" fontId="55" fillId="0" borderId="26" xfId="0" applyNumberFormat="1" applyFont="1" applyFill="1" applyBorder="1" applyAlignment="1">
      <alignment horizontal="right" vertical="center"/>
    </xf>
    <xf numFmtId="164" fontId="69" fillId="0" borderId="26" xfId="0" applyNumberFormat="1" applyFont="1" applyFill="1" applyBorder="1" applyAlignment="1">
      <alignment horizontal="right" vertical="center"/>
    </xf>
    <xf numFmtId="164" fontId="12" fillId="0" borderId="26" xfId="0" applyNumberFormat="1" applyFont="1" applyFill="1" applyBorder="1" applyAlignment="1">
      <alignment horizontal="right" vertical="center" wrapText="1"/>
    </xf>
    <xf numFmtId="164" fontId="15" fillId="0" borderId="26" xfId="0" applyNumberFormat="1" applyFont="1" applyFill="1" applyBorder="1" applyAlignment="1">
      <alignment horizontal="right" vertical="center"/>
    </xf>
    <xf numFmtId="164" fontId="15" fillId="0" borderId="26" xfId="1" applyNumberFormat="1" applyFont="1" applyFill="1" applyBorder="1" applyAlignment="1">
      <alignment horizontal="right" vertical="center" wrapText="1"/>
    </xf>
    <xf numFmtId="164" fontId="15" fillId="0" borderId="26" xfId="0" applyNumberFormat="1" applyFont="1" applyFill="1" applyBorder="1" applyAlignment="1">
      <alignment horizontal="right" vertical="center" wrapText="1"/>
    </xf>
    <xf numFmtId="164" fontId="14" fillId="0" borderId="26" xfId="1" applyNumberFormat="1" applyFont="1" applyFill="1" applyBorder="1" applyAlignment="1" applyProtection="1">
      <alignment horizontal="right" vertical="center" wrapText="1"/>
      <protection locked="0"/>
    </xf>
    <xf numFmtId="164" fontId="14" fillId="0" borderId="26" xfId="1" applyNumberFormat="1" applyFont="1" applyFill="1" applyBorder="1" applyAlignment="1">
      <alignment horizontal="right" vertical="center" wrapText="1"/>
    </xf>
    <xf numFmtId="164" fontId="82" fillId="0" borderId="26" xfId="0" applyNumberFormat="1" applyFont="1" applyFill="1" applyBorder="1" applyAlignment="1">
      <alignment horizontal="right" vertical="center" wrapText="1"/>
    </xf>
    <xf numFmtId="164" fontId="69" fillId="0" borderId="26" xfId="0" applyNumberFormat="1" applyFont="1" applyFill="1" applyBorder="1" applyAlignment="1">
      <alignment horizontal="right" vertical="center" wrapText="1"/>
    </xf>
    <xf numFmtId="164" fontId="70" fillId="0" borderId="26" xfId="81" applyNumberFormat="1" applyFont="1" applyFill="1" applyBorder="1" applyAlignment="1" applyProtection="1">
      <alignment horizontal="right" vertical="center" wrapText="1"/>
    </xf>
    <xf numFmtId="164" fontId="14" fillId="0" borderId="26" xfId="81" applyNumberFormat="1" applyFont="1" applyFill="1" applyBorder="1" applyAlignment="1" applyProtection="1">
      <alignment horizontal="right" vertical="center" wrapText="1"/>
    </xf>
    <xf numFmtId="164" fontId="70" fillId="0" borderId="26" xfId="1" applyNumberFormat="1" applyFont="1" applyFill="1" applyBorder="1" applyAlignment="1" applyProtection="1">
      <alignment horizontal="right" vertical="center" wrapText="1"/>
      <protection locked="0"/>
    </xf>
    <xf numFmtId="164" fontId="70" fillId="0" borderId="26" xfId="3" applyNumberFormat="1" applyFont="1" applyFill="1" applyBorder="1" applyAlignment="1">
      <alignment horizontal="right" vertical="center"/>
    </xf>
    <xf numFmtId="164" fontId="14" fillId="0" borderId="26" xfId="1" applyNumberFormat="1" applyFont="1" applyFill="1" applyBorder="1" applyAlignment="1" applyProtection="1">
      <alignment horizontal="right" vertical="center"/>
      <protection locked="0"/>
    </xf>
    <xf numFmtId="164" fontId="70" fillId="0" borderId="26" xfId="1" applyNumberFormat="1" applyFont="1" applyFill="1" applyBorder="1" applyAlignment="1">
      <alignment horizontal="right" vertical="center" wrapText="1"/>
    </xf>
    <xf numFmtId="164" fontId="14" fillId="0" borderId="26" xfId="0" applyNumberFormat="1" applyFont="1" applyFill="1" applyBorder="1" applyAlignment="1">
      <alignment horizontal="right" vertical="center"/>
    </xf>
    <xf numFmtId="164" fontId="70" fillId="0" borderId="26" xfId="145" applyNumberFormat="1" applyFont="1" applyFill="1" applyBorder="1" applyAlignment="1">
      <alignment horizontal="right" vertical="center" wrapText="1"/>
    </xf>
    <xf numFmtId="164" fontId="70" fillId="0" borderId="26" xfId="146" applyNumberFormat="1" applyFont="1" applyFill="1" applyBorder="1" applyAlignment="1">
      <alignment horizontal="right" vertical="center" wrapText="1"/>
    </xf>
    <xf numFmtId="164" fontId="14" fillId="0" borderId="26" xfId="145" applyNumberFormat="1" applyFont="1" applyFill="1" applyBorder="1" applyAlignment="1">
      <alignment horizontal="right" vertical="center" wrapText="1"/>
    </xf>
    <xf numFmtId="164" fontId="14" fillId="0" borderId="26" xfId="146" applyNumberFormat="1" applyFont="1" applyFill="1" applyBorder="1" applyAlignment="1">
      <alignment horizontal="right" vertical="center" wrapText="1"/>
    </xf>
    <xf numFmtId="164" fontId="14" fillId="0" borderId="26" xfId="69" applyNumberFormat="1" applyFont="1" applyFill="1" applyBorder="1" applyAlignment="1">
      <alignment horizontal="right" vertical="center"/>
    </xf>
    <xf numFmtId="164" fontId="14" fillId="0" borderId="26" xfId="69" applyNumberFormat="1" applyFont="1" applyFill="1" applyBorder="1" applyAlignment="1">
      <alignment horizontal="right" vertical="center" wrapText="1"/>
    </xf>
    <xf numFmtId="164" fontId="14" fillId="0" borderId="26" xfId="0" applyNumberFormat="1" applyFont="1" applyFill="1" applyBorder="1" applyAlignment="1">
      <alignment horizontal="right" vertical="center" wrapText="1"/>
    </xf>
    <xf numFmtId="0" fontId="1" fillId="0" borderId="26" xfId="0" applyFont="1" applyFill="1" applyBorder="1" applyAlignment="1">
      <alignment horizontal="left" wrapText="1"/>
    </xf>
    <xf numFmtId="0" fontId="80" fillId="0" borderId="26" xfId="0" applyFont="1" applyFill="1" applyBorder="1" applyAlignment="1">
      <alignment horizontal="left" wrapText="1"/>
    </xf>
    <xf numFmtId="0" fontId="61" fillId="0" borderId="26" xfId="0" applyFont="1" applyFill="1" applyBorder="1" applyAlignment="1">
      <alignment horizontal="left" wrapText="1"/>
    </xf>
    <xf numFmtId="0" fontId="14" fillId="0" borderId="26" xfId="1" applyFont="1" applyFill="1" applyBorder="1" applyAlignment="1" applyProtection="1">
      <alignment horizontal="center" vertical="center" wrapText="1"/>
      <protection locked="0"/>
    </xf>
    <xf numFmtId="0" fontId="9" fillId="0" borderId="26" xfId="1" applyFont="1" applyFill="1" applyBorder="1" applyAlignment="1">
      <alignment horizontal="center" vertical="center" wrapText="1"/>
    </xf>
    <xf numFmtId="166" fontId="3" fillId="0" borderId="26" xfId="0" applyNumberFormat="1" applyFont="1" applyFill="1" applyBorder="1" applyAlignment="1">
      <alignment horizontal="left" vertical="center" wrapText="1"/>
    </xf>
    <xf numFmtId="0" fontId="9" fillId="0" borderId="23" xfId="2" applyFont="1" applyFill="1" applyBorder="1" applyAlignment="1">
      <alignment horizontal="left" vertical="center" wrapText="1"/>
    </xf>
    <xf numFmtId="0" fontId="9" fillId="0" borderId="25" xfId="2" applyFont="1" applyFill="1" applyBorder="1" applyAlignment="1">
      <alignment horizontal="left" vertical="center" wrapText="1"/>
    </xf>
    <xf numFmtId="0" fontId="9" fillId="0" borderId="23" xfId="1" applyFont="1" applyFill="1" applyBorder="1" applyAlignment="1">
      <alignment horizontal="left" vertical="center" wrapText="1"/>
    </xf>
    <xf numFmtId="0" fontId="9" fillId="0" borderId="25" xfId="1" applyFont="1" applyFill="1" applyBorder="1" applyAlignment="1">
      <alignment horizontal="left" vertical="center" wrapText="1"/>
    </xf>
    <xf numFmtId="164" fontId="12" fillId="0" borderId="26" xfId="0" applyNumberFormat="1" applyFont="1" applyFill="1" applyBorder="1" applyAlignment="1">
      <alignment horizontal="right" vertical="center"/>
    </xf>
    <xf numFmtId="0" fontId="72" fillId="0" borderId="26" xfId="0" applyFont="1" applyFill="1" applyBorder="1" applyAlignment="1">
      <alignment horizontal="center" wrapText="1"/>
    </xf>
    <xf numFmtId="0" fontId="14" fillId="0" borderId="26" xfId="1" applyFont="1" applyFill="1" applyBorder="1" applyAlignment="1">
      <alignment horizontal="center" vertical="center" wrapText="1"/>
    </xf>
    <xf numFmtId="0" fontId="15" fillId="0" borderId="26" xfId="1" applyFont="1" applyFill="1" applyBorder="1" applyAlignment="1">
      <alignment horizontal="center" vertical="center" wrapText="1"/>
    </xf>
    <xf numFmtId="0" fontId="69" fillId="0" borderId="26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center" wrapText="1"/>
    </xf>
    <xf numFmtId="0" fontId="69" fillId="0" borderId="26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70" fillId="0" borderId="26" xfId="1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wrapText="1"/>
    </xf>
    <xf numFmtId="0" fontId="58" fillId="0" borderId="26" xfId="0" applyFont="1" applyFill="1" applyBorder="1" applyAlignment="1">
      <alignment horizontal="left" wrapText="1"/>
    </xf>
    <xf numFmtId="0" fontId="66" fillId="0" borderId="26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/>
    </xf>
    <xf numFmtId="0" fontId="67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63" fillId="0" borderId="26" xfId="1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 vertical="center" wrapText="1"/>
    </xf>
    <xf numFmtId="0" fontId="56" fillId="0" borderId="26" xfId="0" applyFont="1" applyFill="1" applyBorder="1" applyAlignment="1">
      <alignment horizontal="center" vertical="top"/>
    </xf>
    <xf numFmtId="0" fontId="14" fillId="0" borderId="26" xfId="1" applyFont="1" applyFill="1" applyBorder="1" applyAlignment="1" applyProtection="1">
      <alignment horizontal="left" vertical="top" wrapText="1"/>
      <protection locked="0"/>
    </xf>
    <xf numFmtId="0" fontId="56" fillId="0" borderId="26" xfId="0" applyFont="1" applyFill="1" applyBorder="1" applyAlignment="1">
      <alignment horizontal="left" vertical="top"/>
    </xf>
    <xf numFmtId="0" fontId="70" fillId="0" borderId="26" xfId="1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Fill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0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vertical="center" wrapText="1"/>
    </xf>
    <xf numFmtId="0" fontId="14" fillId="0" borderId="26" xfId="1" applyFont="1" applyFill="1" applyBorder="1" applyAlignment="1">
      <alignment horizontal="left" vertical="top" wrapText="1"/>
    </xf>
    <xf numFmtId="0" fontId="63" fillId="0" borderId="26" xfId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/>
    </xf>
    <xf numFmtId="0" fontId="8" fillId="0" borderId="26" xfId="1" applyFont="1" applyFill="1" applyBorder="1" applyAlignment="1">
      <alignment horizontal="left" vertical="center" wrapText="1"/>
    </xf>
    <xf numFmtId="0" fontId="79" fillId="0" borderId="26" xfId="0" applyFont="1" applyFill="1" applyBorder="1" applyAlignment="1">
      <alignment horizontal="left" vertical="center" wrapText="1"/>
    </xf>
  </cellXfs>
  <cellStyles count="170">
    <cellStyle name="20% - Акцент1 2" xfId="19"/>
    <cellStyle name="20% - Акцент1 3" xfId="88"/>
    <cellStyle name="20% - Акцент2 2" xfId="20"/>
    <cellStyle name="20% - Акцент2 3" xfId="89"/>
    <cellStyle name="20% - Акцент3 2" xfId="21"/>
    <cellStyle name="20% - Акцент3 3" xfId="90"/>
    <cellStyle name="20% - Акцент4 2" xfId="22"/>
    <cellStyle name="20% - Акцент4 3" xfId="91"/>
    <cellStyle name="20% - Акцент5 2" xfId="23"/>
    <cellStyle name="20% - Акцент5 3" xfId="92"/>
    <cellStyle name="20% - Акцент6 2" xfId="24"/>
    <cellStyle name="20% - Акцент6 3" xfId="93"/>
    <cellStyle name="40% - Акцент1 2" xfId="25"/>
    <cellStyle name="40% - Акцент1 3" xfId="94"/>
    <cellStyle name="40% - Акцент2 2" xfId="26"/>
    <cellStyle name="40% - Акцент2 3" xfId="95"/>
    <cellStyle name="40% - Акцент3 2" xfId="27"/>
    <cellStyle name="40% - Акцент3 3" xfId="96"/>
    <cellStyle name="40% - Акцент4 2" xfId="28"/>
    <cellStyle name="40% - Акцент4 3" xfId="97"/>
    <cellStyle name="40% - Акцент5 2" xfId="29"/>
    <cellStyle name="40% - Акцент5 3" xfId="98"/>
    <cellStyle name="40% - Акцент6 2" xfId="30"/>
    <cellStyle name="40% - Акцент6 3" xfId="99"/>
    <cellStyle name="60% - Акцент1 2" xfId="31"/>
    <cellStyle name="60% - Акцент1 3" xfId="100"/>
    <cellStyle name="60% - Акцент2 2" xfId="32"/>
    <cellStyle name="60% - Акцент2 3" xfId="101"/>
    <cellStyle name="60% - Акцент3 2" xfId="33"/>
    <cellStyle name="60% - Акцент3 3" xfId="102"/>
    <cellStyle name="60% - Акцент4 2" xfId="34"/>
    <cellStyle name="60% - Акцент4 3" xfId="103"/>
    <cellStyle name="60% - Акцент5 2" xfId="35"/>
    <cellStyle name="60% - Акцент5 3" xfId="104"/>
    <cellStyle name="60% - Акцент6 2" xfId="36"/>
    <cellStyle name="60% - Акцент6 3" xfId="105"/>
    <cellStyle name="Excel Built-in Normal" xfId="76"/>
    <cellStyle name="Normal_meresha_07" xfId="37"/>
    <cellStyle name="Акцент1 2" xfId="38"/>
    <cellStyle name="Акцент1 3" xfId="106"/>
    <cellStyle name="Акцент2 2" xfId="39"/>
    <cellStyle name="Акцент2 3" xfId="107"/>
    <cellStyle name="Акцент3 2" xfId="40"/>
    <cellStyle name="Акцент3 3" xfId="108"/>
    <cellStyle name="Акцент4 2" xfId="41"/>
    <cellStyle name="Акцент4 3" xfId="109"/>
    <cellStyle name="Акцент5 2" xfId="42"/>
    <cellStyle name="Акцент5 3" xfId="110"/>
    <cellStyle name="Акцент6 2" xfId="43"/>
    <cellStyle name="Акцент6 3" xfId="111"/>
    <cellStyle name="Ввод  2" xfId="44"/>
    <cellStyle name="Ввод  2 2" xfId="153"/>
    <cellStyle name="Ввод  2 3" xfId="160"/>
    <cellStyle name="Ввод  3" xfId="112"/>
    <cellStyle name="Ввод  3 2" xfId="156"/>
    <cellStyle name="Ввод  3 3" xfId="165"/>
    <cellStyle name="Вывод 2" xfId="45"/>
    <cellStyle name="Вывод 2 2" xfId="148"/>
    <cellStyle name="Вывод 2 3" xfId="161"/>
    <cellStyle name="Вывод 3" xfId="113"/>
    <cellStyle name="Вывод 3 2" xfId="151"/>
    <cellStyle name="Вывод 3 3" xfId="166"/>
    <cellStyle name="Вычисление 2" xfId="46"/>
    <cellStyle name="Вычисление 2 2" xfId="152"/>
    <cellStyle name="Вычисление 2 3" xfId="162"/>
    <cellStyle name="Вычисление 3" xfId="114"/>
    <cellStyle name="Вычисление 3 2" xfId="155"/>
    <cellStyle name="Вычисление 3 3" xfId="167"/>
    <cellStyle name="Заголовок 1 2" xfId="77"/>
    <cellStyle name="Заголовок 1 3" xfId="115"/>
    <cellStyle name="Заголовок 2 2" xfId="78"/>
    <cellStyle name="Заголовок 2 3" xfId="116"/>
    <cellStyle name="Заголовок 3 2" xfId="79"/>
    <cellStyle name="Заголовок 3 2 2" xfId="132"/>
    <cellStyle name="Заголовок 3 2 2 2" xfId="140"/>
    <cellStyle name="Заголовок 3 2 2 2 2" xfId="143"/>
    <cellStyle name="Заголовок 3 2 2 2 2 2" xfId="159"/>
    <cellStyle name="Заголовок 3 2 2 3" xfId="134"/>
    <cellStyle name="Заголовок 3 2 2 3 2" xfId="157"/>
    <cellStyle name="Заголовок 3 2 3" xfId="138"/>
    <cellStyle name="Заголовок 3 2 3 2" xfId="144"/>
    <cellStyle name="Заголовок 3 3" xfId="117"/>
    <cellStyle name="Заголовок 3 3 2" xfId="133"/>
    <cellStyle name="Заголовок 3 3 2 2" xfId="135"/>
    <cellStyle name="Заголовок 3 3 2 2 2" xfId="136"/>
    <cellStyle name="Заголовок 3 3 2 3" xfId="139"/>
    <cellStyle name="Заголовок 3 3 3" xfId="142"/>
    <cellStyle name="Заголовок 3 3 3 2" xfId="137"/>
    <cellStyle name="Заголовок 3 3 4" xfId="141"/>
    <cellStyle name="Заголовок 4 2" xfId="80"/>
    <cellStyle name="Заголовок 4 3" xfId="118"/>
    <cellStyle name="Звичайний" xfId="0" builtinId="0"/>
    <cellStyle name="Звичайний 10" xfId="47"/>
    <cellStyle name="Звичайний 11" xfId="48"/>
    <cellStyle name="Звичайний 12" xfId="49"/>
    <cellStyle name="Звичайний 13" xfId="50"/>
    <cellStyle name="Звичайний 14" xfId="51"/>
    <cellStyle name="Звичайний 15" xfId="52"/>
    <cellStyle name="Звичайний 16" xfId="53"/>
    <cellStyle name="Звичайний 17" xfId="54"/>
    <cellStyle name="Звичайний 18" xfId="55"/>
    <cellStyle name="Звичайний 19" xfId="56"/>
    <cellStyle name="Звичайний 2" xfId="8"/>
    <cellStyle name="Звичайний 2 2" xfId="9"/>
    <cellStyle name="Звичайний 2 3" xfId="3"/>
    <cellStyle name="Звичайний 20" xfId="57"/>
    <cellStyle name="Звичайний 22" xfId="10"/>
    <cellStyle name="Звичайний 3" xfId="11"/>
    <cellStyle name="Звичайний 3 2" xfId="12"/>
    <cellStyle name="Звичайний 3 2 2" xfId="130"/>
    <cellStyle name="Звичайний 3 3" xfId="58"/>
    <cellStyle name="Звичайний 3 4" xfId="129"/>
    <cellStyle name="Звичайний 4" xfId="13"/>
    <cellStyle name="Звичайний 4 2" xfId="59"/>
    <cellStyle name="Звичайний 5" xfId="14"/>
    <cellStyle name="Звичайний 5 2" xfId="60"/>
    <cellStyle name="Звичайний 6" xfId="15"/>
    <cellStyle name="Звичайний 6 2" xfId="61"/>
    <cellStyle name="Звичайний 7" xfId="62"/>
    <cellStyle name="Звичайний 8" xfId="63"/>
    <cellStyle name="Звичайний 9" xfId="64"/>
    <cellStyle name="Звичайний_Додаток №8" xfId="1"/>
    <cellStyle name="Звичайний_Додаток №8 зміни до додатку №8" xfId="146"/>
    <cellStyle name="Итог 2" xfId="65"/>
    <cellStyle name="Итог 2 2" xfId="154"/>
    <cellStyle name="Итог 2 3" xfId="163"/>
    <cellStyle name="Итог 3" xfId="119"/>
    <cellStyle name="Итог 3 2" xfId="150"/>
    <cellStyle name="Итог 3 3" xfId="168"/>
    <cellStyle name="Контрольная ячейка 2" xfId="66"/>
    <cellStyle name="Контрольная ячейка 3" xfId="120"/>
    <cellStyle name="Название 2" xfId="67"/>
    <cellStyle name="Название 3" xfId="121"/>
    <cellStyle name="Нейтральный 2" xfId="68"/>
    <cellStyle name="Нейтральный 3" xfId="122"/>
    <cellStyle name="Обычный 16" xfId="81"/>
    <cellStyle name="Обычный 17" xfId="82"/>
    <cellStyle name="Обычный 18" xfId="83"/>
    <cellStyle name="Обычный 2" xfId="4"/>
    <cellStyle name="Обычный 2 2" xfId="69"/>
    <cellStyle name="Обычный 2 2 3" xfId="86"/>
    <cellStyle name="Обычный 2 3" xfId="84"/>
    <cellStyle name="Обычный 2 4" xfId="85"/>
    <cellStyle name="Обычный 2 5" xfId="145"/>
    <cellStyle name="Обычный 3" xfId="5"/>
    <cellStyle name="Обычный 3 2" xfId="7"/>
    <cellStyle name="Обычный 4" xfId="6"/>
    <cellStyle name="Обычный 4 2" xfId="131"/>
    <cellStyle name="Обычный 4 3" xfId="87"/>
    <cellStyle name="Обычный 4 4" xfId="17"/>
    <cellStyle name="Обычный 5" xfId="147"/>
    <cellStyle name="Обычный_Лист1_Додаток №8" xfId="2"/>
    <cellStyle name="Плохой 2" xfId="70"/>
    <cellStyle name="Плохой 3" xfId="123"/>
    <cellStyle name="Пояснение 2" xfId="71"/>
    <cellStyle name="Пояснение 3" xfId="124"/>
    <cellStyle name="Примечание 2" xfId="72"/>
    <cellStyle name="Примечание 2 2" xfId="158"/>
    <cellStyle name="Примечание 2 3" xfId="164"/>
    <cellStyle name="Примечание 3" xfId="125"/>
    <cellStyle name="Примечание 3 2" xfId="149"/>
    <cellStyle name="Примечание 3 3" xfId="169"/>
    <cellStyle name="Связанная ячейка 2" xfId="73"/>
    <cellStyle name="Связанная ячейка 3" xfId="126"/>
    <cellStyle name="Стиль 1" xfId="18"/>
    <cellStyle name="Текст предупреждения 2" xfId="74"/>
    <cellStyle name="Текст предупреждения 3" xfId="127"/>
    <cellStyle name="Фінансовий 2" xfId="16"/>
    <cellStyle name="Хороший 2" xfId="75"/>
    <cellStyle name="Хороший 3" xfId="1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006"/>
  <sheetViews>
    <sheetView tabSelected="1" zoomScale="80" zoomScaleNormal="80" workbookViewId="0">
      <pane xSplit="4" ySplit="7" topLeftCell="E14" activePane="bottomRight" state="frozen"/>
      <selection pane="topRight" activeCell="E1" sqref="E1"/>
      <selection pane="bottomLeft" activeCell="A9" sqref="A9"/>
      <selection pane="bottomRight" activeCell="L690" sqref="L690:M690"/>
    </sheetView>
  </sheetViews>
  <sheetFormatPr defaultRowHeight="15" x14ac:dyDescent="0.25"/>
  <cols>
    <col min="1" max="1" width="1.7109375" style="1" customWidth="1"/>
    <col min="2" max="2" width="5.28515625" style="1" customWidth="1"/>
    <col min="3" max="3" width="40.7109375" style="1" customWidth="1"/>
    <col min="4" max="4" width="40.140625" style="1" customWidth="1"/>
    <col min="5" max="5" width="10.5703125" style="1" customWidth="1"/>
    <col min="6" max="6" width="10.42578125" style="1" customWidth="1"/>
    <col min="7" max="7" width="10.85546875" style="1" customWidth="1"/>
    <col min="8" max="9" width="11.140625" style="1" customWidth="1"/>
    <col min="10" max="10" width="11.28515625" style="1" customWidth="1"/>
    <col min="11" max="11" width="15.5703125" style="1" customWidth="1"/>
    <col min="12" max="13" width="14" style="1" customWidth="1"/>
    <col min="14" max="14" width="10.5703125" style="1" customWidth="1"/>
    <col min="15" max="15" width="11.28515625" style="1" customWidth="1"/>
    <col min="16" max="16384" width="9.140625" style="1"/>
  </cols>
  <sheetData>
    <row r="1" spans="2:15" ht="20.25" x14ac:dyDescent="0.3">
      <c r="C1" s="171" t="s">
        <v>1028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3" spans="2:15" ht="28.5" customHeight="1" x14ac:dyDescent="0.25">
      <c r="B3" s="175" t="s">
        <v>0</v>
      </c>
      <c r="C3" s="175" t="s">
        <v>3</v>
      </c>
      <c r="D3" s="175" t="s">
        <v>4</v>
      </c>
      <c r="E3" s="172" t="s">
        <v>1</v>
      </c>
      <c r="F3" s="173"/>
      <c r="G3" s="173"/>
      <c r="H3" s="173"/>
      <c r="I3" s="173"/>
      <c r="J3" s="173"/>
      <c r="K3" s="173"/>
      <c r="L3" s="173"/>
      <c r="M3" s="173"/>
      <c r="N3" s="173"/>
      <c r="O3" s="174"/>
    </row>
    <row r="4" spans="2:15" ht="45" customHeight="1" x14ac:dyDescent="0.25">
      <c r="B4" s="175"/>
      <c r="C4" s="175"/>
      <c r="D4" s="175"/>
      <c r="E4" s="175" t="s">
        <v>5</v>
      </c>
      <c r="F4" s="175"/>
      <c r="G4" s="175"/>
      <c r="H4" s="175" t="s">
        <v>10</v>
      </c>
      <c r="I4" s="175"/>
      <c r="J4" s="175"/>
      <c r="K4" s="175" t="s">
        <v>11</v>
      </c>
      <c r="L4" s="175"/>
      <c r="M4" s="175"/>
      <c r="N4" s="175"/>
      <c r="O4" s="175"/>
    </row>
    <row r="5" spans="2:15" ht="45" customHeight="1" x14ac:dyDescent="0.25">
      <c r="B5" s="175"/>
      <c r="C5" s="175"/>
      <c r="D5" s="175"/>
      <c r="E5" s="175" t="s">
        <v>7</v>
      </c>
      <c r="F5" s="175" t="s">
        <v>6</v>
      </c>
      <c r="G5" s="175"/>
      <c r="H5" s="175" t="s">
        <v>7</v>
      </c>
      <c r="I5" s="175" t="s">
        <v>6</v>
      </c>
      <c r="J5" s="175"/>
      <c r="K5" s="175" t="s">
        <v>7</v>
      </c>
      <c r="L5" s="175" t="s">
        <v>6</v>
      </c>
      <c r="M5" s="175"/>
      <c r="N5" s="175" t="s">
        <v>9</v>
      </c>
      <c r="O5" s="175"/>
    </row>
    <row r="6" spans="2:15" ht="58.5" customHeight="1" x14ac:dyDescent="0.25">
      <c r="B6" s="175"/>
      <c r="C6" s="175"/>
      <c r="D6" s="175"/>
      <c r="E6" s="175"/>
      <c r="F6" s="3" t="s">
        <v>961</v>
      </c>
      <c r="G6" s="4" t="s">
        <v>8</v>
      </c>
      <c r="H6" s="175"/>
      <c r="I6" s="3" t="s">
        <v>961</v>
      </c>
      <c r="J6" s="4" t="s">
        <v>8</v>
      </c>
      <c r="K6" s="175"/>
      <c r="L6" s="3" t="s">
        <v>961</v>
      </c>
      <c r="M6" s="4" t="s">
        <v>8</v>
      </c>
      <c r="N6" s="3" t="s">
        <v>961</v>
      </c>
      <c r="O6" s="4" t="s">
        <v>8</v>
      </c>
    </row>
    <row r="7" spans="2:15" ht="29.25" customHeight="1" x14ac:dyDescent="0.25">
      <c r="B7" s="5">
        <v>1</v>
      </c>
      <c r="C7" s="5">
        <v>2</v>
      </c>
      <c r="D7" s="5">
        <v>3</v>
      </c>
      <c r="E7" s="5" t="s">
        <v>12</v>
      </c>
      <c r="F7" s="5">
        <v>5</v>
      </c>
      <c r="G7" s="5">
        <v>6</v>
      </c>
      <c r="H7" s="5" t="s">
        <v>13</v>
      </c>
      <c r="I7" s="5">
        <v>8</v>
      </c>
      <c r="J7" s="5">
        <v>9</v>
      </c>
      <c r="K7" s="5" t="s">
        <v>2</v>
      </c>
      <c r="L7" s="5">
        <v>11</v>
      </c>
      <c r="M7" s="5">
        <v>12</v>
      </c>
      <c r="N7" s="6" t="s">
        <v>15</v>
      </c>
      <c r="O7" s="6" t="s">
        <v>14</v>
      </c>
    </row>
    <row r="8" spans="2:15" ht="93.75" customHeight="1" x14ac:dyDescent="0.25">
      <c r="B8" s="21"/>
      <c r="C8" s="182" t="s">
        <v>16</v>
      </c>
      <c r="D8" s="182"/>
      <c r="E8" s="113">
        <f>F8+G8</f>
        <v>46531.5</v>
      </c>
      <c r="F8" s="113">
        <f>F9+F11+F12+F13+F14+F40+F66+F91+F99+F108</f>
        <v>7058</v>
      </c>
      <c r="G8" s="113">
        <f>G9+G11+G12+G13+G14+G40+G66+G91+G99+G108</f>
        <v>39473.5</v>
      </c>
      <c r="H8" s="113">
        <f>I8+J8</f>
        <v>36256</v>
      </c>
      <c r="I8" s="113">
        <f>I9+I11+I12+I13+I14+I40+I66+I91+I99+I108</f>
        <v>5190</v>
      </c>
      <c r="J8" s="113">
        <f>J9+J11+J12+J13+J14+J40+J66+J91+J99+J108</f>
        <v>31066</v>
      </c>
      <c r="K8" s="113">
        <f t="shared" ref="K8:K9" si="0">L8+M8</f>
        <v>12656514.497000001</v>
      </c>
      <c r="L8" s="113">
        <f>L9+L10+L11+L12+L13+L14+L40+L66+L91+L99+L108</f>
        <v>8131416.7840000009</v>
      </c>
      <c r="M8" s="113">
        <f>M9+M11+M12+M13+M14+M40+M66+M91+M99+M108</f>
        <v>4525097.7129999995</v>
      </c>
      <c r="N8" s="113">
        <f>L8/I8/12</f>
        <v>130.56224765574825</v>
      </c>
      <c r="O8" s="113">
        <f t="shared" ref="O8:O9" si="1">M8/J8/12</f>
        <v>12.138398122813792</v>
      </c>
    </row>
    <row r="9" spans="2:15" ht="56.25" customHeight="1" x14ac:dyDescent="0.25">
      <c r="B9" s="21"/>
      <c r="C9" s="182" t="s">
        <v>1029</v>
      </c>
      <c r="D9" s="182"/>
      <c r="E9" s="113">
        <f>F9+G9</f>
        <v>144</v>
      </c>
      <c r="F9" s="113"/>
      <c r="G9" s="113">
        <v>144</v>
      </c>
      <c r="H9" s="113">
        <f>I9+J9</f>
        <v>138</v>
      </c>
      <c r="I9" s="113"/>
      <c r="J9" s="113">
        <v>138</v>
      </c>
      <c r="K9" s="113">
        <f t="shared" si="0"/>
        <v>74031.600000000006</v>
      </c>
      <c r="L9" s="113"/>
      <c r="M9" s="113">
        <v>74031.600000000006</v>
      </c>
      <c r="N9" s="113"/>
      <c r="O9" s="113">
        <f t="shared" si="1"/>
        <v>44.705072463768118</v>
      </c>
    </row>
    <row r="10" spans="2:15" ht="56.25" customHeight="1" x14ac:dyDescent="0.25">
      <c r="B10" s="8"/>
      <c r="C10" s="182" t="s">
        <v>17</v>
      </c>
      <c r="D10" s="182"/>
      <c r="E10" s="112"/>
      <c r="F10" s="112"/>
      <c r="G10" s="112"/>
      <c r="H10" s="112"/>
      <c r="I10" s="112"/>
      <c r="J10" s="112"/>
      <c r="K10" s="112"/>
      <c r="L10" s="110">
        <v>85000</v>
      </c>
      <c r="M10" s="112"/>
      <c r="N10" s="112"/>
      <c r="O10" s="112"/>
    </row>
    <row r="11" spans="2:15" ht="24.75" customHeight="1" x14ac:dyDescent="0.25">
      <c r="B11" s="8"/>
      <c r="C11" s="182" t="s">
        <v>18</v>
      </c>
      <c r="D11" s="182"/>
      <c r="E11" s="113">
        <f>F11+G11</f>
        <v>10630</v>
      </c>
      <c r="F11" s="113"/>
      <c r="G11" s="113">
        <v>10630</v>
      </c>
      <c r="H11" s="113">
        <f>I11+J11</f>
        <v>5087</v>
      </c>
      <c r="I11" s="113"/>
      <c r="J11" s="113">
        <v>5087</v>
      </c>
      <c r="K11" s="113">
        <f>L11+M11</f>
        <v>1312633</v>
      </c>
      <c r="L11" s="113"/>
      <c r="M11" s="113">
        <v>1312633</v>
      </c>
      <c r="N11" s="113"/>
      <c r="O11" s="113">
        <f t="shared" ref="O11:O13" si="2">M11/J11/12</f>
        <v>21.503063364130792</v>
      </c>
    </row>
    <row r="12" spans="2:15" ht="41.25" customHeight="1" x14ac:dyDescent="0.25">
      <c r="B12" s="8"/>
      <c r="C12" s="182" t="s">
        <v>19</v>
      </c>
      <c r="D12" s="182"/>
      <c r="E12" s="113">
        <f>F12+G12</f>
        <v>271</v>
      </c>
      <c r="F12" s="113">
        <v>12</v>
      </c>
      <c r="G12" s="113">
        <v>259</v>
      </c>
      <c r="H12" s="113">
        <f>I12+J12</f>
        <v>155</v>
      </c>
      <c r="I12" s="113">
        <v>0</v>
      </c>
      <c r="J12" s="113">
        <v>155</v>
      </c>
      <c r="K12" s="113">
        <f>L12+M12</f>
        <v>136900</v>
      </c>
      <c r="L12" s="113">
        <v>25066.400000000001</v>
      </c>
      <c r="M12" s="113">
        <v>111833.60000000001</v>
      </c>
      <c r="N12" s="113"/>
      <c r="O12" s="113">
        <f t="shared" si="2"/>
        <v>60.125591397849462</v>
      </c>
    </row>
    <row r="13" spans="2:15" ht="31.5" customHeight="1" x14ac:dyDescent="0.25">
      <c r="B13" s="22"/>
      <c r="C13" s="182" t="s">
        <v>20</v>
      </c>
      <c r="D13" s="182"/>
      <c r="E13" s="113">
        <f>F13+G13</f>
        <v>179</v>
      </c>
      <c r="F13" s="113"/>
      <c r="G13" s="113">
        <v>179</v>
      </c>
      <c r="H13" s="113">
        <f>I13+J13</f>
        <v>143</v>
      </c>
      <c r="I13" s="113"/>
      <c r="J13" s="113">
        <v>143</v>
      </c>
      <c r="K13" s="113">
        <f>L13+M13</f>
        <v>92789.2</v>
      </c>
      <c r="L13" s="113"/>
      <c r="M13" s="113">
        <v>92789.2</v>
      </c>
      <c r="N13" s="113"/>
      <c r="O13" s="113">
        <f t="shared" si="2"/>
        <v>54.072960372960374</v>
      </c>
    </row>
    <row r="14" spans="2:15" ht="19.5" x14ac:dyDescent="0.25">
      <c r="B14" s="8"/>
      <c r="C14" s="142" t="s">
        <v>376</v>
      </c>
      <c r="D14" s="143"/>
      <c r="E14" s="111">
        <f>F14+G14</f>
        <v>3206</v>
      </c>
      <c r="F14" s="111">
        <f t="shared" ref="F14:J14" si="3">SUM(F15:F39)</f>
        <v>619</v>
      </c>
      <c r="G14" s="111">
        <f t="shared" si="3"/>
        <v>2587</v>
      </c>
      <c r="H14" s="111">
        <f t="shared" si="3"/>
        <v>2594</v>
      </c>
      <c r="I14" s="111">
        <f t="shared" si="3"/>
        <v>480</v>
      </c>
      <c r="J14" s="111">
        <f t="shared" si="3"/>
        <v>2114</v>
      </c>
      <c r="K14" s="111">
        <f t="shared" ref="K14" si="4">L14+M14</f>
        <v>929528.00000000012</v>
      </c>
      <c r="L14" s="111">
        <f t="shared" ref="L14:M14" si="5">SUM(L15:L39)</f>
        <v>690728.00000000012</v>
      </c>
      <c r="M14" s="111">
        <f t="shared" si="5"/>
        <v>238799.99999999997</v>
      </c>
      <c r="N14" s="111">
        <f t="shared" ref="N14:N72" si="6">L14/I14/12</f>
        <v>119.91805555555557</v>
      </c>
      <c r="O14" s="111">
        <f t="shared" ref="O14:O72" si="7">M14/J14/12</f>
        <v>9.4134342478713329</v>
      </c>
    </row>
    <row r="15" spans="2:15" ht="31.5" x14ac:dyDescent="0.25">
      <c r="B15" s="8"/>
      <c r="C15" s="23" t="s">
        <v>66</v>
      </c>
      <c r="D15" s="23" t="s">
        <v>378</v>
      </c>
      <c r="E15" s="110">
        <f>F15+G15</f>
        <v>71</v>
      </c>
      <c r="F15" s="110">
        <v>12</v>
      </c>
      <c r="G15" s="110">
        <v>59</v>
      </c>
      <c r="H15" s="110">
        <f>I15+J15</f>
        <v>57</v>
      </c>
      <c r="I15" s="110">
        <v>9</v>
      </c>
      <c r="J15" s="110">
        <v>48</v>
      </c>
      <c r="K15" s="110">
        <f t="shared" ref="K15:K39" si="8">L15+M15</f>
        <v>18113.400000000001</v>
      </c>
      <c r="L15" s="110">
        <v>12098</v>
      </c>
      <c r="M15" s="110">
        <v>6015.4</v>
      </c>
      <c r="N15" s="110">
        <f t="shared" si="6"/>
        <v>112.01851851851852</v>
      </c>
      <c r="O15" s="110">
        <f t="shared" si="7"/>
        <v>10.443402777777777</v>
      </c>
    </row>
    <row r="16" spans="2:15" ht="31.5" x14ac:dyDescent="0.25">
      <c r="B16" s="8"/>
      <c r="C16" s="23" t="s">
        <v>82</v>
      </c>
      <c r="D16" s="23" t="s">
        <v>379</v>
      </c>
      <c r="E16" s="110">
        <f t="shared" ref="E16:E39" si="9">F16+G16</f>
        <v>80</v>
      </c>
      <c r="F16" s="110">
        <v>12</v>
      </c>
      <c r="G16" s="110">
        <v>68</v>
      </c>
      <c r="H16" s="110">
        <f t="shared" ref="H16:H39" si="10">I16+J16</f>
        <v>65</v>
      </c>
      <c r="I16" s="110">
        <v>9</v>
      </c>
      <c r="J16" s="110">
        <v>56</v>
      </c>
      <c r="K16" s="110">
        <f t="shared" si="8"/>
        <v>20099.400000000001</v>
      </c>
      <c r="L16" s="110">
        <v>13786.8</v>
      </c>
      <c r="M16" s="110">
        <v>6312.6</v>
      </c>
      <c r="N16" s="110">
        <f t="shared" si="6"/>
        <v>127.65555555555555</v>
      </c>
      <c r="O16" s="110">
        <f t="shared" si="7"/>
        <v>9.3937500000000007</v>
      </c>
    </row>
    <row r="17" spans="2:15" ht="31.5" x14ac:dyDescent="0.25">
      <c r="B17" s="8"/>
      <c r="C17" s="23" t="s">
        <v>93</v>
      </c>
      <c r="D17" s="23" t="s">
        <v>380</v>
      </c>
      <c r="E17" s="110">
        <f t="shared" si="9"/>
        <v>222</v>
      </c>
      <c r="F17" s="110">
        <v>46</v>
      </c>
      <c r="G17" s="110">
        <v>176</v>
      </c>
      <c r="H17" s="110">
        <f t="shared" si="10"/>
        <v>184</v>
      </c>
      <c r="I17" s="110">
        <v>33</v>
      </c>
      <c r="J17" s="110">
        <v>151</v>
      </c>
      <c r="K17" s="110">
        <f t="shared" si="8"/>
        <v>65448</v>
      </c>
      <c r="L17" s="110">
        <v>50679.9</v>
      </c>
      <c r="M17" s="110">
        <v>14768.1</v>
      </c>
      <c r="N17" s="110">
        <f t="shared" si="6"/>
        <v>127.97954545454546</v>
      </c>
      <c r="O17" s="110">
        <f t="shared" si="7"/>
        <v>8.1501655629139069</v>
      </c>
    </row>
    <row r="18" spans="2:15" ht="31.5" x14ac:dyDescent="0.25">
      <c r="B18" s="8"/>
      <c r="C18" s="23" t="s">
        <v>97</v>
      </c>
      <c r="D18" s="23" t="s">
        <v>381</v>
      </c>
      <c r="E18" s="110">
        <f t="shared" si="9"/>
        <v>213</v>
      </c>
      <c r="F18" s="110">
        <v>42</v>
      </c>
      <c r="G18" s="110">
        <v>171</v>
      </c>
      <c r="H18" s="110">
        <f t="shared" si="10"/>
        <v>138</v>
      </c>
      <c r="I18" s="110">
        <v>27</v>
      </c>
      <c r="J18" s="110">
        <v>111</v>
      </c>
      <c r="K18" s="110">
        <f t="shared" si="8"/>
        <v>45981.599999999999</v>
      </c>
      <c r="L18" s="110">
        <v>35370.199999999997</v>
      </c>
      <c r="M18" s="110">
        <v>10611.4</v>
      </c>
      <c r="N18" s="110">
        <f t="shared" si="6"/>
        <v>109.16728395061727</v>
      </c>
      <c r="O18" s="110">
        <f t="shared" si="7"/>
        <v>7.9665165165165162</v>
      </c>
    </row>
    <row r="19" spans="2:15" ht="31.5" x14ac:dyDescent="0.25">
      <c r="B19" s="8"/>
      <c r="C19" s="23" t="s">
        <v>111</v>
      </c>
      <c r="D19" s="23" t="s">
        <v>382</v>
      </c>
      <c r="E19" s="110">
        <f t="shared" si="9"/>
        <v>98</v>
      </c>
      <c r="F19" s="110">
        <v>18</v>
      </c>
      <c r="G19" s="110">
        <v>80</v>
      </c>
      <c r="H19" s="110">
        <f t="shared" si="10"/>
        <v>95</v>
      </c>
      <c r="I19" s="110">
        <v>16</v>
      </c>
      <c r="J19" s="110">
        <v>79</v>
      </c>
      <c r="K19" s="110">
        <f t="shared" si="8"/>
        <v>30455.5</v>
      </c>
      <c r="L19" s="110">
        <v>22001.200000000001</v>
      </c>
      <c r="M19" s="110">
        <v>8454.2999999999993</v>
      </c>
      <c r="N19" s="110">
        <f t="shared" si="6"/>
        <v>114.58958333333334</v>
      </c>
      <c r="O19" s="110">
        <f t="shared" si="7"/>
        <v>8.9180379746835445</v>
      </c>
    </row>
    <row r="20" spans="2:15" ht="31.5" x14ac:dyDescent="0.25">
      <c r="B20" s="8"/>
      <c r="C20" s="23" t="s">
        <v>127</v>
      </c>
      <c r="D20" s="23" t="s">
        <v>383</v>
      </c>
      <c r="E20" s="110">
        <f t="shared" si="9"/>
        <v>57</v>
      </c>
      <c r="F20" s="110">
        <v>10</v>
      </c>
      <c r="G20" s="110">
        <v>47</v>
      </c>
      <c r="H20" s="110">
        <f t="shared" si="10"/>
        <v>43</v>
      </c>
      <c r="I20" s="110">
        <v>4</v>
      </c>
      <c r="J20" s="110">
        <v>39</v>
      </c>
      <c r="K20" s="110">
        <f t="shared" si="8"/>
        <v>10036.900000000001</v>
      </c>
      <c r="L20" s="110">
        <v>6539.1</v>
      </c>
      <c r="M20" s="110">
        <v>3497.8</v>
      </c>
      <c r="N20" s="110">
        <f t="shared" si="6"/>
        <v>136.23125000000002</v>
      </c>
      <c r="O20" s="110">
        <f t="shared" si="7"/>
        <v>7.473931623931624</v>
      </c>
    </row>
    <row r="21" spans="2:15" ht="31.5" x14ac:dyDescent="0.25">
      <c r="B21" s="8"/>
      <c r="C21" s="23" t="s">
        <v>137</v>
      </c>
      <c r="D21" s="23" t="s">
        <v>384</v>
      </c>
      <c r="E21" s="110">
        <f t="shared" si="9"/>
        <v>152</v>
      </c>
      <c r="F21" s="110">
        <v>30</v>
      </c>
      <c r="G21" s="110">
        <v>122</v>
      </c>
      <c r="H21" s="110">
        <f t="shared" si="10"/>
        <v>113</v>
      </c>
      <c r="I21" s="110">
        <v>21</v>
      </c>
      <c r="J21" s="110">
        <v>92</v>
      </c>
      <c r="K21" s="110">
        <f t="shared" si="8"/>
        <v>39389.300000000003</v>
      </c>
      <c r="L21" s="110">
        <v>31224.2</v>
      </c>
      <c r="M21" s="110">
        <v>8165.1</v>
      </c>
      <c r="N21" s="110">
        <f t="shared" si="6"/>
        <v>123.90555555555557</v>
      </c>
      <c r="O21" s="110">
        <f t="shared" si="7"/>
        <v>7.3959239130434788</v>
      </c>
    </row>
    <row r="22" spans="2:15" ht="31.5" x14ac:dyDescent="0.25">
      <c r="B22" s="8"/>
      <c r="C22" s="23" t="s">
        <v>154</v>
      </c>
      <c r="D22" s="23" t="s">
        <v>385</v>
      </c>
      <c r="E22" s="110">
        <f t="shared" si="9"/>
        <v>106</v>
      </c>
      <c r="F22" s="110">
        <v>22</v>
      </c>
      <c r="G22" s="110">
        <v>84</v>
      </c>
      <c r="H22" s="110">
        <f t="shared" si="10"/>
        <v>88</v>
      </c>
      <c r="I22" s="110">
        <v>14</v>
      </c>
      <c r="J22" s="110">
        <v>74</v>
      </c>
      <c r="K22" s="110">
        <f t="shared" si="8"/>
        <v>27079.5</v>
      </c>
      <c r="L22" s="110">
        <v>19527.3</v>
      </c>
      <c r="M22" s="110">
        <v>7552.2</v>
      </c>
      <c r="N22" s="110">
        <f t="shared" si="6"/>
        <v>116.23392857142856</v>
      </c>
      <c r="O22" s="110">
        <f t="shared" si="7"/>
        <v>8.5047297297297302</v>
      </c>
    </row>
    <row r="23" spans="2:15" ht="31.5" x14ac:dyDescent="0.25">
      <c r="B23" s="8"/>
      <c r="C23" s="23" t="s">
        <v>167</v>
      </c>
      <c r="D23" s="23" t="s">
        <v>386</v>
      </c>
      <c r="E23" s="110">
        <f t="shared" si="9"/>
        <v>138</v>
      </c>
      <c r="F23" s="110">
        <v>30</v>
      </c>
      <c r="G23" s="110">
        <v>108</v>
      </c>
      <c r="H23" s="110">
        <f t="shared" si="10"/>
        <v>132</v>
      </c>
      <c r="I23" s="110">
        <v>28</v>
      </c>
      <c r="J23" s="110">
        <v>104</v>
      </c>
      <c r="K23" s="110">
        <f t="shared" si="8"/>
        <v>53536.9</v>
      </c>
      <c r="L23" s="110">
        <v>39870.400000000001</v>
      </c>
      <c r="M23" s="110">
        <v>13666.5</v>
      </c>
      <c r="N23" s="110">
        <f t="shared" si="6"/>
        <v>118.66190476190478</v>
      </c>
      <c r="O23" s="110">
        <f t="shared" si="7"/>
        <v>10.950721153846153</v>
      </c>
    </row>
    <row r="24" spans="2:15" ht="31.5" x14ac:dyDescent="0.25">
      <c r="B24" s="8"/>
      <c r="C24" s="23" t="s">
        <v>175</v>
      </c>
      <c r="D24" s="23" t="s">
        <v>387</v>
      </c>
      <c r="E24" s="110">
        <f t="shared" si="9"/>
        <v>71</v>
      </c>
      <c r="F24" s="110">
        <v>11</v>
      </c>
      <c r="G24" s="110">
        <v>60</v>
      </c>
      <c r="H24" s="110">
        <f t="shared" si="10"/>
        <v>59</v>
      </c>
      <c r="I24" s="110">
        <v>7</v>
      </c>
      <c r="J24" s="110">
        <v>52</v>
      </c>
      <c r="K24" s="110">
        <f t="shared" si="8"/>
        <v>18218.300000000003</v>
      </c>
      <c r="L24" s="110">
        <v>11055.7</v>
      </c>
      <c r="M24" s="110">
        <v>7162.6</v>
      </c>
      <c r="N24" s="110">
        <f t="shared" si="6"/>
        <v>131.61547619047619</v>
      </c>
      <c r="O24" s="110">
        <f t="shared" si="7"/>
        <v>11.478525641025641</v>
      </c>
    </row>
    <row r="25" spans="2:15" ht="31.5" x14ac:dyDescent="0.25">
      <c r="B25" s="8"/>
      <c r="C25" s="23" t="s">
        <v>187</v>
      </c>
      <c r="D25" s="23" t="s">
        <v>388</v>
      </c>
      <c r="E25" s="110">
        <f t="shared" si="9"/>
        <v>133</v>
      </c>
      <c r="F25" s="110">
        <v>23</v>
      </c>
      <c r="G25" s="110">
        <v>110</v>
      </c>
      <c r="H25" s="110">
        <f t="shared" si="10"/>
        <v>84</v>
      </c>
      <c r="I25" s="110">
        <v>17</v>
      </c>
      <c r="J25" s="110">
        <v>67</v>
      </c>
      <c r="K25" s="110">
        <f t="shared" si="8"/>
        <v>30320.1</v>
      </c>
      <c r="L25" s="110">
        <v>20823.099999999999</v>
      </c>
      <c r="M25" s="110">
        <v>9497</v>
      </c>
      <c r="N25" s="110">
        <f t="shared" si="6"/>
        <v>102.07401960784313</v>
      </c>
      <c r="O25" s="110">
        <f t="shared" si="7"/>
        <v>11.812189054726367</v>
      </c>
    </row>
    <row r="26" spans="2:15" ht="31.5" x14ac:dyDescent="0.25">
      <c r="B26" s="8"/>
      <c r="C26" s="23" t="s">
        <v>197</v>
      </c>
      <c r="D26" s="23" t="s">
        <v>389</v>
      </c>
      <c r="E26" s="110">
        <f t="shared" si="9"/>
        <v>169</v>
      </c>
      <c r="F26" s="110">
        <v>36</v>
      </c>
      <c r="G26" s="110">
        <v>133</v>
      </c>
      <c r="H26" s="110">
        <f t="shared" si="10"/>
        <v>150</v>
      </c>
      <c r="I26" s="110">
        <v>33</v>
      </c>
      <c r="J26" s="110">
        <v>117</v>
      </c>
      <c r="K26" s="110">
        <f t="shared" si="8"/>
        <v>60361.899999999994</v>
      </c>
      <c r="L26" s="110">
        <v>45547.7</v>
      </c>
      <c r="M26" s="110">
        <v>14814.2</v>
      </c>
      <c r="N26" s="110">
        <f t="shared" si="6"/>
        <v>115.01944444444445</v>
      </c>
      <c r="O26" s="110">
        <f t="shared" si="7"/>
        <v>10.551424501424501</v>
      </c>
    </row>
    <row r="27" spans="2:15" ht="31.5" x14ac:dyDescent="0.25">
      <c r="B27" s="8"/>
      <c r="C27" s="23" t="s">
        <v>212</v>
      </c>
      <c r="D27" s="23" t="s">
        <v>390</v>
      </c>
      <c r="E27" s="110">
        <f t="shared" si="9"/>
        <v>93</v>
      </c>
      <c r="F27" s="110">
        <v>15</v>
      </c>
      <c r="G27" s="110">
        <v>78</v>
      </c>
      <c r="H27" s="110">
        <f t="shared" si="10"/>
        <v>76</v>
      </c>
      <c r="I27" s="110">
        <v>11</v>
      </c>
      <c r="J27" s="110">
        <v>65</v>
      </c>
      <c r="K27" s="110">
        <f t="shared" si="8"/>
        <v>20433.5</v>
      </c>
      <c r="L27" s="110">
        <v>12441.2</v>
      </c>
      <c r="M27" s="110">
        <v>7992.3</v>
      </c>
      <c r="N27" s="110">
        <f t="shared" si="6"/>
        <v>94.25151515151515</v>
      </c>
      <c r="O27" s="110">
        <f t="shared" si="7"/>
        <v>10.246538461538462</v>
      </c>
    </row>
    <row r="28" spans="2:15" ht="15.75" x14ac:dyDescent="0.25">
      <c r="B28" s="8"/>
      <c r="C28" s="23" t="s">
        <v>224</v>
      </c>
      <c r="D28" s="23" t="s">
        <v>391</v>
      </c>
      <c r="E28" s="110">
        <f t="shared" si="9"/>
        <v>176</v>
      </c>
      <c r="F28" s="110">
        <v>35</v>
      </c>
      <c r="G28" s="110">
        <v>141</v>
      </c>
      <c r="H28" s="110">
        <f t="shared" si="10"/>
        <v>140</v>
      </c>
      <c r="I28" s="110">
        <v>27</v>
      </c>
      <c r="J28" s="110">
        <v>113</v>
      </c>
      <c r="K28" s="110">
        <f t="shared" si="8"/>
        <v>52093</v>
      </c>
      <c r="L28" s="110">
        <v>41846.699999999997</v>
      </c>
      <c r="M28" s="110">
        <v>10246.299999999999</v>
      </c>
      <c r="N28" s="110">
        <f t="shared" si="6"/>
        <v>129.15648148148148</v>
      </c>
      <c r="O28" s="110">
        <f t="shared" si="7"/>
        <v>7.5562684365781712</v>
      </c>
    </row>
    <row r="29" spans="2:15" ht="31.5" x14ac:dyDescent="0.25">
      <c r="B29" s="8"/>
      <c r="C29" s="23" t="s">
        <v>243</v>
      </c>
      <c r="D29" s="23" t="s">
        <v>392</v>
      </c>
      <c r="E29" s="110">
        <f t="shared" si="9"/>
        <v>101</v>
      </c>
      <c r="F29" s="110">
        <v>20</v>
      </c>
      <c r="G29" s="110">
        <v>81</v>
      </c>
      <c r="H29" s="110">
        <f t="shared" si="10"/>
        <v>90</v>
      </c>
      <c r="I29" s="110">
        <v>16</v>
      </c>
      <c r="J29" s="110">
        <v>74</v>
      </c>
      <c r="K29" s="110">
        <f t="shared" si="8"/>
        <v>27208.800000000003</v>
      </c>
      <c r="L29" s="110">
        <v>21102.9</v>
      </c>
      <c r="M29" s="110">
        <v>6105.9</v>
      </c>
      <c r="N29" s="110">
        <f t="shared" si="6"/>
        <v>109.9109375</v>
      </c>
      <c r="O29" s="110">
        <f t="shared" si="7"/>
        <v>6.876013513513513</v>
      </c>
    </row>
    <row r="30" spans="2:15" ht="31.5" x14ac:dyDescent="0.25">
      <c r="B30" s="8"/>
      <c r="C30" s="23" t="s">
        <v>259</v>
      </c>
      <c r="D30" s="23" t="s">
        <v>393</v>
      </c>
      <c r="E30" s="110">
        <f t="shared" si="9"/>
        <v>93</v>
      </c>
      <c r="F30" s="110">
        <v>15</v>
      </c>
      <c r="G30" s="110">
        <v>78</v>
      </c>
      <c r="H30" s="110">
        <f t="shared" si="10"/>
        <v>72</v>
      </c>
      <c r="I30" s="110">
        <v>13</v>
      </c>
      <c r="J30" s="110">
        <v>59</v>
      </c>
      <c r="K30" s="110">
        <f t="shared" si="8"/>
        <v>24219.5</v>
      </c>
      <c r="L30" s="110">
        <v>17806.099999999999</v>
      </c>
      <c r="M30" s="110">
        <v>6413.4</v>
      </c>
      <c r="N30" s="110">
        <f t="shared" si="6"/>
        <v>114.14166666666665</v>
      </c>
      <c r="O30" s="110">
        <f t="shared" si="7"/>
        <v>9.0584745762711858</v>
      </c>
    </row>
    <row r="31" spans="2:15" ht="15.75" x14ac:dyDescent="0.25">
      <c r="B31" s="8"/>
      <c r="C31" s="23" t="s">
        <v>270</v>
      </c>
      <c r="D31" s="23" t="s">
        <v>394</v>
      </c>
      <c r="E31" s="110">
        <f t="shared" si="9"/>
        <v>92</v>
      </c>
      <c r="F31" s="110">
        <v>14</v>
      </c>
      <c r="G31" s="110">
        <v>78</v>
      </c>
      <c r="H31" s="110">
        <f t="shared" si="10"/>
        <v>73</v>
      </c>
      <c r="I31" s="110">
        <v>8</v>
      </c>
      <c r="J31" s="110">
        <v>65</v>
      </c>
      <c r="K31" s="110">
        <f t="shared" si="8"/>
        <v>17627.900000000001</v>
      </c>
      <c r="L31" s="110">
        <v>10987</v>
      </c>
      <c r="M31" s="110">
        <v>6640.9</v>
      </c>
      <c r="N31" s="110">
        <f t="shared" si="6"/>
        <v>114.44791666666667</v>
      </c>
      <c r="O31" s="110">
        <f t="shared" si="7"/>
        <v>8.5139743589743588</v>
      </c>
    </row>
    <row r="32" spans="2:15" ht="31.5" x14ac:dyDescent="0.25">
      <c r="B32" s="8"/>
      <c r="C32" s="23" t="s">
        <v>281</v>
      </c>
      <c r="D32" s="23" t="s">
        <v>395</v>
      </c>
      <c r="E32" s="110">
        <f t="shared" si="9"/>
        <v>88</v>
      </c>
      <c r="F32" s="110">
        <v>14</v>
      </c>
      <c r="G32" s="110">
        <v>74</v>
      </c>
      <c r="H32" s="110">
        <f t="shared" si="10"/>
        <v>73</v>
      </c>
      <c r="I32" s="110">
        <v>13</v>
      </c>
      <c r="J32" s="110">
        <v>60</v>
      </c>
      <c r="K32" s="110">
        <f t="shared" si="8"/>
        <v>25236.5</v>
      </c>
      <c r="L32" s="110">
        <v>18770</v>
      </c>
      <c r="M32" s="110">
        <v>6466.5</v>
      </c>
      <c r="N32" s="110">
        <f t="shared" si="6"/>
        <v>120.32051282051282</v>
      </c>
      <c r="O32" s="110">
        <f t="shared" si="7"/>
        <v>8.9812500000000011</v>
      </c>
    </row>
    <row r="33" spans="2:15" ht="31.5" x14ac:dyDescent="0.25">
      <c r="B33" s="8"/>
      <c r="C33" s="23" t="s">
        <v>292</v>
      </c>
      <c r="D33" s="23" t="s">
        <v>396</v>
      </c>
      <c r="E33" s="110">
        <f t="shared" si="9"/>
        <v>220</v>
      </c>
      <c r="F33" s="110">
        <v>45</v>
      </c>
      <c r="G33" s="110">
        <v>175</v>
      </c>
      <c r="H33" s="110">
        <f t="shared" si="10"/>
        <v>204</v>
      </c>
      <c r="I33" s="110">
        <v>38</v>
      </c>
      <c r="J33" s="110">
        <v>166</v>
      </c>
      <c r="K33" s="110">
        <f t="shared" si="8"/>
        <v>80872.100000000006</v>
      </c>
      <c r="L33" s="110">
        <v>60083.8</v>
      </c>
      <c r="M33" s="110">
        <v>20788.3</v>
      </c>
      <c r="N33" s="110">
        <f t="shared" si="6"/>
        <v>131.76271929824563</v>
      </c>
      <c r="O33" s="110">
        <f t="shared" si="7"/>
        <v>10.435893574297188</v>
      </c>
    </row>
    <row r="34" spans="2:15" ht="31.5" x14ac:dyDescent="0.25">
      <c r="B34" s="8"/>
      <c r="C34" s="23" t="s">
        <v>313</v>
      </c>
      <c r="D34" s="23" t="s">
        <v>397</v>
      </c>
      <c r="E34" s="110">
        <f t="shared" si="9"/>
        <v>85</v>
      </c>
      <c r="F34" s="110">
        <v>13</v>
      </c>
      <c r="G34" s="110">
        <v>72</v>
      </c>
      <c r="H34" s="110">
        <f t="shared" si="10"/>
        <v>57</v>
      </c>
      <c r="I34" s="110">
        <v>11</v>
      </c>
      <c r="J34" s="110">
        <v>46</v>
      </c>
      <c r="K34" s="110">
        <f t="shared" si="8"/>
        <v>19163.8</v>
      </c>
      <c r="L34" s="110">
        <v>14817.8</v>
      </c>
      <c r="M34" s="110">
        <v>4346</v>
      </c>
      <c r="N34" s="110">
        <f t="shared" si="6"/>
        <v>112.2560606060606</v>
      </c>
      <c r="O34" s="110">
        <f t="shared" si="7"/>
        <v>7.8731884057971016</v>
      </c>
    </row>
    <row r="35" spans="2:15" ht="31.5" x14ac:dyDescent="0.25">
      <c r="B35" s="8"/>
      <c r="C35" s="23" t="s">
        <v>325</v>
      </c>
      <c r="D35" s="23" t="s">
        <v>398</v>
      </c>
      <c r="E35" s="110">
        <f t="shared" si="9"/>
        <v>101</v>
      </c>
      <c r="F35" s="110">
        <v>20</v>
      </c>
      <c r="G35" s="110">
        <v>81</v>
      </c>
      <c r="H35" s="110">
        <f t="shared" si="10"/>
        <v>83</v>
      </c>
      <c r="I35" s="110">
        <v>16</v>
      </c>
      <c r="J35" s="110">
        <v>67</v>
      </c>
      <c r="K35" s="110">
        <f t="shared" si="8"/>
        <v>28298.7</v>
      </c>
      <c r="L35" s="110">
        <v>22832.2</v>
      </c>
      <c r="M35" s="110">
        <v>5466.5</v>
      </c>
      <c r="N35" s="110">
        <f t="shared" si="6"/>
        <v>118.91770833333334</v>
      </c>
      <c r="O35" s="110">
        <f t="shared" si="7"/>
        <v>6.7991293532338304</v>
      </c>
    </row>
    <row r="36" spans="2:15" ht="31.5" x14ac:dyDescent="0.25">
      <c r="B36" s="8"/>
      <c r="C36" s="23" t="s">
        <v>337</v>
      </c>
      <c r="D36" s="23" t="s">
        <v>399</v>
      </c>
      <c r="E36" s="110">
        <f t="shared" si="9"/>
        <v>80</v>
      </c>
      <c r="F36" s="110">
        <v>14</v>
      </c>
      <c r="G36" s="110">
        <v>66</v>
      </c>
      <c r="H36" s="110">
        <f t="shared" si="10"/>
        <v>58</v>
      </c>
      <c r="I36" s="110">
        <v>10</v>
      </c>
      <c r="J36" s="110">
        <v>48</v>
      </c>
      <c r="K36" s="110">
        <f t="shared" si="8"/>
        <v>21506</v>
      </c>
      <c r="L36" s="110">
        <v>15970.1</v>
      </c>
      <c r="M36" s="110">
        <v>5535.9</v>
      </c>
      <c r="N36" s="110">
        <f t="shared" si="6"/>
        <v>133.08416666666668</v>
      </c>
      <c r="O36" s="110">
        <f t="shared" si="7"/>
        <v>9.6109375000000004</v>
      </c>
    </row>
    <row r="37" spans="2:15" ht="31.5" x14ac:dyDescent="0.25">
      <c r="B37" s="8"/>
      <c r="C37" s="23" t="s">
        <v>350</v>
      </c>
      <c r="D37" s="23" t="s">
        <v>400</v>
      </c>
      <c r="E37" s="110">
        <f t="shared" si="9"/>
        <v>76</v>
      </c>
      <c r="F37" s="110">
        <v>15</v>
      </c>
      <c r="G37" s="110">
        <v>61</v>
      </c>
      <c r="H37" s="110">
        <f t="shared" si="10"/>
        <v>53</v>
      </c>
      <c r="I37" s="110">
        <v>13</v>
      </c>
      <c r="J37" s="110">
        <v>40</v>
      </c>
      <c r="K37" s="110">
        <f t="shared" si="8"/>
        <v>22296.400000000001</v>
      </c>
      <c r="L37" s="110">
        <v>18053.400000000001</v>
      </c>
      <c r="M37" s="110">
        <v>4243</v>
      </c>
      <c r="N37" s="110">
        <f t="shared" si="6"/>
        <v>115.72692307692309</v>
      </c>
      <c r="O37" s="110">
        <f t="shared" si="7"/>
        <v>8.8395833333333336</v>
      </c>
    </row>
    <row r="38" spans="2:15" ht="31.5" x14ac:dyDescent="0.25">
      <c r="B38" s="8"/>
      <c r="C38" s="23" t="s">
        <v>355</v>
      </c>
      <c r="D38" s="23" t="s">
        <v>401</v>
      </c>
      <c r="E38" s="110">
        <f t="shared" si="9"/>
        <v>101</v>
      </c>
      <c r="F38" s="110">
        <v>17</v>
      </c>
      <c r="G38" s="110">
        <v>84</v>
      </c>
      <c r="H38" s="110">
        <f t="shared" si="10"/>
        <v>79</v>
      </c>
      <c r="I38" s="110">
        <v>9</v>
      </c>
      <c r="J38" s="110">
        <v>70</v>
      </c>
      <c r="K38" s="110">
        <f t="shared" si="8"/>
        <v>26371.199999999997</v>
      </c>
      <c r="L38" s="110">
        <v>15445.8</v>
      </c>
      <c r="M38" s="110">
        <v>10925.4</v>
      </c>
      <c r="N38" s="110">
        <f t="shared" si="6"/>
        <v>143.01666666666665</v>
      </c>
      <c r="O38" s="110">
        <f t="shared" si="7"/>
        <v>13.006428571428572</v>
      </c>
    </row>
    <row r="39" spans="2:15" ht="31.5" x14ac:dyDescent="0.25">
      <c r="B39" s="8"/>
      <c r="C39" s="23" t="s">
        <v>368</v>
      </c>
      <c r="D39" s="23" t="s">
        <v>402</v>
      </c>
      <c r="E39" s="110">
        <f t="shared" si="9"/>
        <v>390</v>
      </c>
      <c r="F39" s="110">
        <v>90</v>
      </c>
      <c r="G39" s="110">
        <v>300</v>
      </c>
      <c r="H39" s="110">
        <f t="shared" si="10"/>
        <v>328</v>
      </c>
      <c r="I39" s="110">
        <v>77</v>
      </c>
      <c r="J39" s="110">
        <v>251</v>
      </c>
      <c r="K39" s="110">
        <f t="shared" si="8"/>
        <v>145159.79999999999</v>
      </c>
      <c r="L39" s="110">
        <v>112047.4</v>
      </c>
      <c r="M39" s="110">
        <v>33112.400000000001</v>
      </c>
      <c r="N39" s="110">
        <f t="shared" si="6"/>
        <v>121.26341991341991</v>
      </c>
      <c r="O39" s="110">
        <f t="shared" si="7"/>
        <v>10.993492695883134</v>
      </c>
    </row>
    <row r="40" spans="2:15" ht="31.5" customHeight="1" x14ac:dyDescent="0.25">
      <c r="B40" s="8"/>
      <c r="C40" s="142" t="s">
        <v>377</v>
      </c>
      <c r="D40" s="143"/>
      <c r="E40" s="111">
        <f t="shared" ref="E40:J40" si="11">SUM(E41:E65)</f>
        <v>2955</v>
      </c>
      <c r="F40" s="111">
        <f t="shared" si="11"/>
        <v>633</v>
      </c>
      <c r="G40" s="111">
        <f t="shared" si="11"/>
        <v>2322</v>
      </c>
      <c r="H40" s="111">
        <f>I40+J40</f>
        <v>2573</v>
      </c>
      <c r="I40" s="111">
        <f t="shared" si="11"/>
        <v>521</v>
      </c>
      <c r="J40" s="111">
        <f t="shared" si="11"/>
        <v>2052</v>
      </c>
      <c r="K40" s="111">
        <f>SUM(K41:K65)</f>
        <v>1059270.2999999998</v>
      </c>
      <c r="L40" s="111">
        <f t="shared" ref="L40:M40" si="12">SUM(L41:L65)</f>
        <v>738387.59999999986</v>
      </c>
      <c r="M40" s="111">
        <f t="shared" si="12"/>
        <v>320882.6999999999</v>
      </c>
      <c r="N40" s="111">
        <f t="shared" si="6"/>
        <v>118.10422264875238</v>
      </c>
      <c r="O40" s="111">
        <f t="shared" si="7"/>
        <v>13.031298732943467</v>
      </c>
    </row>
    <row r="41" spans="2:15" ht="31.5" x14ac:dyDescent="0.25">
      <c r="B41" s="8"/>
      <c r="C41" s="23" t="s">
        <v>67</v>
      </c>
      <c r="D41" s="23" t="s">
        <v>67</v>
      </c>
      <c r="E41" s="110">
        <f t="shared" ref="E41:E65" si="13">F41+G41</f>
        <v>115</v>
      </c>
      <c r="F41" s="110">
        <v>23</v>
      </c>
      <c r="G41" s="110">
        <v>92</v>
      </c>
      <c r="H41" s="110">
        <f t="shared" ref="H41:H65" si="14">I41+J41</f>
        <v>103</v>
      </c>
      <c r="I41" s="110">
        <v>23</v>
      </c>
      <c r="J41" s="110">
        <v>80</v>
      </c>
      <c r="K41" s="110">
        <f t="shared" ref="K41:K65" si="15">L41+M41</f>
        <v>36476.9</v>
      </c>
      <c r="L41" s="110">
        <v>29609.8</v>
      </c>
      <c r="M41" s="110">
        <v>6867.1</v>
      </c>
      <c r="N41" s="110">
        <f t="shared" si="6"/>
        <v>107.28188405797101</v>
      </c>
      <c r="O41" s="110">
        <f t="shared" si="7"/>
        <v>7.1532291666666667</v>
      </c>
    </row>
    <row r="42" spans="2:15" ht="31.5" x14ac:dyDescent="0.25">
      <c r="B42" s="8"/>
      <c r="C42" s="23" t="s">
        <v>83</v>
      </c>
      <c r="D42" s="23" t="s">
        <v>83</v>
      </c>
      <c r="E42" s="110">
        <f t="shared" si="13"/>
        <v>79</v>
      </c>
      <c r="F42" s="110">
        <v>18</v>
      </c>
      <c r="G42" s="110">
        <v>61</v>
      </c>
      <c r="H42" s="110">
        <f t="shared" si="14"/>
        <v>74</v>
      </c>
      <c r="I42" s="110">
        <v>15</v>
      </c>
      <c r="J42" s="110">
        <v>59</v>
      </c>
      <c r="K42" s="110">
        <f t="shared" si="15"/>
        <v>30764.7</v>
      </c>
      <c r="L42" s="110">
        <v>21922.9</v>
      </c>
      <c r="M42" s="110">
        <v>8841.7999999999993</v>
      </c>
      <c r="N42" s="110">
        <f t="shared" si="6"/>
        <v>121.7938888888889</v>
      </c>
      <c r="O42" s="110">
        <f t="shared" si="7"/>
        <v>12.488418079096045</v>
      </c>
    </row>
    <row r="43" spans="2:15" ht="31.5" x14ac:dyDescent="0.25">
      <c r="B43" s="8"/>
      <c r="C43" s="23" t="s">
        <v>94</v>
      </c>
      <c r="D43" s="23" t="s">
        <v>94</v>
      </c>
      <c r="E43" s="110">
        <f t="shared" si="13"/>
        <v>233</v>
      </c>
      <c r="F43" s="110">
        <v>55</v>
      </c>
      <c r="G43" s="110">
        <v>178</v>
      </c>
      <c r="H43" s="110">
        <f t="shared" si="14"/>
        <v>195</v>
      </c>
      <c r="I43" s="110">
        <v>40</v>
      </c>
      <c r="J43" s="110">
        <v>155</v>
      </c>
      <c r="K43" s="110">
        <f t="shared" si="15"/>
        <v>91857.5</v>
      </c>
      <c r="L43" s="110">
        <v>60593.4</v>
      </c>
      <c r="M43" s="110">
        <v>31264.1</v>
      </c>
      <c r="N43" s="110">
        <f t="shared" si="6"/>
        <v>126.23625</v>
      </c>
      <c r="O43" s="110">
        <f t="shared" si="7"/>
        <v>16.808655913978495</v>
      </c>
    </row>
    <row r="44" spans="2:15" ht="31.5" x14ac:dyDescent="0.25">
      <c r="B44" s="8"/>
      <c r="C44" s="23" t="s">
        <v>98</v>
      </c>
      <c r="D44" s="23" t="s">
        <v>98</v>
      </c>
      <c r="E44" s="110">
        <f t="shared" si="13"/>
        <v>228</v>
      </c>
      <c r="F44" s="110">
        <v>51</v>
      </c>
      <c r="G44" s="110">
        <v>177</v>
      </c>
      <c r="H44" s="110">
        <f t="shared" si="14"/>
        <v>203</v>
      </c>
      <c r="I44" s="110">
        <v>49</v>
      </c>
      <c r="J44" s="110">
        <v>154</v>
      </c>
      <c r="K44" s="110">
        <f t="shared" si="15"/>
        <v>91347.7</v>
      </c>
      <c r="L44" s="110">
        <v>65033.9</v>
      </c>
      <c r="M44" s="110">
        <v>26313.8</v>
      </c>
      <c r="N44" s="110">
        <f t="shared" si="6"/>
        <v>110.60187074829933</v>
      </c>
      <c r="O44" s="110">
        <f t="shared" si="7"/>
        <v>14.239069264069263</v>
      </c>
    </row>
    <row r="45" spans="2:15" ht="31.5" x14ac:dyDescent="0.25">
      <c r="B45" s="8"/>
      <c r="C45" s="23" t="s">
        <v>112</v>
      </c>
      <c r="D45" s="23" t="s">
        <v>112</v>
      </c>
      <c r="E45" s="110">
        <f t="shared" si="13"/>
        <v>109</v>
      </c>
      <c r="F45" s="110">
        <v>25</v>
      </c>
      <c r="G45" s="110">
        <v>84</v>
      </c>
      <c r="H45" s="110">
        <f t="shared" si="14"/>
        <v>99</v>
      </c>
      <c r="I45" s="110">
        <v>18</v>
      </c>
      <c r="J45" s="110">
        <v>81</v>
      </c>
      <c r="K45" s="110">
        <f t="shared" si="15"/>
        <v>39900.199999999997</v>
      </c>
      <c r="L45" s="110">
        <v>28559.3</v>
      </c>
      <c r="M45" s="110">
        <v>11340.9</v>
      </c>
      <c r="N45" s="110">
        <f t="shared" si="6"/>
        <v>132.21898148148148</v>
      </c>
      <c r="O45" s="110">
        <f t="shared" si="7"/>
        <v>11.667592592592593</v>
      </c>
    </row>
    <row r="46" spans="2:15" ht="31.5" x14ac:dyDescent="0.25">
      <c r="B46" s="8"/>
      <c r="C46" s="23" t="s">
        <v>128</v>
      </c>
      <c r="D46" s="23" t="s">
        <v>128</v>
      </c>
      <c r="E46" s="110">
        <f t="shared" si="13"/>
        <v>67</v>
      </c>
      <c r="F46" s="110">
        <v>13</v>
      </c>
      <c r="G46" s="110">
        <v>54</v>
      </c>
      <c r="H46" s="110">
        <f t="shared" si="14"/>
        <v>61</v>
      </c>
      <c r="I46" s="110">
        <v>12</v>
      </c>
      <c r="J46" s="110">
        <v>49</v>
      </c>
      <c r="K46" s="110">
        <f t="shared" si="15"/>
        <v>20513</v>
      </c>
      <c r="L46" s="110">
        <v>15969.5</v>
      </c>
      <c r="M46" s="110">
        <v>4543.5</v>
      </c>
      <c r="N46" s="110">
        <f t="shared" si="6"/>
        <v>110.89930555555556</v>
      </c>
      <c r="O46" s="110">
        <f t="shared" si="7"/>
        <v>7.7270408163265314</v>
      </c>
    </row>
    <row r="47" spans="2:15" ht="31.5" x14ac:dyDescent="0.25">
      <c r="B47" s="8"/>
      <c r="C47" s="23" t="s">
        <v>138</v>
      </c>
      <c r="D47" s="23" t="s">
        <v>138</v>
      </c>
      <c r="E47" s="110">
        <f t="shared" si="13"/>
        <v>135</v>
      </c>
      <c r="F47" s="110">
        <v>28</v>
      </c>
      <c r="G47" s="110">
        <v>107</v>
      </c>
      <c r="H47" s="110">
        <f t="shared" si="14"/>
        <v>109</v>
      </c>
      <c r="I47" s="110">
        <v>20</v>
      </c>
      <c r="J47" s="110">
        <v>89</v>
      </c>
      <c r="K47" s="110">
        <f t="shared" si="15"/>
        <v>39049.100000000006</v>
      </c>
      <c r="L47" s="110">
        <v>26586.9</v>
      </c>
      <c r="M47" s="110">
        <v>12462.2</v>
      </c>
      <c r="N47" s="110">
        <f t="shared" si="6"/>
        <v>110.77875</v>
      </c>
      <c r="O47" s="110">
        <f t="shared" si="7"/>
        <v>11.668726591760299</v>
      </c>
    </row>
    <row r="48" spans="2:15" ht="31.5" x14ac:dyDescent="0.25">
      <c r="B48" s="8"/>
      <c r="C48" s="23" t="s">
        <v>155</v>
      </c>
      <c r="D48" s="23" t="s">
        <v>155</v>
      </c>
      <c r="E48" s="110">
        <f t="shared" si="13"/>
        <v>103</v>
      </c>
      <c r="F48" s="110">
        <v>19</v>
      </c>
      <c r="G48" s="110">
        <v>84</v>
      </c>
      <c r="H48" s="110">
        <f t="shared" si="14"/>
        <v>94</v>
      </c>
      <c r="I48" s="110">
        <v>17</v>
      </c>
      <c r="J48" s="110">
        <v>77</v>
      </c>
      <c r="K48" s="110">
        <f t="shared" si="15"/>
        <v>31601</v>
      </c>
      <c r="L48" s="110">
        <v>23708.2</v>
      </c>
      <c r="M48" s="110">
        <v>7892.8</v>
      </c>
      <c r="N48" s="110">
        <f t="shared" si="6"/>
        <v>116.21666666666668</v>
      </c>
      <c r="O48" s="110">
        <f t="shared" si="7"/>
        <v>8.5419913419913431</v>
      </c>
    </row>
    <row r="49" spans="2:15" ht="31.5" x14ac:dyDescent="0.25">
      <c r="B49" s="8"/>
      <c r="C49" s="23" t="s">
        <v>168</v>
      </c>
      <c r="D49" s="23" t="s">
        <v>168</v>
      </c>
      <c r="E49" s="110">
        <f t="shared" si="13"/>
        <v>114</v>
      </c>
      <c r="F49" s="110">
        <v>25</v>
      </c>
      <c r="G49" s="110">
        <v>89</v>
      </c>
      <c r="H49" s="110">
        <f t="shared" si="14"/>
        <v>98</v>
      </c>
      <c r="I49" s="110">
        <v>22</v>
      </c>
      <c r="J49" s="110">
        <v>76</v>
      </c>
      <c r="K49" s="110">
        <f t="shared" si="15"/>
        <v>45953.4</v>
      </c>
      <c r="L49" s="110">
        <v>34772.9</v>
      </c>
      <c r="M49" s="110">
        <v>11180.5</v>
      </c>
      <c r="N49" s="110">
        <f t="shared" si="6"/>
        <v>131.71553030303031</v>
      </c>
      <c r="O49" s="110">
        <f t="shared" si="7"/>
        <v>12.259320175438596</v>
      </c>
    </row>
    <row r="50" spans="2:15" ht="31.5" x14ac:dyDescent="0.25">
      <c r="B50" s="8"/>
      <c r="C50" s="23" t="s">
        <v>176</v>
      </c>
      <c r="D50" s="23" t="s">
        <v>176</v>
      </c>
      <c r="E50" s="110">
        <f t="shared" si="13"/>
        <v>78</v>
      </c>
      <c r="F50" s="110">
        <v>17</v>
      </c>
      <c r="G50" s="110">
        <v>61</v>
      </c>
      <c r="H50" s="110">
        <f t="shared" si="14"/>
        <v>72</v>
      </c>
      <c r="I50" s="110">
        <v>13</v>
      </c>
      <c r="J50" s="110">
        <v>59</v>
      </c>
      <c r="K50" s="110">
        <f t="shared" si="15"/>
        <v>23852.6</v>
      </c>
      <c r="L50" s="110">
        <v>17519.599999999999</v>
      </c>
      <c r="M50" s="110">
        <v>6333</v>
      </c>
      <c r="N50" s="110">
        <f t="shared" si="6"/>
        <v>112.3051282051282</v>
      </c>
      <c r="O50" s="110">
        <f t="shared" si="7"/>
        <v>8.9449152542372889</v>
      </c>
    </row>
    <row r="51" spans="2:15" ht="31.5" x14ac:dyDescent="0.25">
      <c r="B51" s="8"/>
      <c r="C51" s="23" t="s">
        <v>188</v>
      </c>
      <c r="D51" s="23" t="s">
        <v>188</v>
      </c>
      <c r="E51" s="110">
        <f t="shared" si="13"/>
        <v>128</v>
      </c>
      <c r="F51" s="110">
        <v>21</v>
      </c>
      <c r="G51" s="110">
        <v>107</v>
      </c>
      <c r="H51" s="110">
        <f t="shared" si="14"/>
        <v>85</v>
      </c>
      <c r="I51" s="110">
        <v>14</v>
      </c>
      <c r="J51" s="110">
        <v>71</v>
      </c>
      <c r="K51" s="110">
        <f t="shared" si="15"/>
        <v>31469.600000000002</v>
      </c>
      <c r="L51" s="110">
        <v>18736.900000000001</v>
      </c>
      <c r="M51" s="110">
        <v>12732.7</v>
      </c>
      <c r="N51" s="110">
        <f t="shared" si="6"/>
        <v>111.52916666666668</v>
      </c>
      <c r="O51" s="110">
        <f t="shared" si="7"/>
        <v>14.944483568075119</v>
      </c>
    </row>
    <row r="52" spans="2:15" ht="31.5" x14ac:dyDescent="0.25">
      <c r="B52" s="8"/>
      <c r="C52" s="23" t="s">
        <v>198</v>
      </c>
      <c r="D52" s="23" t="s">
        <v>198</v>
      </c>
      <c r="E52" s="110">
        <f t="shared" si="13"/>
        <v>153</v>
      </c>
      <c r="F52" s="110">
        <v>35</v>
      </c>
      <c r="G52" s="110">
        <v>118</v>
      </c>
      <c r="H52" s="110">
        <f t="shared" si="14"/>
        <v>138</v>
      </c>
      <c r="I52" s="110">
        <v>27</v>
      </c>
      <c r="J52" s="110">
        <v>111</v>
      </c>
      <c r="K52" s="110">
        <f t="shared" si="15"/>
        <v>54383.4</v>
      </c>
      <c r="L52" s="110">
        <v>41706.800000000003</v>
      </c>
      <c r="M52" s="110">
        <v>12676.6</v>
      </c>
      <c r="N52" s="110">
        <f t="shared" si="6"/>
        <v>128.7246913580247</v>
      </c>
      <c r="O52" s="110">
        <f t="shared" si="7"/>
        <v>9.516966966966967</v>
      </c>
    </row>
    <row r="53" spans="2:15" ht="31.5" x14ac:dyDescent="0.25">
      <c r="B53" s="8"/>
      <c r="C53" s="23" t="s">
        <v>213</v>
      </c>
      <c r="D53" s="23" t="s">
        <v>213</v>
      </c>
      <c r="E53" s="110">
        <f t="shared" si="13"/>
        <v>78</v>
      </c>
      <c r="F53" s="110">
        <v>17</v>
      </c>
      <c r="G53" s="110">
        <v>61</v>
      </c>
      <c r="H53" s="110">
        <f t="shared" si="14"/>
        <v>68</v>
      </c>
      <c r="I53" s="110">
        <v>12</v>
      </c>
      <c r="J53" s="110">
        <v>56</v>
      </c>
      <c r="K53" s="110">
        <f t="shared" si="15"/>
        <v>26290.400000000001</v>
      </c>
      <c r="L53" s="110">
        <v>16183.1</v>
      </c>
      <c r="M53" s="110">
        <v>10107.299999999999</v>
      </c>
      <c r="N53" s="110">
        <f t="shared" si="6"/>
        <v>112.38263888888889</v>
      </c>
      <c r="O53" s="110">
        <f t="shared" si="7"/>
        <v>15.040624999999999</v>
      </c>
    </row>
    <row r="54" spans="2:15" ht="31.5" x14ac:dyDescent="0.25">
      <c r="B54" s="8"/>
      <c r="C54" s="23" t="s">
        <v>225</v>
      </c>
      <c r="D54" s="23" t="s">
        <v>225</v>
      </c>
      <c r="E54" s="110">
        <f t="shared" si="13"/>
        <v>159</v>
      </c>
      <c r="F54" s="110">
        <v>35</v>
      </c>
      <c r="G54" s="110">
        <v>124</v>
      </c>
      <c r="H54" s="110">
        <f t="shared" si="14"/>
        <v>143</v>
      </c>
      <c r="I54" s="110">
        <v>29</v>
      </c>
      <c r="J54" s="110">
        <v>114</v>
      </c>
      <c r="K54" s="110">
        <f t="shared" si="15"/>
        <v>62018.400000000001</v>
      </c>
      <c r="L54" s="110">
        <v>48321</v>
      </c>
      <c r="M54" s="110">
        <v>13697.4</v>
      </c>
      <c r="N54" s="110">
        <f t="shared" si="6"/>
        <v>138.85344827586206</v>
      </c>
      <c r="O54" s="110">
        <f t="shared" si="7"/>
        <v>10.012719298245614</v>
      </c>
    </row>
    <row r="55" spans="2:15" ht="31.5" x14ac:dyDescent="0.25">
      <c r="B55" s="8"/>
      <c r="C55" s="23" t="s">
        <v>244</v>
      </c>
      <c r="D55" s="23" t="s">
        <v>244</v>
      </c>
      <c r="E55" s="110">
        <f t="shared" si="13"/>
        <v>105</v>
      </c>
      <c r="F55" s="110">
        <v>21</v>
      </c>
      <c r="G55" s="110">
        <v>84</v>
      </c>
      <c r="H55" s="110">
        <f t="shared" si="14"/>
        <v>96</v>
      </c>
      <c r="I55" s="110">
        <v>19</v>
      </c>
      <c r="J55" s="110">
        <v>77</v>
      </c>
      <c r="K55" s="110">
        <f t="shared" si="15"/>
        <v>35788</v>
      </c>
      <c r="L55" s="110">
        <v>24930.799999999999</v>
      </c>
      <c r="M55" s="110">
        <v>10857.2</v>
      </c>
      <c r="N55" s="110">
        <f t="shared" si="6"/>
        <v>109.34561403508771</v>
      </c>
      <c r="O55" s="110">
        <f t="shared" si="7"/>
        <v>11.750216450216451</v>
      </c>
    </row>
    <row r="56" spans="2:15" ht="31.5" x14ac:dyDescent="0.25">
      <c r="B56" s="8"/>
      <c r="C56" s="23" t="s">
        <v>260</v>
      </c>
      <c r="D56" s="23" t="s">
        <v>260</v>
      </c>
      <c r="E56" s="110">
        <f t="shared" si="13"/>
        <v>78</v>
      </c>
      <c r="F56" s="110">
        <v>17</v>
      </c>
      <c r="G56" s="110">
        <v>61</v>
      </c>
      <c r="H56" s="110">
        <f t="shared" si="14"/>
        <v>73</v>
      </c>
      <c r="I56" s="110">
        <v>14</v>
      </c>
      <c r="J56" s="110">
        <v>59</v>
      </c>
      <c r="K56" s="110">
        <f t="shared" si="15"/>
        <v>29524.1</v>
      </c>
      <c r="L56" s="110">
        <v>20321.2</v>
      </c>
      <c r="M56" s="110">
        <v>9202.9</v>
      </c>
      <c r="N56" s="110">
        <f t="shared" si="6"/>
        <v>120.95952380952382</v>
      </c>
      <c r="O56" s="110">
        <f t="shared" si="7"/>
        <v>12.998446327683615</v>
      </c>
    </row>
    <row r="57" spans="2:15" ht="31.5" x14ac:dyDescent="0.25">
      <c r="B57" s="8"/>
      <c r="C57" s="23" t="s">
        <v>271</v>
      </c>
      <c r="D57" s="23" t="s">
        <v>271</v>
      </c>
      <c r="E57" s="110">
        <f t="shared" si="13"/>
        <v>81</v>
      </c>
      <c r="F57" s="110">
        <v>17</v>
      </c>
      <c r="G57" s="110">
        <v>64</v>
      </c>
      <c r="H57" s="110">
        <f t="shared" si="14"/>
        <v>76</v>
      </c>
      <c r="I57" s="110">
        <v>15</v>
      </c>
      <c r="J57" s="110">
        <v>61</v>
      </c>
      <c r="K57" s="110">
        <f t="shared" si="15"/>
        <v>33710</v>
      </c>
      <c r="L57" s="110">
        <v>22926.2</v>
      </c>
      <c r="M57" s="110">
        <v>10783.8</v>
      </c>
      <c r="N57" s="110">
        <f t="shared" si="6"/>
        <v>127.36777777777779</v>
      </c>
      <c r="O57" s="110">
        <f t="shared" si="7"/>
        <v>14.731967213114752</v>
      </c>
    </row>
    <row r="58" spans="2:15" ht="31.5" x14ac:dyDescent="0.25">
      <c r="B58" s="8"/>
      <c r="C58" s="23" t="s">
        <v>282</v>
      </c>
      <c r="D58" s="23" t="s">
        <v>282</v>
      </c>
      <c r="E58" s="110">
        <f t="shared" si="13"/>
        <v>77</v>
      </c>
      <c r="F58" s="110">
        <v>16</v>
      </c>
      <c r="G58" s="110">
        <v>61</v>
      </c>
      <c r="H58" s="110">
        <f t="shared" si="14"/>
        <v>68</v>
      </c>
      <c r="I58" s="110">
        <v>11</v>
      </c>
      <c r="J58" s="110">
        <v>57</v>
      </c>
      <c r="K58" s="110">
        <f t="shared" si="15"/>
        <v>21608.699999999997</v>
      </c>
      <c r="L58" s="110">
        <v>13181.4</v>
      </c>
      <c r="M58" s="110">
        <v>8427.2999999999993</v>
      </c>
      <c r="N58" s="110">
        <f t="shared" si="6"/>
        <v>99.859090909090909</v>
      </c>
      <c r="O58" s="110">
        <f t="shared" si="7"/>
        <v>12.320614035087717</v>
      </c>
    </row>
    <row r="59" spans="2:15" ht="31.5" x14ac:dyDescent="0.25">
      <c r="B59" s="8"/>
      <c r="C59" s="23" t="s">
        <v>293</v>
      </c>
      <c r="D59" s="23" t="s">
        <v>293</v>
      </c>
      <c r="E59" s="110">
        <f t="shared" si="13"/>
        <v>192</v>
      </c>
      <c r="F59" s="110">
        <v>40</v>
      </c>
      <c r="G59" s="110">
        <v>152</v>
      </c>
      <c r="H59" s="110">
        <f t="shared" si="14"/>
        <v>171</v>
      </c>
      <c r="I59" s="110">
        <v>33</v>
      </c>
      <c r="J59" s="110">
        <v>138</v>
      </c>
      <c r="K59" s="110">
        <f t="shared" si="15"/>
        <v>79787.399999999994</v>
      </c>
      <c r="L59" s="110">
        <v>45667.9</v>
      </c>
      <c r="M59" s="110">
        <v>34119.5</v>
      </c>
      <c r="N59" s="110">
        <f t="shared" si="6"/>
        <v>115.32297979797981</v>
      </c>
      <c r="O59" s="110">
        <f t="shared" si="7"/>
        <v>20.603562801932366</v>
      </c>
    </row>
    <row r="60" spans="2:15" ht="31.5" x14ac:dyDescent="0.25">
      <c r="B60" s="8"/>
      <c r="C60" s="23" t="s">
        <v>314</v>
      </c>
      <c r="D60" s="23" t="s">
        <v>314</v>
      </c>
      <c r="E60" s="110">
        <f t="shared" si="13"/>
        <v>78</v>
      </c>
      <c r="F60" s="110">
        <v>17</v>
      </c>
      <c r="G60" s="110">
        <v>61</v>
      </c>
      <c r="H60" s="110">
        <f t="shared" si="14"/>
        <v>71</v>
      </c>
      <c r="I60" s="110">
        <v>14</v>
      </c>
      <c r="J60" s="110">
        <v>57</v>
      </c>
      <c r="K60" s="110">
        <f t="shared" si="15"/>
        <v>24555.399999999998</v>
      </c>
      <c r="L60" s="110">
        <v>18158.599999999999</v>
      </c>
      <c r="M60" s="110">
        <v>6396.8</v>
      </c>
      <c r="N60" s="110">
        <f t="shared" si="6"/>
        <v>108.08690476190475</v>
      </c>
      <c r="O60" s="110">
        <f t="shared" si="7"/>
        <v>9.3520467836257311</v>
      </c>
    </row>
    <row r="61" spans="2:15" ht="31.5" x14ac:dyDescent="0.25">
      <c r="B61" s="8"/>
      <c r="C61" s="23" t="s">
        <v>326</v>
      </c>
      <c r="D61" s="23" t="s">
        <v>326</v>
      </c>
      <c r="E61" s="110">
        <f t="shared" si="13"/>
        <v>98</v>
      </c>
      <c r="F61" s="110">
        <v>21</v>
      </c>
      <c r="G61" s="110">
        <v>77</v>
      </c>
      <c r="H61" s="110">
        <f t="shared" si="14"/>
        <v>89</v>
      </c>
      <c r="I61" s="110">
        <v>17</v>
      </c>
      <c r="J61" s="110">
        <v>72</v>
      </c>
      <c r="K61" s="110">
        <f t="shared" si="15"/>
        <v>34506.199999999997</v>
      </c>
      <c r="L61" s="110">
        <v>24873.1</v>
      </c>
      <c r="M61" s="110">
        <v>9633.1</v>
      </c>
      <c r="N61" s="110">
        <f t="shared" si="6"/>
        <v>121.92696078431372</v>
      </c>
      <c r="O61" s="110">
        <f t="shared" si="7"/>
        <v>11.149421296296296</v>
      </c>
    </row>
    <row r="62" spans="2:15" ht="31.5" x14ac:dyDescent="0.25">
      <c r="B62" s="8"/>
      <c r="C62" s="23" t="s">
        <v>338</v>
      </c>
      <c r="D62" s="23" t="s">
        <v>338</v>
      </c>
      <c r="E62" s="110">
        <f t="shared" si="13"/>
        <v>90</v>
      </c>
      <c r="F62" s="110">
        <v>17</v>
      </c>
      <c r="G62" s="110">
        <v>73</v>
      </c>
      <c r="H62" s="110">
        <f t="shared" si="14"/>
        <v>77</v>
      </c>
      <c r="I62" s="110">
        <v>16</v>
      </c>
      <c r="J62" s="110">
        <v>61</v>
      </c>
      <c r="K62" s="110">
        <f t="shared" si="15"/>
        <v>25328.7</v>
      </c>
      <c r="L62" s="110">
        <v>19675.7</v>
      </c>
      <c r="M62" s="110">
        <v>5653</v>
      </c>
      <c r="N62" s="110">
        <f t="shared" si="6"/>
        <v>102.47760416666667</v>
      </c>
      <c r="O62" s="110">
        <f t="shared" si="7"/>
        <v>7.722677595628415</v>
      </c>
    </row>
    <row r="63" spans="2:15" ht="31.5" x14ac:dyDescent="0.25">
      <c r="B63" s="8"/>
      <c r="C63" s="23" t="s">
        <v>351</v>
      </c>
      <c r="D63" s="23" t="s">
        <v>351</v>
      </c>
      <c r="E63" s="110">
        <f t="shared" si="13"/>
        <v>51</v>
      </c>
      <c r="F63" s="110">
        <v>9</v>
      </c>
      <c r="G63" s="110">
        <v>42</v>
      </c>
      <c r="H63" s="110">
        <f t="shared" si="14"/>
        <v>46</v>
      </c>
      <c r="I63" s="110">
        <v>9</v>
      </c>
      <c r="J63" s="110">
        <v>37</v>
      </c>
      <c r="K63" s="110">
        <f t="shared" si="15"/>
        <v>15885.7</v>
      </c>
      <c r="L63" s="110">
        <v>10381.9</v>
      </c>
      <c r="M63" s="110">
        <v>5503.8</v>
      </c>
      <c r="N63" s="110">
        <f t="shared" si="6"/>
        <v>96.128703703703707</v>
      </c>
      <c r="O63" s="110">
        <f t="shared" si="7"/>
        <v>12.395945945945947</v>
      </c>
    </row>
    <row r="64" spans="2:15" ht="31.5" x14ac:dyDescent="0.25">
      <c r="B64" s="8"/>
      <c r="C64" s="23" t="s">
        <v>356</v>
      </c>
      <c r="D64" s="23" t="s">
        <v>356</v>
      </c>
      <c r="E64" s="110">
        <f t="shared" si="13"/>
        <v>76</v>
      </c>
      <c r="F64" s="110">
        <v>16</v>
      </c>
      <c r="G64" s="110">
        <v>60</v>
      </c>
      <c r="H64" s="110">
        <f t="shared" si="14"/>
        <v>68</v>
      </c>
      <c r="I64" s="110">
        <v>13</v>
      </c>
      <c r="J64" s="110">
        <v>55</v>
      </c>
      <c r="K64" s="110">
        <f t="shared" si="15"/>
        <v>28740.199999999997</v>
      </c>
      <c r="L64" s="110">
        <v>18906.599999999999</v>
      </c>
      <c r="M64" s="110">
        <v>9833.6</v>
      </c>
      <c r="N64" s="110">
        <f t="shared" si="6"/>
        <v>121.19615384615383</v>
      </c>
      <c r="O64" s="110">
        <f t="shared" si="7"/>
        <v>14.89939393939394</v>
      </c>
    </row>
    <row r="65" spans="2:15" ht="31.5" x14ac:dyDescent="0.25">
      <c r="B65" s="8"/>
      <c r="C65" s="23" t="s">
        <v>369</v>
      </c>
      <c r="D65" s="23" t="s">
        <v>369</v>
      </c>
      <c r="E65" s="110">
        <f t="shared" si="13"/>
        <v>250</v>
      </c>
      <c r="F65" s="110">
        <v>60</v>
      </c>
      <c r="G65" s="110">
        <v>190</v>
      </c>
      <c r="H65" s="110">
        <f t="shared" si="14"/>
        <v>196</v>
      </c>
      <c r="I65" s="110">
        <v>49</v>
      </c>
      <c r="J65" s="110">
        <v>147</v>
      </c>
      <c r="K65" s="110">
        <f t="shared" si="15"/>
        <v>104358</v>
      </c>
      <c r="L65" s="110">
        <v>70140</v>
      </c>
      <c r="M65" s="110">
        <v>34218</v>
      </c>
      <c r="N65" s="110">
        <f t="shared" si="6"/>
        <v>119.28571428571428</v>
      </c>
      <c r="O65" s="110">
        <f t="shared" si="7"/>
        <v>19.397959183673468</v>
      </c>
    </row>
    <row r="66" spans="2:15" ht="27" customHeight="1" x14ac:dyDescent="0.25">
      <c r="B66" s="8"/>
      <c r="C66" s="142" t="s">
        <v>21</v>
      </c>
      <c r="D66" s="143"/>
      <c r="E66" s="111">
        <f t="shared" ref="E66:J66" si="16">SUM(E67:E90)</f>
        <v>4235</v>
      </c>
      <c r="F66" s="111">
        <f t="shared" si="16"/>
        <v>964</v>
      </c>
      <c r="G66" s="111">
        <f t="shared" si="16"/>
        <v>3271</v>
      </c>
      <c r="H66" s="111">
        <f t="shared" si="16"/>
        <v>3556</v>
      </c>
      <c r="I66" s="111">
        <f t="shared" si="16"/>
        <v>569</v>
      </c>
      <c r="J66" s="111">
        <f t="shared" si="16"/>
        <v>2987</v>
      </c>
      <c r="K66" s="111">
        <f t="shared" ref="K66" si="17">L66+M66</f>
        <v>2128605.7000000002</v>
      </c>
      <c r="L66" s="111">
        <f>SUM(L67:L90)</f>
        <v>1578724.4000000001</v>
      </c>
      <c r="M66" s="111">
        <f>SUM(M67:M90)</f>
        <v>549881.30000000005</v>
      </c>
      <c r="N66" s="111">
        <f t="shared" si="6"/>
        <v>231.21329818394847</v>
      </c>
      <c r="O66" s="111">
        <f t="shared" si="7"/>
        <v>15.340958040397277</v>
      </c>
    </row>
    <row r="67" spans="2:15" ht="15.75" x14ac:dyDescent="0.25">
      <c r="B67" s="8"/>
      <c r="C67" s="23" t="s">
        <v>22</v>
      </c>
      <c r="D67" s="23" t="s">
        <v>22</v>
      </c>
      <c r="E67" s="110">
        <f t="shared" ref="E67:E90" si="18">F67+G67</f>
        <v>136</v>
      </c>
      <c r="F67" s="110">
        <v>40</v>
      </c>
      <c r="G67" s="110">
        <v>96</v>
      </c>
      <c r="H67" s="110">
        <f t="shared" ref="H67:H89" si="19">I67+J67</f>
        <v>118</v>
      </c>
      <c r="I67" s="110">
        <v>26</v>
      </c>
      <c r="J67" s="110">
        <v>92</v>
      </c>
      <c r="K67" s="110">
        <f>L67+M67</f>
        <v>91647.9</v>
      </c>
      <c r="L67" s="110">
        <v>60809.4</v>
      </c>
      <c r="M67" s="110">
        <v>30838.5</v>
      </c>
      <c r="N67" s="110">
        <f t="shared" si="6"/>
        <v>194.90192307692305</v>
      </c>
      <c r="O67" s="110">
        <f t="shared" si="7"/>
        <v>27.93342391304348</v>
      </c>
    </row>
    <row r="68" spans="2:15" ht="15.75" x14ac:dyDescent="0.25">
      <c r="B68" s="8"/>
      <c r="C68" s="23" t="s">
        <v>23</v>
      </c>
      <c r="D68" s="23" t="s">
        <v>23</v>
      </c>
      <c r="E68" s="110">
        <f t="shared" si="18"/>
        <v>120</v>
      </c>
      <c r="F68" s="110">
        <v>25</v>
      </c>
      <c r="G68" s="110">
        <v>95</v>
      </c>
      <c r="H68" s="110">
        <f t="shared" si="19"/>
        <v>98</v>
      </c>
      <c r="I68" s="110">
        <v>15</v>
      </c>
      <c r="J68" s="110">
        <v>83</v>
      </c>
      <c r="K68" s="110">
        <f t="shared" ref="K68:K90" si="20">L68+M68</f>
        <v>43938.899999999994</v>
      </c>
      <c r="L68" s="110">
        <v>35084.199999999997</v>
      </c>
      <c r="M68" s="110">
        <v>8854.7000000000007</v>
      </c>
      <c r="N68" s="110">
        <f t="shared" si="6"/>
        <v>194.9122222222222</v>
      </c>
      <c r="O68" s="110">
        <f t="shared" si="7"/>
        <v>8.8902610441767074</v>
      </c>
    </row>
    <row r="69" spans="2:15" ht="15.75" x14ac:dyDescent="0.25">
      <c r="B69" s="8"/>
      <c r="C69" s="23" t="s">
        <v>24</v>
      </c>
      <c r="D69" s="23" t="s">
        <v>24</v>
      </c>
      <c r="E69" s="110">
        <f t="shared" si="18"/>
        <v>260</v>
      </c>
      <c r="F69" s="110">
        <v>60</v>
      </c>
      <c r="G69" s="110">
        <v>200</v>
      </c>
      <c r="H69" s="110">
        <f t="shared" si="19"/>
        <v>222</v>
      </c>
      <c r="I69" s="110">
        <v>30</v>
      </c>
      <c r="J69" s="110">
        <v>192</v>
      </c>
      <c r="K69" s="110">
        <f t="shared" si="20"/>
        <v>131313.20000000001</v>
      </c>
      <c r="L69" s="110">
        <v>89001.8</v>
      </c>
      <c r="M69" s="110">
        <v>42311.4</v>
      </c>
      <c r="N69" s="110">
        <f t="shared" si="6"/>
        <v>247.22722222222225</v>
      </c>
      <c r="O69" s="110">
        <f t="shared" si="7"/>
        <v>18.364322916666669</v>
      </c>
    </row>
    <row r="70" spans="2:15" ht="15.75" x14ac:dyDescent="0.25">
      <c r="B70" s="8"/>
      <c r="C70" s="24" t="s">
        <v>25</v>
      </c>
      <c r="D70" s="24" t="s">
        <v>25</v>
      </c>
      <c r="E70" s="110">
        <f t="shared" si="18"/>
        <v>251</v>
      </c>
      <c r="F70" s="110">
        <v>58</v>
      </c>
      <c r="G70" s="110">
        <v>193</v>
      </c>
      <c r="H70" s="110">
        <f t="shared" si="19"/>
        <v>211</v>
      </c>
      <c r="I70" s="110">
        <v>44</v>
      </c>
      <c r="J70" s="110">
        <v>167</v>
      </c>
      <c r="K70" s="110">
        <f t="shared" si="20"/>
        <v>123403.1</v>
      </c>
      <c r="L70" s="110">
        <v>102255.7</v>
      </c>
      <c r="M70" s="110">
        <v>21147.4</v>
      </c>
      <c r="N70" s="110">
        <f t="shared" si="6"/>
        <v>193.66609848484848</v>
      </c>
      <c r="O70" s="110">
        <f t="shared" si="7"/>
        <v>10.552594810379242</v>
      </c>
    </row>
    <row r="71" spans="2:15" ht="15.75" x14ac:dyDescent="0.25">
      <c r="B71" s="8"/>
      <c r="C71" s="24" t="s">
        <v>26</v>
      </c>
      <c r="D71" s="24" t="s">
        <v>26</v>
      </c>
      <c r="E71" s="110">
        <f t="shared" si="18"/>
        <v>160</v>
      </c>
      <c r="F71" s="110">
        <v>27</v>
      </c>
      <c r="G71" s="110">
        <v>133</v>
      </c>
      <c r="H71" s="110">
        <f t="shared" si="19"/>
        <v>147</v>
      </c>
      <c r="I71" s="110">
        <v>17</v>
      </c>
      <c r="J71" s="110">
        <v>130</v>
      </c>
      <c r="K71" s="110">
        <f t="shared" si="20"/>
        <v>70839.600000000006</v>
      </c>
      <c r="L71" s="110">
        <v>48290.2</v>
      </c>
      <c r="M71" s="110">
        <v>22549.4</v>
      </c>
      <c r="N71" s="110">
        <f t="shared" si="6"/>
        <v>236.71666666666667</v>
      </c>
      <c r="O71" s="110">
        <f t="shared" si="7"/>
        <v>14.454743589743591</v>
      </c>
    </row>
    <row r="72" spans="2:15" ht="15.75" x14ac:dyDescent="0.25">
      <c r="B72" s="8"/>
      <c r="C72" s="24" t="s">
        <v>27</v>
      </c>
      <c r="D72" s="24" t="s">
        <v>27</v>
      </c>
      <c r="E72" s="110">
        <f t="shared" si="18"/>
        <v>104</v>
      </c>
      <c r="F72" s="110">
        <v>25</v>
      </c>
      <c r="G72" s="110">
        <v>79</v>
      </c>
      <c r="H72" s="110">
        <f t="shared" si="19"/>
        <v>86</v>
      </c>
      <c r="I72" s="110">
        <v>12</v>
      </c>
      <c r="J72" s="110">
        <v>74</v>
      </c>
      <c r="K72" s="110">
        <f t="shared" si="20"/>
        <v>49254.5</v>
      </c>
      <c r="L72" s="110">
        <v>27930.5</v>
      </c>
      <c r="M72" s="110">
        <v>21324</v>
      </c>
      <c r="N72" s="110">
        <f t="shared" si="6"/>
        <v>193.96180555555554</v>
      </c>
      <c r="O72" s="110">
        <f t="shared" si="7"/>
        <v>24.013513513513516</v>
      </c>
    </row>
    <row r="73" spans="2:15" ht="15.75" x14ac:dyDescent="0.25">
      <c r="B73" s="8"/>
      <c r="C73" s="24" t="s">
        <v>28</v>
      </c>
      <c r="D73" s="24" t="s">
        <v>28</v>
      </c>
      <c r="E73" s="110">
        <f t="shared" si="18"/>
        <v>169</v>
      </c>
      <c r="F73" s="110">
        <v>40</v>
      </c>
      <c r="G73" s="110">
        <v>129</v>
      </c>
      <c r="H73" s="110">
        <f t="shared" si="19"/>
        <v>130</v>
      </c>
      <c r="I73" s="110">
        <v>19</v>
      </c>
      <c r="J73" s="110">
        <v>111</v>
      </c>
      <c r="K73" s="110">
        <f t="shared" si="20"/>
        <v>73268.7</v>
      </c>
      <c r="L73" s="110">
        <v>54447.4</v>
      </c>
      <c r="M73" s="110">
        <v>18821.3</v>
      </c>
      <c r="N73" s="110">
        <f t="shared" ref="N73:N129" si="21">L73/I73/12</f>
        <v>238.80438596491229</v>
      </c>
      <c r="O73" s="110">
        <f t="shared" ref="O73:O129" si="22">M73/J73/12</f>
        <v>14.130105105105104</v>
      </c>
    </row>
    <row r="74" spans="2:15" ht="15.75" x14ac:dyDescent="0.25">
      <c r="B74" s="8"/>
      <c r="C74" s="25" t="s">
        <v>29</v>
      </c>
      <c r="D74" s="25" t="s">
        <v>29</v>
      </c>
      <c r="E74" s="110">
        <f t="shared" si="18"/>
        <v>137</v>
      </c>
      <c r="F74" s="110">
        <v>27</v>
      </c>
      <c r="G74" s="110">
        <v>110</v>
      </c>
      <c r="H74" s="110">
        <f t="shared" si="19"/>
        <v>116</v>
      </c>
      <c r="I74" s="110">
        <v>15</v>
      </c>
      <c r="J74" s="110">
        <v>101</v>
      </c>
      <c r="K74" s="110">
        <f t="shared" si="20"/>
        <v>50811.399999999994</v>
      </c>
      <c r="L74" s="110">
        <v>34672.199999999997</v>
      </c>
      <c r="M74" s="110">
        <v>16139.2</v>
      </c>
      <c r="N74" s="110">
        <f t="shared" si="21"/>
        <v>192.62333333333333</v>
      </c>
      <c r="O74" s="110">
        <f t="shared" si="22"/>
        <v>13.316171617161716</v>
      </c>
    </row>
    <row r="75" spans="2:15" ht="15.75" x14ac:dyDescent="0.25">
      <c r="B75" s="8"/>
      <c r="C75" s="26" t="s">
        <v>30</v>
      </c>
      <c r="D75" s="26" t="s">
        <v>30</v>
      </c>
      <c r="E75" s="110">
        <f t="shared" si="18"/>
        <v>124</v>
      </c>
      <c r="F75" s="110">
        <v>30</v>
      </c>
      <c r="G75" s="110">
        <v>94</v>
      </c>
      <c r="H75" s="110">
        <f t="shared" si="19"/>
        <v>106</v>
      </c>
      <c r="I75" s="110">
        <v>19</v>
      </c>
      <c r="J75" s="110">
        <v>87</v>
      </c>
      <c r="K75" s="110">
        <f t="shared" si="20"/>
        <v>73482</v>
      </c>
      <c r="L75" s="110">
        <v>48690.400000000001</v>
      </c>
      <c r="M75" s="110">
        <v>24791.599999999999</v>
      </c>
      <c r="N75" s="110">
        <f t="shared" si="21"/>
        <v>213.55438596491229</v>
      </c>
      <c r="O75" s="110">
        <f t="shared" si="22"/>
        <v>23.746743295019158</v>
      </c>
    </row>
    <row r="76" spans="2:15" ht="15.75" x14ac:dyDescent="0.25">
      <c r="B76" s="8"/>
      <c r="C76" s="26" t="s">
        <v>31</v>
      </c>
      <c r="D76" s="26" t="s">
        <v>31</v>
      </c>
      <c r="E76" s="110">
        <f t="shared" si="18"/>
        <v>104</v>
      </c>
      <c r="F76" s="110">
        <v>24</v>
      </c>
      <c r="G76" s="110">
        <v>80</v>
      </c>
      <c r="H76" s="110">
        <f t="shared" si="19"/>
        <v>78</v>
      </c>
      <c r="I76" s="110">
        <v>14</v>
      </c>
      <c r="J76" s="110">
        <v>64</v>
      </c>
      <c r="K76" s="110">
        <f t="shared" si="20"/>
        <v>52938.600000000006</v>
      </c>
      <c r="L76" s="110">
        <v>37590.9</v>
      </c>
      <c r="M76" s="110">
        <v>15347.7</v>
      </c>
      <c r="N76" s="110">
        <f t="shared" si="21"/>
        <v>223.75535714285715</v>
      </c>
      <c r="O76" s="110">
        <f t="shared" si="22"/>
        <v>19.983984375000002</v>
      </c>
    </row>
    <row r="77" spans="2:15" ht="15.75" x14ac:dyDescent="0.25">
      <c r="B77" s="8"/>
      <c r="C77" s="26" t="s">
        <v>32</v>
      </c>
      <c r="D77" s="26" t="s">
        <v>32</v>
      </c>
      <c r="E77" s="110">
        <f t="shared" si="18"/>
        <v>179</v>
      </c>
      <c r="F77" s="110">
        <v>50</v>
      </c>
      <c r="G77" s="110">
        <v>129</v>
      </c>
      <c r="H77" s="110">
        <f t="shared" si="19"/>
        <v>148</v>
      </c>
      <c r="I77" s="110">
        <v>25</v>
      </c>
      <c r="J77" s="110">
        <v>123</v>
      </c>
      <c r="K77" s="110">
        <f t="shared" si="20"/>
        <v>110732.5</v>
      </c>
      <c r="L77" s="110">
        <v>75035.100000000006</v>
      </c>
      <c r="M77" s="110">
        <v>35697.4</v>
      </c>
      <c r="N77" s="110">
        <f t="shared" si="21"/>
        <v>250.11700000000005</v>
      </c>
      <c r="O77" s="110">
        <f t="shared" si="22"/>
        <v>24.185230352303524</v>
      </c>
    </row>
    <row r="78" spans="2:15" ht="15.75" x14ac:dyDescent="0.25">
      <c r="B78" s="8"/>
      <c r="C78" s="26" t="s">
        <v>33</v>
      </c>
      <c r="D78" s="26" t="s">
        <v>33</v>
      </c>
      <c r="E78" s="110">
        <f t="shared" si="18"/>
        <v>162</v>
      </c>
      <c r="F78" s="110">
        <v>38</v>
      </c>
      <c r="G78" s="110">
        <v>124</v>
      </c>
      <c r="H78" s="110">
        <f t="shared" si="19"/>
        <v>141</v>
      </c>
      <c r="I78" s="110">
        <v>22</v>
      </c>
      <c r="J78" s="110">
        <v>119</v>
      </c>
      <c r="K78" s="110">
        <f t="shared" si="20"/>
        <v>73667</v>
      </c>
      <c r="L78" s="110">
        <v>57650.7</v>
      </c>
      <c r="M78" s="110">
        <v>16016.3</v>
      </c>
      <c r="N78" s="110">
        <f t="shared" si="21"/>
        <v>218.37386363636361</v>
      </c>
      <c r="O78" s="110">
        <f t="shared" si="22"/>
        <v>11.215896358543418</v>
      </c>
    </row>
    <row r="79" spans="2:15" ht="15.75" x14ac:dyDescent="0.25">
      <c r="B79" s="8"/>
      <c r="C79" s="26" t="s">
        <v>34</v>
      </c>
      <c r="D79" s="26" t="s">
        <v>34</v>
      </c>
      <c r="E79" s="110">
        <f t="shared" si="18"/>
        <v>223</v>
      </c>
      <c r="F79" s="110">
        <v>45</v>
      </c>
      <c r="G79" s="110">
        <v>178</v>
      </c>
      <c r="H79" s="110">
        <f t="shared" si="19"/>
        <v>192</v>
      </c>
      <c r="I79" s="110">
        <v>26</v>
      </c>
      <c r="J79" s="110">
        <v>166</v>
      </c>
      <c r="K79" s="110">
        <f t="shared" si="20"/>
        <v>108195.2</v>
      </c>
      <c r="L79" s="110">
        <v>78525.899999999994</v>
      </c>
      <c r="M79" s="110">
        <v>29669.3</v>
      </c>
      <c r="N79" s="110">
        <f t="shared" si="21"/>
        <v>251.68557692307692</v>
      </c>
      <c r="O79" s="110">
        <f t="shared" si="22"/>
        <v>14.894226907630523</v>
      </c>
    </row>
    <row r="80" spans="2:15" ht="15.75" x14ac:dyDescent="0.25">
      <c r="B80" s="8"/>
      <c r="C80" s="26" t="s">
        <v>35</v>
      </c>
      <c r="D80" s="26" t="s">
        <v>35</v>
      </c>
      <c r="E80" s="110">
        <f t="shared" si="18"/>
        <v>166</v>
      </c>
      <c r="F80" s="110">
        <v>40</v>
      </c>
      <c r="G80" s="110">
        <v>126</v>
      </c>
      <c r="H80" s="110">
        <f t="shared" si="19"/>
        <v>143</v>
      </c>
      <c r="I80" s="110">
        <v>28</v>
      </c>
      <c r="J80" s="110">
        <v>115</v>
      </c>
      <c r="K80" s="110">
        <f t="shared" si="20"/>
        <v>81800.2</v>
      </c>
      <c r="L80" s="110">
        <v>67878.8</v>
      </c>
      <c r="M80" s="110">
        <v>13921.4</v>
      </c>
      <c r="N80" s="110">
        <f t="shared" si="21"/>
        <v>202.02023809523811</v>
      </c>
      <c r="O80" s="110">
        <f t="shared" si="22"/>
        <v>10.087971014492753</v>
      </c>
    </row>
    <row r="81" spans="2:15" ht="15.75" x14ac:dyDescent="0.25">
      <c r="B81" s="8"/>
      <c r="C81" s="26" t="s">
        <v>36</v>
      </c>
      <c r="D81" s="26" t="s">
        <v>36</v>
      </c>
      <c r="E81" s="110">
        <f t="shared" si="18"/>
        <v>99</v>
      </c>
      <c r="F81" s="110">
        <v>23</v>
      </c>
      <c r="G81" s="110">
        <v>76</v>
      </c>
      <c r="H81" s="110">
        <f t="shared" si="19"/>
        <v>76</v>
      </c>
      <c r="I81" s="110">
        <v>9</v>
      </c>
      <c r="J81" s="110">
        <v>67</v>
      </c>
      <c r="K81" s="110">
        <f t="shared" si="20"/>
        <v>47293.599999999999</v>
      </c>
      <c r="L81" s="110">
        <v>28239.5</v>
      </c>
      <c r="M81" s="110">
        <v>19054.099999999999</v>
      </c>
      <c r="N81" s="110">
        <f t="shared" si="21"/>
        <v>261.47685185185185</v>
      </c>
      <c r="O81" s="110">
        <f t="shared" si="22"/>
        <v>23.699129353233829</v>
      </c>
    </row>
    <row r="82" spans="2:15" ht="15.75" x14ac:dyDescent="0.25">
      <c r="B82" s="8"/>
      <c r="C82" s="26" t="s">
        <v>37</v>
      </c>
      <c r="D82" s="26" t="s">
        <v>37</v>
      </c>
      <c r="E82" s="110">
        <f t="shared" si="18"/>
        <v>110</v>
      </c>
      <c r="F82" s="110">
        <v>25</v>
      </c>
      <c r="G82" s="110">
        <v>85</v>
      </c>
      <c r="H82" s="110">
        <f t="shared" si="19"/>
        <v>86</v>
      </c>
      <c r="I82" s="110">
        <v>9</v>
      </c>
      <c r="J82" s="110">
        <v>77</v>
      </c>
      <c r="K82" s="110">
        <f t="shared" si="20"/>
        <v>45074.100000000006</v>
      </c>
      <c r="L82" s="110">
        <v>27677.7</v>
      </c>
      <c r="M82" s="110">
        <v>17396.400000000001</v>
      </c>
      <c r="N82" s="110">
        <f t="shared" si="21"/>
        <v>256.27500000000003</v>
      </c>
      <c r="O82" s="110">
        <f t="shared" si="22"/>
        <v>18.827272727272728</v>
      </c>
    </row>
    <row r="83" spans="2:15" ht="15.75" x14ac:dyDescent="0.25">
      <c r="B83" s="8"/>
      <c r="C83" s="26" t="s">
        <v>38</v>
      </c>
      <c r="D83" s="26" t="s">
        <v>38</v>
      </c>
      <c r="E83" s="110">
        <f t="shared" si="18"/>
        <v>111</v>
      </c>
      <c r="F83" s="110">
        <v>27</v>
      </c>
      <c r="G83" s="110">
        <v>84</v>
      </c>
      <c r="H83" s="110">
        <f t="shared" si="19"/>
        <v>94</v>
      </c>
      <c r="I83" s="110">
        <v>18</v>
      </c>
      <c r="J83" s="110">
        <v>76</v>
      </c>
      <c r="K83" s="110">
        <f t="shared" si="20"/>
        <v>55387.199999999997</v>
      </c>
      <c r="L83" s="110">
        <v>40537</v>
      </c>
      <c r="M83" s="110">
        <v>14850.2</v>
      </c>
      <c r="N83" s="110">
        <f t="shared" si="21"/>
        <v>187.6712962962963</v>
      </c>
      <c r="O83" s="110">
        <f t="shared" si="22"/>
        <v>16.283114035087721</v>
      </c>
    </row>
    <row r="84" spans="2:15" ht="15.75" x14ac:dyDescent="0.25">
      <c r="B84" s="8"/>
      <c r="C84" s="26" t="s">
        <v>39</v>
      </c>
      <c r="D84" s="26" t="s">
        <v>39</v>
      </c>
      <c r="E84" s="110">
        <f t="shared" si="18"/>
        <v>258</v>
      </c>
      <c r="F84" s="110">
        <v>60</v>
      </c>
      <c r="G84" s="110">
        <v>198</v>
      </c>
      <c r="H84" s="110">
        <f t="shared" si="19"/>
        <v>229</v>
      </c>
      <c r="I84" s="110">
        <v>17</v>
      </c>
      <c r="J84" s="110">
        <v>212</v>
      </c>
      <c r="K84" s="110">
        <f t="shared" si="20"/>
        <v>129966.29999999999</v>
      </c>
      <c r="L84" s="110">
        <v>73426.7</v>
      </c>
      <c r="M84" s="110">
        <v>56539.6</v>
      </c>
      <c r="N84" s="110">
        <f t="shared" si="21"/>
        <v>359.93480392156863</v>
      </c>
      <c r="O84" s="110">
        <f t="shared" si="22"/>
        <v>22.224685534591192</v>
      </c>
    </row>
    <row r="85" spans="2:15" ht="15.75" x14ac:dyDescent="0.25">
      <c r="B85" s="8"/>
      <c r="C85" s="26" t="s">
        <v>40</v>
      </c>
      <c r="D85" s="26" t="s">
        <v>40</v>
      </c>
      <c r="E85" s="110">
        <f t="shared" si="18"/>
        <v>146</v>
      </c>
      <c r="F85" s="110">
        <v>39</v>
      </c>
      <c r="G85" s="110">
        <v>107</v>
      </c>
      <c r="H85" s="110">
        <f t="shared" si="19"/>
        <v>125</v>
      </c>
      <c r="I85" s="110">
        <v>25</v>
      </c>
      <c r="J85" s="110">
        <v>100</v>
      </c>
      <c r="K85" s="110">
        <f t="shared" si="20"/>
        <v>71711.3</v>
      </c>
      <c r="L85" s="110">
        <v>61394.400000000001</v>
      </c>
      <c r="M85" s="110">
        <v>10316.9</v>
      </c>
      <c r="N85" s="110">
        <f t="shared" si="21"/>
        <v>204.648</v>
      </c>
      <c r="O85" s="110">
        <f t="shared" si="22"/>
        <v>8.5974166666666658</v>
      </c>
    </row>
    <row r="86" spans="2:15" ht="15.75" x14ac:dyDescent="0.25">
      <c r="B86" s="8"/>
      <c r="C86" s="26" t="s">
        <v>41</v>
      </c>
      <c r="D86" s="26" t="s">
        <v>41</v>
      </c>
      <c r="E86" s="110">
        <f t="shared" si="18"/>
        <v>149</v>
      </c>
      <c r="F86" s="110">
        <v>27</v>
      </c>
      <c r="G86" s="110">
        <v>122</v>
      </c>
      <c r="H86" s="110">
        <f t="shared" si="19"/>
        <v>134</v>
      </c>
      <c r="I86" s="110">
        <v>17</v>
      </c>
      <c r="J86" s="110">
        <v>117</v>
      </c>
      <c r="K86" s="110">
        <f t="shared" si="20"/>
        <v>65113.1</v>
      </c>
      <c r="L86" s="110">
        <v>46003.5</v>
      </c>
      <c r="M86" s="110">
        <v>19109.599999999999</v>
      </c>
      <c r="N86" s="110">
        <f t="shared" si="21"/>
        <v>225.50735294117646</v>
      </c>
      <c r="O86" s="110">
        <f t="shared" si="22"/>
        <v>13.610826210826209</v>
      </c>
    </row>
    <row r="87" spans="2:15" ht="15.75" x14ac:dyDescent="0.25">
      <c r="B87" s="8"/>
      <c r="C87" s="26" t="s">
        <v>42</v>
      </c>
      <c r="D87" s="26" t="s">
        <v>42</v>
      </c>
      <c r="E87" s="110">
        <f t="shared" si="18"/>
        <v>140</v>
      </c>
      <c r="F87" s="110">
        <v>33</v>
      </c>
      <c r="G87" s="110">
        <v>107</v>
      </c>
      <c r="H87" s="110">
        <f t="shared" si="19"/>
        <v>125</v>
      </c>
      <c r="I87" s="110">
        <v>16</v>
      </c>
      <c r="J87" s="110">
        <v>109</v>
      </c>
      <c r="K87" s="110">
        <f t="shared" si="20"/>
        <v>50784.6</v>
      </c>
      <c r="L87" s="110">
        <v>42363.6</v>
      </c>
      <c r="M87" s="110">
        <v>8421</v>
      </c>
      <c r="N87" s="110">
        <f t="shared" si="21"/>
        <v>220.64374999999998</v>
      </c>
      <c r="O87" s="110">
        <f t="shared" si="22"/>
        <v>6.4380733944954125</v>
      </c>
    </row>
    <row r="88" spans="2:15" ht="15.75" x14ac:dyDescent="0.25">
      <c r="B88" s="8"/>
      <c r="C88" s="26" t="s">
        <v>43</v>
      </c>
      <c r="D88" s="26" t="s">
        <v>43</v>
      </c>
      <c r="E88" s="110">
        <f t="shared" si="18"/>
        <v>129</v>
      </c>
      <c r="F88" s="110">
        <v>22</v>
      </c>
      <c r="G88" s="110">
        <v>107</v>
      </c>
      <c r="H88" s="110">
        <f t="shared" si="19"/>
        <v>122</v>
      </c>
      <c r="I88" s="110">
        <v>17</v>
      </c>
      <c r="J88" s="110">
        <v>105</v>
      </c>
      <c r="K88" s="110">
        <f t="shared" si="20"/>
        <v>53917</v>
      </c>
      <c r="L88" s="110">
        <v>43670.8</v>
      </c>
      <c r="M88" s="110">
        <v>10246.200000000001</v>
      </c>
      <c r="N88" s="110">
        <f t="shared" si="21"/>
        <v>214.07254901960786</v>
      </c>
      <c r="O88" s="110">
        <f t="shared" si="22"/>
        <v>8.131904761904762</v>
      </c>
    </row>
    <row r="89" spans="2:15" ht="15.75" x14ac:dyDescent="0.25">
      <c r="B89" s="8"/>
      <c r="C89" s="26" t="s">
        <v>44</v>
      </c>
      <c r="D89" s="26" t="s">
        <v>44</v>
      </c>
      <c r="E89" s="110">
        <f>F89+G89</f>
        <v>146</v>
      </c>
      <c r="F89" s="110">
        <v>34</v>
      </c>
      <c r="G89" s="110">
        <v>112</v>
      </c>
      <c r="H89" s="110">
        <f t="shared" si="19"/>
        <v>124</v>
      </c>
      <c r="I89" s="110">
        <v>19</v>
      </c>
      <c r="J89" s="110">
        <v>105</v>
      </c>
      <c r="K89" s="110">
        <f t="shared" si="20"/>
        <v>65408.9</v>
      </c>
      <c r="L89" s="110">
        <v>50448.5</v>
      </c>
      <c r="M89" s="110">
        <v>14960.4</v>
      </c>
      <c r="N89" s="110">
        <f t="shared" si="21"/>
        <v>221.26535087719299</v>
      </c>
      <c r="O89" s="110">
        <f t="shared" si="22"/>
        <v>11.873333333333333</v>
      </c>
    </row>
    <row r="90" spans="2:15" ht="15.75" x14ac:dyDescent="0.25">
      <c r="B90" s="8"/>
      <c r="C90" s="26" t="s">
        <v>45</v>
      </c>
      <c r="D90" s="26" t="s">
        <v>45</v>
      </c>
      <c r="E90" s="110">
        <f t="shared" si="18"/>
        <v>652</v>
      </c>
      <c r="F90" s="110">
        <v>145</v>
      </c>
      <c r="G90" s="110">
        <v>507</v>
      </c>
      <c r="H90" s="110">
        <f>I90+J90</f>
        <v>505</v>
      </c>
      <c r="I90" s="110">
        <v>110</v>
      </c>
      <c r="J90" s="110">
        <v>395</v>
      </c>
      <c r="K90" s="110">
        <f t="shared" si="20"/>
        <v>408656.8</v>
      </c>
      <c r="L90" s="110">
        <v>347099.5</v>
      </c>
      <c r="M90" s="110">
        <v>61557.3</v>
      </c>
      <c r="N90" s="110">
        <f t="shared" si="21"/>
        <v>262.95416666666665</v>
      </c>
      <c r="O90" s="110">
        <f t="shared" si="22"/>
        <v>12.986772151898734</v>
      </c>
    </row>
    <row r="91" spans="2:15" ht="30" customHeight="1" x14ac:dyDescent="0.25">
      <c r="B91" s="8"/>
      <c r="C91" s="144" t="s">
        <v>46</v>
      </c>
      <c r="D91" s="145"/>
      <c r="E91" s="111">
        <f t="shared" ref="E91:J91" si="23">SUM(E92:E98)</f>
        <v>987</v>
      </c>
      <c r="F91" s="111">
        <f t="shared" si="23"/>
        <v>218</v>
      </c>
      <c r="G91" s="111">
        <f t="shared" si="23"/>
        <v>769</v>
      </c>
      <c r="H91" s="111">
        <f t="shared" si="23"/>
        <v>883</v>
      </c>
      <c r="I91" s="111">
        <f t="shared" si="23"/>
        <v>164</v>
      </c>
      <c r="J91" s="111">
        <f t="shared" si="23"/>
        <v>719</v>
      </c>
      <c r="K91" s="111">
        <f>SUM(K92:K98)</f>
        <v>505069.5</v>
      </c>
      <c r="L91" s="111">
        <f t="shared" ref="L91:M91" si="24">SUM(L92:L98)</f>
        <v>391248.2</v>
      </c>
      <c r="M91" s="111">
        <f t="shared" si="24"/>
        <v>113821.3</v>
      </c>
      <c r="N91" s="111">
        <f t="shared" si="21"/>
        <v>198.80497967479675</v>
      </c>
      <c r="O91" s="111">
        <f t="shared" si="22"/>
        <v>13.192083912841911</v>
      </c>
    </row>
    <row r="92" spans="2:15" ht="31.5" x14ac:dyDescent="0.25">
      <c r="B92" s="8"/>
      <c r="C92" s="26" t="s">
        <v>47</v>
      </c>
      <c r="D92" s="26" t="s">
        <v>47</v>
      </c>
      <c r="E92" s="110">
        <f t="shared" ref="E92:E98" si="25">F92+G92</f>
        <v>195</v>
      </c>
      <c r="F92" s="110">
        <v>38</v>
      </c>
      <c r="G92" s="110">
        <v>157</v>
      </c>
      <c r="H92" s="110">
        <f t="shared" ref="H92:H98" si="26">I92+J92</f>
        <v>189</v>
      </c>
      <c r="I92" s="110">
        <v>35</v>
      </c>
      <c r="J92" s="110">
        <v>154</v>
      </c>
      <c r="K92" s="110">
        <f t="shared" ref="K92:K98" si="27">L92+M92</f>
        <v>107292.4</v>
      </c>
      <c r="L92" s="110">
        <v>84765.7</v>
      </c>
      <c r="M92" s="110">
        <v>22526.7</v>
      </c>
      <c r="N92" s="110">
        <f t="shared" si="21"/>
        <v>201.82309523809522</v>
      </c>
      <c r="O92" s="110">
        <f t="shared" si="22"/>
        <v>12.189772727272727</v>
      </c>
    </row>
    <row r="93" spans="2:15" ht="31.5" x14ac:dyDescent="0.25">
      <c r="B93" s="8"/>
      <c r="C93" s="26" t="s">
        <v>48</v>
      </c>
      <c r="D93" s="26" t="s">
        <v>48</v>
      </c>
      <c r="E93" s="110">
        <f t="shared" si="25"/>
        <v>118</v>
      </c>
      <c r="F93" s="110">
        <v>30</v>
      </c>
      <c r="G93" s="110">
        <v>88</v>
      </c>
      <c r="H93" s="110">
        <f t="shared" si="26"/>
        <v>105</v>
      </c>
      <c r="I93" s="110">
        <v>18</v>
      </c>
      <c r="J93" s="110">
        <v>87</v>
      </c>
      <c r="K93" s="110">
        <f t="shared" si="27"/>
        <v>62067</v>
      </c>
      <c r="L93" s="110">
        <v>49806.400000000001</v>
      </c>
      <c r="M93" s="110">
        <v>12260.6</v>
      </c>
      <c r="N93" s="110">
        <f t="shared" si="21"/>
        <v>230.5851851851852</v>
      </c>
      <c r="O93" s="110">
        <f t="shared" si="22"/>
        <v>11.743869731800766</v>
      </c>
    </row>
    <row r="94" spans="2:15" ht="31.5" x14ac:dyDescent="0.25">
      <c r="B94" s="8"/>
      <c r="C94" s="26" t="s">
        <v>49</v>
      </c>
      <c r="D94" s="26" t="s">
        <v>49</v>
      </c>
      <c r="E94" s="110">
        <v>0</v>
      </c>
      <c r="F94" s="110">
        <v>0</v>
      </c>
      <c r="G94" s="110">
        <v>0</v>
      </c>
      <c r="H94" s="110">
        <v>0</v>
      </c>
      <c r="I94" s="110">
        <v>0</v>
      </c>
      <c r="J94" s="110">
        <v>0</v>
      </c>
      <c r="K94" s="110">
        <v>0</v>
      </c>
      <c r="L94" s="110">
        <v>0</v>
      </c>
      <c r="M94" s="110"/>
      <c r="N94" s="110"/>
      <c r="O94" s="110"/>
    </row>
    <row r="95" spans="2:15" ht="31.5" x14ac:dyDescent="0.25">
      <c r="B95" s="8"/>
      <c r="C95" s="26" t="s">
        <v>50</v>
      </c>
      <c r="D95" s="26" t="s">
        <v>50</v>
      </c>
      <c r="E95" s="110">
        <f t="shared" si="25"/>
        <v>134</v>
      </c>
      <c r="F95" s="110">
        <v>25</v>
      </c>
      <c r="G95" s="110">
        <v>109</v>
      </c>
      <c r="H95" s="110">
        <f t="shared" si="26"/>
        <v>117</v>
      </c>
      <c r="I95" s="110">
        <v>17</v>
      </c>
      <c r="J95" s="110">
        <v>100</v>
      </c>
      <c r="K95" s="110">
        <f t="shared" si="27"/>
        <v>56705.5</v>
      </c>
      <c r="L95" s="110">
        <v>48870.3</v>
      </c>
      <c r="M95" s="110">
        <v>7835.2</v>
      </c>
      <c r="N95" s="110">
        <f t="shared" si="21"/>
        <v>239.56029411764709</v>
      </c>
      <c r="O95" s="110">
        <f t="shared" si="22"/>
        <v>6.5293333333333337</v>
      </c>
    </row>
    <row r="96" spans="2:15" ht="31.5" x14ac:dyDescent="0.25">
      <c r="B96" s="8"/>
      <c r="C96" s="26" t="s">
        <v>51</v>
      </c>
      <c r="D96" s="26" t="s">
        <v>51</v>
      </c>
      <c r="E96" s="110">
        <f t="shared" si="25"/>
        <v>297</v>
      </c>
      <c r="F96" s="110">
        <v>75</v>
      </c>
      <c r="G96" s="110">
        <v>222</v>
      </c>
      <c r="H96" s="110">
        <f t="shared" si="26"/>
        <v>254</v>
      </c>
      <c r="I96" s="110">
        <v>55</v>
      </c>
      <c r="J96" s="110">
        <v>199</v>
      </c>
      <c r="K96" s="110">
        <f t="shared" si="27"/>
        <v>163052.70000000001</v>
      </c>
      <c r="L96" s="110">
        <v>116754.8</v>
      </c>
      <c r="M96" s="110">
        <v>46297.9</v>
      </c>
      <c r="N96" s="110">
        <f t="shared" si="21"/>
        <v>176.90121212121213</v>
      </c>
      <c r="O96" s="110">
        <f t="shared" si="22"/>
        <v>19.387730318257958</v>
      </c>
    </row>
    <row r="97" spans="2:15" ht="31.5" x14ac:dyDescent="0.25">
      <c r="B97" s="8"/>
      <c r="C97" s="26" t="s">
        <v>52</v>
      </c>
      <c r="D97" s="26" t="s">
        <v>52</v>
      </c>
      <c r="E97" s="110">
        <f t="shared" si="25"/>
        <v>118</v>
      </c>
      <c r="F97" s="110">
        <v>22</v>
      </c>
      <c r="G97" s="110">
        <v>96</v>
      </c>
      <c r="H97" s="110">
        <f t="shared" si="26"/>
        <v>113</v>
      </c>
      <c r="I97" s="110">
        <v>21</v>
      </c>
      <c r="J97" s="110">
        <v>92</v>
      </c>
      <c r="K97" s="110">
        <f t="shared" si="27"/>
        <v>56038.9</v>
      </c>
      <c r="L97" s="110">
        <v>43067.3</v>
      </c>
      <c r="M97" s="110">
        <v>12971.6</v>
      </c>
      <c r="N97" s="110">
        <f t="shared" si="21"/>
        <v>170.90198412698416</v>
      </c>
      <c r="O97" s="110">
        <f t="shared" si="22"/>
        <v>11.74963768115942</v>
      </c>
    </row>
    <row r="98" spans="2:15" ht="31.5" x14ac:dyDescent="0.25">
      <c r="B98" s="8"/>
      <c r="C98" s="26" t="s">
        <v>53</v>
      </c>
      <c r="D98" s="26" t="s">
        <v>53</v>
      </c>
      <c r="E98" s="110">
        <f t="shared" si="25"/>
        <v>125</v>
      </c>
      <c r="F98" s="110">
        <v>28</v>
      </c>
      <c r="G98" s="110">
        <v>97</v>
      </c>
      <c r="H98" s="110">
        <f t="shared" si="26"/>
        <v>105</v>
      </c>
      <c r="I98" s="110">
        <v>18</v>
      </c>
      <c r="J98" s="110">
        <v>87</v>
      </c>
      <c r="K98" s="110">
        <f t="shared" si="27"/>
        <v>59913</v>
      </c>
      <c r="L98" s="110">
        <v>47983.7</v>
      </c>
      <c r="M98" s="110">
        <v>11929.3</v>
      </c>
      <c r="N98" s="110">
        <f t="shared" si="21"/>
        <v>222.14675925925926</v>
      </c>
      <c r="O98" s="110">
        <f t="shared" si="22"/>
        <v>11.426532567049806</v>
      </c>
    </row>
    <row r="99" spans="2:15" ht="39" customHeight="1" x14ac:dyDescent="0.25">
      <c r="B99" s="8"/>
      <c r="C99" s="144" t="s">
        <v>54</v>
      </c>
      <c r="D99" s="145"/>
      <c r="E99" s="111">
        <f t="shared" ref="E99:J99" si="28">SUM(E100:E107)</f>
        <v>1284</v>
      </c>
      <c r="F99" s="111">
        <f t="shared" si="28"/>
        <v>257</v>
      </c>
      <c r="G99" s="111">
        <f t="shared" si="28"/>
        <v>1027</v>
      </c>
      <c r="H99" s="111">
        <f t="shared" si="28"/>
        <v>1134</v>
      </c>
      <c r="I99" s="111">
        <f t="shared" si="28"/>
        <v>185</v>
      </c>
      <c r="J99" s="111">
        <f t="shared" si="28"/>
        <v>949</v>
      </c>
      <c r="K99" s="111">
        <f>SUM(K100:K107)</f>
        <v>666457.1</v>
      </c>
      <c r="L99" s="111">
        <f t="shared" ref="L99:M99" si="29">SUM(L100:L107)</f>
        <v>500053.2</v>
      </c>
      <c r="M99" s="111">
        <f t="shared" si="29"/>
        <v>166403.90000000002</v>
      </c>
      <c r="N99" s="111">
        <f t="shared" si="21"/>
        <v>225.2491891891892</v>
      </c>
      <c r="O99" s="111">
        <f t="shared" si="22"/>
        <v>14.612214611872147</v>
      </c>
    </row>
    <row r="100" spans="2:15" ht="31.5" x14ac:dyDescent="0.25">
      <c r="B100" s="8"/>
      <c r="C100" s="26" t="s">
        <v>55</v>
      </c>
      <c r="D100" s="26" t="s">
        <v>55</v>
      </c>
      <c r="E100" s="110">
        <f t="shared" ref="E100:E107" si="30">F100+G100</f>
        <v>103</v>
      </c>
      <c r="F100" s="110">
        <v>21</v>
      </c>
      <c r="G100" s="110">
        <v>82</v>
      </c>
      <c r="H100" s="110">
        <f t="shared" ref="H100:H107" si="31">I100+J100</f>
        <v>78</v>
      </c>
      <c r="I100" s="110">
        <v>9</v>
      </c>
      <c r="J100" s="110">
        <v>69</v>
      </c>
      <c r="K100" s="110">
        <f t="shared" ref="K100:K107" si="32">L100+M100</f>
        <v>39455.1</v>
      </c>
      <c r="L100" s="110">
        <v>25069.1</v>
      </c>
      <c r="M100" s="110">
        <v>14386</v>
      </c>
      <c r="N100" s="110">
        <f t="shared" si="21"/>
        <v>232.12129629629626</v>
      </c>
      <c r="O100" s="110">
        <f t="shared" si="22"/>
        <v>17.374396135265702</v>
      </c>
    </row>
    <row r="101" spans="2:15" ht="31.5" x14ac:dyDescent="0.25">
      <c r="B101" s="8"/>
      <c r="C101" s="26" t="s">
        <v>56</v>
      </c>
      <c r="D101" s="26" t="s">
        <v>56</v>
      </c>
      <c r="E101" s="110">
        <f t="shared" si="30"/>
        <v>200</v>
      </c>
      <c r="F101" s="110">
        <v>36</v>
      </c>
      <c r="G101" s="110">
        <v>164</v>
      </c>
      <c r="H101" s="110">
        <f t="shared" si="31"/>
        <v>176</v>
      </c>
      <c r="I101" s="110">
        <v>22</v>
      </c>
      <c r="J101" s="110">
        <v>154</v>
      </c>
      <c r="K101" s="110">
        <f t="shared" si="32"/>
        <v>112413.3</v>
      </c>
      <c r="L101" s="110">
        <v>74994.8</v>
      </c>
      <c r="M101" s="110">
        <v>37418.5</v>
      </c>
      <c r="N101" s="110">
        <f t="shared" si="21"/>
        <v>284.07121212121211</v>
      </c>
      <c r="O101" s="110">
        <f t="shared" si="22"/>
        <v>20.248106060606059</v>
      </c>
    </row>
    <row r="102" spans="2:15" ht="31.5" x14ac:dyDescent="0.25">
      <c r="B102" s="8"/>
      <c r="C102" s="26" t="s">
        <v>57</v>
      </c>
      <c r="D102" s="26" t="s">
        <v>57</v>
      </c>
      <c r="E102" s="110">
        <f t="shared" si="30"/>
        <v>165</v>
      </c>
      <c r="F102" s="110">
        <v>33</v>
      </c>
      <c r="G102" s="110">
        <v>132</v>
      </c>
      <c r="H102" s="110">
        <f t="shared" si="31"/>
        <v>155</v>
      </c>
      <c r="I102" s="110">
        <v>28</v>
      </c>
      <c r="J102" s="110">
        <v>127</v>
      </c>
      <c r="K102" s="110">
        <f t="shared" si="32"/>
        <v>86227.6</v>
      </c>
      <c r="L102" s="110">
        <v>59402.2</v>
      </c>
      <c r="M102" s="110">
        <v>26825.4</v>
      </c>
      <c r="N102" s="110">
        <f t="shared" si="21"/>
        <v>176.79226190476189</v>
      </c>
      <c r="O102" s="110">
        <f t="shared" si="22"/>
        <v>17.601968503937009</v>
      </c>
    </row>
    <row r="103" spans="2:15" ht="31.5" x14ac:dyDescent="0.25">
      <c r="B103" s="8"/>
      <c r="C103" s="26" t="s">
        <v>58</v>
      </c>
      <c r="D103" s="26" t="s">
        <v>58</v>
      </c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</row>
    <row r="104" spans="2:15" ht="31.5" x14ac:dyDescent="0.25">
      <c r="B104" s="8"/>
      <c r="C104" s="26" t="s">
        <v>59</v>
      </c>
      <c r="D104" s="26" t="s">
        <v>59</v>
      </c>
      <c r="E104" s="110">
        <f t="shared" si="30"/>
        <v>177</v>
      </c>
      <c r="F104" s="110">
        <v>37</v>
      </c>
      <c r="G104" s="110">
        <v>140</v>
      </c>
      <c r="H104" s="110">
        <f t="shared" si="31"/>
        <v>163</v>
      </c>
      <c r="I104" s="110">
        <v>28</v>
      </c>
      <c r="J104" s="110">
        <v>135</v>
      </c>
      <c r="K104" s="110">
        <f t="shared" si="32"/>
        <v>88608.6</v>
      </c>
      <c r="L104" s="110">
        <v>69453.100000000006</v>
      </c>
      <c r="M104" s="110">
        <v>19155.5</v>
      </c>
      <c r="N104" s="110">
        <f t="shared" si="21"/>
        <v>206.70565476190475</v>
      </c>
      <c r="O104" s="110">
        <f t="shared" si="22"/>
        <v>11.824382716049383</v>
      </c>
    </row>
    <row r="105" spans="2:15" ht="31.5" x14ac:dyDescent="0.25">
      <c r="B105" s="8"/>
      <c r="C105" s="26" t="s">
        <v>60</v>
      </c>
      <c r="D105" s="26" t="s">
        <v>60</v>
      </c>
      <c r="E105" s="110">
        <f t="shared" si="30"/>
        <v>232</v>
      </c>
      <c r="F105" s="110">
        <v>51</v>
      </c>
      <c r="G105" s="110">
        <v>181</v>
      </c>
      <c r="H105" s="110">
        <f t="shared" si="31"/>
        <v>202</v>
      </c>
      <c r="I105" s="110">
        <v>39</v>
      </c>
      <c r="J105" s="110">
        <v>163</v>
      </c>
      <c r="K105" s="110">
        <f t="shared" si="32"/>
        <v>147492.4</v>
      </c>
      <c r="L105" s="110">
        <v>115251.8</v>
      </c>
      <c r="M105" s="110">
        <v>32240.6</v>
      </c>
      <c r="N105" s="110">
        <f t="shared" si="21"/>
        <v>246.26452991452993</v>
      </c>
      <c r="O105" s="110">
        <f t="shared" si="22"/>
        <v>16.482924335378321</v>
      </c>
    </row>
    <row r="106" spans="2:15" ht="31.5" x14ac:dyDescent="0.25">
      <c r="B106" s="8"/>
      <c r="C106" s="26" t="s">
        <v>61</v>
      </c>
      <c r="D106" s="26" t="s">
        <v>61</v>
      </c>
      <c r="E106" s="110">
        <f t="shared" si="30"/>
        <v>159</v>
      </c>
      <c r="F106" s="110">
        <v>28</v>
      </c>
      <c r="G106" s="110">
        <v>131</v>
      </c>
      <c r="H106" s="110">
        <f t="shared" si="31"/>
        <v>138</v>
      </c>
      <c r="I106" s="110">
        <v>22</v>
      </c>
      <c r="J106" s="110">
        <v>116</v>
      </c>
      <c r="K106" s="110">
        <f t="shared" si="32"/>
        <v>76116.399999999994</v>
      </c>
      <c r="L106" s="110">
        <v>56819.7</v>
      </c>
      <c r="M106" s="110">
        <v>19296.7</v>
      </c>
      <c r="N106" s="110">
        <f t="shared" si="21"/>
        <v>215.22613636363636</v>
      </c>
      <c r="O106" s="110">
        <f t="shared" si="22"/>
        <v>13.862571839080459</v>
      </c>
    </row>
    <row r="107" spans="2:15" ht="31.5" x14ac:dyDescent="0.25">
      <c r="B107" s="8"/>
      <c r="C107" s="26" t="s">
        <v>62</v>
      </c>
      <c r="D107" s="26" t="s">
        <v>62</v>
      </c>
      <c r="E107" s="110">
        <f t="shared" si="30"/>
        <v>248</v>
      </c>
      <c r="F107" s="110">
        <v>51</v>
      </c>
      <c r="G107" s="110">
        <v>197</v>
      </c>
      <c r="H107" s="110">
        <f t="shared" si="31"/>
        <v>222</v>
      </c>
      <c r="I107" s="110">
        <v>37</v>
      </c>
      <c r="J107" s="110">
        <v>185</v>
      </c>
      <c r="K107" s="110">
        <f t="shared" si="32"/>
        <v>116143.7</v>
      </c>
      <c r="L107" s="110">
        <v>99062.5</v>
      </c>
      <c r="M107" s="110">
        <v>17081.2</v>
      </c>
      <c r="N107" s="110">
        <f t="shared" si="21"/>
        <v>223.11373873873876</v>
      </c>
      <c r="O107" s="110">
        <f t="shared" si="22"/>
        <v>7.6942342342342345</v>
      </c>
    </row>
    <row r="108" spans="2:15" ht="62.25" customHeight="1" x14ac:dyDescent="0.25">
      <c r="B108" s="8"/>
      <c r="C108" s="140" t="s">
        <v>63</v>
      </c>
      <c r="D108" s="140"/>
      <c r="E108" s="113">
        <f t="shared" ref="E108:M108" si="33">E109+E152+E179+E244+E278+E317+E338+E380+E408+E446+E481+E506+E566+E600+E645+E690+E725+E754+E779+E833+E864+E896+E928+E951+E989</f>
        <v>22640.5</v>
      </c>
      <c r="F108" s="113">
        <f t="shared" si="33"/>
        <v>4355</v>
      </c>
      <c r="G108" s="113">
        <f t="shared" si="33"/>
        <v>18285.5</v>
      </c>
      <c r="H108" s="113">
        <f t="shared" si="33"/>
        <v>19993</v>
      </c>
      <c r="I108" s="113">
        <f t="shared" si="33"/>
        <v>3271</v>
      </c>
      <c r="J108" s="113">
        <f t="shared" si="33"/>
        <v>16722</v>
      </c>
      <c r="K108" s="113">
        <f t="shared" si="33"/>
        <v>5666230.0969999991</v>
      </c>
      <c r="L108" s="113">
        <f t="shared" si="33"/>
        <v>4122208.9840000002</v>
      </c>
      <c r="M108" s="113">
        <f t="shared" si="33"/>
        <v>1544021.1129999999</v>
      </c>
      <c r="N108" s="113">
        <f t="shared" si="21"/>
        <v>105.01908142260267</v>
      </c>
      <c r="O108" s="113">
        <f t="shared" si="22"/>
        <v>7.6945596270382319</v>
      </c>
    </row>
    <row r="109" spans="2:15" ht="54.75" customHeight="1" x14ac:dyDescent="0.25">
      <c r="B109" s="8">
        <v>1</v>
      </c>
      <c r="C109" s="140" t="s">
        <v>64</v>
      </c>
      <c r="D109" s="140"/>
      <c r="E109" s="113">
        <f t="shared" ref="E109" si="34">F109+G109</f>
        <v>956</v>
      </c>
      <c r="F109" s="113">
        <f>F114+F117+F121+F124+F129+F132+F135+F139+F142+F145+F148+F151</f>
        <v>176</v>
      </c>
      <c r="G109" s="113">
        <f>G114+G117+G121+G124+G129+G132+G135+G139+G142+G145+G148+G151+G110</f>
        <v>780</v>
      </c>
      <c r="H109" s="113">
        <f t="shared" ref="H109" si="35">I109+J109</f>
        <v>868</v>
      </c>
      <c r="I109" s="113">
        <f>I114+I117+I121+I124+I129+I132+I135+I139+I142+I145+I148+I151</f>
        <v>132</v>
      </c>
      <c r="J109" s="113">
        <f>J114+J117+J121+J124+J129+J132+J135+J139+J142+J145+J148+J151+J110</f>
        <v>736</v>
      </c>
      <c r="K109" s="113">
        <f t="shared" ref="K109" si="36">L109+M109</f>
        <v>216856.39999999997</v>
      </c>
      <c r="L109" s="113">
        <f>L114+L117+L121+L124+L129+L132+L135+L139+L142+L145+L148+L151</f>
        <v>165100.99999999997</v>
      </c>
      <c r="M109" s="113">
        <f>M114+M117+M121+M124+M129+M132+M135+M139+M142+M145+M148+M151+M110</f>
        <v>51755.4</v>
      </c>
      <c r="N109" s="113">
        <f t="shared" si="21"/>
        <v>104.23042929292927</v>
      </c>
      <c r="O109" s="113">
        <f t="shared" si="22"/>
        <v>5.8599864130434787</v>
      </c>
    </row>
    <row r="110" spans="2:15" ht="48.75" customHeight="1" x14ac:dyDescent="0.25">
      <c r="B110" s="27"/>
      <c r="C110" s="149" t="s">
        <v>65</v>
      </c>
      <c r="D110" s="149"/>
      <c r="E110" s="110">
        <v>21</v>
      </c>
      <c r="F110" s="110"/>
      <c r="G110" s="110">
        <v>21</v>
      </c>
      <c r="H110" s="110">
        <v>20</v>
      </c>
      <c r="I110" s="110"/>
      <c r="J110" s="110">
        <v>21</v>
      </c>
      <c r="K110" s="110">
        <f>L110+M110</f>
        <v>6267.7</v>
      </c>
      <c r="L110" s="110"/>
      <c r="M110" s="110">
        <v>6267.7</v>
      </c>
      <c r="N110" s="110"/>
      <c r="O110" s="110">
        <f t="shared" si="22"/>
        <v>24.871825396825397</v>
      </c>
    </row>
    <row r="111" spans="2:15" ht="31.5" x14ac:dyDescent="0.25">
      <c r="B111" s="165">
        <v>1</v>
      </c>
      <c r="C111" s="166" t="s">
        <v>68</v>
      </c>
      <c r="D111" s="28" t="s">
        <v>403</v>
      </c>
      <c r="E111" s="110">
        <f>F111+G111</f>
        <v>34</v>
      </c>
      <c r="F111" s="110">
        <v>6</v>
      </c>
      <c r="G111" s="110">
        <v>28</v>
      </c>
      <c r="H111" s="110">
        <f>I111+J111</f>
        <v>31</v>
      </c>
      <c r="I111" s="110">
        <v>4</v>
      </c>
      <c r="J111" s="110">
        <v>27</v>
      </c>
      <c r="K111" s="110">
        <f>L111+M111</f>
        <v>6558.6</v>
      </c>
      <c r="L111" s="110">
        <v>4889.5</v>
      </c>
      <c r="M111" s="110">
        <v>1669.1000000000001</v>
      </c>
      <c r="N111" s="110">
        <f t="shared" si="21"/>
        <v>101.86458333333333</v>
      </c>
      <c r="O111" s="110">
        <f t="shared" si="22"/>
        <v>5.1515432098765439</v>
      </c>
    </row>
    <row r="112" spans="2:15" ht="31.5" x14ac:dyDescent="0.25">
      <c r="B112" s="165"/>
      <c r="C112" s="166"/>
      <c r="D112" s="28" t="s">
        <v>404</v>
      </c>
      <c r="E112" s="110">
        <f t="shared" ref="E112:E150" si="37">F112+G112</f>
        <v>21</v>
      </c>
      <c r="F112" s="110">
        <v>4</v>
      </c>
      <c r="G112" s="110">
        <v>17</v>
      </c>
      <c r="H112" s="110">
        <f t="shared" ref="H112:H150" si="38">I112+J112</f>
        <v>18</v>
      </c>
      <c r="I112" s="110">
        <v>3</v>
      </c>
      <c r="J112" s="110">
        <v>15</v>
      </c>
      <c r="K112" s="110">
        <f t="shared" ref="K112:K150" si="39">L112+M112</f>
        <v>3181.6000000000004</v>
      </c>
      <c r="L112" s="110">
        <v>2077.9</v>
      </c>
      <c r="M112" s="110">
        <v>1103.7</v>
      </c>
      <c r="N112" s="110">
        <f t="shared" si="21"/>
        <v>57.719444444444441</v>
      </c>
      <c r="O112" s="110">
        <f t="shared" si="22"/>
        <v>6.1316666666666668</v>
      </c>
    </row>
    <row r="113" spans="2:15" ht="31.5" x14ac:dyDescent="0.25">
      <c r="B113" s="165"/>
      <c r="C113" s="166"/>
      <c r="D113" s="28" t="s">
        <v>405</v>
      </c>
      <c r="E113" s="110">
        <f t="shared" si="37"/>
        <v>20</v>
      </c>
      <c r="F113" s="110">
        <v>3</v>
      </c>
      <c r="G113" s="110">
        <v>17</v>
      </c>
      <c r="H113" s="110">
        <f t="shared" si="38"/>
        <v>18</v>
      </c>
      <c r="I113" s="110">
        <v>2</v>
      </c>
      <c r="J113" s="110">
        <v>16</v>
      </c>
      <c r="K113" s="110">
        <f t="shared" si="39"/>
        <v>3424.6</v>
      </c>
      <c r="L113" s="110">
        <v>2400.6</v>
      </c>
      <c r="M113" s="110">
        <v>1024</v>
      </c>
      <c r="N113" s="110">
        <f t="shared" si="21"/>
        <v>100.02499999999999</v>
      </c>
      <c r="O113" s="110">
        <f t="shared" si="22"/>
        <v>5.333333333333333</v>
      </c>
    </row>
    <row r="114" spans="2:15" ht="15.75" x14ac:dyDescent="0.25">
      <c r="B114" s="165"/>
      <c r="C114" s="166"/>
      <c r="D114" s="28" t="s">
        <v>406</v>
      </c>
      <c r="E114" s="110">
        <f t="shared" ref="E114:M114" si="40">SUM(E111:E113)</f>
        <v>75</v>
      </c>
      <c r="F114" s="110">
        <f t="shared" si="40"/>
        <v>13</v>
      </c>
      <c r="G114" s="110">
        <f t="shared" si="40"/>
        <v>62</v>
      </c>
      <c r="H114" s="110">
        <f t="shared" si="40"/>
        <v>67</v>
      </c>
      <c r="I114" s="110">
        <f t="shared" si="40"/>
        <v>9</v>
      </c>
      <c r="J114" s="110">
        <f t="shared" si="40"/>
        <v>58</v>
      </c>
      <c r="K114" s="110">
        <f t="shared" si="40"/>
        <v>13164.800000000001</v>
      </c>
      <c r="L114" s="110">
        <f t="shared" si="40"/>
        <v>9368</v>
      </c>
      <c r="M114" s="110">
        <f t="shared" si="40"/>
        <v>3796.8</v>
      </c>
      <c r="N114" s="110">
        <f t="shared" si="21"/>
        <v>86.740740740740748</v>
      </c>
      <c r="O114" s="110">
        <f t="shared" si="22"/>
        <v>5.4551724137931039</v>
      </c>
    </row>
    <row r="115" spans="2:15" ht="31.5" x14ac:dyDescent="0.25">
      <c r="B115" s="165">
        <v>2</v>
      </c>
      <c r="C115" s="166" t="s">
        <v>69</v>
      </c>
      <c r="D115" s="28" t="s">
        <v>407</v>
      </c>
      <c r="E115" s="110">
        <f t="shared" si="37"/>
        <v>214</v>
      </c>
      <c r="F115" s="110">
        <v>43</v>
      </c>
      <c r="G115" s="110">
        <v>171</v>
      </c>
      <c r="H115" s="110">
        <f t="shared" si="38"/>
        <v>203</v>
      </c>
      <c r="I115" s="110">
        <v>37</v>
      </c>
      <c r="J115" s="110">
        <v>166</v>
      </c>
      <c r="K115" s="110">
        <f t="shared" si="39"/>
        <v>63460.5</v>
      </c>
      <c r="L115" s="110">
        <v>53723.5</v>
      </c>
      <c r="M115" s="110">
        <v>9737</v>
      </c>
      <c r="N115" s="110">
        <f t="shared" si="21"/>
        <v>120.99887387387388</v>
      </c>
      <c r="O115" s="110">
        <f t="shared" si="22"/>
        <v>4.8880522088353411</v>
      </c>
    </row>
    <row r="116" spans="2:15" ht="31.5" x14ac:dyDescent="0.25">
      <c r="B116" s="165"/>
      <c r="C116" s="166"/>
      <c r="D116" s="28" t="s">
        <v>408</v>
      </c>
      <c r="E116" s="110">
        <f t="shared" si="37"/>
        <v>42</v>
      </c>
      <c r="F116" s="110">
        <v>8</v>
      </c>
      <c r="G116" s="110">
        <v>34</v>
      </c>
      <c r="H116" s="110">
        <f t="shared" si="38"/>
        <v>38</v>
      </c>
      <c r="I116" s="110">
        <v>6</v>
      </c>
      <c r="J116" s="110">
        <v>32</v>
      </c>
      <c r="K116" s="110">
        <f t="shared" si="39"/>
        <v>10698.1</v>
      </c>
      <c r="L116" s="110">
        <v>8607.2000000000007</v>
      </c>
      <c r="M116" s="110">
        <v>2090.9</v>
      </c>
      <c r="N116" s="110">
        <f t="shared" si="21"/>
        <v>119.54444444444447</v>
      </c>
      <c r="O116" s="110">
        <f t="shared" si="22"/>
        <v>5.4450520833333336</v>
      </c>
    </row>
    <row r="117" spans="2:15" ht="15.75" x14ac:dyDescent="0.25">
      <c r="B117" s="165"/>
      <c r="C117" s="166"/>
      <c r="D117" s="28" t="s">
        <v>406</v>
      </c>
      <c r="E117" s="110">
        <f t="shared" ref="E117:M117" si="41">SUM(E115:E116)</f>
        <v>256</v>
      </c>
      <c r="F117" s="110">
        <f t="shared" si="41"/>
        <v>51</v>
      </c>
      <c r="G117" s="110">
        <f t="shared" si="41"/>
        <v>205</v>
      </c>
      <c r="H117" s="110">
        <f t="shared" si="41"/>
        <v>241</v>
      </c>
      <c r="I117" s="110">
        <f t="shared" si="41"/>
        <v>43</v>
      </c>
      <c r="J117" s="110">
        <f t="shared" si="41"/>
        <v>198</v>
      </c>
      <c r="K117" s="110">
        <f t="shared" si="41"/>
        <v>74158.600000000006</v>
      </c>
      <c r="L117" s="110">
        <f t="shared" si="41"/>
        <v>62330.7</v>
      </c>
      <c r="M117" s="110">
        <f t="shared" si="41"/>
        <v>11827.9</v>
      </c>
      <c r="N117" s="110">
        <f t="shared" si="21"/>
        <v>120.79593023255813</v>
      </c>
      <c r="O117" s="110">
        <f t="shared" si="22"/>
        <v>4.9780723905723905</v>
      </c>
    </row>
    <row r="118" spans="2:15" ht="31.5" x14ac:dyDescent="0.25">
      <c r="B118" s="165">
        <v>3</v>
      </c>
      <c r="C118" s="166" t="s">
        <v>70</v>
      </c>
      <c r="D118" s="28" t="s">
        <v>409</v>
      </c>
      <c r="E118" s="110">
        <f t="shared" si="37"/>
        <v>31</v>
      </c>
      <c r="F118" s="110">
        <v>6</v>
      </c>
      <c r="G118" s="110">
        <v>25</v>
      </c>
      <c r="H118" s="110">
        <f t="shared" si="38"/>
        <v>27</v>
      </c>
      <c r="I118" s="110">
        <v>5</v>
      </c>
      <c r="J118" s="110">
        <v>22</v>
      </c>
      <c r="K118" s="110">
        <f t="shared" si="39"/>
        <v>8853.5999999999985</v>
      </c>
      <c r="L118" s="110">
        <v>7228.2999999999993</v>
      </c>
      <c r="M118" s="110">
        <v>1625.3000000000002</v>
      </c>
      <c r="N118" s="110">
        <f t="shared" si="21"/>
        <v>120.47166666666665</v>
      </c>
      <c r="O118" s="110">
        <f t="shared" si="22"/>
        <v>6.1564393939393947</v>
      </c>
    </row>
    <row r="119" spans="2:15" ht="31.5" x14ac:dyDescent="0.25">
      <c r="B119" s="165"/>
      <c r="C119" s="166"/>
      <c r="D119" s="28" t="s">
        <v>410</v>
      </c>
      <c r="E119" s="110">
        <f t="shared" si="37"/>
        <v>18</v>
      </c>
      <c r="F119" s="110">
        <v>3</v>
      </c>
      <c r="G119" s="110">
        <v>15</v>
      </c>
      <c r="H119" s="110">
        <f t="shared" si="38"/>
        <v>16</v>
      </c>
      <c r="I119" s="110">
        <v>2</v>
      </c>
      <c r="J119" s="110">
        <v>14</v>
      </c>
      <c r="K119" s="110">
        <f t="shared" si="39"/>
        <v>3754.8</v>
      </c>
      <c r="L119" s="110">
        <v>2568.3000000000002</v>
      </c>
      <c r="M119" s="110">
        <v>1186.5</v>
      </c>
      <c r="N119" s="110">
        <f t="shared" si="21"/>
        <v>107.0125</v>
      </c>
      <c r="O119" s="110">
        <f t="shared" si="22"/>
        <v>7.0625</v>
      </c>
    </row>
    <row r="120" spans="2:15" ht="31.5" x14ac:dyDescent="0.25">
      <c r="B120" s="165"/>
      <c r="C120" s="166"/>
      <c r="D120" s="28" t="s">
        <v>411</v>
      </c>
      <c r="E120" s="110">
        <f t="shared" si="37"/>
        <v>21</v>
      </c>
      <c r="F120" s="110">
        <v>4</v>
      </c>
      <c r="G120" s="110">
        <v>17</v>
      </c>
      <c r="H120" s="110">
        <f t="shared" si="38"/>
        <v>19</v>
      </c>
      <c r="I120" s="110">
        <v>3</v>
      </c>
      <c r="J120" s="110">
        <v>16</v>
      </c>
      <c r="K120" s="110">
        <f t="shared" si="39"/>
        <v>4799.8</v>
      </c>
      <c r="L120" s="110">
        <v>3539</v>
      </c>
      <c r="M120" s="110">
        <v>1260.8</v>
      </c>
      <c r="N120" s="110">
        <f t="shared" si="21"/>
        <v>98.305555555555557</v>
      </c>
      <c r="O120" s="110">
        <f t="shared" si="22"/>
        <v>6.5666666666666664</v>
      </c>
    </row>
    <row r="121" spans="2:15" ht="15.75" x14ac:dyDescent="0.25">
      <c r="B121" s="165"/>
      <c r="C121" s="166"/>
      <c r="D121" s="28" t="s">
        <v>406</v>
      </c>
      <c r="E121" s="110">
        <f t="shared" ref="E121:M121" si="42">SUM(E118:E120)</f>
        <v>70</v>
      </c>
      <c r="F121" s="110">
        <f t="shared" si="42"/>
        <v>13</v>
      </c>
      <c r="G121" s="110">
        <f t="shared" si="42"/>
        <v>57</v>
      </c>
      <c r="H121" s="110">
        <f t="shared" si="42"/>
        <v>62</v>
      </c>
      <c r="I121" s="110">
        <f t="shared" si="42"/>
        <v>10</v>
      </c>
      <c r="J121" s="110">
        <f t="shared" si="42"/>
        <v>52</v>
      </c>
      <c r="K121" s="110">
        <f t="shared" si="42"/>
        <v>17408.199999999997</v>
      </c>
      <c r="L121" s="110">
        <f t="shared" si="42"/>
        <v>13335.599999999999</v>
      </c>
      <c r="M121" s="110">
        <f t="shared" si="42"/>
        <v>4072.6000000000004</v>
      </c>
      <c r="N121" s="110">
        <f t="shared" si="21"/>
        <v>111.13</v>
      </c>
      <c r="O121" s="110">
        <f t="shared" si="22"/>
        <v>6.5266025641025642</v>
      </c>
    </row>
    <row r="122" spans="2:15" ht="31.5" x14ac:dyDescent="0.25">
      <c r="B122" s="165">
        <v>4</v>
      </c>
      <c r="C122" s="166" t="s">
        <v>71</v>
      </c>
      <c r="D122" s="28" t="s">
        <v>412</v>
      </c>
      <c r="E122" s="110">
        <f t="shared" si="37"/>
        <v>26</v>
      </c>
      <c r="F122" s="110">
        <v>5</v>
      </c>
      <c r="G122" s="110">
        <v>21</v>
      </c>
      <c r="H122" s="110">
        <f t="shared" si="38"/>
        <v>25</v>
      </c>
      <c r="I122" s="110">
        <v>4</v>
      </c>
      <c r="J122" s="110">
        <v>21</v>
      </c>
      <c r="K122" s="110">
        <f t="shared" si="39"/>
        <v>5687.3</v>
      </c>
      <c r="L122" s="110">
        <v>4411.5</v>
      </c>
      <c r="M122" s="110">
        <v>1275.8</v>
      </c>
      <c r="N122" s="110">
        <f t="shared" si="21"/>
        <v>91.90625</v>
      </c>
      <c r="O122" s="110">
        <f t="shared" si="22"/>
        <v>5.0626984126984125</v>
      </c>
    </row>
    <row r="123" spans="2:15" ht="31.5" x14ac:dyDescent="0.25">
      <c r="B123" s="165"/>
      <c r="C123" s="166"/>
      <c r="D123" s="28" t="s">
        <v>413</v>
      </c>
      <c r="E123" s="110">
        <f t="shared" si="37"/>
        <v>42</v>
      </c>
      <c r="F123" s="110">
        <v>8</v>
      </c>
      <c r="G123" s="110">
        <v>34</v>
      </c>
      <c r="H123" s="110">
        <f t="shared" si="38"/>
        <v>37</v>
      </c>
      <c r="I123" s="110">
        <v>5</v>
      </c>
      <c r="J123" s="110">
        <v>32</v>
      </c>
      <c r="K123" s="110">
        <f t="shared" si="39"/>
        <v>7947.6</v>
      </c>
      <c r="L123" s="110">
        <v>6118.7</v>
      </c>
      <c r="M123" s="110">
        <v>1828.9</v>
      </c>
      <c r="N123" s="110">
        <f t="shared" si="21"/>
        <v>101.97833333333334</v>
      </c>
      <c r="O123" s="110">
        <f t="shared" si="22"/>
        <v>4.7627604166666666</v>
      </c>
    </row>
    <row r="124" spans="2:15" ht="15.75" x14ac:dyDescent="0.25">
      <c r="B124" s="165"/>
      <c r="C124" s="166"/>
      <c r="D124" s="28" t="s">
        <v>406</v>
      </c>
      <c r="E124" s="110">
        <f t="shared" ref="E124:M124" si="43">SUM(E122:E123)</f>
        <v>68</v>
      </c>
      <c r="F124" s="110">
        <f t="shared" si="43"/>
        <v>13</v>
      </c>
      <c r="G124" s="110">
        <f t="shared" si="43"/>
        <v>55</v>
      </c>
      <c r="H124" s="110">
        <f t="shared" si="43"/>
        <v>62</v>
      </c>
      <c r="I124" s="110">
        <f t="shared" si="43"/>
        <v>9</v>
      </c>
      <c r="J124" s="110">
        <f t="shared" si="43"/>
        <v>53</v>
      </c>
      <c r="K124" s="110">
        <f t="shared" si="43"/>
        <v>13634.900000000001</v>
      </c>
      <c r="L124" s="110">
        <f t="shared" si="43"/>
        <v>10530.2</v>
      </c>
      <c r="M124" s="110">
        <f t="shared" si="43"/>
        <v>3104.7</v>
      </c>
      <c r="N124" s="110">
        <f t="shared" si="21"/>
        <v>97.501851851851868</v>
      </c>
      <c r="O124" s="110">
        <f t="shared" si="22"/>
        <v>4.8816037735849056</v>
      </c>
    </row>
    <row r="125" spans="2:15" ht="31.5" x14ac:dyDescent="0.25">
      <c r="B125" s="165">
        <v>5</v>
      </c>
      <c r="C125" s="166" t="s">
        <v>72</v>
      </c>
      <c r="D125" s="28" t="s">
        <v>414</v>
      </c>
      <c r="E125" s="110">
        <v>22</v>
      </c>
      <c r="F125" s="110">
        <v>4</v>
      </c>
      <c r="G125" s="110">
        <v>17</v>
      </c>
      <c r="H125" s="110">
        <f t="shared" si="38"/>
        <v>19</v>
      </c>
      <c r="I125" s="110">
        <v>3</v>
      </c>
      <c r="J125" s="110">
        <v>16</v>
      </c>
      <c r="K125" s="110">
        <f t="shared" si="39"/>
        <v>4163.3999999999996</v>
      </c>
      <c r="L125" s="110">
        <v>3064.7</v>
      </c>
      <c r="M125" s="110">
        <v>1098.6999999999998</v>
      </c>
      <c r="N125" s="110">
        <f t="shared" si="21"/>
        <v>85.130555555555546</v>
      </c>
      <c r="O125" s="110">
        <f t="shared" si="22"/>
        <v>5.7223958333333327</v>
      </c>
    </row>
    <row r="126" spans="2:15" ht="31.5" x14ac:dyDescent="0.25">
      <c r="B126" s="165"/>
      <c r="C126" s="166"/>
      <c r="D126" s="28" t="s">
        <v>415</v>
      </c>
      <c r="E126" s="110">
        <f t="shared" si="37"/>
        <v>21</v>
      </c>
      <c r="F126" s="110">
        <v>4</v>
      </c>
      <c r="G126" s="110">
        <v>17</v>
      </c>
      <c r="H126" s="110">
        <f t="shared" si="38"/>
        <v>17</v>
      </c>
      <c r="I126" s="110">
        <v>3</v>
      </c>
      <c r="J126" s="110">
        <v>14</v>
      </c>
      <c r="K126" s="110">
        <f t="shared" si="39"/>
        <v>4118.8999999999996</v>
      </c>
      <c r="L126" s="110">
        <v>3140.4</v>
      </c>
      <c r="M126" s="110">
        <v>978.5</v>
      </c>
      <c r="N126" s="110">
        <f t="shared" si="21"/>
        <v>87.233333333333334</v>
      </c>
      <c r="O126" s="110">
        <f t="shared" si="22"/>
        <v>5.8244047619047619</v>
      </c>
    </row>
    <row r="127" spans="2:15" ht="31.5" x14ac:dyDescent="0.25">
      <c r="B127" s="165"/>
      <c r="C127" s="166"/>
      <c r="D127" s="28" t="s">
        <v>416</v>
      </c>
      <c r="E127" s="110">
        <f t="shared" si="37"/>
        <v>18</v>
      </c>
      <c r="F127" s="110">
        <v>3</v>
      </c>
      <c r="G127" s="110">
        <v>15</v>
      </c>
      <c r="H127" s="110">
        <f t="shared" si="38"/>
        <v>15</v>
      </c>
      <c r="I127" s="110">
        <v>2</v>
      </c>
      <c r="J127" s="110">
        <v>13</v>
      </c>
      <c r="K127" s="110">
        <f t="shared" si="39"/>
        <v>3053.2999999999997</v>
      </c>
      <c r="L127" s="110">
        <v>2093.6</v>
      </c>
      <c r="M127" s="110">
        <v>959.69999999999993</v>
      </c>
      <c r="N127" s="110">
        <f t="shared" si="21"/>
        <v>87.233333333333334</v>
      </c>
      <c r="O127" s="110">
        <f t="shared" si="22"/>
        <v>6.1519230769230759</v>
      </c>
    </row>
    <row r="128" spans="2:15" ht="31.5" x14ac:dyDescent="0.25">
      <c r="B128" s="165"/>
      <c r="C128" s="166"/>
      <c r="D128" s="28" t="s">
        <v>417</v>
      </c>
      <c r="E128" s="110">
        <f t="shared" si="37"/>
        <v>21</v>
      </c>
      <c r="F128" s="110">
        <v>4</v>
      </c>
      <c r="G128" s="110">
        <v>17</v>
      </c>
      <c r="H128" s="110">
        <f t="shared" si="38"/>
        <v>18</v>
      </c>
      <c r="I128" s="110">
        <v>2</v>
      </c>
      <c r="J128" s="110">
        <v>16</v>
      </c>
      <c r="K128" s="110">
        <f t="shared" si="39"/>
        <v>3359.7</v>
      </c>
      <c r="L128" s="110">
        <v>2207.1</v>
      </c>
      <c r="M128" s="110">
        <v>1152.5999999999999</v>
      </c>
      <c r="N128" s="110">
        <f t="shared" si="21"/>
        <v>91.962499999999991</v>
      </c>
      <c r="O128" s="110">
        <f t="shared" si="22"/>
        <v>6.0031249999999998</v>
      </c>
    </row>
    <row r="129" spans="2:15" ht="15.75" x14ac:dyDescent="0.25">
      <c r="B129" s="165"/>
      <c r="C129" s="166"/>
      <c r="D129" s="28" t="s">
        <v>406</v>
      </c>
      <c r="E129" s="110">
        <f t="shared" ref="E129:M129" si="44">SUM(E125:E128)</f>
        <v>82</v>
      </c>
      <c r="F129" s="110">
        <f t="shared" si="44"/>
        <v>15</v>
      </c>
      <c r="G129" s="110">
        <f t="shared" si="44"/>
        <v>66</v>
      </c>
      <c r="H129" s="110">
        <f t="shared" si="44"/>
        <v>69</v>
      </c>
      <c r="I129" s="110">
        <f t="shared" si="44"/>
        <v>10</v>
      </c>
      <c r="J129" s="110">
        <f t="shared" si="44"/>
        <v>59</v>
      </c>
      <c r="K129" s="110">
        <f t="shared" si="44"/>
        <v>14695.3</v>
      </c>
      <c r="L129" s="110">
        <f t="shared" si="44"/>
        <v>10505.800000000001</v>
      </c>
      <c r="M129" s="110">
        <f t="shared" si="44"/>
        <v>4189.5</v>
      </c>
      <c r="N129" s="110">
        <f t="shared" si="21"/>
        <v>87.548333333333346</v>
      </c>
      <c r="O129" s="110">
        <f t="shared" si="22"/>
        <v>5.9173728813559316</v>
      </c>
    </row>
    <row r="130" spans="2:15" ht="31.5" x14ac:dyDescent="0.25">
      <c r="B130" s="165">
        <v>6</v>
      </c>
      <c r="C130" s="166" t="s">
        <v>73</v>
      </c>
      <c r="D130" s="28" t="s">
        <v>418</v>
      </c>
      <c r="E130" s="110">
        <f t="shared" si="37"/>
        <v>31</v>
      </c>
      <c r="F130" s="110">
        <v>6</v>
      </c>
      <c r="G130" s="110">
        <v>25</v>
      </c>
      <c r="H130" s="110">
        <f t="shared" si="38"/>
        <v>29</v>
      </c>
      <c r="I130" s="110">
        <v>4</v>
      </c>
      <c r="J130" s="110">
        <v>25</v>
      </c>
      <c r="K130" s="110">
        <f t="shared" si="39"/>
        <v>9354.9</v>
      </c>
      <c r="L130" s="110">
        <v>7504.6</v>
      </c>
      <c r="M130" s="110">
        <v>1850.3</v>
      </c>
      <c r="N130" s="110">
        <f t="shared" ref="N130:N189" si="45">L130/I130/12</f>
        <v>156.34583333333333</v>
      </c>
      <c r="O130" s="110">
        <f t="shared" ref="O130:O189" si="46">M130/J130/12</f>
        <v>6.1676666666666664</v>
      </c>
    </row>
    <row r="131" spans="2:15" ht="31.5" x14ac:dyDescent="0.25">
      <c r="B131" s="165"/>
      <c r="C131" s="166"/>
      <c r="D131" s="28" t="s">
        <v>419</v>
      </c>
      <c r="E131" s="110">
        <f t="shared" si="37"/>
        <v>42</v>
      </c>
      <c r="F131" s="110">
        <v>8</v>
      </c>
      <c r="G131" s="110">
        <v>34</v>
      </c>
      <c r="H131" s="110">
        <f t="shared" si="38"/>
        <v>34</v>
      </c>
      <c r="I131" s="110">
        <v>2</v>
      </c>
      <c r="J131" s="110">
        <v>32</v>
      </c>
      <c r="K131" s="110">
        <f t="shared" si="39"/>
        <v>7357.4</v>
      </c>
      <c r="L131" s="110">
        <v>4882.2</v>
      </c>
      <c r="M131" s="110">
        <v>2475.1999999999998</v>
      </c>
      <c r="N131" s="110">
        <f t="shared" si="45"/>
        <v>203.42499999999998</v>
      </c>
      <c r="O131" s="110">
        <f t="shared" si="46"/>
        <v>6.4458333333333329</v>
      </c>
    </row>
    <row r="132" spans="2:15" ht="15.75" x14ac:dyDescent="0.25">
      <c r="B132" s="165"/>
      <c r="C132" s="166"/>
      <c r="D132" s="28" t="s">
        <v>406</v>
      </c>
      <c r="E132" s="110">
        <f t="shared" ref="E132:M132" si="47">SUM(E130:E131)</f>
        <v>73</v>
      </c>
      <c r="F132" s="110">
        <f t="shared" si="47"/>
        <v>14</v>
      </c>
      <c r="G132" s="110">
        <f t="shared" si="47"/>
        <v>59</v>
      </c>
      <c r="H132" s="110">
        <f t="shared" si="47"/>
        <v>63</v>
      </c>
      <c r="I132" s="110">
        <f t="shared" si="47"/>
        <v>6</v>
      </c>
      <c r="J132" s="110">
        <f t="shared" si="47"/>
        <v>57</v>
      </c>
      <c r="K132" s="110">
        <f t="shared" si="47"/>
        <v>16712.3</v>
      </c>
      <c r="L132" s="110">
        <f t="shared" si="47"/>
        <v>12386.8</v>
      </c>
      <c r="M132" s="110">
        <f t="shared" si="47"/>
        <v>4325.5</v>
      </c>
      <c r="N132" s="110">
        <f t="shared" si="45"/>
        <v>172.03888888888889</v>
      </c>
      <c r="O132" s="110">
        <f t="shared" si="46"/>
        <v>6.3238304093567246</v>
      </c>
    </row>
    <row r="133" spans="2:15" ht="31.5" x14ac:dyDescent="0.25">
      <c r="B133" s="165">
        <v>7</v>
      </c>
      <c r="C133" s="166" t="s">
        <v>74</v>
      </c>
      <c r="D133" s="28" t="s">
        <v>420</v>
      </c>
      <c r="E133" s="110">
        <f t="shared" si="37"/>
        <v>23</v>
      </c>
      <c r="F133" s="110">
        <v>4</v>
      </c>
      <c r="G133" s="110">
        <v>19</v>
      </c>
      <c r="H133" s="110">
        <f t="shared" si="38"/>
        <v>20</v>
      </c>
      <c r="I133" s="110">
        <v>4</v>
      </c>
      <c r="J133" s="110">
        <v>16</v>
      </c>
      <c r="K133" s="110">
        <f t="shared" si="39"/>
        <v>3245.0999999999995</v>
      </c>
      <c r="L133" s="110">
        <v>2546.7999999999997</v>
      </c>
      <c r="M133" s="110">
        <v>698.3</v>
      </c>
      <c r="N133" s="110">
        <f t="shared" si="45"/>
        <v>53.05833333333333</v>
      </c>
      <c r="O133" s="110">
        <f t="shared" si="46"/>
        <v>3.6369791666666664</v>
      </c>
    </row>
    <row r="134" spans="2:15" ht="31.5" x14ac:dyDescent="0.25">
      <c r="B134" s="165"/>
      <c r="C134" s="166"/>
      <c r="D134" s="28" t="s">
        <v>421</v>
      </c>
      <c r="E134" s="110">
        <f t="shared" si="37"/>
        <v>20</v>
      </c>
      <c r="F134" s="110">
        <v>3</v>
      </c>
      <c r="G134" s="110">
        <v>17</v>
      </c>
      <c r="H134" s="110">
        <f t="shared" si="38"/>
        <v>18</v>
      </c>
      <c r="I134" s="110">
        <v>3</v>
      </c>
      <c r="J134" s="110">
        <v>15</v>
      </c>
      <c r="K134" s="110">
        <f t="shared" si="39"/>
        <v>2501.9</v>
      </c>
      <c r="L134" s="110">
        <v>1910.6000000000001</v>
      </c>
      <c r="M134" s="110">
        <v>591.29999999999995</v>
      </c>
      <c r="N134" s="110">
        <f t="shared" si="45"/>
        <v>53.072222222222223</v>
      </c>
      <c r="O134" s="110">
        <f t="shared" si="46"/>
        <v>3.2849999999999997</v>
      </c>
    </row>
    <row r="135" spans="2:15" ht="15.75" x14ac:dyDescent="0.25">
      <c r="B135" s="165"/>
      <c r="C135" s="166"/>
      <c r="D135" s="28" t="s">
        <v>406</v>
      </c>
      <c r="E135" s="110">
        <f t="shared" ref="E135:M135" si="48">SUM(E133:E134)</f>
        <v>43</v>
      </c>
      <c r="F135" s="110">
        <f t="shared" si="48"/>
        <v>7</v>
      </c>
      <c r="G135" s="110">
        <f t="shared" si="48"/>
        <v>36</v>
      </c>
      <c r="H135" s="110">
        <f t="shared" si="48"/>
        <v>38</v>
      </c>
      <c r="I135" s="110">
        <f t="shared" si="48"/>
        <v>7</v>
      </c>
      <c r="J135" s="110">
        <f t="shared" si="48"/>
        <v>31</v>
      </c>
      <c r="K135" s="110">
        <f t="shared" si="48"/>
        <v>5747</v>
      </c>
      <c r="L135" s="110">
        <f t="shared" si="48"/>
        <v>4457.3999999999996</v>
      </c>
      <c r="M135" s="110">
        <f t="shared" si="48"/>
        <v>1289.5999999999999</v>
      </c>
      <c r="N135" s="110">
        <f t="shared" si="45"/>
        <v>53.06428571428571</v>
      </c>
      <c r="O135" s="110">
        <f t="shared" si="46"/>
        <v>3.4666666666666663</v>
      </c>
    </row>
    <row r="136" spans="2:15" ht="31.5" x14ac:dyDescent="0.25">
      <c r="B136" s="165">
        <v>8</v>
      </c>
      <c r="C136" s="166" t="s">
        <v>75</v>
      </c>
      <c r="D136" s="28" t="s">
        <v>422</v>
      </c>
      <c r="E136" s="110">
        <f t="shared" si="37"/>
        <v>31</v>
      </c>
      <c r="F136" s="110">
        <v>6</v>
      </c>
      <c r="G136" s="110">
        <v>25</v>
      </c>
      <c r="H136" s="110">
        <f t="shared" si="38"/>
        <v>30</v>
      </c>
      <c r="I136" s="110">
        <v>5</v>
      </c>
      <c r="J136" s="110">
        <v>25</v>
      </c>
      <c r="K136" s="110">
        <f t="shared" si="39"/>
        <v>6186.1</v>
      </c>
      <c r="L136" s="110">
        <v>4775.7</v>
      </c>
      <c r="M136" s="110">
        <v>1410.4</v>
      </c>
      <c r="N136" s="110">
        <f t="shared" si="45"/>
        <v>79.594999999999999</v>
      </c>
      <c r="O136" s="110">
        <f t="shared" si="46"/>
        <v>4.7013333333333334</v>
      </c>
    </row>
    <row r="137" spans="2:15" ht="31.5" x14ac:dyDescent="0.25">
      <c r="B137" s="165"/>
      <c r="C137" s="166"/>
      <c r="D137" s="28" t="s">
        <v>423</v>
      </c>
      <c r="E137" s="110">
        <f t="shared" si="37"/>
        <v>18</v>
      </c>
      <c r="F137" s="110">
        <v>3</v>
      </c>
      <c r="G137" s="110">
        <v>15</v>
      </c>
      <c r="H137" s="110">
        <f t="shared" si="38"/>
        <v>15</v>
      </c>
      <c r="I137" s="110">
        <v>2</v>
      </c>
      <c r="J137" s="110">
        <v>13</v>
      </c>
      <c r="K137" s="110">
        <f t="shared" si="39"/>
        <v>2812.1</v>
      </c>
      <c r="L137" s="110">
        <v>2075</v>
      </c>
      <c r="M137" s="110">
        <v>737.09999999999991</v>
      </c>
      <c r="N137" s="110">
        <f t="shared" si="45"/>
        <v>86.458333333333329</v>
      </c>
      <c r="O137" s="110">
        <f t="shared" si="46"/>
        <v>4.7249999999999996</v>
      </c>
    </row>
    <row r="138" spans="2:15" ht="31.5" x14ac:dyDescent="0.25">
      <c r="B138" s="165"/>
      <c r="C138" s="166"/>
      <c r="D138" s="28" t="s">
        <v>424</v>
      </c>
      <c r="E138" s="110">
        <f t="shared" si="37"/>
        <v>19</v>
      </c>
      <c r="F138" s="110">
        <v>3</v>
      </c>
      <c r="G138" s="110">
        <v>16</v>
      </c>
      <c r="H138" s="110">
        <f t="shared" si="38"/>
        <v>17</v>
      </c>
      <c r="I138" s="110">
        <v>3</v>
      </c>
      <c r="J138" s="110">
        <v>14</v>
      </c>
      <c r="K138" s="110">
        <f t="shared" si="39"/>
        <v>3632.1</v>
      </c>
      <c r="L138" s="110">
        <v>2890.1</v>
      </c>
      <c r="M138" s="110">
        <v>742</v>
      </c>
      <c r="N138" s="110">
        <f t="shared" si="45"/>
        <v>80.280555555555551</v>
      </c>
      <c r="O138" s="110">
        <f t="shared" si="46"/>
        <v>4.416666666666667</v>
      </c>
    </row>
    <row r="139" spans="2:15" ht="15.75" x14ac:dyDescent="0.25">
      <c r="B139" s="165"/>
      <c r="C139" s="166"/>
      <c r="D139" s="28" t="s">
        <v>406</v>
      </c>
      <c r="E139" s="110">
        <f t="shared" ref="E139:M139" si="49">SUM(E136:E138)</f>
        <v>68</v>
      </c>
      <c r="F139" s="110">
        <f t="shared" si="49"/>
        <v>12</v>
      </c>
      <c r="G139" s="110">
        <f t="shared" si="49"/>
        <v>56</v>
      </c>
      <c r="H139" s="110">
        <f t="shared" si="49"/>
        <v>62</v>
      </c>
      <c r="I139" s="110">
        <f t="shared" si="49"/>
        <v>10</v>
      </c>
      <c r="J139" s="110">
        <f t="shared" si="49"/>
        <v>52</v>
      </c>
      <c r="K139" s="110">
        <f t="shared" si="49"/>
        <v>12630.300000000001</v>
      </c>
      <c r="L139" s="110">
        <f t="shared" si="49"/>
        <v>9740.7999999999993</v>
      </c>
      <c r="M139" s="110">
        <f t="shared" si="49"/>
        <v>2889.5</v>
      </c>
      <c r="N139" s="110">
        <f t="shared" si="45"/>
        <v>81.173333333333332</v>
      </c>
      <c r="O139" s="110">
        <f t="shared" si="46"/>
        <v>4.6306089743589745</v>
      </c>
    </row>
    <row r="140" spans="2:15" ht="31.5" x14ac:dyDescent="0.25">
      <c r="B140" s="165">
        <v>9</v>
      </c>
      <c r="C140" s="166" t="s">
        <v>76</v>
      </c>
      <c r="D140" s="28" t="s">
        <v>425</v>
      </c>
      <c r="E140" s="110">
        <f t="shared" si="37"/>
        <v>31</v>
      </c>
      <c r="F140" s="110">
        <v>6</v>
      </c>
      <c r="G140" s="110">
        <v>25</v>
      </c>
      <c r="H140" s="110">
        <f t="shared" si="38"/>
        <v>27</v>
      </c>
      <c r="I140" s="110">
        <v>4</v>
      </c>
      <c r="J140" s="110">
        <v>23</v>
      </c>
      <c r="K140" s="110">
        <f t="shared" si="39"/>
        <v>9178.0999999999985</v>
      </c>
      <c r="L140" s="110">
        <v>7256.9</v>
      </c>
      <c r="M140" s="110">
        <v>1921.1999999999998</v>
      </c>
      <c r="N140" s="110">
        <f t="shared" si="45"/>
        <v>151.18541666666667</v>
      </c>
      <c r="O140" s="110">
        <f t="shared" si="46"/>
        <v>6.9608695652173909</v>
      </c>
    </row>
    <row r="141" spans="2:15" ht="31.5" x14ac:dyDescent="0.25">
      <c r="B141" s="165"/>
      <c r="C141" s="166"/>
      <c r="D141" s="28" t="s">
        <v>426</v>
      </c>
      <c r="E141" s="110">
        <f t="shared" si="37"/>
        <v>26</v>
      </c>
      <c r="F141" s="110">
        <v>5</v>
      </c>
      <c r="G141" s="110">
        <v>21</v>
      </c>
      <c r="H141" s="110">
        <f t="shared" si="38"/>
        <v>24</v>
      </c>
      <c r="I141" s="110">
        <v>3</v>
      </c>
      <c r="J141" s="110">
        <v>21</v>
      </c>
      <c r="K141" s="110">
        <f t="shared" si="39"/>
        <v>5431.2999999999993</v>
      </c>
      <c r="L141" s="110">
        <v>3631.7</v>
      </c>
      <c r="M141" s="110">
        <v>1799.6</v>
      </c>
      <c r="N141" s="110">
        <f t="shared" si="45"/>
        <v>100.88055555555555</v>
      </c>
      <c r="O141" s="110">
        <f t="shared" si="46"/>
        <v>7.1412698412698417</v>
      </c>
    </row>
    <row r="142" spans="2:15" ht="15.75" x14ac:dyDescent="0.25">
      <c r="B142" s="165"/>
      <c r="C142" s="166"/>
      <c r="D142" s="28" t="s">
        <v>406</v>
      </c>
      <c r="E142" s="110">
        <f t="shared" ref="E142:M142" si="50">SUM(E140:E141)</f>
        <v>57</v>
      </c>
      <c r="F142" s="110">
        <f t="shared" si="50"/>
        <v>11</v>
      </c>
      <c r="G142" s="110">
        <f t="shared" si="50"/>
        <v>46</v>
      </c>
      <c r="H142" s="110">
        <f t="shared" si="50"/>
        <v>51</v>
      </c>
      <c r="I142" s="110">
        <f t="shared" si="50"/>
        <v>7</v>
      </c>
      <c r="J142" s="110">
        <f t="shared" si="50"/>
        <v>44</v>
      </c>
      <c r="K142" s="110">
        <f t="shared" si="50"/>
        <v>14609.399999999998</v>
      </c>
      <c r="L142" s="110">
        <f t="shared" si="50"/>
        <v>10888.599999999999</v>
      </c>
      <c r="M142" s="110">
        <f t="shared" si="50"/>
        <v>3720.7999999999997</v>
      </c>
      <c r="N142" s="110">
        <f t="shared" si="45"/>
        <v>129.62619047619046</v>
      </c>
      <c r="O142" s="110">
        <f t="shared" si="46"/>
        <v>7.0469696969696969</v>
      </c>
    </row>
    <row r="143" spans="2:15" ht="31.5" x14ac:dyDescent="0.25">
      <c r="B143" s="165">
        <v>10</v>
      </c>
      <c r="C143" s="166" t="s">
        <v>77</v>
      </c>
      <c r="D143" s="28" t="s">
        <v>427</v>
      </c>
      <c r="E143" s="110">
        <f t="shared" si="37"/>
        <v>21</v>
      </c>
      <c r="F143" s="110">
        <v>4</v>
      </c>
      <c r="G143" s="110">
        <v>17</v>
      </c>
      <c r="H143" s="110">
        <f t="shared" si="38"/>
        <v>17</v>
      </c>
      <c r="I143" s="110">
        <v>3</v>
      </c>
      <c r="J143" s="110">
        <v>14</v>
      </c>
      <c r="K143" s="110">
        <f t="shared" si="39"/>
        <v>4400.3</v>
      </c>
      <c r="L143" s="110">
        <v>3286.3</v>
      </c>
      <c r="M143" s="110">
        <v>1114</v>
      </c>
      <c r="N143" s="110">
        <f t="shared" si="45"/>
        <v>91.286111111111111</v>
      </c>
      <c r="O143" s="110">
        <f t="shared" si="46"/>
        <v>6.6309523809523805</v>
      </c>
    </row>
    <row r="144" spans="2:15" ht="31.5" x14ac:dyDescent="0.25">
      <c r="B144" s="165"/>
      <c r="C144" s="166"/>
      <c r="D144" s="28" t="s">
        <v>428</v>
      </c>
      <c r="E144" s="110">
        <f t="shared" si="37"/>
        <v>37</v>
      </c>
      <c r="F144" s="110">
        <v>7</v>
      </c>
      <c r="G144" s="110">
        <v>30</v>
      </c>
      <c r="H144" s="110">
        <f t="shared" si="38"/>
        <v>35</v>
      </c>
      <c r="I144" s="110">
        <v>6</v>
      </c>
      <c r="J144" s="110">
        <v>29</v>
      </c>
      <c r="K144" s="110">
        <f t="shared" si="39"/>
        <v>9063.9</v>
      </c>
      <c r="L144" s="110">
        <v>7377.5</v>
      </c>
      <c r="M144" s="110">
        <v>1686.3999999999999</v>
      </c>
      <c r="N144" s="110">
        <f t="shared" si="45"/>
        <v>102.46527777777777</v>
      </c>
      <c r="O144" s="110">
        <f t="shared" si="46"/>
        <v>4.8459770114942522</v>
      </c>
    </row>
    <row r="145" spans="2:16" ht="15.75" x14ac:dyDescent="0.25">
      <c r="B145" s="165"/>
      <c r="C145" s="166"/>
      <c r="D145" s="28" t="s">
        <v>406</v>
      </c>
      <c r="E145" s="110">
        <f t="shared" ref="E145:M145" si="51">SUM(E143:E144)</f>
        <v>58</v>
      </c>
      <c r="F145" s="110">
        <f t="shared" si="51"/>
        <v>11</v>
      </c>
      <c r="G145" s="110">
        <f t="shared" si="51"/>
        <v>47</v>
      </c>
      <c r="H145" s="110">
        <f t="shared" si="51"/>
        <v>52</v>
      </c>
      <c r="I145" s="110">
        <f t="shared" si="51"/>
        <v>9</v>
      </c>
      <c r="J145" s="110">
        <f t="shared" si="51"/>
        <v>43</v>
      </c>
      <c r="K145" s="110">
        <f t="shared" si="51"/>
        <v>13464.2</v>
      </c>
      <c r="L145" s="110">
        <f t="shared" si="51"/>
        <v>10663.8</v>
      </c>
      <c r="M145" s="110">
        <f t="shared" si="51"/>
        <v>2800.3999999999996</v>
      </c>
      <c r="N145" s="110">
        <f t="shared" si="45"/>
        <v>98.73888888888888</v>
      </c>
      <c r="O145" s="110">
        <f t="shared" si="46"/>
        <v>5.4271317829457359</v>
      </c>
    </row>
    <row r="146" spans="2:16" ht="31.5" x14ac:dyDescent="0.25">
      <c r="B146" s="165">
        <v>11</v>
      </c>
      <c r="C146" s="166" t="s">
        <v>78</v>
      </c>
      <c r="D146" s="28" t="s">
        <v>429</v>
      </c>
      <c r="E146" s="110">
        <f t="shared" si="37"/>
        <v>21</v>
      </c>
      <c r="F146" s="110">
        <v>4</v>
      </c>
      <c r="G146" s="110">
        <v>17</v>
      </c>
      <c r="H146" s="110">
        <f t="shared" si="38"/>
        <v>18</v>
      </c>
      <c r="I146" s="110">
        <v>2</v>
      </c>
      <c r="J146" s="110">
        <v>16</v>
      </c>
      <c r="K146" s="110">
        <f t="shared" si="39"/>
        <v>2808</v>
      </c>
      <c r="L146" s="110">
        <v>2011.1000000000001</v>
      </c>
      <c r="M146" s="110">
        <v>796.9</v>
      </c>
      <c r="N146" s="110">
        <f t="shared" si="45"/>
        <v>83.795833333333334</v>
      </c>
      <c r="O146" s="110">
        <f t="shared" si="46"/>
        <v>4.1505208333333332</v>
      </c>
    </row>
    <row r="147" spans="2:16" ht="31.5" x14ac:dyDescent="0.25">
      <c r="B147" s="165"/>
      <c r="C147" s="166"/>
      <c r="D147" s="28" t="s">
        <v>430</v>
      </c>
      <c r="E147" s="110">
        <f t="shared" si="37"/>
        <v>21</v>
      </c>
      <c r="F147" s="110">
        <v>4</v>
      </c>
      <c r="G147" s="110">
        <v>17</v>
      </c>
      <c r="H147" s="110">
        <f t="shared" si="38"/>
        <v>21</v>
      </c>
      <c r="I147" s="110">
        <v>4</v>
      </c>
      <c r="J147" s="110">
        <v>17</v>
      </c>
      <c r="K147" s="110">
        <f t="shared" si="39"/>
        <v>4602.2</v>
      </c>
      <c r="L147" s="110">
        <v>3704.3999999999996</v>
      </c>
      <c r="M147" s="110">
        <v>897.8</v>
      </c>
      <c r="N147" s="110">
        <f t="shared" si="45"/>
        <v>77.174999999999997</v>
      </c>
      <c r="O147" s="110">
        <f t="shared" si="46"/>
        <v>4.4009803921568631</v>
      </c>
    </row>
    <row r="148" spans="2:16" ht="15.75" x14ac:dyDescent="0.25">
      <c r="B148" s="165"/>
      <c r="C148" s="166"/>
      <c r="D148" s="28" t="s">
        <v>406</v>
      </c>
      <c r="E148" s="110">
        <f t="shared" ref="E148:M148" si="52">SUM(E146:E147)</f>
        <v>42</v>
      </c>
      <c r="F148" s="110">
        <f t="shared" si="52"/>
        <v>8</v>
      </c>
      <c r="G148" s="110">
        <f t="shared" si="52"/>
        <v>34</v>
      </c>
      <c r="H148" s="110">
        <f t="shared" si="52"/>
        <v>39</v>
      </c>
      <c r="I148" s="110">
        <f t="shared" si="52"/>
        <v>6</v>
      </c>
      <c r="J148" s="110">
        <f t="shared" si="52"/>
        <v>33</v>
      </c>
      <c r="K148" s="110">
        <f t="shared" si="52"/>
        <v>7410.2</v>
      </c>
      <c r="L148" s="110">
        <f t="shared" si="52"/>
        <v>5715.5</v>
      </c>
      <c r="M148" s="110">
        <f t="shared" si="52"/>
        <v>1694.6999999999998</v>
      </c>
      <c r="N148" s="110">
        <f t="shared" si="45"/>
        <v>79.381944444444443</v>
      </c>
      <c r="O148" s="110">
        <f t="shared" si="46"/>
        <v>4.2795454545454543</v>
      </c>
    </row>
    <row r="149" spans="2:16" ht="31.5" x14ac:dyDescent="0.25">
      <c r="B149" s="165">
        <v>28</v>
      </c>
      <c r="C149" s="166" t="s">
        <v>79</v>
      </c>
      <c r="D149" s="28" t="s">
        <v>431</v>
      </c>
      <c r="E149" s="110">
        <f t="shared" si="37"/>
        <v>21</v>
      </c>
      <c r="F149" s="110">
        <v>4</v>
      </c>
      <c r="G149" s="110">
        <v>17</v>
      </c>
      <c r="H149" s="110">
        <f t="shared" si="38"/>
        <v>18</v>
      </c>
      <c r="I149" s="110">
        <v>2</v>
      </c>
      <c r="J149" s="110">
        <v>16</v>
      </c>
      <c r="K149" s="110">
        <f t="shared" si="39"/>
        <v>2561.1000000000004</v>
      </c>
      <c r="L149" s="110">
        <v>1745.6000000000001</v>
      </c>
      <c r="M149" s="110">
        <v>815.5</v>
      </c>
      <c r="N149" s="110">
        <f t="shared" si="45"/>
        <v>72.733333333333334</v>
      </c>
      <c r="O149" s="110">
        <f t="shared" si="46"/>
        <v>4.247395833333333</v>
      </c>
    </row>
    <row r="150" spans="2:16" ht="31.5" x14ac:dyDescent="0.25">
      <c r="B150" s="165"/>
      <c r="C150" s="166"/>
      <c r="D150" s="28" t="s">
        <v>432</v>
      </c>
      <c r="E150" s="110">
        <f t="shared" si="37"/>
        <v>23</v>
      </c>
      <c r="F150" s="110">
        <v>4</v>
      </c>
      <c r="G150" s="110">
        <v>19</v>
      </c>
      <c r="H150" s="110">
        <f t="shared" si="38"/>
        <v>23</v>
      </c>
      <c r="I150" s="110">
        <v>4</v>
      </c>
      <c r="J150" s="110">
        <v>19</v>
      </c>
      <c r="K150" s="110">
        <f t="shared" si="39"/>
        <v>4392.3999999999996</v>
      </c>
      <c r="L150" s="110">
        <v>3432.2</v>
      </c>
      <c r="M150" s="110">
        <v>960.2</v>
      </c>
      <c r="N150" s="110">
        <f t="shared" si="45"/>
        <v>71.504166666666663</v>
      </c>
      <c r="O150" s="110">
        <f t="shared" si="46"/>
        <v>4.2114035087719301</v>
      </c>
    </row>
    <row r="151" spans="2:16" ht="15.75" x14ac:dyDescent="0.25">
      <c r="B151" s="165"/>
      <c r="C151" s="166"/>
      <c r="D151" s="28" t="s">
        <v>406</v>
      </c>
      <c r="E151" s="110">
        <f t="shared" ref="E151:M151" si="53">SUM(E149:E150)</f>
        <v>44</v>
      </c>
      <c r="F151" s="110">
        <f t="shared" si="53"/>
        <v>8</v>
      </c>
      <c r="G151" s="110">
        <f t="shared" si="53"/>
        <v>36</v>
      </c>
      <c r="H151" s="110">
        <f t="shared" si="53"/>
        <v>41</v>
      </c>
      <c r="I151" s="110">
        <f t="shared" si="53"/>
        <v>6</v>
      </c>
      <c r="J151" s="110">
        <f t="shared" si="53"/>
        <v>35</v>
      </c>
      <c r="K151" s="110">
        <f t="shared" si="53"/>
        <v>6953.5</v>
      </c>
      <c r="L151" s="110">
        <f t="shared" si="53"/>
        <v>5177.8</v>
      </c>
      <c r="M151" s="110">
        <f t="shared" si="53"/>
        <v>1775.7</v>
      </c>
      <c r="N151" s="110">
        <f t="shared" si="45"/>
        <v>71.913888888888891</v>
      </c>
      <c r="O151" s="110">
        <f t="shared" si="46"/>
        <v>4.2278571428571432</v>
      </c>
    </row>
    <row r="152" spans="2:16" ht="54.75" customHeight="1" x14ac:dyDescent="0.25">
      <c r="B152" s="8"/>
      <c r="C152" s="140" t="s">
        <v>80</v>
      </c>
      <c r="D152" s="140"/>
      <c r="E152" s="113">
        <f t="shared" ref="E152" si="54">F152+G152</f>
        <v>572</v>
      </c>
      <c r="F152" s="113">
        <f>F153+F154+F157+F160+F163+F166+F169+F170+F173+F176</f>
        <v>109</v>
      </c>
      <c r="G152" s="113">
        <f>G153+G154+G157+G160+G163+G166+G169+G170+G173+G176</f>
        <v>463</v>
      </c>
      <c r="H152" s="113">
        <f t="shared" ref="H152" si="55">I152+J152</f>
        <v>524.5</v>
      </c>
      <c r="I152" s="113">
        <f>I153+I154+I157+I160+I163+I166+I169+I170+I173+I176</f>
        <v>79</v>
      </c>
      <c r="J152" s="113">
        <f>J153+J154+J157+J160+J163+J166+J169+J170+J173+J176</f>
        <v>445.5</v>
      </c>
      <c r="K152" s="113">
        <f t="shared" ref="K152" si="56">L152+M152</f>
        <v>125721.59999999999</v>
      </c>
      <c r="L152" s="113">
        <f>L153+L154+L157+L160+L163+L166+L169+L170+L173+L176</f>
        <v>78933.799999999988</v>
      </c>
      <c r="M152" s="113">
        <f>M153+M154+M157+M160+M163+M166+M169+M170+M173+M176</f>
        <v>46787.8</v>
      </c>
      <c r="N152" s="113">
        <f t="shared" si="45"/>
        <v>83.263502109704632</v>
      </c>
      <c r="O152" s="113">
        <f t="shared" si="46"/>
        <v>8.7519266741488959</v>
      </c>
    </row>
    <row r="153" spans="2:16" ht="54.75" customHeight="1" x14ac:dyDescent="0.25">
      <c r="B153" s="8"/>
      <c r="C153" s="149" t="s">
        <v>81</v>
      </c>
      <c r="D153" s="149"/>
      <c r="E153" s="110">
        <v>15</v>
      </c>
      <c r="F153" s="110"/>
      <c r="G153" s="110">
        <v>15</v>
      </c>
      <c r="H153" s="110">
        <v>15</v>
      </c>
      <c r="I153" s="110"/>
      <c r="J153" s="110">
        <v>15</v>
      </c>
      <c r="K153" s="110">
        <f>M153</f>
        <v>4322</v>
      </c>
      <c r="L153" s="110"/>
      <c r="M153" s="110">
        <v>4322</v>
      </c>
      <c r="N153" s="110"/>
      <c r="O153" s="110">
        <f t="shared" si="46"/>
        <v>24.011111111111109</v>
      </c>
    </row>
    <row r="154" spans="2:16" ht="15.75" x14ac:dyDescent="0.25">
      <c r="B154" s="27"/>
      <c r="C154" s="29" t="s">
        <v>84</v>
      </c>
      <c r="D154" s="29"/>
      <c r="E154" s="110">
        <f t="shared" ref="E154:M154" si="57">E155+E156</f>
        <v>65.5</v>
      </c>
      <c r="F154" s="110">
        <f t="shared" si="57"/>
        <v>18</v>
      </c>
      <c r="G154" s="110">
        <f t="shared" si="57"/>
        <v>47.5</v>
      </c>
      <c r="H154" s="110">
        <f t="shared" si="57"/>
        <v>49.5</v>
      </c>
      <c r="I154" s="110">
        <f t="shared" si="57"/>
        <v>6</v>
      </c>
      <c r="J154" s="110">
        <v>43.5</v>
      </c>
      <c r="K154" s="110">
        <f t="shared" si="57"/>
        <v>9097.5</v>
      </c>
      <c r="L154" s="110">
        <f t="shared" si="57"/>
        <v>6069.7000000000007</v>
      </c>
      <c r="M154" s="110">
        <f t="shared" si="57"/>
        <v>3027.8</v>
      </c>
      <c r="N154" s="110">
        <f t="shared" si="45"/>
        <v>84.301388888888894</v>
      </c>
      <c r="O154" s="110">
        <f t="shared" si="46"/>
        <v>5.8003831417624525</v>
      </c>
      <c r="P154" s="2"/>
    </row>
    <row r="155" spans="2:16" ht="15.75" x14ac:dyDescent="0.25">
      <c r="B155" s="27">
        <v>1</v>
      </c>
      <c r="C155" s="30"/>
      <c r="D155" s="31" t="s">
        <v>433</v>
      </c>
      <c r="E155" s="110">
        <f>F155+G155</f>
        <v>36.5</v>
      </c>
      <c r="F155" s="110">
        <v>7</v>
      </c>
      <c r="G155" s="110">
        <v>29.5</v>
      </c>
      <c r="H155" s="110">
        <f>I155+J155</f>
        <v>32.5</v>
      </c>
      <c r="I155" s="110">
        <v>3</v>
      </c>
      <c r="J155" s="110">
        <v>29.5</v>
      </c>
      <c r="K155" s="110">
        <f>L155+M155</f>
        <v>5085.3</v>
      </c>
      <c r="L155" s="110">
        <v>3035.3</v>
      </c>
      <c r="M155" s="110">
        <f>3050-1000</f>
        <v>2050</v>
      </c>
      <c r="N155" s="110">
        <f t="shared" si="45"/>
        <v>84.313888888888897</v>
      </c>
      <c r="O155" s="110">
        <f t="shared" si="46"/>
        <v>5.7909604519774014</v>
      </c>
      <c r="P155" s="2"/>
    </row>
    <row r="156" spans="2:16" ht="15.75" x14ac:dyDescent="0.25">
      <c r="B156" s="27">
        <v>2</v>
      </c>
      <c r="C156" s="30"/>
      <c r="D156" s="31" t="s">
        <v>434</v>
      </c>
      <c r="E156" s="110">
        <f t="shared" ref="E156:E178" si="58">F156+G156</f>
        <v>29</v>
      </c>
      <c r="F156" s="110">
        <f>F157+F158</f>
        <v>11</v>
      </c>
      <c r="G156" s="110">
        <v>18</v>
      </c>
      <c r="H156" s="110">
        <f>I156+J156</f>
        <v>17</v>
      </c>
      <c r="I156" s="110">
        <v>3</v>
      </c>
      <c r="J156" s="110">
        <v>14</v>
      </c>
      <c r="K156" s="110">
        <f>L156+M156</f>
        <v>4012.2</v>
      </c>
      <c r="L156" s="110">
        <v>3034.4</v>
      </c>
      <c r="M156" s="110">
        <f>1550-572.2</f>
        <v>977.8</v>
      </c>
      <c r="N156" s="110">
        <f t="shared" si="45"/>
        <v>84.288888888888891</v>
      </c>
      <c r="O156" s="110">
        <f t="shared" si="46"/>
        <v>5.8202380952380954</v>
      </c>
      <c r="P156" s="2"/>
    </row>
    <row r="157" spans="2:16" ht="15.75" x14ac:dyDescent="0.25">
      <c r="B157" s="27"/>
      <c r="C157" s="32" t="s">
        <v>85</v>
      </c>
      <c r="D157" s="32"/>
      <c r="E157" s="110">
        <f>E158+E159</f>
        <v>44</v>
      </c>
      <c r="F157" s="110">
        <f>F158+F159</f>
        <v>7</v>
      </c>
      <c r="G157" s="110">
        <f t="shared" ref="G157:M157" si="59">G158+G159</f>
        <v>37</v>
      </c>
      <c r="H157" s="110">
        <f t="shared" si="59"/>
        <v>44</v>
      </c>
      <c r="I157" s="110">
        <f t="shared" si="59"/>
        <v>7</v>
      </c>
      <c r="J157" s="110">
        <v>37</v>
      </c>
      <c r="K157" s="110">
        <f t="shared" si="59"/>
        <v>6746.5</v>
      </c>
      <c r="L157" s="110">
        <f t="shared" si="59"/>
        <v>3735.2999999999997</v>
      </c>
      <c r="M157" s="110">
        <f t="shared" si="59"/>
        <v>3011.2</v>
      </c>
      <c r="N157" s="110">
        <f t="shared" si="45"/>
        <v>44.467857142857135</v>
      </c>
      <c r="O157" s="110">
        <f t="shared" si="46"/>
        <v>6.781981981981982</v>
      </c>
      <c r="P157" s="2"/>
    </row>
    <row r="158" spans="2:16" ht="15.75" x14ac:dyDescent="0.25">
      <c r="B158" s="27">
        <v>3</v>
      </c>
      <c r="C158" s="30"/>
      <c r="D158" s="31" t="s">
        <v>435</v>
      </c>
      <c r="E158" s="110">
        <f t="shared" si="58"/>
        <v>26</v>
      </c>
      <c r="F158" s="110">
        <v>4</v>
      </c>
      <c r="G158" s="110">
        <v>22</v>
      </c>
      <c r="H158" s="110">
        <f>I158+J158</f>
        <v>26</v>
      </c>
      <c r="I158" s="110">
        <v>4</v>
      </c>
      <c r="J158" s="110">
        <v>22</v>
      </c>
      <c r="K158" s="110">
        <f>L158+M158</f>
        <v>4390.2</v>
      </c>
      <c r="L158" s="110">
        <f>3890.2-1200</f>
        <v>2690.2</v>
      </c>
      <c r="M158" s="110">
        <f>2200-500</f>
        <v>1700</v>
      </c>
      <c r="N158" s="110">
        <f t="shared" si="45"/>
        <v>56.045833333333327</v>
      </c>
      <c r="O158" s="110">
        <f t="shared" si="46"/>
        <v>6.4393939393939386</v>
      </c>
    </row>
    <row r="159" spans="2:16" ht="15.75" x14ac:dyDescent="0.25">
      <c r="B159" s="27">
        <v>4</v>
      </c>
      <c r="C159" s="30"/>
      <c r="D159" s="31" t="s">
        <v>436</v>
      </c>
      <c r="E159" s="110">
        <f t="shared" si="58"/>
        <v>18</v>
      </c>
      <c r="F159" s="110">
        <v>3</v>
      </c>
      <c r="G159" s="110">
        <v>15</v>
      </c>
      <c r="H159" s="110">
        <f>I159+J159</f>
        <v>18</v>
      </c>
      <c r="I159" s="110">
        <v>3</v>
      </c>
      <c r="J159" s="110">
        <v>15</v>
      </c>
      <c r="K159" s="110">
        <f>L159+M159</f>
        <v>2356.3000000000002</v>
      </c>
      <c r="L159" s="110">
        <f>845.1+200</f>
        <v>1045.0999999999999</v>
      </c>
      <c r="M159" s="110">
        <f>1650-338.8</f>
        <v>1311.2</v>
      </c>
      <c r="N159" s="110">
        <f t="shared" si="45"/>
        <v>29.030555555555551</v>
      </c>
      <c r="O159" s="110">
        <f t="shared" si="46"/>
        <v>7.2844444444444454</v>
      </c>
    </row>
    <row r="160" spans="2:16" ht="15.75" x14ac:dyDescent="0.25">
      <c r="B160" s="27"/>
      <c r="C160" s="32" t="s">
        <v>437</v>
      </c>
      <c r="D160" s="32"/>
      <c r="E160" s="110">
        <f t="shared" ref="E160:M160" si="60">E161+E162</f>
        <v>50</v>
      </c>
      <c r="F160" s="110">
        <f t="shared" si="60"/>
        <v>8</v>
      </c>
      <c r="G160" s="110">
        <f t="shared" si="60"/>
        <v>42</v>
      </c>
      <c r="H160" s="110">
        <f t="shared" si="60"/>
        <v>46</v>
      </c>
      <c r="I160" s="110">
        <f t="shared" si="60"/>
        <v>6</v>
      </c>
      <c r="J160" s="110">
        <v>39</v>
      </c>
      <c r="K160" s="110">
        <f t="shared" si="60"/>
        <v>6573.1</v>
      </c>
      <c r="L160" s="110">
        <f t="shared" si="60"/>
        <v>5501.4</v>
      </c>
      <c r="M160" s="110">
        <f t="shared" si="60"/>
        <v>1071.7</v>
      </c>
      <c r="N160" s="110">
        <f t="shared" si="45"/>
        <v>76.408333333333331</v>
      </c>
      <c r="O160" s="110">
        <f t="shared" si="46"/>
        <v>2.2899572649572648</v>
      </c>
    </row>
    <row r="161" spans="2:15" ht="15.75" x14ac:dyDescent="0.25">
      <c r="B161" s="27">
        <v>5</v>
      </c>
      <c r="C161" s="30"/>
      <c r="D161" s="31" t="s">
        <v>86</v>
      </c>
      <c r="E161" s="110">
        <f t="shared" si="58"/>
        <v>27</v>
      </c>
      <c r="F161" s="110">
        <v>4</v>
      </c>
      <c r="G161" s="110">
        <v>23</v>
      </c>
      <c r="H161" s="110">
        <f>I161+J161</f>
        <v>24</v>
      </c>
      <c r="I161" s="110">
        <v>2</v>
      </c>
      <c r="J161" s="110">
        <v>22</v>
      </c>
      <c r="K161" s="110">
        <f>L161+M161</f>
        <v>2293.6</v>
      </c>
      <c r="L161" s="110">
        <f>1911.8-168.2</f>
        <v>1743.6</v>
      </c>
      <c r="M161" s="110">
        <v>550</v>
      </c>
      <c r="N161" s="110">
        <f t="shared" si="45"/>
        <v>72.649999999999991</v>
      </c>
      <c r="O161" s="110">
        <f t="shared" si="46"/>
        <v>2.0833333333333335</v>
      </c>
    </row>
    <row r="162" spans="2:15" ht="15.75" x14ac:dyDescent="0.25">
      <c r="B162" s="27">
        <v>6</v>
      </c>
      <c r="C162" s="30"/>
      <c r="D162" s="31" t="s">
        <v>438</v>
      </c>
      <c r="E162" s="110">
        <f t="shared" si="58"/>
        <v>23</v>
      </c>
      <c r="F162" s="110">
        <v>4</v>
      </c>
      <c r="G162" s="110">
        <v>19</v>
      </c>
      <c r="H162" s="110">
        <f>I162+J162</f>
        <v>22</v>
      </c>
      <c r="I162" s="110">
        <v>4</v>
      </c>
      <c r="J162" s="110">
        <v>18</v>
      </c>
      <c r="K162" s="110">
        <f>L162+M162</f>
        <v>4279.5</v>
      </c>
      <c r="L162" s="110">
        <f>4223.7-465.9</f>
        <v>3757.7999999999997</v>
      </c>
      <c r="M162" s="110">
        <v>521.70000000000005</v>
      </c>
      <c r="N162" s="110">
        <f t="shared" si="45"/>
        <v>78.287499999999994</v>
      </c>
      <c r="O162" s="110">
        <f t="shared" si="46"/>
        <v>2.4152777777777779</v>
      </c>
    </row>
    <row r="163" spans="2:15" ht="15.75" x14ac:dyDescent="0.25">
      <c r="B163" s="27"/>
      <c r="C163" s="33" t="s">
        <v>439</v>
      </c>
      <c r="D163" s="33"/>
      <c r="E163" s="110">
        <f t="shared" ref="E163:M163" si="61">E164+E165</f>
        <v>53</v>
      </c>
      <c r="F163" s="110">
        <f t="shared" si="61"/>
        <v>9</v>
      </c>
      <c r="G163" s="110">
        <f t="shared" si="61"/>
        <v>44</v>
      </c>
      <c r="H163" s="110">
        <f t="shared" si="61"/>
        <v>53</v>
      </c>
      <c r="I163" s="110">
        <f t="shared" si="61"/>
        <v>9</v>
      </c>
      <c r="J163" s="110">
        <v>46</v>
      </c>
      <c r="K163" s="110">
        <f t="shared" si="61"/>
        <v>21080</v>
      </c>
      <c r="L163" s="110">
        <f t="shared" si="61"/>
        <v>11036.5</v>
      </c>
      <c r="M163" s="110">
        <f t="shared" si="61"/>
        <v>10043.5</v>
      </c>
      <c r="N163" s="110">
        <f t="shared" si="45"/>
        <v>102.18981481481482</v>
      </c>
      <c r="O163" s="110">
        <f t="shared" si="46"/>
        <v>18.194746376811594</v>
      </c>
    </row>
    <row r="164" spans="2:15" ht="15.75" x14ac:dyDescent="0.25">
      <c r="B164" s="27">
        <v>7</v>
      </c>
      <c r="C164" s="30"/>
      <c r="D164" s="31" t="s">
        <v>87</v>
      </c>
      <c r="E164" s="110">
        <f t="shared" si="58"/>
        <v>30</v>
      </c>
      <c r="F164" s="110">
        <v>5</v>
      </c>
      <c r="G164" s="110">
        <v>25</v>
      </c>
      <c r="H164" s="110">
        <f>I164+J164</f>
        <v>30</v>
      </c>
      <c r="I164" s="110">
        <v>5</v>
      </c>
      <c r="J164" s="110">
        <v>25</v>
      </c>
      <c r="K164" s="110">
        <f>L164+M164</f>
        <v>11829.6</v>
      </c>
      <c r="L164" s="110">
        <f>5179.6+1000</f>
        <v>6179.6</v>
      </c>
      <c r="M164" s="110">
        <f>2650+3000</f>
        <v>5650</v>
      </c>
      <c r="N164" s="110">
        <f t="shared" si="45"/>
        <v>102.99333333333334</v>
      </c>
      <c r="O164" s="110">
        <f t="shared" si="46"/>
        <v>18.833333333333332</v>
      </c>
    </row>
    <row r="165" spans="2:15" ht="15.75" x14ac:dyDescent="0.25">
      <c r="B165" s="27">
        <v>8</v>
      </c>
      <c r="C165" s="30"/>
      <c r="D165" s="31" t="s">
        <v>440</v>
      </c>
      <c r="E165" s="110">
        <f t="shared" si="58"/>
        <v>23</v>
      </c>
      <c r="F165" s="110">
        <v>4</v>
      </c>
      <c r="G165" s="110">
        <v>19</v>
      </c>
      <c r="H165" s="110">
        <f>I165+J165</f>
        <v>23</v>
      </c>
      <c r="I165" s="110">
        <v>4</v>
      </c>
      <c r="J165" s="110">
        <v>19</v>
      </c>
      <c r="K165" s="110">
        <f>L165+M165</f>
        <v>9250.4</v>
      </c>
      <c r="L165" s="110">
        <f>3856.9+1000</f>
        <v>4856.8999999999996</v>
      </c>
      <c r="M165" s="110">
        <f>2050+2343.5</f>
        <v>4393.5</v>
      </c>
      <c r="N165" s="110">
        <f t="shared" si="45"/>
        <v>101.18541666666665</v>
      </c>
      <c r="O165" s="110">
        <f t="shared" si="46"/>
        <v>19.269736842105264</v>
      </c>
    </row>
    <row r="166" spans="2:15" ht="15.75" x14ac:dyDescent="0.25">
      <c r="B166" s="21"/>
      <c r="C166" s="33" t="s">
        <v>88</v>
      </c>
      <c r="D166" s="33"/>
      <c r="E166" s="110">
        <f t="shared" ref="E166:M166" si="62">E167+E168</f>
        <v>83</v>
      </c>
      <c r="F166" s="110">
        <f t="shared" si="62"/>
        <v>16</v>
      </c>
      <c r="G166" s="110">
        <f t="shared" si="62"/>
        <v>67</v>
      </c>
      <c r="H166" s="110">
        <f t="shared" si="62"/>
        <v>71</v>
      </c>
      <c r="I166" s="110">
        <f t="shared" si="62"/>
        <v>9</v>
      </c>
      <c r="J166" s="110">
        <v>58</v>
      </c>
      <c r="K166" s="110">
        <f t="shared" si="62"/>
        <v>16152.8</v>
      </c>
      <c r="L166" s="110">
        <f t="shared" si="62"/>
        <v>9425.1</v>
      </c>
      <c r="M166" s="110">
        <f t="shared" si="62"/>
        <v>6727.7</v>
      </c>
      <c r="N166" s="110">
        <f t="shared" si="45"/>
        <v>87.269444444444446</v>
      </c>
      <c r="O166" s="110">
        <f t="shared" si="46"/>
        <v>9.6662356321839074</v>
      </c>
    </row>
    <row r="167" spans="2:15" ht="15.75" x14ac:dyDescent="0.25">
      <c r="B167" s="21">
        <v>9</v>
      </c>
      <c r="C167" s="28"/>
      <c r="D167" s="31" t="s">
        <v>441</v>
      </c>
      <c r="E167" s="110">
        <f t="shared" si="58"/>
        <v>66</v>
      </c>
      <c r="F167" s="110">
        <v>13</v>
      </c>
      <c r="G167" s="110">
        <v>53</v>
      </c>
      <c r="H167" s="110">
        <f>I167+J167</f>
        <v>54</v>
      </c>
      <c r="I167" s="110">
        <v>6</v>
      </c>
      <c r="J167" s="110">
        <v>48</v>
      </c>
      <c r="K167" s="110">
        <f>L167+M167</f>
        <v>11311.099999999999</v>
      </c>
      <c r="L167" s="110">
        <f>5724.2+500</f>
        <v>6224.2</v>
      </c>
      <c r="M167" s="110">
        <f>4186.9+900</f>
        <v>5086.8999999999996</v>
      </c>
      <c r="N167" s="110">
        <f t="shared" si="45"/>
        <v>86.447222222222209</v>
      </c>
      <c r="O167" s="110">
        <f t="shared" si="46"/>
        <v>8.8314236111111111</v>
      </c>
    </row>
    <row r="168" spans="2:15" ht="15.75" x14ac:dyDescent="0.25">
      <c r="B168" s="21">
        <v>10</v>
      </c>
      <c r="C168" s="28"/>
      <c r="D168" s="31" t="s">
        <v>442</v>
      </c>
      <c r="E168" s="110">
        <f t="shared" si="58"/>
        <v>17</v>
      </c>
      <c r="F168" s="110">
        <v>3</v>
      </c>
      <c r="G168" s="110">
        <v>14</v>
      </c>
      <c r="H168" s="110">
        <f>I168+J168</f>
        <v>17</v>
      </c>
      <c r="I168" s="110">
        <v>3</v>
      </c>
      <c r="J168" s="110">
        <v>14</v>
      </c>
      <c r="K168" s="110">
        <f>L168+M168</f>
        <v>4841.7</v>
      </c>
      <c r="L168" s="110">
        <f>2700.9+500</f>
        <v>3200.9</v>
      </c>
      <c r="M168" s="110">
        <f>1500+140.8</f>
        <v>1640.8</v>
      </c>
      <c r="N168" s="110">
        <f t="shared" si="45"/>
        <v>88.913888888888891</v>
      </c>
      <c r="O168" s="110">
        <f t="shared" si="46"/>
        <v>9.7666666666666675</v>
      </c>
    </row>
    <row r="169" spans="2:15" ht="15.75" x14ac:dyDescent="0.25">
      <c r="B169" s="8">
        <v>11</v>
      </c>
      <c r="C169" s="33" t="s">
        <v>89</v>
      </c>
      <c r="D169" s="33" t="s">
        <v>89</v>
      </c>
      <c r="E169" s="110">
        <f t="shared" si="58"/>
        <v>123</v>
      </c>
      <c r="F169" s="110">
        <v>27</v>
      </c>
      <c r="G169" s="110">
        <v>96</v>
      </c>
      <c r="H169" s="110">
        <f>I169+J169</f>
        <v>115</v>
      </c>
      <c r="I169" s="110">
        <v>23</v>
      </c>
      <c r="J169" s="110">
        <v>92</v>
      </c>
      <c r="K169" s="110">
        <f>L169+M169</f>
        <v>40355.9</v>
      </c>
      <c r="L169" s="110">
        <f>25792.2+2600</f>
        <v>28392.2</v>
      </c>
      <c r="M169" s="110">
        <f>8658.9+3304.8</f>
        <v>11963.7</v>
      </c>
      <c r="N169" s="110">
        <f t="shared" si="45"/>
        <v>102.87028985507247</v>
      </c>
      <c r="O169" s="110">
        <f t="shared" si="46"/>
        <v>10.836684782608698</v>
      </c>
    </row>
    <row r="170" spans="2:15" ht="15.75" x14ac:dyDescent="0.25">
      <c r="B170" s="21"/>
      <c r="C170" s="33" t="s">
        <v>90</v>
      </c>
      <c r="D170" s="33"/>
      <c r="E170" s="110">
        <f t="shared" ref="E170:M170" si="63">E171+E172</f>
        <v>41.5</v>
      </c>
      <c r="F170" s="110">
        <f t="shared" si="63"/>
        <v>8</v>
      </c>
      <c r="G170" s="110">
        <f t="shared" si="63"/>
        <v>33.5</v>
      </c>
      <c r="H170" s="110">
        <f t="shared" si="63"/>
        <v>40.5</v>
      </c>
      <c r="I170" s="110">
        <f t="shared" si="63"/>
        <v>7</v>
      </c>
      <c r="J170" s="110">
        <v>36</v>
      </c>
      <c r="K170" s="110">
        <f t="shared" si="63"/>
        <v>6411.5</v>
      </c>
      <c r="L170" s="110">
        <f t="shared" si="63"/>
        <v>5711.5</v>
      </c>
      <c r="M170" s="110">
        <f t="shared" si="63"/>
        <v>700</v>
      </c>
      <c r="N170" s="110">
        <f t="shared" si="45"/>
        <v>67.99404761904762</v>
      </c>
      <c r="O170" s="110">
        <f t="shared" si="46"/>
        <v>1.6203703703703702</v>
      </c>
    </row>
    <row r="171" spans="2:15" ht="15.75" x14ac:dyDescent="0.25">
      <c r="B171" s="8">
        <v>12</v>
      </c>
      <c r="C171" s="34"/>
      <c r="D171" s="31" t="s">
        <v>443</v>
      </c>
      <c r="E171" s="110">
        <f t="shared" si="58"/>
        <v>25.5</v>
      </c>
      <c r="F171" s="110">
        <v>5</v>
      </c>
      <c r="G171" s="110">
        <v>20.5</v>
      </c>
      <c r="H171" s="110">
        <f>I171+J171</f>
        <v>24.5</v>
      </c>
      <c r="I171" s="110">
        <v>4</v>
      </c>
      <c r="J171" s="110">
        <v>20.5</v>
      </c>
      <c r="K171" s="110">
        <f>L171+M171</f>
        <v>3217.7</v>
      </c>
      <c r="L171" s="110">
        <f>2967.7-150</f>
        <v>2817.7</v>
      </c>
      <c r="M171" s="110">
        <v>400</v>
      </c>
      <c r="N171" s="110">
        <f t="shared" si="45"/>
        <v>58.702083333333327</v>
      </c>
      <c r="O171" s="110">
        <f t="shared" si="46"/>
        <v>1.6260162601626016</v>
      </c>
    </row>
    <row r="172" spans="2:15" ht="15.75" x14ac:dyDescent="0.25">
      <c r="B172" s="8">
        <v>13</v>
      </c>
      <c r="C172" s="34"/>
      <c r="D172" s="31" t="s">
        <v>444</v>
      </c>
      <c r="E172" s="110">
        <f t="shared" si="58"/>
        <v>16</v>
      </c>
      <c r="F172" s="110">
        <v>3</v>
      </c>
      <c r="G172" s="110">
        <v>13</v>
      </c>
      <c r="H172" s="110">
        <f>I172+J172</f>
        <v>16</v>
      </c>
      <c r="I172" s="110">
        <v>3</v>
      </c>
      <c r="J172" s="110">
        <v>13</v>
      </c>
      <c r="K172" s="110">
        <f>L172+M172</f>
        <v>3193.8</v>
      </c>
      <c r="L172" s="110">
        <f>3034.4-140.6</f>
        <v>2893.8</v>
      </c>
      <c r="M172" s="110">
        <v>300</v>
      </c>
      <c r="N172" s="110">
        <f t="shared" si="45"/>
        <v>80.38333333333334</v>
      </c>
      <c r="O172" s="110">
        <f t="shared" si="46"/>
        <v>1.9230769230769231</v>
      </c>
    </row>
    <row r="173" spans="2:15" ht="15.75" x14ac:dyDescent="0.25">
      <c r="B173" s="8"/>
      <c r="C173" s="33" t="s">
        <v>91</v>
      </c>
      <c r="D173" s="35"/>
      <c r="E173" s="110">
        <f t="shared" ref="E173:M173" si="64">E174+E175</f>
        <v>45</v>
      </c>
      <c r="F173" s="110">
        <f t="shared" si="64"/>
        <v>7</v>
      </c>
      <c r="G173" s="110">
        <f t="shared" si="64"/>
        <v>38</v>
      </c>
      <c r="H173" s="110">
        <f t="shared" si="64"/>
        <v>45</v>
      </c>
      <c r="I173" s="110">
        <f t="shared" si="64"/>
        <v>7</v>
      </c>
      <c r="J173" s="110">
        <v>36</v>
      </c>
      <c r="K173" s="110">
        <f t="shared" si="64"/>
        <v>5561.4</v>
      </c>
      <c r="L173" s="110">
        <f t="shared" si="64"/>
        <v>3791.2</v>
      </c>
      <c r="M173" s="110">
        <f t="shared" si="64"/>
        <v>1770.2</v>
      </c>
      <c r="N173" s="110">
        <f t="shared" si="45"/>
        <v>45.133333333333333</v>
      </c>
      <c r="O173" s="110">
        <f t="shared" si="46"/>
        <v>4.0976851851851857</v>
      </c>
    </row>
    <row r="174" spans="2:15" ht="15.75" x14ac:dyDescent="0.25">
      <c r="B174" s="8">
        <v>14</v>
      </c>
      <c r="C174" s="34"/>
      <c r="D174" s="31" t="s">
        <v>445</v>
      </c>
      <c r="E174" s="110">
        <f t="shared" si="58"/>
        <v>21</v>
      </c>
      <c r="F174" s="110">
        <v>3</v>
      </c>
      <c r="G174" s="110">
        <v>18</v>
      </c>
      <c r="H174" s="110">
        <f>I174+J174</f>
        <v>21</v>
      </c>
      <c r="I174" s="110">
        <v>3</v>
      </c>
      <c r="J174" s="110">
        <v>18</v>
      </c>
      <c r="K174" s="110">
        <f>L174+M174</f>
        <v>2237.8999999999996</v>
      </c>
      <c r="L174" s="110">
        <f>2967.7-1500</f>
        <v>1467.6999999999998</v>
      </c>
      <c r="M174" s="110">
        <f>1650-879.8+100-100</f>
        <v>770.2</v>
      </c>
      <c r="N174" s="110">
        <f t="shared" si="45"/>
        <v>40.769444444444439</v>
      </c>
      <c r="O174" s="110">
        <f t="shared" si="46"/>
        <v>3.5657407407407411</v>
      </c>
    </row>
    <row r="175" spans="2:15" ht="15.75" x14ac:dyDescent="0.25">
      <c r="B175" s="8">
        <v>15</v>
      </c>
      <c r="C175" s="34"/>
      <c r="D175" s="31" t="s">
        <v>446</v>
      </c>
      <c r="E175" s="110">
        <f t="shared" si="58"/>
        <v>24</v>
      </c>
      <c r="F175" s="110">
        <v>4</v>
      </c>
      <c r="G175" s="110">
        <v>20</v>
      </c>
      <c r="H175" s="110">
        <f>I175+J175</f>
        <v>24</v>
      </c>
      <c r="I175" s="110">
        <v>4</v>
      </c>
      <c r="J175" s="110">
        <v>20</v>
      </c>
      <c r="K175" s="110">
        <f>L175+M175</f>
        <v>3323.5</v>
      </c>
      <c r="L175" s="110">
        <f>3823.5-1500</f>
        <v>2323.5</v>
      </c>
      <c r="M175" s="110">
        <f>1800-700-100</f>
        <v>1000</v>
      </c>
      <c r="N175" s="110">
        <f t="shared" si="45"/>
        <v>48.40625</v>
      </c>
      <c r="O175" s="110">
        <f t="shared" si="46"/>
        <v>4.166666666666667</v>
      </c>
    </row>
    <row r="176" spans="2:15" ht="15.75" x14ac:dyDescent="0.25">
      <c r="B176" s="8"/>
      <c r="C176" s="33" t="s">
        <v>92</v>
      </c>
      <c r="D176" s="33"/>
      <c r="E176" s="110">
        <f t="shared" ref="E176:M176" si="65">E177+E178</f>
        <v>52</v>
      </c>
      <c r="F176" s="110">
        <f t="shared" si="65"/>
        <v>9</v>
      </c>
      <c r="G176" s="110">
        <f t="shared" si="65"/>
        <v>43</v>
      </c>
      <c r="H176" s="110">
        <f t="shared" si="65"/>
        <v>46</v>
      </c>
      <c r="I176" s="110">
        <f t="shared" si="65"/>
        <v>5</v>
      </c>
      <c r="J176" s="110">
        <v>43</v>
      </c>
      <c r="K176" s="110">
        <f t="shared" si="65"/>
        <v>9420.9</v>
      </c>
      <c r="L176" s="110">
        <f t="shared" si="65"/>
        <v>5270.9</v>
      </c>
      <c r="M176" s="110">
        <f t="shared" si="65"/>
        <v>4150</v>
      </c>
      <c r="N176" s="110">
        <f t="shared" si="45"/>
        <v>87.848333333333315</v>
      </c>
      <c r="O176" s="110">
        <f t="shared" si="46"/>
        <v>8.0426356589147279</v>
      </c>
    </row>
    <row r="177" spans="2:15" ht="15.75" x14ac:dyDescent="0.25">
      <c r="B177" s="8">
        <v>16</v>
      </c>
      <c r="C177" s="34"/>
      <c r="D177" s="31" t="s">
        <v>447</v>
      </c>
      <c r="E177" s="110">
        <f t="shared" si="58"/>
        <v>19.5</v>
      </c>
      <c r="F177" s="110">
        <v>3</v>
      </c>
      <c r="G177" s="110">
        <v>16.5</v>
      </c>
      <c r="H177" s="110">
        <f>I177+J177</f>
        <v>18.5</v>
      </c>
      <c r="I177" s="110">
        <v>2</v>
      </c>
      <c r="J177" s="110">
        <v>16.5</v>
      </c>
      <c r="K177" s="110">
        <f>L177+M177</f>
        <v>3678.4</v>
      </c>
      <c r="L177" s="110">
        <f>1778.4+200</f>
        <v>1978.4</v>
      </c>
      <c r="M177" s="110">
        <v>1700</v>
      </c>
      <c r="N177" s="110">
        <f t="shared" si="45"/>
        <v>82.433333333333337</v>
      </c>
      <c r="O177" s="110">
        <f t="shared" si="46"/>
        <v>8.5858585858585865</v>
      </c>
    </row>
    <row r="178" spans="2:15" ht="15.75" x14ac:dyDescent="0.25">
      <c r="B178" s="8">
        <v>17</v>
      </c>
      <c r="C178" s="34"/>
      <c r="D178" s="31" t="s">
        <v>448</v>
      </c>
      <c r="E178" s="110">
        <f t="shared" si="58"/>
        <v>32.5</v>
      </c>
      <c r="F178" s="110">
        <v>6</v>
      </c>
      <c r="G178" s="110">
        <v>26.5</v>
      </c>
      <c r="H178" s="110">
        <f>I178+J178</f>
        <v>27.5</v>
      </c>
      <c r="I178" s="110">
        <v>3</v>
      </c>
      <c r="J178" s="110">
        <v>24.5</v>
      </c>
      <c r="K178" s="110">
        <f>L178+M178</f>
        <v>5742.5</v>
      </c>
      <c r="L178" s="110">
        <f>3167.8+124.7</f>
        <v>3292.5</v>
      </c>
      <c r="M178" s="110">
        <v>2450</v>
      </c>
      <c r="N178" s="110">
        <f t="shared" si="45"/>
        <v>91.458333333333329</v>
      </c>
      <c r="O178" s="110">
        <f t="shared" si="46"/>
        <v>8.3333333333333339</v>
      </c>
    </row>
    <row r="179" spans="2:15" ht="57" customHeight="1" x14ac:dyDescent="0.25">
      <c r="B179" s="8"/>
      <c r="C179" s="140" t="s">
        <v>1026</v>
      </c>
      <c r="D179" s="140"/>
      <c r="E179" s="113">
        <f>F179+G179</f>
        <v>1914</v>
      </c>
      <c r="F179" s="113">
        <f>F181+F184+F188+F193+F194+F198+F202+F206+F210+F213+F214+F217+F220+F223+F226+F229+F232+F236+F240</f>
        <v>374</v>
      </c>
      <c r="G179" s="113">
        <f>G181+G184+G188+G193+G194+G198+G202+G206+G210+G213+G214+G217+G220+G223+G226+G229+G232+G236+G240</f>
        <v>1540</v>
      </c>
      <c r="H179" s="113">
        <f>I179+J179</f>
        <v>1679.5</v>
      </c>
      <c r="I179" s="113">
        <f>I181+I184+I188+I193+I194+I198+I202+I206+I210+I213+I214+I217+I220+I223+I226+I229+I232+I236+I240</f>
        <v>284</v>
      </c>
      <c r="J179" s="113">
        <f>J181+J184+J188+J193+J194+J198+J202+J206+J210+J213+J214+J217+J220+J223+J226+J229+J232+J236+J240+J180</f>
        <v>1395.5</v>
      </c>
      <c r="K179" s="113">
        <f>L179+M179</f>
        <v>500140.49999999994</v>
      </c>
      <c r="L179" s="113">
        <f>L181+L184+L188+L193+L194+L198+L202+L206+L210+L213+L214+L217+L220+L223+L226+L229+L232+L236+L240</f>
        <v>376042.89999999997</v>
      </c>
      <c r="M179" s="113">
        <f>M181+M184+M188+M193+M194+M198+M202+M206+M210+M213+M214+M217+M220+M223+M226+M229+M232+M236+M240+M180</f>
        <v>124097.59999999999</v>
      </c>
      <c r="N179" s="113">
        <f t="shared" si="45"/>
        <v>110.34122652582158</v>
      </c>
      <c r="O179" s="113">
        <f t="shared" si="46"/>
        <v>7.410581631434372</v>
      </c>
    </row>
    <row r="180" spans="2:15" ht="52.5" customHeight="1" x14ac:dyDescent="0.25">
      <c r="B180" s="8"/>
      <c r="C180" s="149" t="s">
        <v>1027</v>
      </c>
      <c r="D180" s="149"/>
      <c r="E180" s="110">
        <f>F180+G180</f>
        <v>31</v>
      </c>
      <c r="F180" s="110"/>
      <c r="G180" s="110">
        <v>31</v>
      </c>
      <c r="H180" s="110">
        <f>I180+J180</f>
        <v>31</v>
      </c>
      <c r="I180" s="110"/>
      <c r="J180" s="110">
        <v>31</v>
      </c>
      <c r="K180" s="110">
        <f>L180+M180</f>
        <v>8855.1</v>
      </c>
      <c r="L180" s="110"/>
      <c r="M180" s="110">
        <v>8855.1</v>
      </c>
      <c r="N180" s="110"/>
      <c r="O180" s="110">
        <f t="shared" si="46"/>
        <v>23.80403225806452</v>
      </c>
    </row>
    <row r="181" spans="2:15" ht="15.75" customHeight="1" x14ac:dyDescent="0.25">
      <c r="B181" s="167">
        <v>1</v>
      </c>
      <c r="C181" s="168" t="s">
        <v>962</v>
      </c>
      <c r="D181" s="28"/>
      <c r="E181" s="110">
        <f>F181+G181</f>
        <v>44</v>
      </c>
      <c r="F181" s="110">
        <f>F182+F183</f>
        <v>7</v>
      </c>
      <c r="G181" s="110">
        <f>G182+G183</f>
        <v>37</v>
      </c>
      <c r="H181" s="110">
        <f>I181+J181</f>
        <v>40</v>
      </c>
      <c r="I181" s="110">
        <f>I182+I183</f>
        <v>6</v>
      </c>
      <c r="J181" s="110">
        <f>J182+J183</f>
        <v>34</v>
      </c>
      <c r="K181" s="110">
        <f>L181+M181</f>
        <v>7076.6</v>
      </c>
      <c r="L181" s="110">
        <f>L182+L183</f>
        <v>5414</v>
      </c>
      <c r="M181" s="110">
        <f>M182+M183</f>
        <v>1662.6</v>
      </c>
      <c r="N181" s="110">
        <f t="shared" si="45"/>
        <v>75.194444444444443</v>
      </c>
      <c r="O181" s="110">
        <f t="shared" si="46"/>
        <v>4.0750000000000002</v>
      </c>
    </row>
    <row r="182" spans="2:15" ht="31.5" x14ac:dyDescent="0.25">
      <c r="B182" s="167"/>
      <c r="C182" s="168"/>
      <c r="D182" s="35" t="s">
        <v>963</v>
      </c>
      <c r="E182" s="110">
        <f t="shared" ref="E182:E243" si="66">F182+G182</f>
        <v>19</v>
      </c>
      <c r="F182" s="110">
        <v>3</v>
      </c>
      <c r="G182" s="110">
        <v>16</v>
      </c>
      <c r="H182" s="110">
        <v>16</v>
      </c>
      <c r="I182" s="110">
        <v>2</v>
      </c>
      <c r="J182" s="110">
        <v>14</v>
      </c>
      <c r="K182" s="110">
        <f t="shared" ref="K182:K243" si="67">L182+M182</f>
        <v>2805.4</v>
      </c>
      <c r="L182" s="110">
        <v>2146.3000000000002</v>
      </c>
      <c r="M182" s="110">
        <v>659.1</v>
      </c>
      <c r="N182" s="110">
        <f t="shared" si="45"/>
        <v>89.429166666666674</v>
      </c>
      <c r="O182" s="110">
        <f t="shared" si="46"/>
        <v>3.9232142857142858</v>
      </c>
    </row>
    <row r="183" spans="2:15" ht="31.5" x14ac:dyDescent="0.25">
      <c r="B183" s="167"/>
      <c r="C183" s="168"/>
      <c r="D183" s="35" t="s">
        <v>964</v>
      </c>
      <c r="E183" s="110">
        <f t="shared" si="66"/>
        <v>25</v>
      </c>
      <c r="F183" s="110">
        <v>4</v>
      </c>
      <c r="G183" s="110">
        <v>21</v>
      </c>
      <c r="H183" s="110">
        <v>24</v>
      </c>
      <c r="I183" s="110">
        <v>4</v>
      </c>
      <c r="J183" s="110">
        <v>20</v>
      </c>
      <c r="K183" s="110">
        <f t="shared" si="67"/>
        <v>4271.2</v>
      </c>
      <c r="L183" s="110">
        <v>3267.7</v>
      </c>
      <c r="M183" s="110">
        <v>1003.5</v>
      </c>
      <c r="N183" s="110">
        <f t="shared" si="45"/>
        <v>68.077083333333334</v>
      </c>
      <c r="O183" s="110">
        <f t="shared" si="46"/>
        <v>4.1812499999999995</v>
      </c>
    </row>
    <row r="184" spans="2:15" ht="15.75" customHeight="1" x14ac:dyDescent="0.25">
      <c r="B184" s="167">
        <v>2</v>
      </c>
      <c r="C184" s="168" t="s">
        <v>965</v>
      </c>
      <c r="D184" s="28"/>
      <c r="E184" s="110">
        <f t="shared" si="66"/>
        <v>65</v>
      </c>
      <c r="F184" s="110">
        <f>F185+F186+F187</f>
        <v>11</v>
      </c>
      <c r="G184" s="110">
        <f>G185+G186+G187</f>
        <v>54</v>
      </c>
      <c r="H184" s="110">
        <f t="shared" ref="H184:H243" si="68">I184+J184</f>
        <v>56</v>
      </c>
      <c r="I184" s="110">
        <f>I185+I186+I187</f>
        <v>10</v>
      </c>
      <c r="J184" s="110">
        <f>J185+J186+J187</f>
        <v>46</v>
      </c>
      <c r="K184" s="110">
        <f t="shared" si="67"/>
        <v>18188.899999999998</v>
      </c>
      <c r="L184" s="110">
        <f>L185+L186+L187</f>
        <v>13919.699999999999</v>
      </c>
      <c r="M184" s="110">
        <f>M185+M186+M187</f>
        <v>4269.2</v>
      </c>
      <c r="N184" s="110">
        <f t="shared" si="45"/>
        <v>115.99749999999999</v>
      </c>
      <c r="O184" s="110">
        <f t="shared" si="46"/>
        <v>7.7340579710144928</v>
      </c>
    </row>
    <row r="185" spans="2:15" ht="31.5" x14ac:dyDescent="0.25">
      <c r="B185" s="167"/>
      <c r="C185" s="168"/>
      <c r="D185" s="35" t="s">
        <v>966</v>
      </c>
      <c r="E185" s="110">
        <f t="shared" si="66"/>
        <v>20</v>
      </c>
      <c r="F185" s="110">
        <v>3</v>
      </c>
      <c r="G185" s="110">
        <v>17</v>
      </c>
      <c r="H185" s="110">
        <f t="shared" si="68"/>
        <v>16</v>
      </c>
      <c r="I185" s="110">
        <v>3</v>
      </c>
      <c r="J185" s="110">
        <v>13</v>
      </c>
      <c r="K185" s="110">
        <f t="shared" si="67"/>
        <v>5505.4</v>
      </c>
      <c r="L185" s="110">
        <v>4213.2</v>
      </c>
      <c r="M185" s="110">
        <v>1292.2</v>
      </c>
      <c r="N185" s="110">
        <f t="shared" si="45"/>
        <v>117.03333333333332</v>
      </c>
      <c r="O185" s="110">
        <f t="shared" si="46"/>
        <v>8.2833333333333332</v>
      </c>
    </row>
    <row r="186" spans="2:15" ht="31.5" x14ac:dyDescent="0.25">
      <c r="B186" s="167"/>
      <c r="C186" s="168"/>
      <c r="D186" s="35" t="s">
        <v>967</v>
      </c>
      <c r="E186" s="110">
        <f t="shared" si="66"/>
        <v>27</v>
      </c>
      <c r="F186" s="110">
        <v>5</v>
      </c>
      <c r="G186" s="110">
        <v>22</v>
      </c>
      <c r="H186" s="110">
        <f t="shared" si="68"/>
        <v>22</v>
      </c>
      <c r="I186" s="110">
        <v>4</v>
      </c>
      <c r="J186" s="110">
        <v>18</v>
      </c>
      <c r="K186" s="110">
        <f t="shared" si="67"/>
        <v>6543.2</v>
      </c>
      <c r="L186" s="110">
        <v>5007.3999999999996</v>
      </c>
      <c r="M186" s="110">
        <v>1535.8</v>
      </c>
      <c r="N186" s="110">
        <f t="shared" si="45"/>
        <v>104.32083333333333</v>
      </c>
      <c r="O186" s="110">
        <f t="shared" si="46"/>
        <v>7.1101851851851849</v>
      </c>
    </row>
    <row r="187" spans="2:15" ht="31.5" x14ac:dyDescent="0.25">
      <c r="B187" s="167"/>
      <c r="C187" s="168"/>
      <c r="D187" s="35" t="s">
        <v>968</v>
      </c>
      <c r="E187" s="110">
        <f t="shared" si="66"/>
        <v>18</v>
      </c>
      <c r="F187" s="110">
        <v>3</v>
      </c>
      <c r="G187" s="110">
        <v>15</v>
      </c>
      <c r="H187" s="110">
        <f t="shared" si="68"/>
        <v>18</v>
      </c>
      <c r="I187" s="110">
        <v>3</v>
      </c>
      <c r="J187" s="110">
        <v>15</v>
      </c>
      <c r="K187" s="110">
        <f t="shared" si="67"/>
        <v>6140.3</v>
      </c>
      <c r="L187" s="110">
        <v>4699.1000000000004</v>
      </c>
      <c r="M187" s="110">
        <v>1441.2</v>
      </c>
      <c r="N187" s="110">
        <f t="shared" si="45"/>
        <v>130.53055555555557</v>
      </c>
      <c r="O187" s="110">
        <f t="shared" si="46"/>
        <v>8.0066666666666659</v>
      </c>
    </row>
    <row r="188" spans="2:15" ht="15.75" customHeight="1" x14ac:dyDescent="0.25">
      <c r="B188" s="167">
        <v>3</v>
      </c>
      <c r="C188" s="168" t="s">
        <v>969</v>
      </c>
      <c r="D188" s="28"/>
      <c r="E188" s="110">
        <f t="shared" si="66"/>
        <v>151</v>
      </c>
      <c r="F188" s="110">
        <f>F189+F190+F191+F192</f>
        <v>30</v>
      </c>
      <c r="G188" s="110">
        <f>G189+G190+G191+G192</f>
        <v>121</v>
      </c>
      <c r="H188" s="110">
        <f t="shared" si="68"/>
        <v>136</v>
      </c>
      <c r="I188" s="110">
        <f>I189+I190+I191+I192</f>
        <v>21</v>
      </c>
      <c r="J188" s="110">
        <f>J189+J190+J191+J192</f>
        <v>115</v>
      </c>
      <c r="K188" s="110">
        <f t="shared" si="67"/>
        <v>31464.1</v>
      </c>
      <c r="L188" s="110">
        <f>L189+L190+L191+L192</f>
        <v>24081.5</v>
      </c>
      <c r="M188" s="110">
        <f>M189+M190+M191+M192</f>
        <v>7382.6</v>
      </c>
      <c r="N188" s="110">
        <f t="shared" si="45"/>
        <v>95.561507936507937</v>
      </c>
      <c r="O188" s="110">
        <f t="shared" si="46"/>
        <v>5.3497101449275357</v>
      </c>
    </row>
    <row r="189" spans="2:15" ht="31.5" x14ac:dyDescent="0.25">
      <c r="B189" s="167"/>
      <c r="C189" s="168"/>
      <c r="D189" s="35" t="s">
        <v>970</v>
      </c>
      <c r="E189" s="110">
        <f t="shared" si="66"/>
        <v>29</v>
      </c>
      <c r="F189" s="110">
        <v>5</v>
      </c>
      <c r="G189" s="110">
        <v>24</v>
      </c>
      <c r="H189" s="110">
        <f t="shared" si="68"/>
        <v>28</v>
      </c>
      <c r="I189" s="110">
        <v>5</v>
      </c>
      <c r="J189" s="110">
        <v>23</v>
      </c>
      <c r="K189" s="110">
        <f t="shared" si="67"/>
        <v>6111.6</v>
      </c>
      <c r="L189" s="110">
        <v>4677.6000000000004</v>
      </c>
      <c r="M189" s="110">
        <v>1434</v>
      </c>
      <c r="N189" s="110">
        <f t="shared" si="45"/>
        <v>77.960000000000008</v>
      </c>
      <c r="O189" s="110">
        <f t="shared" si="46"/>
        <v>5.1956521739130439</v>
      </c>
    </row>
    <row r="190" spans="2:15" ht="31.5" x14ac:dyDescent="0.25">
      <c r="B190" s="167"/>
      <c r="C190" s="168"/>
      <c r="D190" s="35" t="s">
        <v>971</v>
      </c>
      <c r="E190" s="110">
        <f t="shared" si="66"/>
        <v>74</v>
      </c>
      <c r="F190" s="110">
        <v>16</v>
      </c>
      <c r="G190" s="110">
        <v>58</v>
      </c>
      <c r="H190" s="110">
        <f t="shared" si="68"/>
        <v>61</v>
      </c>
      <c r="I190" s="110">
        <v>8</v>
      </c>
      <c r="J190" s="110">
        <v>53</v>
      </c>
      <c r="K190" s="110">
        <f t="shared" si="67"/>
        <v>13268.3</v>
      </c>
      <c r="L190" s="110">
        <v>10155.1</v>
      </c>
      <c r="M190" s="110">
        <v>3113.2</v>
      </c>
      <c r="N190" s="110">
        <f t="shared" ref="N190:N250" si="69">L190/I190/12</f>
        <v>105.78229166666667</v>
      </c>
      <c r="O190" s="110">
        <f t="shared" ref="O190:O250" si="70">M190/J190/12</f>
        <v>4.894968553459119</v>
      </c>
    </row>
    <row r="191" spans="2:15" ht="31.5" x14ac:dyDescent="0.25">
      <c r="B191" s="167"/>
      <c r="C191" s="168"/>
      <c r="D191" s="35" t="s">
        <v>972</v>
      </c>
      <c r="E191" s="110">
        <f t="shared" si="66"/>
        <v>27</v>
      </c>
      <c r="F191" s="110">
        <v>5</v>
      </c>
      <c r="G191" s="110">
        <v>22</v>
      </c>
      <c r="H191" s="110">
        <f t="shared" si="68"/>
        <v>27</v>
      </c>
      <c r="I191" s="110">
        <v>5</v>
      </c>
      <c r="J191" s="110">
        <v>22</v>
      </c>
      <c r="K191" s="110">
        <f t="shared" si="67"/>
        <v>6771.3</v>
      </c>
      <c r="L191" s="110">
        <v>5182.5</v>
      </c>
      <c r="M191" s="110">
        <v>1588.8</v>
      </c>
      <c r="N191" s="110">
        <f t="shared" si="69"/>
        <v>86.375</v>
      </c>
      <c r="O191" s="110">
        <f t="shared" si="70"/>
        <v>6.0181818181818185</v>
      </c>
    </row>
    <row r="192" spans="2:15" ht="31.5" x14ac:dyDescent="0.25">
      <c r="B192" s="167"/>
      <c r="C192" s="168"/>
      <c r="D192" s="35" t="s">
        <v>973</v>
      </c>
      <c r="E192" s="110">
        <f t="shared" si="66"/>
        <v>21</v>
      </c>
      <c r="F192" s="110">
        <v>4</v>
      </c>
      <c r="G192" s="110">
        <v>17</v>
      </c>
      <c r="H192" s="110">
        <f t="shared" si="68"/>
        <v>20</v>
      </c>
      <c r="I192" s="110">
        <v>3</v>
      </c>
      <c r="J192" s="110">
        <v>17</v>
      </c>
      <c r="K192" s="110">
        <f t="shared" si="67"/>
        <v>5312.9</v>
      </c>
      <c r="L192" s="110">
        <v>4066.3</v>
      </c>
      <c r="M192" s="110">
        <v>1246.5999999999999</v>
      </c>
      <c r="N192" s="110">
        <f t="shared" si="69"/>
        <v>112.95277777777778</v>
      </c>
      <c r="O192" s="110">
        <f t="shared" si="70"/>
        <v>6.1107843137254898</v>
      </c>
    </row>
    <row r="193" spans="2:15" ht="31.5" x14ac:dyDescent="0.25">
      <c r="B193" s="36">
        <v>4</v>
      </c>
      <c r="C193" s="37" t="s">
        <v>974</v>
      </c>
      <c r="D193" s="35" t="s">
        <v>975</v>
      </c>
      <c r="E193" s="110">
        <f t="shared" si="66"/>
        <v>63</v>
      </c>
      <c r="F193" s="110">
        <v>14</v>
      </c>
      <c r="G193" s="110">
        <v>49</v>
      </c>
      <c r="H193" s="110">
        <f t="shared" si="68"/>
        <v>61</v>
      </c>
      <c r="I193" s="110">
        <v>14</v>
      </c>
      <c r="J193" s="110">
        <v>47</v>
      </c>
      <c r="K193" s="110">
        <f t="shared" si="67"/>
        <v>17409.2</v>
      </c>
      <c r="L193" s="110">
        <v>13321.2</v>
      </c>
      <c r="M193" s="110">
        <v>4088</v>
      </c>
      <c r="N193" s="110">
        <f t="shared" si="69"/>
        <v>79.292857142857144</v>
      </c>
      <c r="O193" s="110">
        <f t="shared" si="70"/>
        <v>7.24822695035461</v>
      </c>
    </row>
    <row r="194" spans="2:15" ht="15" customHeight="1" x14ac:dyDescent="0.25">
      <c r="B194" s="169">
        <v>5</v>
      </c>
      <c r="C194" s="168" t="s">
        <v>976</v>
      </c>
      <c r="D194" s="28"/>
      <c r="E194" s="110">
        <f t="shared" si="66"/>
        <v>143.5</v>
      </c>
      <c r="F194" s="110">
        <f>F195+F196+F197</f>
        <v>29</v>
      </c>
      <c r="G194" s="110">
        <f>G195+G196+G197</f>
        <v>114.5</v>
      </c>
      <c r="H194" s="110">
        <f t="shared" si="68"/>
        <v>114.5</v>
      </c>
      <c r="I194" s="110">
        <f>I195+I196+I197</f>
        <v>20</v>
      </c>
      <c r="J194" s="110">
        <f>J195+J196+J197</f>
        <v>94.5</v>
      </c>
      <c r="K194" s="110">
        <f t="shared" si="67"/>
        <v>34177.300000000003</v>
      </c>
      <c r="L194" s="110">
        <f>L195+L196+L197</f>
        <v>26159.300000000003</v>
      </c>
      <c r="M194" s="110">
        <f>M195+M196+M197</f>
        <v>8018</v>
      </c>
      <c r="N194" s="110">
        <f t="shared" si="69"/>
        <v>108.99708333333335</v>
      </c>
      <c r="O194" s="110">
        <f t="shared" si="70"/>
        <v>7.0705467372134043</v>
      </c>
    </row>
    <row r="195" spans="2:15" ht="31.5" x14ac:dyDescent="0.25">
      <c r="B195" s="169"/>
      <c r="C195" s="168"/>
      <c r="D195" s="35" t="s">
        <v>977</v>
      </c>
      <c r="E195" s="110">
        <f t="shared" si="66"/>
        <v>44.5</v>
      </c>
      <c r="F195" s="110">
        <v>9</v>
      </c>
      <c r="G195" s="110">
        <v>35.5</v>
      </c>
      <c r="H195" s="110">
        <f t="shared" si="68"/>
        <v>37.5</v>
      </c>
      <c r="I195" s="110">
        <v>7</v>
      </c>
      <c r="J195" s="110">
        <v>30.5</v>
      </c>
      <c r="K195" s="110">
        <f t="shared" si="67"/>
        <v>10000.4</v>
      </c>
      <c r="L195" s="110">
        <v>7654.3</v>
      </c>
      <c r="M195" s="110">
        <v>2346.1</v>
      </c>
      <c r="N195" s="110">
        <f t="shared" si="69"/>
        <v>91.12261904761904</v>
      </c>
      <c r="O195" s="110">
        <f t="shared" si="70"/>
        <v>6.4101092896174867</v>
      </c>
    </row>
    <row r="196" spans="2:15" ht="31.5" x14ac:dyDescent="0.25">
      <c r="B196" s="169"/>
      <c r="C196" s="168"/>
      <c r="D196" s="35" t="s">
        <v>978</v>
      </c>
      <c r="E196" s="110">
        <f t="shared" si="66"/>
        <v>46.5</v>
      </c>
      <c r="F196" s="110">
        <v>9</v>
      </c>
      <c r="G196" s="110">
        <v>37.5</v>
      </c>
      <c r="H196" s="110">
        <f t="shared" si="68"/>
        <v>34.5</v>
      </c>
      <c r="I196" s="110">
        <v>5</v>
      </c>
      <c r="J196" s="110">
        <v>29.5</v>
      </c>
      <c r="K196" s="110">
        <f t="shared" si="67"/>
        <v>10314.700000000001</v>
      </c>
      <c r="L196" s="110">
        <v>7894.9</v>
      </c>
      <c r="M196" s="110">
        <v>2419.8000000000002</v>
      </c>
      <c r="N196" s="110">
        <f t="shared" si="69"/>
        <v>131.58166666666668</v>
      </c>
      <c r="O196" s="110">
        <f t="shared" si="70"/>
        <v>6.8355932203389829</v>
      </c>
    </row>
    <row r="197" spans="2:15" ht="31.5" x14ac:dyDescent="0.25">
      <c r="B197" s="169"/>
      <c r="C197" s="168"/>
      <c r="D197" s="35" t="s">
        <v>979</v>
      </c>
      <c r="E197" s="110">
        <f t="shared" si="66"/>
        <v>52.5</v>
      </c>
      <c r="F197" s="110">
        <v>11</v>
      </c>
      <c r="G197" s="110">
        <v>41.5</v>
      </c>
      <c r="H197" s="110">
        <f t="shared" si="68"/>
        <v>42.5</v>
      </c>
      <c r="I197" s="110">
        <v>8</v>
      </c>
      <c r="J197" s="110">
        <v>34.5</v>
      </c>
      <c r="K197" s="110">
        <f t="shared" si="67"/>
        <v>13862.2</v>
      </c>
      <c r="L197" s="110">
        <v>10610.1</v>
      </c>
      <c r="M197" s="110">
        <v>3252.1</v>
      </c>
      <c r="N197" s="110">
        <f t="shared" si="69"/>
        <v>110.52187500000001</v>
      </c>
      <c r="O197" s="110">
        <f t="shared" si="70"/>
        <v>7.8553140096618357</v>
      </c>
    </row>
    <row r="198" spans="2:15" ht="15" customHeight="1" x14ac:dyDescent="0.25">
      <c r="B198" s="169">
        <v>6</v>
      </c>
      <c r="C198" s="168" t="s">
        <v>980</v>
      </c>
      <c r="D198" s="28"/>
      <c r="E198" s="110">
        <f t="shared" si="66"/>
        <v>139.5</v>
      </c>
      <c r="F198" s="110">
        <v>30</v>
      </c>
      <c r="G198" s="110">
        <v>109.5</v>
      </c>
      <c r="H198" s="110">
        <f t="shared" si="68"/>
        <v>125.5</v>
      </c>
      <c r="I198" s="110">
        <f>I199+I200+I201</f>
        <v>24</v>
      </c>
      <c r="J198" s="110">
        <f>J199+J200+J201</f>
        <v>101.5</v>
      </c>
      <c r="K198" s="110">
        <f t="shared" si="67"/>
        <v>25010.1</v>
      </c>
      <c r="L198" s="110">
        <f>L199+L200+L201</f>
        <v>19140.399999999998</v>
      </c>
      <c r="M198" s="110">
        <f>M199+M200+M201</f>
        <v>5869.7000000000007</v>
      </c>
      <c r="N198" s="110">
        <f t="shared" si="69"/>
        <v>66.459722222222211</v>
      </c>
      <c r="O198" s="110">
        <f t="shared" si="70"/>
        <v>4.8191297208538595</v>
      </c>
    </row>
    <row r="199" spans="2:15" ht="31.5" x14ac:dyDescent="0.25">
      <c r="B199" s="169"/>
      <c r="C199" s="168"/>
      <c r="D199" s="35" t="s">
        <v>981</v>
      </c>
      <c r="E199" s="110">
        <f t="shared" si="66"/>
        <v>95.5</v>
      </c>
      <c r="F199" s="110">
        <v>22</v>
      </c>
      <c r="G199" s="110">
        <v>73.5</v>
      </c>
      <c r="H199" s="110">
        <f t="shared" si="68"/>
        <v>84.5</v>
      </c>
      <c r="I199" s="110">
        <v>17</v>
      </c>
      <c r="J199" s="110">
        <v>67.5</v>
      </c>
      <c r="K199" s="110">
        <f t="shared" si="67"/>
        <v>17226.8</v>
      </c>
      <c r="L199" s="110">
        <v>13183.8</v>
      </c>
      <c r="M199" s="110">
        <v>4043</v>
      </c>
      <c r="N199" s="110">
        <f t="shared" si="69"/>
        <v>64.626470588235293</v>
      </c>
      <c r="O199" s="110">
        <f t="shared" si="70"/>
        <v>4.9913580246913583</v>
      </c>
    </row>
    <row r="200" spans="2:15" ht="31.5" x14ac:dyDescent="0.25">
      <c r="B200" s="169"/>
      <c r="C200" s="168"/>
      <c r="D200" s="35" t="s">
        <v>982</v>
      </c>
      <c r="E200" s="110">
        <f t="shared" si="66"/>
        <v>23</v>
      </c>
      <c r="F200" s="110">
        <v>4</v>
      </c>
      <c r="G200" s="110">
        <v>19</v>
      </c>
      <c r="H200" s="110">
        <f t="shared" si="68"/>
        <v>21</v>
      </c>
      <c r="I200" s="110">
        <v>3</v>
      </c>
      <c r="J200" s="110">
        <v>18</v>
      </c>
      <c r="K200" s="110">
        <f t="shared" si="67"/>
        <v>3530.4</v>
      </c>
      <c r="L200" s="110">
        <v>2701.8</v>
      </c>
      <c r="M200" s="110">
        <v>828.6</v>
      </c>
      <c r="N200" s="110">
        <f t="shared" si="69"/>
        <v>75.05</v>
      </c>
      <c r="O200" s="110">
        <f t="shared" si="70"/>
        <v>3.8361111111111108</v>
      </c>
    </row>
    <row r="201" spans="2:15" ht="31.5" x14ac:dyDescent="0.25">
      <c r="B201" s="169"/>
      <c r="C201" s="168"/>
      <c r="D201" s="35" t="s">
        <v>983</v>
      </c>
      <c r="E201" s="110">
        <f t="shared" si="66"/>
        <v>21</v>
      </c>
      <c r="F201" s="110">
        <v>4</v>
      </c>
      <c r="G201" s="110">
        <v>17</v>
      </c>
      <c r="H201" s="110">
        <f t="shared" si="68"/>
        <v>20</v>
      </c>
      <c r="I201" s="110">
        <v>4</v>
      </c>
      <c r="J201" s="110">
        <v>16</v>
      </c>
      <c r="K201" s="110">
        <f t="shared" si="67"/>
        <v>4252.9000000000005</v>
      </c>
      <c r="L201" s="110">
        <v>3254.8</v>
      </c>
      <c r="M201" s="110">
        <v>998.1</v>
      </c>
      <c r="N201" s="110">
        <f t="shared" si="69"/>
        <v>67.808333333333337</v>
      </c>
      <c r="O201" s="110">
        <f t="shared" si="70"/>
        <v>5.1984374999999998</v>
      </c>
    </row>
    <row r="202" spans="2:15" ht="15" customHeight="1" x14ac:dyDescent="0.25">
      <c r="B202" s="169">
        <v>7</v>
      </c>
      <c r="C202" s="168" t="s">
        <v>984</v>
      </c>
      <c r="D202" s="28"/>
      <c r="E202" s="110">
        <f t="shared" si="66"/>
        <v>62</v>
      </c>
      <c r="F202" s="110">
        <f>F203+F204+F205</f>
        <v>11</v>
      </c>
      <c r="G202" s="110">
        <f>G203+G204+G205</f>
        <v>51</v>
      </c>
      <c r="H202" s="110">
        <f t="shared" si="68"/>
        <v>58</v>
      </c>
      <c r="I202" s="110">
        <f>I203+I204+I205</f>
        <v>8</v>
      </c>
      <c r="J202" s="110">
        <f>J203+J204+J205</f>
        <v>50</v>
      </c>
      <c r="K202" s="110">
        <f t="shared" si="67"/>
        <v>16680.2</v>
      </c>
      <c r="L202" s="110">
        <f>L203+L204+L205</f>
        <v>12763.800000000001</v>
      </c>
      <c r="M202" s="110">
        <f>M203+M204+M205</f>
        <v>3916.3999999999996</v>
      </c>
      <c r="N202" s="110">
        <f t="shared" si="69"/>
        <v>132.95625000000001</v>
      </c>
      <c r="O202" s="110">
        <f t="shared" si="70"/>
        <v>6.5273333333333321</v>
      </c>
    </row>
    <row r="203" spans="2:15" ht="31.5" x14ac:dyDescent="0.25">
      <c r="B203" s="169"/>
      <c r="C203" s="168"/>
      <c r="D203" s="35" t="s">
        <v>985</v>
      </c>
      <c r="E203" s="110">
        <f t="shared" si="66"/>
        <v>18</v>
      </c>
      <c r="F203" s="110">
        <v>3</v>
      </c>
      <c r="G203" s="110">
        <v>15</v>
      </c>
      <c r="H203" s="110">
        <f t="shared" si="68"/>
        <v>18</v>
      </c>
      <c r="I203" s="110">
        <v>3</v>
      </c>
      <c r="J203" s="110">
        <v>15</v>
      </c>
      <c r="K203" s="110">
        <f t="shared" si="67"/>
        <v>5527</v>
      </c>
      <c r="L203" s="110">
        <v>4229.3</v>
      </c>
      <c r="M203" s="110">
        <v>1297.7</v>
      </c>
      <c r="N203" s="110">
        <f t="shared" si="69"/>
        <v>117.48055555555555</v>
      </c>
      <c r="O203" s="110">
        <f t="shared" si="70"/>
        <v>7.2094444444444443</v>
      </c>
    </row>
    <row r="204" spans="2:15" ht="31.5" x14ac:dyDescent="0.25">
      <c r="B204" s="169"/>
      <c r="C204" s="168"/>
      <c r="D204" s="35" t="s">
        <v>986</v>
      </c>
      <c r="E204" s="110">
        <f t="shared" si="66"/>
        <v>23</v>
      </c>
      <c r="F204" s="110">
        <v>4</v>
      </c>
      <c r="G204" s="110">
        <v>19</v>
      </c>
      <c r="H204" s="110">
        <f t="shared" si="68"/>
        <v>23</v>
      </c>
      <c r="I204" s="110">
        <v>4</v>
      </c>
      <c r="J204" s="110">
        <v>19</v>
      </c>
      <c r="K204" s="110">
        <f t="shared" si="67"/>
        <v>7340.6</v>
      </c>
      <c r="L204" s="110">
        <v>5617.1</v>
      </c>
      <c r="M204" s="110">
        <v>1723.5</v>
      </c>
      <c r="N204" s="110">
        <f t="shared" si="69"/>
        <v>117.02291666666667</v>
      </c>
      <c r="O204" s="110">
        <f t="shared" si="70"/>
        <v>7.5592105263157903</v>
      </c>
    </row>
    <row r="205" spans="2:15" ht="31.5" x14ac:dyDescent="0.25">
      <c r="B205" s="169"/>
      <c r="C205" s="168"/>
      <c r="D205" s="35" t="s">
        <v>987</v>
      </c>
      <c r="E205" s="110">
        <f t="shared" si="66"/>
        <v>21</v>
      </c>
      <c r="F205" s="110">
        <v>4</v>
      </c>
      <c r="G205" s="110">
        <v>17</v>
      </c>
      <c r="H205" s="110">
        <f t="shared" si="68"/>
        <v>17</v>
      </c>
      <c r="I205" s="110">
        <v>1</v>
      </c>
      <c r="J205" s="110">
        <v>16</v>
      </c>
      <c r="K205" s="110">
        <f t="shared" si="67"/>
        <v>3812.6000000000004</v>
      </c>
      <c r="L205" s="110">
        <v>2917.4</v>
      </c>
      <c r="M205" s="110">
        <v>895.2</v>
      </c>
      <c r="N205" s="110">
        <f t="shared" si="69"/>
        <v>243.11666666666667</v>
      </c>
      <c r="O205" s="110">
        <f t="shared" si="70"/>
        <v>4.6625000000000005</v>
      </c>
    </row>
    <row r="206" spans="2:15" ht="15" customHeight="1" x14ac:dyDescent="0.25">
      <c r="B206" s="169">
        <v>8</v>
      </c>
      <c r="C206" s="168" t="s">
        <v>988</v>
      </c>
      <c r="D206" s="28"/>
      <c r="E206" s="110">
        <f t="shared" si="66"/>
        <v>67.5</v>
      </c>
      <c r="F206" s="110">
        <f>F207+F208+F209</f>
        <v>12</v>
      </c>
      <c r="G206" s="110">
        <f>G207+G208+G209</f>
        <v>55.5</v>
      </c>
      <c r="H206" s="110">
        <f t="shared" si="68"/>
        <v>62.5</v>
      </c>
      <c r="I206" s="110">
        <f>I207+I208+I209</f>
        <v>10</v>
      </c>
      <c r="J206" s="110">
        <f>J207+J208+J209</f>
        <v>52.5</v>
      </c>
      <c r="K206" s="110">
        <f t="shared" si="67"/>
        <v>10486.2</v>
      </c>
      <c r="L206" s="110">
        <f>L207+L208+L209</f>
        <v>8025</v>
      </c>
      <c r="M206" s="110">
        <f>M207+M208+M209</f>
        <v>2461.1999999999998</v>
      </c>
      <c r="N206" s="110">
        <f t="shared" si="69"/>
        <v>66.875</v>
      </c>
      <c r="O206" s="110">
        <f t="shared" si="70"/>
        <v>3.9066666666666663</v>
      </c>
    </row>
    <row r="207" spans="2:15" ht="31.5" x14ac:dyDescent="0.25">
      <c r="B207" s="169"/>
      <c r="C207" s="168"/>
      <c r="D207" s="35" t="s">
        <v>989</v>
      </c>
      <c r="E207" s="110">
        <f t="shared" si="66"/>
        <v>23</v>
      </c>
      <c r="F207" s="110">
        <v>4</v>
      </c>
      <c r="G207" s="110">
        <v>19</v>
      </c>
      <c r="H207" s="110">
        <f t="shared" si="68"/>
        <v>21</v>
      </c>
      <c r="I207" s="110">
        <v>3</v>
      </c>
      <c r="J207" s="110">
        <v>18</v>
      </c>
      <c r="K207" s="110">
        <f t="shared" si="67"/>
        <v>3069.2000000000003</v>
      </c>
      <c r="L207" s="110">
        <v>2348.8000000000002</v>
      </c>
      <c r="M207" s="110">
        <v>720.4</v>
      </c>
      <c r="N207" s="110">
        <f t="shared" si="69"/>
        <v>65.244444444444454</v>
      </c>
      <c r="O207" s="110">
        <f t="shared" si="70"/>
        <v>3.335185185185185</v>
      </c>
    </row>
    <row r="208" spans="2:15" ht="31.5" x14ac:dyDescent="0.25">
      <c r="B208" s="169"/>
      <c r="C208" s="168"/>
      <c r="D208" s="35" t="s">
        <v>990</v>
      </c>
      <c r="E208" s="110">
        <f t="shared" si="66"/>
        <v>20</v>
      </c>
      <c r="F208" s="110">
        <v>3</v>
      </c>
      <c r="G208" s="110">
        <v>17</v>
      </c>
      <c r="H208" s="110">
        <f t="shared" si="68"/>
        <v>20</v>
      </c>
      <c r="I208" s="110">
        <v>3</v>
      </c>
      <c r="J208" s="110">
        <v>17</v>
      </c>
      <c r="K208" s="110">
        <f t="shared" si="67"/>
        <v>3021.2999999999997</v>
      </c>
      <c r="L208" s="110">
        <v>2312.1999999999998</v>
      </c>
      <c r="M208" s="110">
        <v>709.1</v>
      </c>
      <c r="N208" s="110">
        <f t="shared" si="69"/>
        <v>64.227777777777774</v>
      </c>
      <c r="O208" s="110">
        <f t="shared" si="70"/>
        <v>3.4759803921568628</v>
      </c>
    </row>
    <row r="209" spans="2:15" ht="31.5" x14ac:dyDescent="0.25">
      <c r="B209" s="169"/>
      <c r="C209" s="168"/>
      <c r="D209" s="35" t="s">
        <v>991</v>
      </c>
      <c r="E209" s="110">
        <f t="shared" si="66"/>
        <v>24.5</v>
      </c>
      <c r="F209" s="110">
        <v>5</v>
      </c>
      <c r="G209" s="110">
        <v>19.5</v>
      </c>
      <c r="H209" s="110">
        <f t="shared" si="68"/>
        <v>21.5</v>
      </c>
      <c r="I209" s="110">
        <v>4</v>
      </c>
      <c r="J209" s="110">
        <v>17.5</v>
      </c>
      <c r="K209" s="110">
        <f t="shared" si="67"/>
        <v>4395.7</v>
      </c>
      <c r="L209" s="110">
        <v>3364</v>
      </c>
      <c r="M209" s="110">
        <v>1031.7</v>
      </c>
      <c r="N209" s="110">
        <f t="shared" si="69"/>
        <v>70.083333333333329</v>
      </c>
      <c r="O209" s="110">
        <f t="shared" si="70"/>
        <v>4.9128571428571428</v>
      </c>
    </row>
    <row r="210" spans="2:15" ht="15" customHeight="1" x14ac:dyDescent="0.25">
      <c r="B210" s="169">
        <v>9</v>
      </c>
      <c r="C210" s="168" t="s">
        <v>992</v>
      </c>
      <c r="D210" s="35"/>
      <c r="E210" s="110">
        <f t="shared" si="66"/>
        <v>63</v>
      </c>
      <c r="F210" s="110">
        <f>F211+F212</f>
        <v>10</v>
      </c>
      <c r="G210" s="110">
        <f>G211+G212</f>
        <v>53</v>
      </c>
      <c r="H210" s="110">
        <f t="shared" si="68"/>
        <v>54</v>
      </c>
      <c r="I210" s="110">
        <f>I211+I212</f>
        <v>7</v>
      </c>
      <c r="J210" s="110">
        <f>J211+J212</f>
        <v>47</v>
      </c>
      <c r="K210" s="110">
        <f t="shared" si="67"/>
        <v>8098.9</v>
      </c>
      <c r="L210" s="110">
        <f>L211+L212</f>
        <v>6196.7</v>
      </c>
      <c r="M210" s="110">
        <f>M211+M212</f>
        <v>1902.2</v>
      </c>
      <c r="N210" s="110">
        <f t="shared" si="69"/>
        <v>73.770238095238099</v>
      </c>
      <c r="O210" s="110">
        <f t="shared" si="70"/>
        <v>3.372695035460993</v>
      </c>
    </row>
    <row r="211" spans="2:15" ht="31.5" x14ac:dyDescent="0.25">
      <c r="B211" s="169"/>
      <c r="C211" s="168"/>
      <c r="D211" s="35" t="s">
        <v>993</v>
      </c>
      <c r="E211" s="110">
        <f t="shared" si="66"/>
        <v>38</v>
      </c>
      <c r="F211" s="110">
        <v>6</v>
      </c>
      <c r="G211" s="110">
        <v>32</v>
      </c>
      <c r="H211" s="110">
        <f t="shared" si="68"/>
        <v>34</v>
      </c>
      <c r="I211" s="110">
        <v>5</v>
      </c>
      <c r="J211" s="110">
        <v>29</v>
      </c>
      <c r="K211" s="110">
        <f t="shared" si="67"/>
        <v>4937.7</v>
      </c>
      <c r="L211" s="110">
        <v>3778</v>
      </c>
      <c r="M211" s="110">
        <v>1159.7</v>
      </c>
      <c r="N211" s="110">
        <f t="shared" si="69"/>
        <v>62.966666666666669</v>
      </c>
      <c r="O211" s="110">
        <f t="shared" si="70"/>
        <v>3.3324712643678165</v>
      </c>
    </row>
    <row r="212" spans="2:15" ht="31.5" x14ac:dyDescent="0.25">
      <c r="B212" s="169"/>
      <c r="C212" s="168"/>
      <c r="D212" s="35" t="s">
        <v>994</v>
      </c>
      <c r="E212" s="110">
        <f t="shared" si="66"/>
        <v>25</v>
      </c>
      <c r="F212" s="110">
        <v>4</v>
      </c>
      <c r="G212" s="110">
        <v>21</v>
      </c>
      <c r="H212" s="110">
        <f t="shared" si="68"/>
        <v>20</v>
      </c>
      <c r="I212" s="110">
        <v>2</v>
      </c>
      <c r="J212" s="110">
        <v>18</v>
      </c>
      <c r="K212" s="110">
        <f t="shared" si="67"/>
        <v>3161.2</v>
      </c>
      <c r="L212" s="110">
        <v>2418.6999999999998</v>
      </c>
      <c r="M212" s="110">
        <v>742.5</v>
      </c>
      <c r="N212" s="110">
        <f t="shared" si="69"/>
        <v>100.77916666666665</v>
      </c>
      <c r="O212" s="110">
        <f t="shared" si="70"/>
        <v>3.4375</v>
      </c>
    </row>
    <row r="213" spans="2:15" ht="15.75" x14ac:dyDescent="0.25">
      <c r="B213" s="36">
        <v>10</v>
      </c>
      <c r="C213" s="35" t="s">
        <v>995</v>
      </c>
      <c r="D213" s="28"/>
      <c r="E213" s="110">
        <f t="shared" si="66"/>
        <v>49.5</v>
      </c>
      <c r="F213" s="110">
        <v>9</v>
      </c>
      <c r="G213" s="110">
        <v>40.5</v>
      </c>
      <c r="H213" s="110">
        <f t="shared" si="68"/>
        <v>45.5</v>
      </c>
      <c r="I213" s="110">
        <v>7</v>
      </c>
      <c r="J213" s="110">
        <v>38.5</v>
      </c>
      <c r="K213" s="110">
        <f t="shared" si="67"/>
        <v>8854.2000000000007</v>
      </c>
      <c r="L213" s="110">
        <v>6774.3</v>
      </c>
      <c r="M213" s="110">
        <v>2079.9</v>
      </c>
      <c r="N213" s="110">
        <f t="shared" si="69"/>
        <v>80.646428571428572</v>
      </c>
      <c r="O213" s="110">
        <f t="shared" si="70"/>
        <v>4.5019480519480526</v>
      </c>
    </row>
    <row r="214" spans="2:15" ht="15" customHeight="1" x14ac:dyDescent="0.25">
      <c r="B214" s="169">
        <v>11</v>
      </c>
      <c r="C214" s="179" t="s">
        <v>996</v>
      </c>
      <c r="D214" s="28"/>
      <c r="E214" s="110">
        <f t="shared" si="66"/>
        <v>100.5</v>
      </c>
      <c r="F214" s="110">
        <f>F215+F216</f>
        <v>21</v>
      </c>
      <c r="G214" s="110">
        <f>G215+G216</f>
        <v>79.5</v>
      </c>
      <c r="H214" s="110">
        <f t="shared" si="68"/>
        <v>93.5</v>
      </c>
      <c r="I214" s="110">
        <f>I215+I216</f>
        <v>19</v>
      </c>
      <c r="J214" s="110">
        <f>J215+J216</f>
        <v>74.5</v>
      </c>
      <c r="K214" s="110">
        <f t="shared" si="67"/>
        <v>30136</v>
      </c>
      <c r="L214" s="110">
        <f>L215+L216</f>
        <v>23073.3</v>
      </c>
      <c r="M214" s="110">
        <f>M215+M216</f>
        <v>7062.7</v>
      </c>
      <c r="N214" s="110">
        <f t="shared" si="69"/>
        <v>101.19868421052631</v>
      </c>
      <c r="O214" s="110">
        <f t="shared" si="70"/>
        <v>7.9001118568232656</v>
      </c>
    </row>
    <row r="215" spans="2:15" ht="31.5" x14ac:dyDescent="0.25">
      <c r="B215" s="169"/>
      <c r="C215" s="179"/>
      <c r="D215" s="35" t="s">
        <v>997</v>
      </c>
      <c r="E215" s="110">
        <f t="shared" si="66"/>
        <v>60.5</v>
      </c>
      <c r="F215" s="110">
        <v>13</v>
      </c>
      <c r="G215" s="110">
        <v>47.5</v>
      </c>
      <c r="H215" s="110">
        <f t="shared" si="68"/>
        <v>57.5</v>
      </c>
      <c r="I215" s="110">
        <v>13</v>
      </c>
      <c r="J215" s="110">
        <v>44.5</v>
      </c>
      <c r="K215" s="110">
        <f t="shared" si="67"/>
        <v>20127.099999999999</v>
      </c>
      <c r="L215" s="110">
        <v>15410.1</v>
      </c>
      <c r="M215" s="110">
        <v>4717</v>
      </c>
      <c r="N215" s="110">
        <f t="shared" si="69"/>
        <v>98.782692307692301</v>
      </c>
      <c r="O215" s="110">
        <f t="shared" si="70"/>
        <v>8.8333333333333339</v>
      </c>
    </row>
    <row r="216" spans="2:15" ht="31.5" x14ac:dyDescent="0.25">
      <c r="B216" s="169"/>
      <c r="C216" s="179"/>
      <c r="D216" s="35" t="s">
        <v>998</v>
      </c>
      <c r="E216" s="110">
        <f t="shared" si="66"/>
        <v>40</v>
      </c>
      <c r="F216" s="110">
        <v>8</v>
      </c>
      <c r="G216" s="110">
        <v>32</v>
      </c>
      <c r="H216" s="110">
        <f t="shared" si="68"/>
        <v>36</v>
      </c>
      <c r="I216" s="110">
        <v>6</v>
      </c>
      <c r="J216" s="110">
        <v>30</v>
      </c>
      <c r="K216" s="110">
        <f t="shared" si="67"/>
        <v>10008.9</v>
      </c>
      <c r="L216" s="110">
        <v>7663.2</v>
      </c>
      <c r="M216" s="110">
        <v>2345.6999999999998</v>
      </c>
      <c r="N216" s="110">
        <f t="shared" si="69"/>
        <v>106.43333333333334</v>
      </c>
      <c r="O216" s="110">
        <f t="shared" si="70"/>
        <v>6.5158333333333331</v>
      </c>
    </row>
    <row r="217" spans="2:15" ht="15" customHeight="1" x14ac:dyDescent="0.25">
      <c r="B217" s="169">
        <v>12</v>
      </c>
      <c r="C217" s="168" t="s">
        <v>999</v>
      </c>
      <c r="D217" s="28"/>
      <c r="E217" s="110">
        <f t="shared" si="66"/>
        <v>148</v>
      </c>
      <c r="F217" s="110">
        <f>F218+F219</f>
        <v>24</v>
      </c>
      <c r="G217" s="110">
        <f>G218+G219</f>
        <v>124</v>
      </c>
      <c r="H217" s="110">
        <f t="shared" si="68"/>
        <v>99.5</v>
      </c>
      <c r="I217" s="110">
        <f>I218+I219</f>
        <v>17</v>
      </c>
      <c r="J217" s="110">
        <f>J218+J219</f>
        <v>82.5</v>
      </c>
      <c r="K217" s="110">
        <f t="shared" si="67"/>
        <v>42570.7</v>
      </c>
      <c r="L217" s="110">
        <f>L218+L219</f>
        <v>32589.200000000001</v>
      </c>
      <c r="M217" s="110">
        <f>M218+M219</f>
        <v>9981.5</v>
      </c>
      <c r="N217" s="110">
        <f t="shared" si="69"/>
        <v>159.75098039215686</v>
      </c>
      <c r="O217" s="110">
        <f t="shared" si="70"/>
        <v>10.082323232323231</v>
      </c>
    </row>
    <row r="218" spans="2:15" ht="31.5" x14ac:dyDescent="0.25">
      <c r="B218" s="169"/>
      <c r="C218" s="168"/>
      <c r="D218" s="35" t="s">
        <v>1000</v>
      </c>
      <c r="E218" s="110">
        <f t="shared" si="66"/>
        <v>97</v>
      </c>
      <c r="F218" s="110">
        <v>14</v>
      </c>
      <c r="G218" s="110">
        <v>83</v>
      </c>
      <c r="H218" s="110">
        <f t="shared" si="68"/>
        <v>56</v>
      </c>
      <c r="I218" s="110">
        <v>10</v>
      </c>
      <c r="J218" s="110">
        <v>46</v>
      </c>
      <c r="K218" s="110">
        <f t="shared" si="67"/>
        <v>23348.1</v>
      </c>
      <c r="L218" s="110">
        <v>17873.7</v>
      </c>
      <c r="M218" s="110">
        <v>5474.4</v>
      </c>
      <c r="N218" s="110">
        <f t="shared" si="69"/>
        <v>148.94750000000002</v>
      </c>
      <c r="O218" s="110">
        <f t="shared" si="70"/>
        <v>9.9173913043478255</v>
      </c>
    </row>
    <row r="219" spans="2:15" ht="31.5" x14ac:dyDescent="0.25">
      <c r="B219" s="169"/>
      <c r="C219" s="168"/>
      <c r="D219" s="35" t="s">
        <v>1001</v>
      </c>
      <c r="E219" s="110">
        <f t="shared" si="66"/>
        <v>51</v>
      </c>
      <c r="F219" s="110">
        <v>10</v>
      </c>
      <c r="G219" s="110">
        <v>41</v>
      </c>
      <c r="H219" s="110">
        <f t="shared" si="68"/>
        <v>43.5</v>
      </c>
      <c r="I219" s="110">
        <v>7</v>
      </c>
      <c r="J219" s="110">
        <v>36.5</v>
      </c>
      <c r="K219" s="110">
        <f t="shared" si="67"/>
        <v>19222.599999999999</v>
      </c>
      <c r="L219" s="110">
        <v>14715.5</v>
      </c>
      <c r="M219" s="110">
        <v>4507.1000000000004</v>
      </c>
      <c r="N219" s="110">
        <f t="shared" si="69"/>
        <v>175.18452380952382</v>
      </c>
      <c r="O219" s="110">
        <f t="shared" si="70"/>
        <v>10.290182648401826</v>
      </c>
    </row>
    <row r="220" spans="2:15" ht="15" customHeight="1" x14ac:dyDescent="0.25">
      <c r="B220" s="169">
        <v>13</v>
      </c>
      <c r="C220" s="168" t="s">
        <v>1002</v>
      </c>
      <c r="D220" s="28"/>
      <c r="E220" s="110">
        <f t="shared" si="66"/>
        <v>94</v>
      </c>
      <c r="F220" s="110">
        <f>F221+F222</f>
        <v>20</v>
      </c>
      <c r="G220" s="110">
        <f>G221+G222</f>
        <v>74</v>
      </c>
      <c r="H220" s="110">
        <f t="shared" si="68"/>
        <v>83</v>
      </c>
      <c r="I220" s="110">
        <f>I221+I222</f>
        <v>18</v>
      </c>
      <c r="J220" s="110">
        <f>J221+J222</f>
        <v>65</v>
      </c>
      <c r="K220" s="110">
        <f t="shared" si="67"/>
        <v>33222.300000000003</v>
      </c>
      <c r="L220" s="110">
        <f>L221+L222</f>
        <v>25433.4</v>
      </c>
      <c r="M220" s="110">
        <f>M221+M222</f>
        <v>7788.9</v>
      </c>
      <c r="N220" s="110">
        <f t="shared" si="69"/>
        <v>117.74722222222222</v>
      </c>
      <c r="O220" s="110">
        <f t="shared" si="70"/>
        <v>9.9857692307692307</v>
      </c>
    </row>
    <row r="221" spans="2:15" ht="31.5" x14ac:dyDescent="0.25">
      <c r="B221" s="169"/>
      <c r="C221" s="168"/>
      <c r="D221" s="35" t="s">
        <v>1003</v>
      </c>
      <c r="E221" s="110">
        <f t="shared" si="66"/>
        <v>70</v>
      </c>
      <c r="F221" s="110">
        <v>16</v>
      </c>
      <c r="G221" s="110">
        <v>54</v>
      </c>
      <c r="H221" s="110">
        <f t="shared" si="68"/>
        <v>60</v>
      </c>
      <c r="I221" s="110">
        <v>14</v>
      </c>
      <c r="J221" s="110">
        <v>46</v>
      </c>
      <c r="K221" s="110">
        <f t="shared" si="67"/>
        <v>26960.3</v>
      </c>
      <c r="L221" s="110">
        <v>20639.5</v>
      </c>
      <c r="M221" s="110">
        <v>6320.8</v>
      </c>
      <c r="N221" s="110">
        <f t="shared" si="69"/>
        <v>122.85416666666667</v>
      </c>
      <c r="O221" s="110">
        <f t="shared" si="70"/>
        <v>11.45072463768116</v>
      </c>
    </row>
    <row r="222" spans="2:15" ht="31.5" x14ac:dyDescent="0.25">
      <c r="B222" s="169"/>
      <c r="C222" s="168"/>
      <c r="D222" s="35" t="s">
        <v>1004</v>
      </c>
      <c r="E222" s="110">
        <f t="shared" si="66"/>
        <v>24</v>
      </c>
      <c r="F222" s="110">
        <v>4</v>
      </c>
      <c r="G222" s="110">
        <v>20</v>
      </c>
      <c r="H222" s="110">
        <f t="shared" si="68"/>
        <v>23</v>
      </c>
      <c r="I222" s="110">
        <v>4</v>
      </c>
      <c r="J222" s="110">
        <v>19</v>
      </c>
      <c r="K222" s="110">
        <f t="shared" si="67"/>
        <v>6262</v>
      </c>
      <c r="L222" s="110">
        <v>4793.8999999999996</v>
      </c>
      <c r="M222" s="110">
        <v>1468.1</v>
      </c>
      <c r="N222" s="110">
        <f t="shared" si="69"/>
        <v>99.872916666666654</v>
      </c>
      <c r="O222" s="110">
        <f t="shared" si="70"/>
        <v>6.4390350877192981</v>
      </c>
    </row>
    <row r="223" spans="2:15" ht="15" customHeight="1" x14ac:dyDescent="0.25">
      <c r="B223" s="169">
        <v>14</v>
      </c>
      <c r="C223" s="168" t="s">
        <v>1005</v>
      </c>
      <c r="D223" s="28"/>
      <c r="E223" s="110">
        <f t="shared" si="66"/>
        <v>127.5</v>
      </c>
      <c r="F223" s="110">
        <f>F224+F225</f>
        <v>27</v>
      </c>
      <c r="G223" s="110">
        <f>G224+G225</f>
        <v>100.5</v>
      </c>
      <c r="H223" s="110">
        <f t="shared" si="68"/>
        <v>103.5</v>
      </c>
      <c r="I223" s="110">
        <f>I224+I225</f>
        <v>19</v>
      </c>
      <c r="J223" s="110">
        <f>J224+J225</f>
        <v>84.5</v>
      </c>
      <c r="K223" s="110">
        <f t="shared" si="67"/>
        <v>47452.5</v>
      </c>
      <c r="L223" s="110">
        <f>L224+L225</f>
        <v>36327.699999999997</v>
      </c>
      <c r="M223" s="110">
        <f>M224+M225</f>
        <v>11124.8</v>
      </c>
      <c r="N223" s="110">
        <f t="shared" si="69"/>
        <v>159.33201754385962</v>
      </c>
      <c r="O223" s="110">
        <f t="shared" si="70"/>
        <v>10.971203155818541</v>
      </c>
    </row>
    <row r="224" spans="2:15" ht="31.5" x14ac:dyDescent="0.25">
      <c r="B224" s="169"/>
      <c r="C224" s="168"/>
      <c r="D224" s="35" t="s">
        <v>1006</v>
      </c>
      <c r="E224" s="110">
        <f t="shared" si="66"/>
        <v>55.5</v>
      </c>
      <c r="F224" s="110">
        <v>11</v>
      </c>
      <c r="G224" s="110">
        <v>44.5</v>
      </c>
      <c r="H224" s="110">
        <f t="shared" si="68"/>
        <v>47.5</v>
      </c>
      <c r="I224" s="110">
        <v>10</v>
      </c>
      <c r="J224" s="110">
        <v>37.5</v>
      </c>
      <c r="K224" s="110">
        <f t="shared" si="67"/>
        <v>23111.5</v>
      </c>
      <c r="L224" s="110">
        <v>17693.2</v>
      </c>
      <c r="M224" s="110">
        <v>5418.3</v>
      </c>
      <c r="N224" s="110">
        <f t="shared" si="69"/>
        <v>147.44333333333336</v>
      </c>
      <c r="O224" s="110">
        <f t="shared" si="70"/>
        <v>12.040666666666667</v>
      </c>
    </row>
    <row r="225" spans="2:15" ht="31.5" x14ac:dyDescent="0.25">
      <c r="B225" s="169"/>
      <c r="C225" s="168"/>
      <c r="D225" s="35" t="s">
        <v>1007</v>
      </c>
      <c r="E225" s="110">
        <f t="shared" si="66"/>
        <v>72</v>
      </c>
      <c r="F225" s="110">
        <v>16</v>
      </c>
      <c r="G225" s="110">
        <v>56</v>
      </c>
      <c r="H225" s="110">
        <f t="shared" si="68"/>
        <v>56</v>
      </c>
      <c r="I225" s="110">
        <v>9</v>
      </c>
      <c r="J225" s="110">
        <v>47</v>
      </c>
      <c r="K225" s="110">
        <f t="shared" si="67"/>
        <v>24341</v>
      </c>
      <c r="L225" s="110">
        <v>18634.5</v>
      </c>
      <c r="M225" s="110">
        <v>5706.5</v>
      </c>
      <c r="N225" s="110">
        <f t="shared" si="69"/>
        <v>172.54166666666666</v>
      </c>
      <c r="O225" s="110">
        <f t="shared" si="70"/>
        <v>10.11790780141844</v>
      </c>
    </row>
    <row r="226" spans="2:15" ht="15" customHeight="1" x14ac:dyDescent="0.25">
      <c r="B226" s="169">
        <v>15</v>
      </c>
      <c r="C226" s="168" t="s">
        <v>1008</v>
      </c>
      <c r="D226" s="28"/>
      <c r="E226" s="110">
        <f t="shared" si="66"/>
        <v>134.5</v>
      </c>
      <c r="F226" s="110">
        <f>F227+F228</f>
        <v>28</v>
      </c>
      <c r="G226" s="110">
        <f>G227+G228</f>
        <v>106.5</v>
      </c>
      <c r="H226" s="110">
        <f t="shared" si="68"/>
        <v>117.5</v>
      </c>
      <c r="I226" s="110">
        <f>I227+I228</f>
        <v>20</v>
      </c>
      <c r="J226" s="110">
        <f>J227+J228</f>
        <v>97.5</v>
      </c>
      <c r="K226" s="110">
        <f t="shared" si="67"/>
        <v>36500.1</v>
      </c>
      <c r="L226" s="110">
        <f>L227+L228</f>
        <v>27942.5</v>
      </c>
      <c r="M226" s="110">
        <f>M227+M228</f>
        <v>8557.5999999999985</v>
      </c>
      <c r="N226" s="110">
        <f t="shared" si="69"/>
        <v>116.42708333333333</v>
      </c>
      <c r="O226" s="110">
        <f t="shared" si="70"/>
        <v>7.3141880341880325</v>
      </c>
    </row>
    <row r="227" spans="2:15" ht="31.5" x14ac:dyDescent="0.25">
      <c r="B227" s="169"/>
      <c r="C227" s="168"/>
      <c r="D227" s="35" t="s">
        <v>1009</v>
      </c>
      <c r="E227" s="110">
        <f t="shared" si="66"/>
        <v>68.5</v>
      </c>
      <c r="F227" s="110">
        <v>15</v>
      </c>
      <c r="G227" s="110">
        <v>53.5</v>
      </c>
      <c r="H227" s="110">
        <f t="shared" si="68"/>
        <v>56.5</v>
      </c>
      <c r="I227" s="110">
        <v>9</v>
      </c>
      <c r="J227" s="110">
        <v>47.5</v>
      </c>
      <c r="K227" s="110">
        <f t="shared" si="67"/>
        <v>17949.599999999999</v>
      </c>
      <c r="L227" s="110">
        <v>13741.2</v>
      </c>
      <c r="M227" s="110">
        <v>4208.3999999999996</v>
      </c>
      <c r="N227" s="110">
        <f t="shared" si="69"/>
        <v>127.23333333333335</v>
      </c>
      <c r="O227" s="110">
        <f t="shared" si="70"/>
        <v>7.3831578947368408</v>
      </c>
    </row>
    <row r="228" spans="2:15" ht="31.5" x14ac:dyDescent="0.25">
      <c r="B228" s="169"/>
      <c r="C228" s="168"/>
      <c r="D228" s="35" t="s">
        <v>1010</v>
      </c>
      <c r="E228" s="110">
        <f t="shared" si="66"/>
        <v>66</v>
      </c>
      <c r="F228" s="110">
        <v>13</v>
      </c>
      <c r="G228" s="110">
        <v>53</v>
      </c>
      <c r="H228" s="110">
        <f t="shared" si="68"/>
        <v>61</v>
      </c>
      <c r="I228" s="110">
        <v>11</v>
      </c>
      <c r="J228" s="110">
        <v>50</v>
      </c>
      <c r="K228" s="110">
        <f t="shared" si="67"/>
        <v>18550.5</v>
      </c>
      <c r="L228" s="110">
        <v>14201.3</v>
      </c>
      <c r="M228" s="110">
        <v>4349.2</v>
      </c>
      <c r="N228" s="110">
        <f t="shared" si="69"/>
        <v>107.58560606060605</v>
      </c>
      <c r="O228" s="110">
        <f t="shared" si="70"/>
        <v>7.2486666666666659</v>
      </c>
    </row>
    <row r="229" spans="2:15" ht="15" customHeight="1" x14ac:dyDescent="0.25">
      <c r="B229" s="169">
        <v>16</v>
      </c>
      <c r="C229" s="168" t="s">
        <v>1011</v>
      </c>
      <c r="D229" s="28"/>
      <c r="E229" s="110">
        <f t="shared" si="66"/>
        <v>112</v>
      </c>
      <c r="F229" s="110">
        <f>F230+F231</f>
        <v>24</v>
      </c>
      <c r="G229" s="110">
        <f>G230+G231</f>
        <v>88</v>
      </c>
      <c r="H229" s="110">
        <f t="shared" si="68"/>
        <v>96</v>
      </c>
      <c r="I229" s="110">
        <f>I230+I231</f>
        <v>18</v>
      </c>
      <c r="J229" s="110">
        <f>J230+J231</f>
        <v>78</v>
      </c>
      <c r="K229" s="110">
        <f t="shared" si="67"/>
        <v>35660.199999999997</v>
      </c>
      <c r="L229" s="110">
        <f>L230+L231</f>
        <v>27295.599999999999</v>
      </c>
      <c r="M229" s="110">
        <f>M230+M231</f>
        <v>8364.6</v>
      </c>
      <c r="N229" s="110">
        <f t="shared" si="69"/>
        <v>126.36851851851851</v>
      </c>
      <c r="O229" s="110">
        <f t="shared" si="70"/>
        <v>8.9365384615384631</v>
      </c>
    </row>
    <row r="230" spans="2:15" ht="31.5" x14ac:dyDescent="0.25">
      <c r="B230" s="169"/>
      <c r="C230" s="168"/>
      <c r="D230" s="35" t="s">
        <v>1012</v>
      </c>
      <c r="E230" s="110">
        <f t="shared" si="66"/>
        <v>63</v>
      </c>
      <c r="F230" s="110">
        <v>14</v>
      </c>
      <c r="G230" s="110">
        <v>49</v>
      </c>
      <c r="H230" s="110">
        <f t="shared" si="68"/>
        <v>51</v>
      </c>
      <c r="I230" s="110">
        <v>10</v>
      </c>
      <c r="J230" s="110">
        <v>41</v>
      </c>
      <c r="K230" s="110">
        <f t="shared" si="67"/>
        <v>19580.099999999999</v>
      </c>
      <c r="L230" s="110">
        <v>14987.3</v>
      </c>
      <c r="M230" s="110">
        <v>4592.8</v>
      </c>
      <c r="N230" s="110">
        <f t="shared" si="69"/>
        <v>124.89416666666666</v>
      </c>
      <c r="O230" s="110">
        <f t="shared" si="70"/>
        <v>9.3349593495934968</v>
      </c>
    </row>
    <row r="231" spans="2:15" ht="31.5" x14ac:dyDescent="0.25">
      <c r="B231" s="169"/>
      <c r="C231" s="168"/>
      <c r="D231" s="35" t="s">
        <v>1013</v>
      </c>
      <c r="E231" s="110">
        <f t="shared" si="66"/>
        <v>49</v>
      </c>
      <c r="F231" s="110">
        <v>10</v>
      </c>
      <c r="G231" s="110">
        <v>39</v>
      </c>
      <c r="H231" s="110">
        <f t="shared" si="68"/>
        <v>45</v>
      </c>
      <c r="I231" s="110">
        <v>8</v>
      </c>
      <c r="J231" s="110">
        <v>37</v>
      </c>
      <c r="K231" s="110">
        <f t="shared" si="67"/>
        <v>16080.099999999999</v>
      </c>
      <c r="L231" s="110">
        <v>12308.3</v>
      </c>
      <c r="M231" s="110">
        <v>3771.8</v>
      </c>
      <c r="N231" s="110">
        <f t="shared" si="69"/>
        <v>128.21145833333333</v>
      </c>
      <c r="O231" s="110">
        <f t="shared" si="70"/>
        <v>8.4950450450450443</v>
      </c>
    </row>
    <row r="232" spans="2:15" ht="15" customHeight="1" x14ac:dyDescent="0.25">
      <c r="B232" s="169">
        <v>17</v>
      </c>
      <c r="C232" s="168" t="s">
        <v>1014</v>
      </c>
      <c r="D232" s="28"/>
      <c r="E232" s="110">
        <f t="shared" si="66"/>
        <v>145</v>
      </c>
      <c r="F232" s="110">
        <f>F233+F234+F235</f>
        <v>29</v>
      </c>
      <c r="G232" s="110">
        <f>G233+G234+G235</f>
        <v>116</v>
      </c>
      <c r="H232" s="110">
        <f t="shared" si="68"/>
        <v>125</v>
      </c>
      <c r="I232" s="110">
        <f>I233+I234+I235</f>
        <v>18</v>
      </c>
      <c r="J232" s="110">
        <f>J233+J234+J235</f>
        <v>107</v>
      </c>
      <c r="K232" s="110">
        <f t="shared" si="67"/>
        <v>36032.5</v>
      </c>
      <c r="L232" s="110">
        <f>L233+L234+L235</f>
        <v>27579.3</v>
      </c>
      <c r="M232" s="110">
        <f>M233+M234+M235</f>
        <v>8453.2000000000007</v>
      </c>
      <c r="N232" s="110">
        <f t="shared" si="69"/>
        <v>127.68194444444445</v>
      </c>
      <c r="O232" s="110">
        <f t="shared" si="70"/>
        <v>6.5834890965732091</v>
      </c>
    </row>
    <row r="233" spans="2:15" ht="31.5" x14ac:dyDescent="0.25">
      <c r="B233" s="169"/>
      <c r="C233" s="168"/>
      <c r="D233" s="35" t="s">
        <v>1015</v>
      </c>
      <c r="E233" s="110">
        <f t="shared" si="66"/>
        <v>60</v>
      </c>
      <c r="F233" s="110">
        <v>13</v>
      </c>
      <c r="G233" s="110">
        <v>47</v>
      </c>
      <c r="H233" s="110">
        <f t="shared" si="68"/>
        <v>56</v>
      </c>
      <c r="I233" s="110">
        <v>10</v>
      </c>
      <c r="J233" s="110">
        <v>46</v>
      </c>
      <c r="K233" s="110">
        <f t="shared" si="67"/>
        <v>17639.7</v>
      </c>
      <c r="L233" s="110">
        <v>13501.5</v>
      </c>
      <c r="M233" s="110">
        <v>4138.2</v>
      </c>
      <c r="N233" s="110">
        <f t="shared" si="69"/>
        <v>112.5125</v>
      </c>
      <c r="O233" s="110">
        <f t="shared" si="70"/>
        <v>7.4967391304347828</v>
      </c>
    </row>
    <row r="234" spans="2:15" ht="31.5" x14ac:dyDescent="0.25">
      <c r="B234" s="169"/>
      <c r="C234" s="168"/>
      <c r="D234" s="35" t="s">
        <v>1016</v>
      </c>
      <c r="E234" s="110">
        <f t="shared" si="66"/>
        <v>56</v>
      </c>
      <c r="F234" s="110">
        <v>11</v>
      </c>
      <c r="G234" s="110">
        <v>45</v>
      </c>
      <c r="H234" s="110">
        <f t="shared" si="68"/>
        <v>44</v>
      </c>
      <c r="I234" s="110">
        <v>4</v>
      </c>
      <c r="J234" s="110">
        <v>40</v>
      </c>
      <c r="K234" s="110">
        <f t="shared" si="67"/>
        <v>10944</v>
      </c>
      <c r="L234" s="110">
        <v>8376.5</v>
      </c>
      <c r="M234" s="110">
        <v>2567.5</v>
      </c>
      <c r="N234" s="110">
        <f t="shared" si="69"/>
        <v>174.51041666666666</v>
      </c>
      <c r="O234" s="110">
        <f t="shared" si="70"/>
        <v>5.348958333333333</v>
      </c>
    </row>
    <row r="235" spans="2:15" ht="31.5" x14ac:dyDescent="0.25">
      <c r="B235" s="169"/>
      <c r="C235" s="168"/>
      <c r="D235" s="35" t="s">
        <v>1017</v>
      </c>
      <c r="E235" s="110">
        <f t="shared" si="66"/>
        <v>29</v>
      </c>
      <c r="F235" s="110">
        <v>5</v>
      </c>
      <c r="G235" s="110">
        <v>24</v>
      </c>
      <c r="H235" s="110">
        <f t="shared" si="68"/>
        <v>25</v>
      </c>
      <c r="I235" s="110">
        <v>4</v>
      </c>
      <c r="J235" s="110">
        <v>21</v>
      </c>
      <c r="K235" s="110">
        <f t="shared" si="67"/>
        <v>7448.8</v>
      </c>
      <c r="L235" s="110">
        <v>5701.3</v>
      </c>
      <c r="M235" s="110">
        <v>1747.5</v>
      </c>
      <c r="N235" s="110">
        <f t="shared" si="69"/>
        <v>118.77708333333334</v>
      </c>
      <c r="O235" s="110">
        <f t="shared" si="70"/>
        <v>6.9345238095238093</v>
      </c>
    </row>
    <row r="236" spans="2:15" ht="15" customHeight="1" x14ac:dyDescent="0.25">
      <c r="B236" s="169">
        <v>18</v>
      </c>
      <c r="C236" s="168" t="s">
        <v>1018</v>
      </c>
      <c r="D236" s="28"/>
      <c r="E236" s="110">
        <f t="shared" si="66"/>
        <v>98</v>
      </c>
      <c r="F236" s="110">
        <f>F237+F238+F239</f>
        <v>18</v>
      </c>
      <c r="G236" s="110">
        <f>G237+G238+G239</f>
        <v>80</v>
      </c>
      <c r="H236" s="110">
        <f t="shared" si="68"/>
        <v>85</v>
      </c>
      <c r="I236" s="110">
        <f>I237+I238+I239</f>
        <v>13</v>
      </c>
      <c r="J236" s="110">
        <f>J237+J238+J239</f>
        <v>72</v>
      </c>
      <c r="K236" s="110">
        <f t="shared" si="67"/>
        <v>23541.599999999999</v>
      </c>
      <c r="L236" s="110">
        <f>L237+L238+L239</f>
        <v>18019.599999999999</v>
      </c>
      <c r="M236" s="110">
        <f>M237+M238+M239</f>
        <v>5522</v>
      </c>
      <c r="N236" s="110">
        <f t="shared" si="69"/>
        <v>115.51025641025639</v>
      </c>
      <c r="O236" s="110">
        <f t="shared" si="70"/>
        <v>6.3912037037037033</v>
      </c>
    </row>
    <row r="237" spans="2:15" ht="31.5" x14ac:dyDescent="0.25">
      <c r="B237" s="169"/>
      <c r="C237" s="168"/>
      <c r="D237" s="35" t="s">
        <v>1019</v>
      </c>
      <c r="E237" s="110">
        <f t="shared" si="66"/>
        <v>49</v>
      </c>
      <c r="F237" s="110">
        <v>10</v>
      </c>
      <c r="G237" s="110">
        <v>39</v>
      </c>
      <c r="H237" s="110">
        <f t="shared" si="68"/>
        <v>41</v>
      </c>
      <c r="I237" s="110">
        <v>6</v>
      </c>
      <c r="J237" s="110">
        <v>35</v>
      </c>
      <c r="K237" s="110">
        <f t="shared" si="67"/>
        <v>12291.7</v>
      </c>
      <c r="L237" s="110">
        <v>9408.5</v>
      </c>
      <c r="M237" s="110">
        <v>2883.2</v>
      </c>
      <c r="N237" s="110">
        <f t="shared" si="69"/>
        <v>130.67361111111111</v>
      </c>
      <c r="O237" s="110">
        <f t="shared" si="70"/>
        <v>6.8647619047619051</v>
      </c>
    </row>
    <row r="238" spans="2:15" ht="31.5" x14ac:dyDescent="0.25">
      <c r="B238" s="169"/>
      <c r="C238" s="168"/>
      <c r="D238" s="35" t="s">
        <v>1020</v>
      </c>
      <c r="E238" s="110">
        <f t="shared" si="66"/>
        <v>29</v>
      </c>
      <c r="F238" s="110">
        <v>5</v>
      </c>
      <c r="G238" s="110">
        <v>24</v>
      </c>
      <c r="H238" s="110">
        <f t="shared" si="68"/>
        <v>26</v>
      </c>
      <c r="I238" s="110">
        <v>4</v>
      </c>
      <c r="J238" s="110">
        <v>22</v>
      </c>
      <c r="K238" s="110">
        <f t="shared" si="67"/>
        <v>6725.3</v>
      </c>
      <c r="L238" s="110">
        <v>5147.8</v>
      </c>
      <c r="M238" s="110">
        <v>1577.5</v>
      </c>
      <c r="N238" s="110">
        <f t="shared" si="69"/>
        <v>107.24583333333334</v>
      </c>
      <c r="O238" s="110">
        <f t="shared" si="70"/>
        <v>5.9753787878787881</v>
      </c>
    </row>
    <row r="239" spans="2:15" ht="31.5" x14ac:dyDescent="0.25">
      <c r="B239" s="169"/>
      <c r="C239" s="168"/>
      <c r="D239" s="35" t="s">
        <v>1021</v>
      </c>
      <c r="E239" s="110">
        <f t="shared" si="66"/>
        <v>20</v>
      </c>
      <c r="F239" s="110">
        <v>3</v>
      </c>
      <c r="G239" s="110">
        <v>17</v>
      </c>
      <c r="H239" s="110">
        <f t="shared" si="68"/>
        <v>18</v>
      </c>
      <c r="I239" s="110">
        <v>3</v>
      </c>
      <c r="J239" s="110">
        <v>15</v>
      </c>
      <c r="K239" s="110">
        <f t="shared" si="67"/>
        <v>4524.6000000000004</v>
      </c>
      <c r="L239" s="110">
        <v>3463.3</v>
      </c>
      <c r="M239" s="110">
        <v>1061.3</v>
      </c>
      <c r="N239" s="110">
        <f t="shared" si="69"/>
        <v>96.202777777777783</v>
      </c>
      <c r="O239" s="110">
        <f t="shared" si="70"/>
        <v>5.8961111111111109</v>
      </c>
    </row>
    <row r="240" spans="2:15" ht="15" customHeight="1" x14ac:dyDescent="0.25">
      <c r="B240" s="169">
        <v>19</v>
      </c>
      <c r="C240" s="168" t="s">
        <v>1022</v>
      </c>
      <c r="D240" s="28"/>
      <c r="E240" s="110">
        <f t="shared" si="66"/>
        <v>106.5</v>
      </c>
      <c r="F240" s="110">
        <f>F241+F242+F243</f>
        <v>20</v>
      </c>
      <c r="G240" s="110">
        <f>G241+G242+G243</f>
        <v>86.5</v>
      </c>
      <c r="H240" s="110">
        <f t="shared" si="68"/>
        <v>92.5</v>
      </c>
      <c r="I240" s="110">
        <f>I241+I242+I243</f>
        <v>15</v>
      </c>
      <c r="J240" s="110">
        <f>J241+J242+J243</f>
        <v>77.5</v>
      </c>
      <c r="K240" s="110">
        <f t="shared" si="67"/>
        <v>28723.800000000003</v>
      </c>
      <c r="L240" s="110">
        <f>L241+L242+L243</f>
        <v>21986.400000000001</v>
      </c>
      <c r="M240" s="110">
        <f>M241+M242+M243</f>
        <v>6737.4000000000005</v>
      </c>
      <c r="N240" s="110">
        <f t="shared" si="69"/>
        <v>122.14666666666666</v>
      </c>
      <c r="O240" s="110">
        <f t="shared" si="70"/>
        <v>7.2445161290322586</v>
      </c>
    </row>
    <row r="241" spans="2:15" ht="31.5" x14ac:dyDescent="0.25">
      <c r="B241" s="169"/>
      <c r="C241" s="168"/>
      <c r="D241" s="35" t="s">
        <v>1023</v>
      </c>
      <c r="E241" s="110">
        <f t="shared" si="66"/>
        <v>39</v>
      </c>
      <c r="F241" s="110">
        <v>7</v>
      </c>
      <c r="G241" s="110">
        <v>32</v>
      </c>
      <c r="H241" s="110">
        <f t="shared" si="68"/>
        <v>34</v>
      </c>
      <c r="I241" s="110">
        <v>5</v>
      </c>
      <c r="J241" s="110">
        <v>29</v>
      </c>
      <c r="K241" s="110">
        <f t="shared" si="67"/>
        <v>11129.6</v>
      </c>
      <c r="L241" s="110">
        <v>8519.1</v>
      </c>
      <c r="M241" s="110">
        <v>2610.5</v>
      </c>
      <c r="N241" s="110">
        <f t="shared" si="69"/>
        <v>141.98500000000001</v>
      </c>
      <c r="O241" s="110">
        <f t="shared" si="70"/>
        <v>7.501436781609196</v>
      </c>
    </row>
    <row r="242" spans="2:15" ht="31.5" x14ac:dyDescent="0.25">
      <c r="B242" s="169"/>
      <c r="C242" s="168"/>
      <c r="D242" s="35" t="s">
        <v>1024</v>
      </c>
      <c r="E242" s="110">
        <f t="shared" si="66"/>
        <v>48</v>
      </c>
      <c r="F242" s="110">
        <v>10</v>
      </c>
      <c r="G242" s="110">
        <v>38</v>
      </c>
      <c r="H242" s="110">
        <f t="shared" si="68"/>
        <v>44</v>
      </c>
      <c r="I242" s="110">
        <v>8</v>
      </c>
      <c r="J242" s="110">
        <v>36</v>
      </c>
      <c r="K242" s="110">
        <f t="shared" si="67"/>
        <v>13813.800000000001</v>
      </c>
      <c r="L242" s="110">
        <v>10573.7</v>
      </c>
      <c r="M242" s="110">
        <v>3240.1</v>
      </c>
      <c r="N242" s="110">
        <f t="shared" si="69"/>
        <v>110.14270833333335</v>
      </c>
      <c r="O242" s="110">
        <f t="shared" si="70"/>
        <v>7.5002314814814817</v>
      </c>
    </row>
    <row r="243" spans="2:15" ht="31.5" x14ac:dyDescent="0.25">
      <c r="B243" s="169"/>
      <c r="C243" s="168"/>
      <c r="D243" s="35" t="s">
        <v>1025</v>
      </c>
      <c r="E243" s="110">
        <f t="shared" si="66"/>
        <v>19.5</v>
      </c>
      <c r="F243" s="110">
        <v>3</v>
      </c>
      <c r="G243" s="110">
        <v>16.5</v>
      </c>
      <c r="H243" s="110">
        <f t="shared" si="68"/>
        <v>14.5</v>
      </c>
      <c r="I243" s="110">
        <v>2</v>
      </c>
      <c r="J243" s="110">
        <v>12.5</v>
      </c>
      <c r="K243" s="110">
        <f t="shared" si="67"/>
        <v>3780.3999999999996</v>
      </c>
      <c r="L243" s="110">
        <v>2893.6</v>
      </c>
      <c r="M243" s="110">
        <v>886.8</v>
      </c>
      <c r="N243" s="110">
        <f t="shared" si="69"/>
        <v>120.56666666666666</v>
      </c>
      <c r="O243" s="110">
        <f t="shared" si="70"/>
        <v>5.9119999999999999</v>
      </c>
    </row>
    <row r="244" spans="2:15" ht="54" customHeight="1" x14ac:dyDescent="0.25">
      <c r="B244" s="8"/>
      <c r="C244" s="140" t="s">
        <v>95</v>
      </c>
      <c r="D244" s="140"/>
      <c r="E244" s="113">
        <f t="shared" ref="E244" si="71">F244+G244</f>
        <v>1213.5</v>
      </c>
      <c r="F244" s="113">
        <f>F245+F246+F249+F252+F256+F260+F261+F267+F270+F273+F277</f>
        <v>246</v>
      </c>
      <c r="G244" s="113">
        <f>G245+G246+G249+G252+G256+G260+G261+G267+G270+G273+G277</f>
        <v>967.5</v>
      </c>
      <c r="H244" s="113">
        <f t="shared" ref="H244" si="72">I244+J244</f>
        <v>1039.5</v>
      </c>
      <c r="I244" s="113">
        <f>I245+I246+I249+I252+I256+I260+I261+I267+I270+I273+I277</f>
        <v>185</v>
      </c>
      <c r="J244" s="113">
        <f>J245+J246+J249+J252+J256+J260+J261+J267+J270+J273+J277</f>
        <v>854.5</v>
      </c>
      <c r="K244" s="113">
        <f>L244+M244</f>
        <v>287076.80000000005</v>
      </c>
      <c r="L244" s="113">
        <f>L245+L246+L249+L252+L256+L260+L261+L267+L270+L273+L277</f>
        <v>219855.59400000001</v>
      </c>
      <c r="M244" s="113">
        <f>M245+M246+M249+M252+M256+M260+M261+M267+M270+M273+M277</f>
        <v>67221.206000000006</v>
      </c>
      <c r="N244" s="113">
        <f t="shared" si="69"/>
        <v>99.034051351351366</v>
      </c>
      <c r="O244" s="113">
        <f t="shared" si="70"/>
        <v>6.5556081529159362</v>
      </c>
    </row>
    <row r="245" spans="2:15" ht="60" customHeight="1" x14ac:dyDescent="0.25">
      <c r="B245" s="38"/>
      <c r="C245" s="149" t="s">
        <v>96</v>
      </c>
      <c r="D245" s="149"/>
      <c r="E245" s="115">
        <f>F245+G245</f>
        <v>22</v>
      </c>
      <c r="F245" s="116"/>
      <c r="G245" s="116">
        <v>22</v>
      </c>
      <c r="H245" s="115">
        <f>I245+J245</f>
        <v>18</v>
      </c>
      <c r="I245" s="115"/>
      <c r="J245" s="115">
        <v>18</v>
      </c>
      <c r="K245" s="115">
        <f>L245+M245</f>
        <v>7861.2</v>
      </c>
      <c r="L245" s="115"/>
      <c r="M245" s="115">
        <v>7861.2</v>
      </c>
      <c r="N245" s="117"/>
      <c r="O245" s="117">
        <f t="shared" si="70"/>
        <v>36.394444444444446</v>
      </c>
    </row>
    <row r="246" spans="2:15" ht="15.75" x14ac:dyDescent="0.25">
      <c r="B246" s="39"/>
      <c r="C246" s="40" t="s">
        <v>99</v>
      </c>
      <c r="D246" s="41" t="s">
        <v>449</v>
      </c>
      <c r="E246" s="115">
        <f t="shared" ref="E246:E276" si="73">F246+G246</f>
        <v>96</v>
      </c>
      <c r="F246" s="115">
        <v>21</v>
      </c>
      <c r="G246" s="115">
        <v>75</v>
      </c>
      <c r="H246" s="115">
        <f t="shared" ref="H246:H276" si="74">I246+J246</f>
        <v>84</v>
      </c>
      <c r="I246" s="115">
        <v>15</v>
      </c>
      <c r="J246" s="115">
        <v>69</v>
      </c>
      <c r="K246" s="115">
        <f t="shared" ref="K246:K276" si="75">L246+M246</f>
        <v>22019.199999999997</v>
      </c>
      <c r="L246" s="115">
        <v>17508.493999999999</v>
      </c>
      <c r="M246" s="115">
        <v>4510.7060000000001</v>
      </c>
      <c r="N246" s="115">
        <f t="shared" si="69"/>
        <v>97.269411111111097</v>
      </c>
      <c r="O246" s="115">
        <f t="shared" si="70"/>
        <v>5.4477125603864733</v>
      </c>
    </row>
    <row r="247" spans="2:15" ht="31.5" customHeight="1" x14ac:dyDescent="0.25">
      <c r="B247" s="38"/>
      <c r="C247" s="170" t="s">
        <v>100</v>
      </c>
      <c r="D247" s="42" t="s">
        <v>450</v>
      </c>
      <c r="E247" s="115">
        <f t="shared" si="73"/>
        <v>39.5</v>
      </c>
      <c r="F247" s="115">
        <v>8</v>
      </c>
      <c r="G247" s="115">
        <v>31.5</v>
      </c>
      <c r="H247" s="115">
        <f t="shared" si="74"/>
        <v>37.5</v>
      </c>
      <c r="I247" s="115">
        <v>7</v>
      </c>
      <c r="J247" s="115">
        <v>30.5</v>
      </c>
      <c r="K247" s="115">
        <f t="shared" si="75"/>
        <v>11375.4</v>
      </c>
      <c r="L247" s="115">
        <v>9119.5</v>
      </c>
      <c r="M247" s="115">
        <v>2255.9</v>
      </c>
      <c r="N247" s="115">
        <f t="shared" si="69"/>
        <v>108.56547619047619</v>
      </c>
      <c r="O247" s="115">
        <f t="shared" si="70"/>
        <v>6.1636612021857928</v>
      </c>
    </row>
    <row r="248" spans="2:15" ht="15.75" x14ac:dyDescent="0.25">
      <c r="B248" s="38"/>
      <c r="C248" s="170"/>
      <c r="D248" s="42" t="s">
        <v>451</v>
      </c>
      <c r="E248" s="115">
        <f t="shared" si="73"/>
        <v>23</v>
      </c>
      <c r="F248" s="115">
        <v>4</v>
      </c>
      <c r="G248" s="115">
        <v>19</v>
      </c>
      <c r="H248" s="115">
        <f t="shared" si="74"/>
        <v>22</v>
      </c>
      <c r="I248" s="115">
        <v>4</v>
      </c>
      <c r="J248" s="115">
        <v>18</v>
      </c>
      <c r="K248" s="115">
        <f t="shared" si="75"/>
        <v>7411.1</v>
      </c>
      <c r="L248" s="115">
        <v>6079.7</v>
      </c>
      <c r="M248" s="115">
        <v>1331.4</v>
      </c>
      <c r="N248" s="115">
        <f t="shared" si="69"/>
        <v>126.66041666666666</v>
      </c>
      <c r="O248" s="115">
        <f t="shared" si="70"/>
        <v>6.1638888888888888</v>
      </c>
    </row>
    <row r="249" spans="2:15" ht="15.75" x14ac:dyDescent="0.25">
      <c r="B249" s="38"/>
      <c r="C249" s="170"/>
      <c r="D249" s="42"/>
      <c r="E249" s="115">
        <f>SUM(E247:E248)</f>
        <v>62.5</v>
      </c>
      <c r="F249" s="115">
        <f t="shared" ref="F249:M249" si="76">SUM(F247:F248)</f>
        <v>12</v>
      </c>
      <c r="G249" s="115">
        <f t="shared" si="76"/>
        <v>50.5</v>
      </c>
      <c r="H249" s="115">
        <f t="shared" si="76"/>
        <v>59.5</v>
      </c>
      <c r="I249" s="115">
        <f t="shared" si="76"/>
        <v>11</v>
      </c>
      <c r="J249" s="115">
        <f t="shared" si="76"/>
        <v>48.5</v>
      </c>
      <c r="K249" s="115">
        <f t="shared" si="76"/>
        <v>18786.5</v>
      </c>
      <c r="L249" s="115">
        <f t="shared" si="76"/>
        <v>15199.2</v>
      </c>
      <c r="M249" s="115">
        <f t="shared" si="76"/>
        <v>3587.3</v>
      </c>
      <c r="N249" s="115">
        <f t="shared" si="69"/>
        <v>115.14545454545454</v>
      </c>
      <c r="O249" s="115">
        <f t="shared" si="70"/>
        <v>6.1637457044673551</v>
      </c>
    </row>
    <row r="250" spans="2:15" ht="31.5" customHeight="1" x14ac:dyDescent="0.25">
      <c r="B250" s="38"/>
      <c r="C250" s="170" t="s">
        <v>101</v>
      </c>
      <c r="D250" s="42" t="s">
        <v>452</v>
      </c>
      <c r="E250" s="115">
        <f t="shared" si="73"/>
        <v>66</v>
      </c>
      <c r="F250" s="115">
        <v>14</v>
      </c>
      <c r="G250" s="115">
        <v>52</v>
      </c>
      <c r="H250" s="115">
        <f t="shared" si="74"/>
        <v>54</v>
      </c>
      <c r="I250" s="115">
        <v>10</v>
      </c>
      <c r="J250" s="115">
        <v>44</v>
      </c>
      <c r="K250" s="115">
        <f t="shared" si="75"/>
        <v>7299.2</v>
      </c>
      <c r="L250" s="115">
        <v>4934.2</v>
      </c>
      <c r="M250" s="115">
        <v>2365</v>
      </c>
      <c r="N250" s="115">
        <f t="shared" si="69"/>
        <v>41.118333333333332</v>
      </c>
      <c r="O250" s="115">
        <f t="shared" si="70"/>
        <v>4.479166666666667</v>
      </c>
    </row>
    <row r="251" spans="2:15" ht="15.75" x14ac:dyDescent="0.25">
      <c r="B251" s="38"/>
      <c r="C251" s="170"/>
      <c r="D251" s="42" t="s">
        <v>453</v>
      </c>
      <c r="E251" s="115">
        <f t="shared" si="73"/>
        <v>23</v>
      </c>
      <c r="F251" s="115">
        <v>3</v>
      </c>
      <c r="G251" s="115">
        <v>20</v>
      </c>
      <c r="H251" s="115">
        <f t="shared" si="74"/>
        <v>20</v>
      </c>
      <c r="I251" s="115">
        <v>3</v>
      </c>
      <c r="J251" s="115">
        <v>17</v>
      </c>
      <c r="K251" s="115">
        <f t="shared" si="75"/>
        <v>2394.1</v>
      </c>
      <c r="L251" s="115">
        <v>1480.3</v>
      </c>
      <c r="M251" s="115">
        <v>913.8</v>
      </c>
      <c r="N251" s="115">
        <f t="shared" ref="N251:N312" si="77">L251/I251/12</f>
        <v>41.119444444444447</v>
      </c>
      <c r="O251" s="115">
        <f t="shared" ref="O251:O312" si="78">M251/J251/12</f>
        <v>4.4794117647058824</v>
      </c>
    </row>
    <row r="252" spans="2:15" ht="15.75" x14ac:dyDescent="0.25">
      <c r="B252" s="39"/>
      <c r="C252" s="170"/>
      <c r="D252" s="41"/>
      <c r="E252" s="115">
        <f>SUM(E250:E251)</f>
        <v>89</v>
      </c>
      <c r="F252" s="115">
        <f t="shared" ref="F252:M252" si="79">SUM(F250:F251)</f>
        <v>17</v>
      </c>
      <c r="G252" s="115">
        <f t="shared" si="79"/>
        <v>72</v>
      </c>
      <c r="H252" s="115">
        <f t="shared" si="79"/>
        <v>74</v>
      </c>
      <c r="I252" s="115">
        <f t="shared" si="79"/>
        <v>13</v>
      </c>
      <c r="J252" s="115">
        <f t="shared" si="79"/>
        <v>61</v>
      </c>
      <c r="K252" s="115">
        <f t="shared" si="79"/>
        <v>9693.2999999999993</v>
      </c>
      <c r="L252" s="115">
        <f t="shared" si="79"/>
        <v>6414.5</v>
      </c>
      <c r="M252" s="115">
        <f t="shared" si="79"/>
        <v>3278.8</v>
      </c>
      <c r="N252" s="115">
        <f t="shared" si="77"/>
        <v>41.118589743589745</v>
      </c>
      <c r="O252" s="115">
        <f t="shared" si="78"/>
        <v>4.4792349726775962</v>
      </c>
    </row>
    <row r="253" spans="2:15" ht="31.5" customHeight="1" x14ac:dyDescent="0.25">
      <c r="B253" s="38"/>
      <c r="C253" s="170" t="s">
        <v>102</v>
      </c>
      <c r="D253" s="42" t="s">
        <v>454</v>
      </c>
      <c r="E253" s="115">
        <f t="shared" si="73"/>
        <v>64</v>
      </c>
      <c r="F253" s="115">
        <v>14</v>
      </c>
      <c r="G253" s="115">
        <v>50</v>
      </c>
      <c r="H253" s="115">
        <f t="shared" si="74"/>
        <v>45</v>
      </c>
      <c r="I253" s="115">
        <v>8</v>
      </c>
      <c r="J253" s="115">
        <v>37</v>
      </c>
      <c r="K253" s="115">
        <f t="shared" si="75"/>
        <v>10477.9</v>
      </c>
      <c r="L253" s="115">
        <v>7975.2</v>
      </c>
      <c r="M253" s="115">
        <v>2502.6999999999998</v>
      </c>
      <c r="N253" s="115">
        <f t="shared" si="77"/>
        <v>83.075000000000003</v>
      </c>
      <c r="O253" s="115">
        <f t="shared" si="78"/>
        <v>5.6367117117117118</v>
      </c>
    </row>
    <row r="254" spans="2:15" ht="15.75" x14ac:dyDescent="0.25">
      <c r="B254" s="38"/>
      <c r="C254" s="170"/>
      <c r="D254" s="42" t="s">
        <v>455</v>
      </c>
      <c r="E254" s="115">
        <f t="shared" si="73"/>
        <v>43</v>
      </c>
      <c r="F254" s="115">
        <v>9</v>
      </c>
      <c r="G254" s="115">
        <v>34</v>
      </c>
      <c r="H254" s="115">
        <f t="shared" si="74"/>
        <v>35</v>
      </c>
      <c r="I254" s="115">
        <v>6</v>
      </c>
      <c r="J254" s="115">
        <v>29</v>
      </c>
      <c r="K254" s="115">
        <f t="shared" si="75"/>
        <v>7943</v>
      </c>
      <c r="L254" s="115">
        <v>5981.4</v>
      </c>
      <c r="M254" s="115">
        <v>1961.6</v>
      </c>
      <c r="N254" s="115">
        <f t="shared" si="77"/>
        <v>83.075000000000003</v>
      </c>
      <c r="O254" s="115">
        <f t="shared" si="78"/>
        <v>5.6367816091954026</v>
      </c>
    </row>
    <row r="255" spans="2:15" ht="15.75" x14ac:dyDescent="0.25">
      <c r="B255" s="38"/>
      <c r="C255" s="170"/>
      <c r="D255" s="42" t="s">
        <v>456</v>
      </c>
      <c r="E255" s="115">
        <f t="shared" si="73"/>
        <v>71</v>
      </c>
      <c r="F255" s="115">
        <v>15</v>
      </c>
      <c r="G255" s="115">
        <v>56</v>
      </c>
      <c r="H255" s="115">
        <f t="shared" si="74"/>
        <v>67</v>
      </c>
      <c r="I255" s="115">
        <v>13</v>
      </c>
      <c r="J255" s="115">
        <v>54</v>
      </c>
      <c r="K255" s="115">
        <f t="shared" si="75"/>
        <v>16612.3</v>
      </c>
      <c r="L255" s="115">
        <v>12959.7</v>
      </c>
      <c r="M255" s="115">
        <v>3652.6</v>
      </c>
      <c r="N255" s="115">
        <f t="shared" si="77"/>
        <v>83.075000000000003</v>
      </c>
      <c r="O255" s="115">
        <f t="shared" si="78"/>
        <v>5.636728395061728</v>
      </c>
    </row>
    <row r="256" spans="2:15" ht="15.75" x14ac:dyDescent="0.25">
      <c r="B256" s="39"/>
      <c r="C256" s="170"/>
      <c r="D256" s="41"/>
      <c r="E256" s="115">
        <f>SUM(E253:E255)</f>
        <v>178</v>
      </c>
      <c r="F256" s="115">
        <f t="shared" ref="F256:M256" si="80">SUM(F253:F255)</f>
        <v>38</v>
      </c>
      <c r="G256" s="115">
        <f t="shared" si="80"/>
        <v>140</v>
      </c>
      <c r="H256" s="115">
        <f t="shared" si="80"/>
        <v>147</v>
      </c>
      <c r="I256" s="115">
        <f>SUM(I253:I255)</f>
        <v>27</v>
      </c>
      <c r="J256" s="115">
        <f t="shared" si="80"/>
        <v>120</v>
      </c>
      <c r="K256" s="115">
        <f t="shared" si="80"/>
        <v>35033.199999999997</v>
      </c>
      <c r="L256" s="115">
        <f t="shared" si="80"/>
        <v>26916.3</v>
      </c>
      <c r="M256" s="115">
        <f t="shared" si="80"/>
        <v>8116.9</v>
      </c>
      <c r="N256" s="115">
        <f t="shared" si="77"/>
        <v>83.075000000000003</v>
      </c>
      <c r="O256" s="115">
        <f t="shared" si="78"/>
        <v>5.6367361111111114</v>
      </c>
    </row>
    <row r="257" spans="2:15" ht="31.5" customHeight="1" x14ac:dyDescent="0.25">
      <c r="B257" s="38"/>
      <c r="C257" s="170" t="s">
        <v>103</v>
      </c>
      <c r="D257" s="42" t="s">
        <v>457</v>
      </c>
      <c r="E257" s="115">
        <f t="shared" si="73"/>
        <v>29</v>
      </c>
      <c r="F257" s="115">
        <v>4</v>
      </c>
      <c r="G257" s="115">
        <v>25</v>
      </c>
      <c r="H257" s="115">
        <f t="shared" si="74"/>
        <v>27</v>
      </c>
      <c r="I257" s="115">
        <v>4</v>
      </c>
      <c r="J257" s="115">
        <v>23</v>
      </c>
      <c r="K257" s="115">
        <f t="shared" si="75"/>
        <v>5873.2</v>
      </c>
      <c r="L257" s="115">
        <v>4453</v>
      </c>
      <c r="M257" s="115">
        <v>1420.2</v>
      </c>
      <c r="N257" s="115">
        <f t="shared" si="77"/>
        <v>92.770833333333329</v>
      </c>
      <c r="O257" s="115">
        <f t="shared" si="78"/>
        <v>5.1456521739130432</v>
      </c>
    </row>
    <row r="258" spans="2:15" ht="15.75" x14ac:dyDescent="0.25">
      <c r="B258" s="38"/>
      <c r="C258" s="170"/>
      <c r="D258" s="42" t="s">
        <v>458</v>
      </c>
      <c r="E258" s="115">
        <f t="shared" si="73"/>
        <v>19</v>
      </c>
      <c r="F258" s="115">
        <v>3</v>
      </c>
      <c r="G258" s="115">
        <v>16</v>
      </c>
      <c r="H258" s="115">
        <f t="shared" si="74"/>
        <v>16</v>
      </c>
      <c r="I258" s="115">
        <v>2</v>
      </c>
      <c r="J258" s="115">
        <v>14</v>
      </c>
      <c r="K258" s="115">
        <f t="shared" si="75"/>
        <v>3091</v>
      </c>
      <c r="L258" s="115">
        <v>2226.5</v>
      </c>
      <c r="M258" s="115">
        <v>864.5</v>
      </c>
      <c r="N258" s="115">
        <f t="shared" si="77"/>
        <v>92.770833333333329</v>
      </c>
      <c r="O258" s="115">
        <f t="shared" si="78"/>
        <v>5.145833333333333</v>
      </c>
    </row>
    <row r="259" spans="2:15" ht="15.75" x14ac:dyDescent="0.25">
      <c r="B259" s="38"/>
      <c r="C259" s="170"/>
      <c r="D259" s="42" t="s">
        <v>459</v>
      </c>
      <c r="E259" s="115">
        <f t="shared" si="73"/>
        <v>35</v>
      </c>
      <c r="F259" s="115">
        <v>7</v>
      </c>
      <c r="G259" s="115">
        <v>28</v>
      </c>
      <c r="H259" s="115">
        <f t="shared" si="74"/>
        <v>34</v>
      </c>
      <c r="I259" s="115">
        <v>6</v>
      </c>
      <c r="J259" s="115">
        <v>28</v>
      </c>
      <c r="K259" s="115">
        <f t="shared" si="75"/>
        <v>8408.4</v>
      </c>
      <c r="L259" s="115">
        <v>6679.5</v>
      </c>
      <c r="M259" s="115">
        <v>1728.9</v>
      </c>
      <c r="N259" s="115">
        <f t="shared" si="77"/>
        <v>92.770833333333329</v>
      </c>
      <c r="O259" s="115">
        <f t="shared" si="78"/>
        <v>5.1455357142857148</v>
      </c>
    </row>
    <row r="260" spans="2:15" ht="15.75" x14ac:dyDescent="0.25">
      <c r="B260" s="39"/>
      <c r="C260" s="170"/>
      <c r="D260" s="41"/>
      <c r="E260" s="115">
        <f>SUM(E257:E259)</f>
        <v>83</v>
      </c>
      <c r="F260" s="115">
        <f t="shared" ref="F260:M260" si="81">SUM(F257:F259)</f>
        <v>14</v>
      </c>
      <c r="G260" s="115">
        <f t="shared" si="81"/>
        <v>69</v>
      </c>
      <c r="H260" s="115">
        <f t="shared" si="81"/>
        <v>77</v>
      </c>
      <c r="I260" s="115">
        <f>SUM(I257:I259)</f>
        <v>12</v>
      </c>
      <c r="J260" s="115">
        <f t="shared" si="81"/>
        <v>65</v>
      </c>
      <c r="K260" s="115">
        <f t="shared" si="81"/>
        <v>17372.599999999999</v>
      </c>
      <c r="L260" s="115">
        <f t="shared" si="81"/>
        <v>13359</v>
      </c>
      <c r="M260" s="115">
        <f t="shared" si="81"/>
        <v>4013.6</v>
      </c>
      <c r="N260" s="115">
        <f t="shared" si="77"/>
        <v>92.770833333333329</v>
      </c>
      <c r="O260" s="115">
        <f t="shared" si="78"/>
        <v>5.1456410256410257</v>
      </c>
    </row>
    <row r="261" spans="2:15" ht="15.75" x14ac:dyDescent="0.25">
      <c r="B261" s="39"/>
      <c r="C261" s="40" t="s">
        <v>104</v>
      </c>
      <c r="D261" s="41" t="s">
        <v>460</v>
      </c>
      <c r="E261" s="115">
        <f t="shared" si="73"/>
        <v>93</v>
      </c>
      <c r="F261" s="115">
        <v>22</v>
      </c>
      <c r="G261" s="115">
        <v>71</v>
      </c>
      <c r="H261" s="115">
        <f t="shared" si="74"/>
        <v>82</v>
      </c>
      <c r="I261" s="115">
        <v>16</v>
      </c>
      <c r="J261" s="115">
        <v>66</v>
      </c>
      <c r="K261" s="115">
        <f t="shared" si="75"/>
        <v>33243.9</v>
      </c>
      <c r="L261" s="115">
        <v>27472.1</v>
      </c>
      <c r="M261" s="115">
        <v>5771.8</v>
      </c>
      <c r="N261" s="115">
        <f t="shared" si="77"/>
        <v>143.08385416666667</v>
      </c>
      <c r="O261" s="115">
        <f t="shared" si="78"/>
        <v>7.2876262626262625</v>
      </c>
    </row>
    <row r="262" spans="2:15" ht="31.5" customHeight="1" x14ac:dyDescent="0.25">
      <c r="B262" s="38"/>
      <c r="C262" s="170" t="s">
        <v>105</v>
      </c>
      <c r="D262" s="42" t="s">
        <v>461</v>
      </c>
      <c r="E262" s="115">
        <f t="shared" si="73"/>
        <v>24</v>
      </c>
      <c r="F262" s="115">
        <v>4</v>
      </c>
      <c r="G262" s="115">
        <v>20</v>
      </c>
      <c r="H262" s="115">
        <f t="shared" si="74"/>
        <v>0</v>
      </c>
      <c r="I262" s="115">
        <v>0</v>
      </c>
      <c r="J262" s="115">
        <v>0</v>
      </c>
      <c r="K262" s="115">
        <f t="shared" si="75"/>
        <v>0</v>
      </c>
      <c r="L262" s="115">
        <v>0</v>
      </c>
      <c r="M262" s="115">
        <v>0</v>
      </c>
      <c r="N262" s="115" t="e">
        <f t="shared" si="77"/>
        <v>#DIV/0!</v>
      </c>
      <c r="O262" s="115" t="e">
        <f t="shared" si="78"/>
        <v>#DIV/0!</v>
      </c>
    </row>
    <row r="263" spans="2:15" ht="15.75" x14ac:dyDescent="0.25">
      <c r="B263" s="38"/>
      <c r="C263" s="170"/>
      <c r="D263" s="42" t="s">
        <v>462</v>
      </c>
      <c r="E263" s="115">
        <f t="shared" si="73"/>
        <v>31</v>
      </c>
      <c r="F263" s="115">
        <v>6</v>
      </c>
      <c r="G263" s="115">
        <v>25</v>
      </c>
      <c r="H263" s="115">
        <f t="shared" si="74"/>
        <v>31</v>
      </c>
      <c r="I263" s="115">
        <v>6</v>
      </c>
      <c r="J263" s="115">
        <v>25</v>
      </c>
      <c r="K263" s="115">
        <f t="shared" si="75"/>
        <v>7537.2000000000007</v>
      </c>
      <c r="L263" s="115">
        <v>5876.1</v>
      </c>
      <c r="M263" s="115">
        <v>1661.1</v>
      </c>
      <c r="N263" s="115">
        <f t="shared" si="77"/>
        <v>81.612499999999997</v>
      </c>
      <c r="O263" s="115">
        <f t="shared" si="78"/>
        <v>5.5369999999999999</v>
      </c>
    </row>
    <row r="264" spans="2:15" ht="15.75" x14ac:dyDescent="0.25">
      <c r="B264" s="38"/>
      <c r="C264" s="170"/>
      <c r="D264" s="42" t="s">
        <v>463</v>
      </c>
      <c r="E264" s="115">
        <f t="shared" si="73"/>
        <v>73.5</v>
      </c>
      <c r="F264" s="115">
        <v>15</v>
      </c>
      <c r="G264" s="115">
        <v>58.5</v>
      </c>
      <c r="H264" s="115">
        <f t="shared" si="74"/>
        <v>67.5</v>
      </c>
      <c r="I264" s="115">
        <v>13</v>
      </c>
      <c r="J264" s="115">
        <v>54.5</v>
      </c>
      <c r="K264" s="115">
        <f t="shared" si="75"/>
        <v>16352.599999999999</v>
      </c>
      <c r="L264" s="115">
        <v>12731.3</v>
      </c>
      <c r="M264" s="115">
        <v>3621.3</v>
      </c>
      <c r="N264" s="115">
        <f t="shared" si="77"/>
        <v>81.610897435897428</v>
      </c>
      <c r="O264" s="115">
        <f t="shared" si="78"/>
        <v>5.5371559633027525</v>
      </c>
    </row>
    <row r="265" spans="2:15" ht="15.75" x14ac:dyDescent="0.25">
      <c r="B265" s="38"/>
      <c r="C265" s="170"/>
      <c r="D265" s="42" t="s">
        <v>464</v>
      </c>
      <c r="E265" s="115">
        <f t="shared" si="73"/>
        <v>20</v>
      </c>
      <c r="F265" s="115">
        <v>3</v>
      </c>
      <c r="G265" s="115">
        <v>17</v>
      </c>
      <c r="H265" s="115">
        <f t="shared" si="74"/>
        <v>15</v>
      </c>
      <c r="I265" s="115">
        <v>1</v>
      </c>
      <c r="J265" s="115">
        <v>14</v>
      </c>
      <c r="K265" s="115">
        <f t="shared" si="75"/>
        <v>1909.5</v>
      </c>
      <c r="L265" s="115">
        <v>979.3</v>
      </c>
      <c r="M265" s="115">
        <v>930.2</v>
      </c>
      <c r="N265" s="115">
        <f t="shared" si="77"/>
        <v>81.608333333333334</v>
      </c>
      <c r="O265" s="115">
        <f t="shared" si="78"/>
        <v>5.5369047619047622</v>
      </c>
    </row>
    <row r="266" spans="2:15" ht="15.75" x14ac:dyDescent="0.25">
      <c r="B266" s="38"/>
      <c r="C266" s="170"/>
      <c r="D266" s="42" t="s">
        <v>465</v>
      </c>
      <c r="E266" s="115">
        <f t="shared" si="73"/>
        <v>52</v>
      </c>
      <c r="F266" s="115">
        <v>11</v>
      </c>
      <c r="G266" s="115">
        <v>41</v>
      </c>
      <c r="H266" s="115">
        <f t="shared" si="74"/>
        <v>46</v>
      </c>
      <c r="I266" s="115">
        <v>7</v>
      </c>
      <c r="J266" s="115">
        <v>39</v>
      </c>
      <c r="K266" s="115">
        <f t="shared" si="75"/>
        <v>9446.7000000000007</v>
      </c>
      <c r="L266" s="115">
        <v>6855.3</v>
      </c>
      <c r="M266" s="115">
        <v>2591.4</v>
      </c>
      <c r="N266" s="115">
        <f t="shared" si="77"/>
        <v>81.61071428571428</v>
      </c>
      <c r="O266" s="115">
        <f t="shared" si="78"/>
        <v>5.537179487179487</v>
      </c>
    </row>
    <row r="267" spans="2:15" ht="15.75" x14ac:dyDescent="0.25">
      <c r="B267" s="39"/>
      <c r="C267" s="170"/>
      <c r="D267" s="41"/>
      <c r="E267" s="115">
        <f>SUM(E262:E266)</f>
        <v>200.5</v>
      </c>
      <c r="F267" s="115">
        <f t="shared" ref="F267:M267" si="82">SUM(F262:F266)</f>
        <v>39</v>
      </c>
      <c r="G267" s="115">
        <f t="shared" si="82"/>
        <v>161.5</v>
      </c>
      <c r="H267" s="115">
        <f t="shared" si="82"/>
        <v>159.5</v>
      </c>
      <c r="I267" s="115">
        <f>SUM(I262:I266)</f>
        <v>27</v>
      </c>
      <c r="J267" s="115">
        <f t="shared" si="82"/>
        <v>132.5</v>
      </c>
      <c r="K267" s="115">
        <f t="shared" si="82"/>
        <v>35246</v>
      </c>
      <c r="L267" s="115">
        <f t="shared" si="82"/>
        <v>26442</v>
      </c>
      <c r="M267" s="115">
        <f t="shared" si="82"/>
        <v>8804</v>
      </c>
      <c r="N267" s="115">
        <f t="shared" si="77"/>
        <v>81.611111111111114</v>
      </c>
      <c r="O267" s="115">
        <f t="shared" si="78"/>
        <v>5.5371069182389938</v>
      </c>
    </row>
    <row r="268" spans="2:15" ht="31.5" customHeight="1" x14ac:dyDescent="0.25">
      <c r="B268" s="38"/>
      <c r="C268" s="170" t="s">
        <v>106</v>
      </c>
      <c r="D268" s="42" t="s">
        <v>466</v>
      </c>
      <c r="E268" s="115">
        <f t="shared" si="73"/>
        <v>104.5</v>
      </c>
      <c r="F268" s="115">
        <v>23</v>
      </c>
      <c r="G268" s="115">
        <v>81.5</v>
      </c>
      <c r="H268" s="115">
        <f t="shared" si="74"/>
        <v>80.5</v>
      </c>
      <c r="I268" s="115">
        <v>13</v>
      </c>
      <c r="J268" s="115">
        <v>67.5</v>
      </c>
      <c r="K268" s="115">
        <f t="shared" si="75"/>
        <v>22152.2</v>
      </c>
      <c r="L268" s="115">
        <v>17180.900000000001</v>
      </c>
      <c r="M268" s="115">
        <v>4971.3</v>
      </c>
      <c r="N268" s="115">
        <f t="shared" si="77"/>
        <v>110.13397435897436</v>
      </c>
      <c r="O268" s="115">
        <f t="shared" si="78"/>
        <v>6.1374074074074079</v>
      </c>
    </row>
    <row r="269" spans="2:15" ht="15.75" x14ac:dyDescent="0.25">
      <c r="B269" s="38"/>
      <c r="C269" s="170"/>
      <c r="D269" s="42" t="s">
        <v>467</v>
      </c>
      <c r="E269" s="115">
        <f t="shared" si="73"/>
        <v>40.5</v>
      </c>
      <c r="F269" s="115">
        <v>8</v>
      </c>
      <c r="G269" s="115">
        <v>32.5</v>
      </c>
      <c r="H269" s="115">
        <f t="shared" si="74"/>
        <v>36.5</v>
      </c>
      <c r="I269" s="115">
        <v>7</v>
      </c>
      <c r="J269" s="115">
        <v>29.5</v>
      </c>
      <c r="K269" s="115">
        <f t="shared" si="75"/>
        <v>11424</v>
      </c>
      <c r="L269" s="115">
        <v>9251.2999999999993</v>
      </c>
      <c r="M269" s="115">
        <v>2172.6999999999998</v>
      </c>
      <c r="N269" s="115">
        <f t="shared" si="77"/>
        <v>110.1345238095238</v>
      </c>
      <c r="O269" s="115">
        <f t="shared" si="78"/>
        <v>6.1375706214689254</v>
      </c>
    </row>
    <row r="270" spans="2:15" ht="15.75" x14ac:dyDescent="0.25">
      <c r="B270" s="39"/>
      <c r="C270" s="170"/>
      <c r="D270" s="41"/>
      <c r="E270" s="115">
        <f>SUM(E268:E269)</f>
        <v>145</v>
      </c>
      <c r="F270" s="115">
        <f t="shared" ref="F270:M270" si="83">SUM(F268:F269)</f>
        <v>31</v>
      </c>
      <c r="G270" s="115">
        <f t="shared" si="83"/>
        <v>114</v>
      </c>
      <c r="H270" s="115">
        <f t="shared" si="83"/>
        <v>117</v>
      </c>
      <c r="I270" s="115">
        <f>SUM(I268:I269)</f>
        <v>20</v>
      </c>
      <c r="J270" s="115">
        <f t="shared" si="83"/>
        <v>97</v>
      </c>
      <c r="K270" s="115">
        <f t="shared" si="83"/>
        <v>33576.199999999997</v>
      </c>
      <c r="L270" s="115">
        <f t="shared" si="83"/>
        <v>26432.2</v>
      </c>
      <c r="M270" s="115">
        <f t="shared" si="83"/>
        <v>7144</v>
      </c>
      <c r="N270" s="115">
        <f t="shared" si="77"/>
        <v>110.13416666666667</v>
      </c>
      <c r="O270" s="115">
        <f t="shared" si="78"/>
        <v>6.137457044673539</v>
      </c>
    </row>
    <row r="271" spans="2:15" ht="31.5" customHeight="1" x14ac:dyDescent="0.25">
      <c r="B271" s="38"/>
      <c r="C271" s="170" t="s">
        <v>107</v>
      </c>
      <c r="D271" s="42" t="s">
        <v>468</v>
      </c>
      <c r="E271" s="115">
        <f t="shared" si="73"/>
        <v>50</v>
      </c>
      <c r="F271" s="115">
        <v>11</v>
      </c>
      <c r="G271" s="115">
        <v>39</v>
      </c>
      <c r="H271" s="115">
        <f t="shared" si="74"/>
        <v>45</v>
      </c>
      <c r="I271" s="115">
        <v>9</v>
      </c>
      <c r="J271" s="115">
        <v>36</v>
      </c>
      <c r="K271" s="115">
        <f t="shared" si="75"/>
        <v>14828.199999999999</v>
      </c>
      <c r="L271" s="115">
        <v>11954.8</v>
      </c>
      <c r="M271" s="115">
        <v>2873.4</v>
      </c>
      <c r="N271" s="115">
        <f t="shared" si="77"/>
        <v>110.69259259259259</v>
      </c>
      <c r="O271" s="115">
        <f t="shared" si="78"/>
        <v>6.6513888888888886</v>
      </c>
    </row>
    <row r="272" spans="2:15" ht="31.5" x14ac:dyDescent="0.25">
      <c r="B272" s="38"/>
      <c r="C272" s="170"/>
      <c r="D272" s="42" t="s">
        <v>469</v>
      </c>
      <c r="E272" s="115">
        <f t="shared" si="73"/>
        <v>50</v>
      </c>
      <c r="F272" s="115">
        <v>11</v>
      </c>
      <c r="G272" s="115">
        <v>39</v>
      </c>
      <c r="H272" s="115">
        <f t="shared" si="74"/>
        <v>46</v>
      </c>
      <c r="I272" s="115">
        <v>10</v>
      </c>
      <c r="J272" s="115">
        <v>36</v>
      </c>
      <c r="K272" s="115">
        <f t="shared" si="75"/>
        <v>16156.6</v>
      </c>
      <c r="L272" s="115">
        <v>13283.1</v>
      </c>
      <c r="M272" s="115">
        <v>2873.5</v>
      </c>
      <c r="N272" s="115">
        <f t="shared" si="77"/>
        <v>110.6925</v>
      </c>
      <c r="O272" s="115">
        <f t="shared" si="78"/>
        <v>6.6516203703703702</v>
      </c>
    </row>
    <row r="273" spans="2:15" ht="15.75" x14ac:dyDescent="0.25">
      <c r="B273" s="39"/>
      <c r="C273" s="170"/>
      <c r="D273" s="41"/>
      <c r="E273" s="115">
        <f>SUM(E271:E272)</f>
        <v>100</v>
      </c>
      <c r="F273" s="115">
        <f t="shared" ref="F273:M273" si="84">SUM(F271:F272)</f>
        <v>22</v>
      </c>
      <c r="G273" s="115">
        <f t="shared" si="84"/>
        <v>78</v>
      </c>
      <c r="H273" s="115">
        <f t="shared" si="84"/>
        <v>91</v>
      </c>
      <c r="I273" s="115">
        <f>SUM(I271:I272)</f>
        <v>19</v>
      </c>
      <c r="J273" s="115">
        <f t="shared" si="84"/>
        <v>72</v>
      </c>
      <c r="K273" s="115">
        <f t="shared" si="84"/>
        <v>30984.799999999999</v>
      </c>
      <c r="L273" s="115">
        <f t="shared" si="84"/>
        <v>25237.9</v>
      </c>
      <c r="M273" s="115">
        <f t="shared" si="84"/>
        <v>5746.9</v>
      </c>
      <c r="N273" s="115">
        <f t="shared" si="77"/>
        <v>110.69254385964912</v>
      </c>
      <c r="O273" s="115">
        <f t="shared" si="78"/>
        <v>6.6515046296296285</v>
      </c>
    </row>
    <row r="274" spans="2:15" ht="31.5" customHeight="1" x14ac:dyDescent="0.25">
      <c r="B274" s="38"/>
      <c r="C274" s="170" t="s">
        <v>108</v>
      </c>
      <c r="D274" s="42" t="s">
        <v>470</v>
      </c>
      <c r="E274" s="115">
        <f t="shared" si="73"/>
        <v>81</v>
      </c>
      <c r="F274" s="115">
        <v>19</v>
      </c>
      <c r="G274" s="115">
        <v>62</v>
      </c>
      <c r="H274" s="115">
        <f t="shared" si="74"/>
        <v>69</v>
      </c>
      <c r="I274" s="115">
        <v>14</v>
      </c>
      <c r="J274" s="115">
        <v>55</v>
      </c>
      <c r="K274" s="115">
        <f t="shared" si="75"/>
        <v>24557.199999999997</v>
      </c>
      <c r="L274" s="115">
        <v>20343.099999999999</v>
      </c>
      <c r="M274" s="115">
        <v>4214.1000000000004</v>
      </c>
      <c r="N274" s="115">
        <f t="shared" si="77"/>
        <v>121.08988095238095</v>
      </c>
      <c r="O274" s="115">
        <f t="shared" si="78"/>
        <v>6.3850000000000007</v>
      </c>
    </row>
    <row r="275" spans="2:15" ht="15.75" x14ac:dyDescent="0.25">
      <c r="B275" s="38"/>
      <c r="C275" s="170"/>
      <c r="D275" s="42" t="s">
        <v>471</v>
      </c>
      <c r="E275" s="115">
        <f t="shared" si="73"/>
        <v>22.5</v>
      </c>
      <c r="F275" s="115">
        <v>3</v>
      </c>
      <c r="G275" s="115">
        <v>19.5</v>
      </c>
      <c r="H275" s="115">
        <f t="shared" si="74"/>
        <v>20.5</v>
      </c>
      <c r="I275" s="115">
        <v>3</v>
      </c>
      <c r="J275" s="115">
        <v>17.5</v>
      </c>
      <c r="K275" s="115">
        <f t="shared" si="75"/>
        <v>5834.1</v>
      </c>
      <c r="L275" s="115">
        <v>4359.2</v>
      </c>
      <c r="M275" s="115">
        <v>1474.9</v>
      </c>
      <c r="N275" s="115">
        <f t="shared" si="77"/>
        <v>121.08888888888889</v>
      </c>
      <c r="O275" s="115">
        <f t="shared" si="78"/>
        <v>7.0233333333333334</v>
      </c>
    </row>
    <row r="276" spans="2:15" ht="31.5" x14ac:dyDescent="0.25">
      <c r="B276" s="38"/>
      <c r="C276" s="170"/>
      <c r="D276" s="42" t="s">
        <v>472</v>
      </c>
      <c r="E276" s="115">
        <f t="shared" si="73"/>
        <v>41</v>
      </c>
      <c r="F276" s="115">
        <v>8</v>
      </c>
      <c r="G276" s="115">
        <v>33</v>
      </c>
      <c r="H276" s="115">
        <f t="shared" si="74"/>
        <v>41</v>
      </c>
      <c r="I276" s="115">
        <v>8</v>
      </c>
      <c r="J276" s="115">
        <v>33</v>
      </c>
      <c r="K276" s="115">
        <f t="shared" si="75"/>
        <v>12868.6</v>
      </c>
      <c r="L276" s="115">
        <v>10171.6</v>
      </c>
      <c r="M276" s="115">
        <v>2697</v>
      </c>
      <c r="N276" s="115">
        <f t="shared" si="77"/>
        <v>105.95416666666667</v>
      </c>
      <c r="O276" s="115">
        <f t="shared" si="78"/>
        <v>6.8106060606060614</v>
      </c>
    </row>
    <row r="277" spans="2:15" ht="15.75" x14ac:dyDescent="0.25">
      <c r="B277" s="38"/>
      <c r="C277" s="170"/>
      <c r="D277" s="42"/>
      <c r="E277" s="115">
        <f>SUM(E274:E276)</f>
        <v>144.5</v>
      </c>
      <c r="F277" s="115">
        <f t="shared" ref="F277:M277" si="85">SUM(F274:F276)</f>
        <v>30</v>
      </c>
      <c r="G277" s="115">
        <f t="shared" si="85"/>
        <v>114.5</v>
      </c>
      <c r="H277" s="115">
        <f t="shared" si="85"/>
        <v>130.5</v>
      </c>
      <c r="I277" s="115">
        <f>SUM(I274:I276)</f>
        <v>25</v>
      </c>
      <c r="J277" s="115">
        <f t="shared" si="85"/>
        <v>105.5</v>
      </c>
      <c r="K277" s="115">
        <f t="shared" si="85"/>
        <v>43259.899999999994</v>
      </c>
      <c r="L277" s="115">
        <f t="shared" si="85"/>
        <v>34873.9</v>
      </c>
      <c r="M277" s="115">
        <f t="shared" si="85"/>
        <v>8386</v>
      </c>
      <c r="N277" s="115">
        <f t="shared" si="77"/>
        <v>116.24633333333334</v>
      </c>
      <c r="O277" s="115">
        <f t="shared" si="78"/>
        <v>6.6240126382306483</v>
      </c>
    </row>
    <row r="278" spans="2:15" ht="93.75" customHeight="1" x14ac:dyDescent="0.25">
      <c r="B278" s="8"/>
      <c r="C278" s="140" t="s">
        <v>109</v>
      </c>
      <c r="D278" s="140"/>
      <c r="E278" s="113">
        <f t="shared" ref="E278" si="86">F278+G278</f>
        <v>896</v>
      </c>
      <c r="F278" s="113">
        <f>F281+F284+F287+F290+F293+F296+F299+F302+F305+F309+F312+F316</f>
        <v>157</v>
      </c>
      <c r="G278" s="113">
        <f>G281+G284+G287+G290+G293+G296+G299+G302+G305+G309+G312+G316+G279</f>
        <v>739</v>
      </c>
      <c r="H278" s="113">
        <f t="shared" ref="H278" si="87">I278+J278</f>
        <v>779</v>
      </c>
      <c r="I278" s="113">
        <f>I281+I284+I287+I290+I293+I296+I299+I302+I305+I309+I312+I316</f>
        <v>115</v>
      </c>
      <c r="J278" s="113">
        <f>J281+J284+J287+J290+J293+J296+J299+J302+J305+J309+J312+J316+J279</f>
        <v>664</v>
      </c>
      <c r="K278" s="113">
        <f t="shared" ref="K278" si="88">L278+M278</f>
        <v>200636.09999999998</v>
      </c>
      <c r="L278" s="113">
        <f>L281+L284+L287+L290+L293+L296+L299+L302+L305+L309+L312+L316</f>
        <v>142726.09999999998</v>
      </c>
      <c r="M278" s="113">
        <f>M281+M284+M287+M290+M293+M296+M299+M302+M305+M309+M312+M316+M279</f>
        <v>57910</v>
      </c>
      <c r="N278" s="113">
        <f t="shared" si="77"/>
        <v>103.42471014492752</v>
      </c>
      <c r="O278" s="113">
        <f t="shared" si="78"/>
        <v>7.2678212851405624</v>
      </c>
    </row>
    <row r="279" spans="2:15" ht="56.25" customHeight="1" x14ac:dyDescent="0.25">
      <c r="B279" s="27">
        <v>1</v>
      </c>
      <c r="C279" s="149" t="s">
        <v>110</v>
      </c>
      <c r="D279" s="149"/>
      <c r="E279" s="110">
        <f>F279+G279</f>
        <v>21</v>
      </c>
      <c r="F279" s="110"/>
      <c r="G279" s="110">
        <v>21</v>
      </c>
      <c r="H279" s="110">
        <f>I279+J279</f>
        <v>21</v>
      </c>
      <c r="I279" s="110"/>
      <c r="J279" s="110">
        <v>21</v>
      </c>
      <c r="K279" s="110">
        <f>L279+M279</f>
        <v>6585.7</v>
      </c>
      <c r="L279" s="110"/>
      <c r="M279" s="110">
        <v>6585.7</v>
      </c>
      <c r="N279" s="114"/>
      <c r="O279" s="114">
        <f t="shared" si="78"/>
        <v>26.13373015873016</v>
      </c>
    </row>
    <row r="280" spans="2:15" ht="15.75" x14ac:dyDescent="0.25">
      <c r="B280" s="27">
        <v>2</v>
      </c>
      <c r="C280" s="164" t="s">
        <v>113</v>
      </c>
      <c r="D280" s="43" t="s">
        <v>473</v>
      </c>
      <c r="E280" s="110">
        <f>F280+G280</f>
        <v>59</v>
      </c>
      <c r="F280" s="118">
        <v>12</v>
      </c>
      <c r="G280" s="118">
        <v>47</v>
      </c>
      <c r="H280" s="110">
        <f>I280+J280</f>
        <v>51</v>
      </c>
      <c r="I280" s="110">
        <v>8</v>
      </c>
      <c r="J280" s="110">
        <v>43</v>
      </c>
      <c r="K280" s="110">
        <f>L280+M280</f>
        <v>13444</v>
      </c>
      <c r="L280" s="110">
        <v>10022.1</v>
      </c>
      <c r="M280" s="110">
        <v>3421.9</v>
      </c>
      <c r="N280" s="114">
        <f t="shared" si="77"/>
        <v>104.39687500000001</v>
      </c>
      <c r="O280" s="114">
        <f t="shared" si="78"/>
        <v>6.6315891472868218</v>
      </c>
    </row>
    <row r="281" spans="2:15" ht="15.75" x14ac:dyDescent="0.25">
      <c r="B281" s="27"/>
      <c r="C281" s="164"/>
      <c r="D281" s="43" t="s">
        <v>474</v>
      </c>
      <c r="E281" s="118">
        <f t="shared" ref="E281:M281" si="89">E280</f>
        <v>59</v>
      </c>
      <c r="F281" s="118">
        <f t="shared" si="89"/>
        <v>12</v>
      </c>
      <c r="G281" s="118">
        <f t="shared" si="89"/>
        <v>47</v>
      </c>
      <c r="H281" s="118">
        <f t="shared" si="89"/>
        <v>51</v>
      </c>
      <c r="I281" s="118">
        <f t="shared" si="89"/>
        <v>8</v>
      </c>
      <c r="J281" s="118">
        <f t="shared" si="89"/>
        <v>43</v>
      </c>
      <c r="K281" s="118">
        <f t="shared" si="89"/>
        <v>13444</v>
      </c>
      <c r="L281" s="118">
        <f t="shared" si="89"/>
        <v>10022.1</v>
      </c>
      <c r="M281" s="118">
        <f t="shared" si="89"/>
        <v>3421.9</v>
      </c>
      <c r="N281" s="118">
        <f t="shared" si="77"/>
        <v>104.39687500000001</v>
      </c>
      <c r="O281" s="118">
        <f t="shared" si="78"/>
        <v>6.6315891472868218</v>
      </c>
    </row>
    <row r="282" spans="2:15" ht="15" customHeight="1" x14ac:dyDescent="0.25">
      <c r="B282" s="163">
        <v>3</v>
      </c>
      <c r="C282" s="164" t="s">
        <v>114</v>
      </c>
      <c r="D282" s="43" t="s">
        <v>475</v>
      </c>
      <c r="E282" s="110">
        <f t="shared" ref="E282:E315" si="90">F282+G282</f>
        <v>47.5</v>
      </c>
      <c r="F282" s="118">
        <v>8</v>
      </c>
      <c r="G282" s="118">
        <v>39.5</v>
      </c>
      <c r="H282" s="110">
        <f t="shared" ref="H282:H315" si="91">I282+J282</f>
        <v>41</v>
      </c>
      <c r="I282" s="110">
        <v>5</v>
      </c>
      <c r="J282" s="110">
        <v>36</v>
      </c>
      <c r="K282" s="110">
        <f t="shared" ref="K282:K315" si="92">L282+M282</f>
        <v>7776.2000000000007</v>
      </c>
      <c r="L282" s="110">
        <v>5014.8</v>
      </c>
      <c r="M282" s="110">
        <v>2761.4</v>
      </c>
      <c r="N282" s="114">
        <f t="shared" si="77"/>
        <v>83.58</v>
      </c>
      <c r="O282" s="114">
        <f t="shared" si="78"/>
        <v>6.3921296296296299</v>
      </c>
    </row>
    <row r="283" spans="2:15" ht="15.75" x14ac:dyDescent="0.25">
      <c r="B283" s="163"/>
      <c r="C283" s="164"/>
      <c r="D283" s="43" t="s">
        <v>476</v>
      </c>
      <c r="E283" s="110">
        <f t="shared" si="90"/>
        <v>19</v>
      </c>
      <c r="F283" s="118">
        <v>3</v>
      </c>
      <c r="G283" s="118">
        <v>16</v>
      </c>
      <c r="H283" s="110">
        <f t="shared" si="91"/>
        <v>19</v>
      </c>
      <c r="I283" s="110">
        <v>3</v>
      </c>
      <c r="J283" s="110">
        <v>16</v>
      </c>
      <c r="K283" s="110">
        <f t="shared" si="92"/>
        <v>4069.1</v>
      </c>
      <c r="L283" s="110">
        <v>2650.7</v>
      </c>
      <c r="M283" s="110">
        <v>1418.4</v>
      </c>
      <c r="N283" s="114">
        <f t="shared" si="77"/>
        <v>73.630555555555546</v>
      </c>
      <c r="O283" s="114">
        <f t="shared" si="78"/>
        <v>7.3875000000000002</v>
      </c>
    </row>
    <row r="284" spans="2:15" ht="15.75" x14ac:dyDescent="0.25">
      <c r="B284" s="27"/>
      <c r="C284" s="164"/>
      <c r="D284" s="43" t="s">
        <v>474</v>
      </c>
      <c r="E284" s="110">
        <f t="shared" ref="E284:M284" si="93">E282+E283</f>
        <v>66.5</v>
      </c>
      <c r="F284" s="110">
        <f t="shared" si="93"/>
        <v>11</v>
      </c>
      <c r="G284" s="110">
        <f t="shared" si="93"/>
        <v>55.5</v>
      </c>
      <c r="H284" s="110">
        <f t="shared" si="93"/>
        <v>60</v>
      </c>
      <c r="I284" s="110">
        <f t="shared" si="93"/>
        <v>8</v>
      </c>
      <c r="J284" s="110">
        <f t="shared" si="93"/>
        <v>52</v>
      </c>
      <c r="K284" s="110">
        <f t="shared" si="93"/>
        <v>11845.300000000001</v>
      </c>
      <c r="L284" s="110">
        <f t="shared" si="93"/>
        <v>7665.5</v>
      </c>
      <c r="M284" s="110">
        <f t="shared" si="93"/>
        <v>4179.8</v>
      </c>
      <c r="N284" s="118">
        <f t="shared" si="77"/>
        <v>79.848958333333329</v>
      </c>
      <c r="O284" s="118">
        <f t="shared" si="78"/>
        <v>6.6983974358974363</v>
      </c>
    </row>
    <row r="285" spans="2:15" ht="15" customHeight="1" x14ac:dyDescent="0.25">
      <c r="B285" s="163">
        <v>4</v>
      </c>
      <c r="C285" s="164" t="s">
        <v>115</v>
      </c>
      <c r="D285" s="43" t="s">
        <v>477</v>
      </c>
      <c r="E285" s="110">
        <f t="shared" si="90"/>
        <v>60</v>
      </c>
      <c r="F285" s="118">
        <v>12</v>
      </c>
      <c r="G285" s="118">
        <v>48</v>
      </c>
      <c r="H285" s="110">
        <f t="shared" si="91"/>
        <v>50</v>
      </c>
      <c r="I285" s="110">
        <v>7</v>
      </c>
      <c r="J285" s="110">
        <v>43</v>
      </c>
      <c r="K285" s="110">
        <f t="shared" si="92"/>
        <v>12971</v>
      </c>
      <c r="L285" s="110">
        <v>9634</v>
      </c>
      <c r="M285" s="110">
        <v>3337</v>
      </c>
      <c r="N285" s="114">
        <f t="shared" si="77"/>
        <v>114.69047619047619</v>
      </c>
      <c r="O285" s="114">
        <f t="shared" si="78"/>
        <v>6.4670542635658919</v>
      </c>
    </row>
    <row r="286" spans="2:15" ht="15.75" x14ac:dyDescent="0.25">
      <c r="B286" s="163"/>
      <c r="C286" s="164"/>
      <c r="D286" s="43" t="s">
        <v>478</v>
      </c>
      <c r="E286" s="110">
        <f t="shared" si="90"/>
        <v>29</v>
      </c>
      <c r="F286" s="118">
        <v>5</v>
      </c>
      <c r="G286" s="118">
        <v>24</v>
      </c>
      <c r="H286" s="110">
        <f t="shared" si="91"/>
        <v>20</v>
      </c>
      <c r="I286" s="110">
        <v>4</v>
      </c>
      <c r="J286" s="110">
        <v>16</v>
      </c>
      <c r="K286" s="110">
        <f t="shared" si="92"/>
        <v>6089.5</v>
      </c>
      <c r="L286" s="110">
        <v>4871.6000000000004</v>
      </c>
      <c r="M286" s="110">
        <v>1217.9000000000001</v>
      </c>
      <c r="N286" s="114">
        <f t="shared" si="77"/>
        <v>101.49166666666667</v>
      </c>
      <c r="O286" s="114">
        <f t="shared" si="78"/>
        <v>6.3432291666666671</v>
      </c>
    </row>
    <row r="287" spans="2:15" ht="15.75" x14ac:dyDescent="0.25">
      <c r="B287" s="27"/>
      <c r="C287" s="164"/>
      <c r="D287" s="43" t="s">
        <v>474</v>
      </c>
      <c r="E287" s="110">
        <f t="shared" ref="E287:M287" si="94">E285+E286</f>
        <v>89</v>
      </c>
      <c r="F287" s="110">
        <f t="shared" si="94"/>
        <v>17</v>
      </c>
      <c r="G287" s="110">
        <f t="shared" si="94"/>
        <v>72</v>
      </c>
      <c r="H287" s="110">
        <f t="shared" si="94"/>
        <v>70</v>
      </c>
      <c r="I287" s="110">
        <f t="shared" si="94"/>
        <v>11</v>
      </c>
      <c r="J287" s="110">
        <f t="shared" si="94"/>
        <v>59</v>
      </c>
      <c r="K287" s="110">
        <f t="shared" si="94"/>
        <v>19060.5</v>
      </c>
      <c r="L287" s="110">
        <f t="shared" si="94"/>
        <v>14505.6</v>
      </c>
      <c r="M287" s="110">
        <f t="shared" si="94"/>
        <v>4554.8999999999996</v>
      </c>
      <c r="N287" s="118">
        <f t="shared" si="77"/>
        <v>109.89090909090909</v>
      </c>
      <c r="O287" s="118">
        <f t="shared" si="78"/>
        <v>6.4334745762711867</v>
      </c>
    </row>
    <row r="288" spans="2:15" ht="15" customHeight="1" x14ac:dyDescent="0.25">
      <c r="B288" s="163">
        <v>5</v>
      </c>
      <c r="C288" s="164" t="s">
        <v>116</v>
      </c>
      <c r="D288" s="43" t="s">
        <v>479</v>
      </c>
      <c r="E288" s="110">
        <f t="shared" si="90"/>
        <v>31.5</v>
      </c>
      <c r="F288" s="118">
        <v>5</v>
      </c>
      <c r="G288" s="118">
        <v>26.5</v>
      </c>
      <c r="H288" s="110">
        <f t="shared" si="91"/>
        <v>31</v>
      </c>
      <c r="I288" s="110">
        <v>5</v>
      </c>
      <c r="J288" s="110">
        <v>26</v>
      </c>
      <c r="K288" s="110">
        <f t="shared" si="92"/>
        <v>7384.5</v>
      </c>
      <c r="L288" s="110">
        <v>5450</v>
      </c>
      <c r="M288" s="110">
        <v>1934.5</v>
      </c>
      <c r="N288" s="114">
        <f t="shared" si="77"/>
        <v>90.833333333333329</v>
      </c>
      <c r="O288" s="114">
        <f t="shared" si="78"/>
        <v>6.2003205128205137</v>
      </c>
    </row>
    <row r="289" spans="2:15" ht="15.75" x14ac:dyDescent="0.25">
      <c r="B289" s="163"/>
      <c r="C289" s="164"/>
      <c r="D289" s="43" t="s">
        <v>480</v>
      </c>
      <c r="E289" s="110">
        <f t="shared" si="90"/>
        <v>18</v>
      </c>
      <c r="F289" s="118">
        <v>3</v>
      </c>
      <c r="G289" s="118">
        <v>15</v>
      </c>
      <c r="H289" s="110">
        <f t="shared" si="91"/>
        <v>16</v>
      </c>
      <c r="I289" s="110">
        <v>3</v>
      </c>
      <c r="J289" s="110">
        <v>13</v>
      </c>
      <c r="K289" s="110">
        <f t="shared" si="92"/>
        <v>4427.7</v>
      </c>
      <c r="L289" s="110">
        <v>3206.5</v>
      </c>
      <c r="M289" s="110">
        <v>1221.2</v>
      </c>
      <c r="N289" s="114">
        <f t="shared" si="77"/>
        <v>89.069444444444443</v>
      </c>
      <c r="O289" s="114">
        <f t="shared" si="78"/>
        <v>7.8282051282051279</v>
      </c>
    </row>
    <row r="290" spans="2:15" ht="15.75" x14ac:dyDescent="0.25">
      <c r="B290" s="27"/>
      <c r="C290" s="164"/>
      <c r="D290" s="43" t="s">
        <v>474</v>
      </c>
      <c r="E290" s="110">
        <f t="shared" ref="E290:M290" si="95">E288+E289</f>
        <v>49.5</v>
      </c>
      <c r="F290" s="110">
        <f t="shared" si="95"/>
        <v>8</v>
      </c>
      <c r="G290" s="110">
        <f t="shared" si="95"/>
        <v>41.5</v>
      </c>
      <c r="H290" s="110">
        <f t="shared" si="95"/>
        <v>47</v>
      </c>
      <c r="I290" s="110">
        <f t="shared" si="95"/>
        <v>8</v>
      </c>
      <c r="J290" s="110">
        <f t="shared" si="95"/>
        <v>39</v>
      </c>
      <c r="K290" s="110">
        <f t="shared" si="95"/>
        <v>11812.2</v>
      </c>
      <c r="L290" s="110">
        <f t="shared" si="95"/>
        <v>8656.5</v>
      </c>
      <c r="M290" s="110">
        <f t="shared" si="95"/>
        <v>3155.7</v>
      </c>
      <c r="N290" s="118">
        <f t="shared" si="77"/>
        <v>90.171875</v>
      </c>
      <c r="O290" s="118">
        <f t="shared" si="78"/>
        <v>6.7429487179487175</v>
      </c>
    </row>
    <row r="291" spans="2:15" ht="15.75" x14ac:dyDescent="0.25">
      <c r="B291" s="163">
        <v>6</v>
      </c>
      <c r="C291" s="164" t="s">
        <v>117</v>
      </c>
      <c r="D291" s="43" t="s">
        <v>481</v>
      </c>
      <c r="E291" s="110">
        <f t="shared" si="90"/>
        <v>32.5</v>
      </c>
      <c r="F291" s="118">
        <v>6</v>
      </c>
      <c r="G291" s="118">
        <v>26.5</v>
      </c>
      <c r="H291" s="110">
        <f t="shared" si="91"/>
        <v>28</v>
      </c>
      <c r="I291" s="110">
        <v>4</v>
      </c>
      <c r="J291" s="110">
        <v>24</v>
      </c>
      <c r="K291" s="110">
        <f t="shared" si="92"/>
        <v>7742.7000000000007</v>
      </c>
      <c r="L291" s="110">
        <v>5785.6</v>
      </c>
      <c r="M291" s="110">
        <v>1957.1</v>
      </c>
      <c r="N291" s="114">
        <f t="shared" si="77"/>
        <v>120.53333333333335</v>
      </c>
      <c r="O291" s="114">
        <f t="shared" si="78"/>
        <v>6.7954861111111109</v>
      </c>
    </row>
    <row r="292" spans="2:15" ht="15.75" x14ac:dyDescent="0.25">
      <c r="B292" s="163"/>
      <c r="C292" s="164"/>
      <c r="D292" s="43" t="s">
        <v>482</v>
      </c>
      <c r="E292" s="110">
        <f t="shared" si="90"/>
        <v>25</v>
      </c>
      <c r="F292" s="118">
        <v>4</v>
      </c>
      <c r="G292" s="118">
        <v>21</v>
      </c>
      <c r="H292" s="110">
        <f t="shared" si="91"/>
        <v>23</v>
      </c>
      <c r="I292" s="110">
        <v>3</v>
      </c>
      <c r="J292" s="110">
        <v>20</v>
      </c>
      <c r="K292" s="110">
        <f t="shared" si="92"/>
        <v>5356</v>
      </c>
      <c r="L292" s="110">
        <v>3882.9</v>
      </c>
      <c r="M292" s="110">
        <v>1473.1</v>
      </c>
      <c r="N292" s="114">
        <f t="shared" si="77"/>
        <v>107.85833333333333</v>
      </c>
      <c r="O292" s="114">
        <f t="shared" si="78"/>
        <v>6.1379166666666665</v>
      </c>
    </row>
    <row r="293" spans="2:15" ht="15.75" x14ac:dyDescent="0.25">
      <c r="B293" s="27"/>
      <c r="C293" s="164"/>
      <c r="D293" s="43" t="s">
        <v>474</v>
      </c>
      <c r="E293" s="110">
        <f t="shared" ref="E293:M293" si="96">E291+E292</f>
        <v>57.5</v>
      </c>
      <c r="F293" s="110">
        <f t="shared" si="96"/>
        <v>10</v>
      </c>
      <c r="G293" s="110">
        <f t="shared" si="96"/>
        <v>47.5</v>
      </c>
      <c r="H293" s="110">
        <f t="shared" si="96"/>
        <v>51</v>
      </c>
      <c r="I293" s="110">
        <f t="shared" si="96"/>
        <v>7</v>
      </c>
      <c r="J293" s="110">
        <f t="shared" si="96"/>
        <v>44</v>
      </c>
      <c r="K293" s="110">
        <f t="shared" si="96"/>
        <v>13098.7</v>
      </c>
      <c r="L293" s="110">
        <f t="shared" si="96"/>
        <v>9668.5</v>
      </c>
      <c r="M293" s="110">
        <f t="shared" si="96"/>
        <v>3430.2</v>
      </c>
      <c r="N293" s="118">
        <f t="shared" si="77"/>
        <v>115.10119047619048</v>
      </c>
      <c r="O293" s="118">
        <f t="shared" si="78"/>
        <v>6.4965909090909086</v>
      </c>
    </row>
    <row r="294" spans="2:15" ht="15.75" x14ac:dyDescent="0.25">
      <c r="B294" s="163">
        <v>7</v>
      </c>
      <c r="C294" s="164" t="s">
        <v>118</v>
      </c>
      <c r="D294" s="43" t="s">
        <v>483</v>
      </c>
      <c r="E294" s="110">
        <f t="shared" si="90"/>
        <v>58</v>
      </c>
      <c r="F294" s="118">
        <v>11</v>
      </c>
      <c r="G294" s="118">
        <v>47</v>
      </c>
      <c r="H294" s="110">
        <f t="shared" si="91"/>
        <v>54</v>
      </c>
      <c r="I294" s="110">
        <v>10</v>
      </c>
      <c r="J294" s="110">
        <v>44</v>
      </c>
      <c r="K294" s="110">
        <f t="shared" si="92"/>
        <v>12333.3</v>
      </c>
      <c r="L294" s="110">
        <v>9022.6</v>
      </c>
      <c r="M294" s="110">
        <v>3310.7</v>
      </c>
      <c r="N294" s="114">
        <f t="shared" si="77"/>
        <v>75.188333333333333</v>
      </c>
      <c r="O294" s="114">
        <f t="shared" si="78"/>
        <v>6.2702651515151508</v>
      </c>
    </row>
    <row r="295" spans="2:15" ht="15.75" x14ac:dyDescent="0.25">
      <c r="B295" s="163"/>
      <c r="C295" s="164"/>
      <c r="D295" s="43" t="s">
        <v>484</v>
      </c>
      <c r="E295" s="110">
        <f t="shared" si="90"/>
        <v>22</v>
      </c>
      <c r="F295" s="118">
        <v>4</v>
      </c>
      <c r="G295" s="118">
        <v>18</v>
      </c>
      <c r="H295" s="110">
        <f t="shared" si="91"/>
        <v>18</v>
      </c>
      <c r="I295" s="110">
        <v>3</v>
      </c>
      <c r="J295" s="110">
        <v>15</v>
      </c>
      <c r="K295" s="110">
        <f t="shared" si="92"/>
        <v>3977.8</v>
      </c>
      <c r="L295" s="110">
        <v>2683.5</v>
      </c>
      <c r="M295" s="110">
        <v>1294.3</v>
      </c>
      <c r="N295" s="114">
        <f t="shared" si="77"/>
        <v>74.541666666666671</v>
      </c>
      <c r="O295" s="114">
        <f t="shared" si="78"/>
        <v>7.1905555555555551</v>
      </c>
    </row>
    <row r="296" spans="2:15" ht="15.75" x14ac:dyDescent="0.25">
      <c r="B296" s="27"/>
      <c r="C296" s="164"/>
      <c r="D296" s="43" t="s">
        <v>474</v>
      </c>
      <c r="E296" s="110">
        <f t="shared" ref="E296:M296" si="97">E294+E295</f>
        <v>80</v>
      </c>
      <c r="F296" s="110">
        <f t="shared" si="97"/>
        <v>15</v>
      </c>
      <c r="G296" s="110">
        <f t="shared" si="97"/>
        <v>65</v>
      </c>
      <c r="H296" s="110">
        <f t="shared" si="97"/>
        <v>72</v>
      </c>
      <c r="I296" s="110">
        <f t="shared" si="97"/>
        <v>13</v>
      </c>
      <c r="J296" s="110">
        <f t="shared" si="97"/>
        <v>59</v>
      </c>
      <c r="K296" s="110">
        <f t="shared" si="97"/>
        <v>16311.099999999999</v>
      </c>
      <c r="L296" s="110">
        <f t="shared" si="97"/>
        <v>11706.1</v>
      </c>
      <c r="M296" s="110">
        <f t="shared" si="97"/>
        <v>4605</v>
      </c>
      <c r="N296" s="118">
        <f t="shared" si="77"/>
        <v>75.039102564102564</v>
      </c>
      <c r="O296" s="118">
        <f t="shared" si="78"/>
        <v>6.5042372881355925</v>
      </c>
    </row>
    <row r="297" spans="2:15" ht="15.75" x14ac:dyDescent="0.25">
      <c r="B297" s="181">
        <v>8</v>
      </c>
      <c r="C297" s="164" t="s">
        <v>119</v>
      </c>
      <c r="D297" s="43" t="s">
        <v>485</v>
      </c>
      <c r="E297" s="110">
        <f t="shared" si="90"/>
        <v>43.5</v>
      </c>
      <c r="F297" s="118">
        <v>8</v>
      </c>
      <c r="G297" s="118">
        <v>35.5</v>
      </c>
      <c r="H297" s="110">
        <f t="shared" si="91"/>
        <v>38</v>
      </c>
      <c r="I297" s="110">
        <v>5</v>
      </c>
      <c r="J297" s="110">
        <v>33</v>
      </c>
      <c r="K297" s="110">
        <f t="shared" si="92"/>
        <v>7223.5</v>
      </c>
      <c r="L297" s="110">
        <v>4638.5</v>
      </c>
      <c r="M297" s="110">
        <v>2585</v>
      </c>
      <c r="N297" s="114">
        <f t="shared" si="77"/>
        <v>77.308333333333337</v>
      </c>
      <c r="O297" s="114">
        <f t="shared" si="78"/>
        <v>6.5277777777777777</v>
      </c>
    </row>
    <row r="298" spans="2:15" ht="15.75" x14ac:dyDescent="0.25">
      <c r="B298" s="181"/>
      <c r="C298" s="164"/>
      <c r="D298" s="43" t="s">
        <v>486</v>
      </c>
      <c r="E298" s="110">
        <f t="shared" si="90"/>
        <v>19</v>
      </c>
      <c r="F298" s="118">
        <v>3</v>
      </c>
      <c r="G298" s="118">
        <v>16</v>
      </c>
      <c r="H298" s="110">
        <f t="shared" si="91"/>
        <v>19</v>
      </c>
      <c r="I298" s="110">
        <v>3</v>
      </c>
      <c r="J298" s="110">
        <v>16</v>
      </c>
      <c r="K298" s="110">
        <f t="shared" si="92"/>
        <v>4345.2</v>
      </c>
      <c r="L298" s="110">
        <v>2907.7</v>
      </c>
      <c r="M298" s="110">
        <v>1437.5</v>
      </c>
      <c r="N298" s="114">
        <f t="shared" si="77"/>
        <v>80.769444444444431</v>
      </c>
      <c r="O298" s="114">
        <f t="shared" si="78"/>
        <v>7.486979166666667</v>
      </c>
    </row>
    <row r="299" spans="2:15" ht="15.75" x14ac:dyDescent="0.25">
      <c r="B299" s="44"/>
      <c r="C299" s="164"/>
      <c r="D299" s="43" t="s">
        <v>474</v>
      </c>
      <c r="E299" s="110">
        <f t="shared" ref="E299:M299" si="98">E297+E298</f>
        <v>62.5</v>
      </c>
      <c r="F299" s="110">
        <f t="shared" si="98"/>
        <v>11</v>
      </c>
      <c r="G299" s="110">
        <f t="shared" si="98"/>
        <v>51.5</v>
      </c>
      <c r="H299" s="110">
        <f t="shared" si="98"/>
        <v>57</v>
      </c>
      <c r="I299" s="110">
        <f t="shared" si="98"/>
        <v>8</v>
      </c>
      <c r="J299" s="110">
        <f t="shared" si="98"/>
        <v>49</v>
      </c>
      <c r="K299" s="110">
        <f t="shared" si="98"/>
        <v>11568.7</v>
      </c>
      <c r="L299" s="110">
        <f t="shared" si="98"/>
        <v>7546.2</v>
      </c>
      <c r="M299" s="110">
        <f t="shared" si="98"/>
        <v>4022.5</v>
      </c>
      <c r="N299" s="118">
        <f t="shared" si="77"/>
        <v>78.606250000000003</v>
      </c>
      <c r="O299" s="118">
        <f t="shared" si="78"/>
        <v>6.8409863945578229</v>
      </c>
    </row>
    <row r="300" spans="2:15" ht="15.75" x14ac:dyDescent="0.25">
      <c r="B300" s="163">
        <v>9</v>
      </c>
      <c r="C300" s="180" t="s">
        <v>120</v>
      </c>
      <c r="D300" s="45" t="s">
        <v>487</v>
      </c>
      <c r="E300" s="110">
        <f t="shared" si="90"/>
        <v>98.5</v>
      </c>
      <c r="F300" s="119">
        <v>20</v>
      </c>
      <c r="G300" s="119">
        <v>78.5</v>
      </c>
      <c r="H300" s="110">
        <f t="shared" si="91"/>
        <v>87</v>
      </c>
      <c r="I300" s="110">
        <v>17</v>
      </c>
      <c r="J300" s="110">
        <v>70</v>
      </c>
      <c r="K300" s="110">
        <f t="shared" si="92"/>
        <v>32855.9</v>
      </c>
      <c r="L300" s="110">
        <v>27673.7</v>
      </c>
      <c r="M300" s="110">
        <v>5182.2</v>
      </c>
      <c r="N300" s="114">
        <f t="shared" si="77"/>
        <v>135.65539215686275</v>
      </c>
      <c r="O300" s="114">
        <f t="shared" si="78"/>
        <v>6.1692857142857136</v>
      </c>
    </row>
    <row r="301" spans="2:15" ht="15.75" x14ac:dyDescent="0.25">
      <c r="B301" s="163"/>
      <c r="C301" s="180"/>
      <c r="D301" s="45" t="s">
        <v>488</v>
      </c>
      <c r="E301" s="110">
        <f t="shared" si="90"/>
        <v>90</v>
      </c>
      <c r="F301" s="119">
        <v>16</v>
      </c>
      <c r="G301" s="119">
        <v>74</v>
      </c>
      <c r="H301" s="110">
        <f t="shared" si="91"/>
        <v>80</v>
      </c>
      <c r="I301" s="110">
        <v>13</v>
      </c>
      <c r="J301" s="110">
        <v>67</v>
      </c>
      <c r="K301" s="110">
        <f t="shared" si="92"/>
        <v>27845.399999999998</v>
      </c>
      <c r="L301" s="110">
        <v>22319.599999999999</v>
      </c>
      <c r="M301" s="110">
        <v>5525.8</v>
      </c>
      <c r="N301" s="114">
        <f t="shared" si="77"/>
        <v>143.07435897435897</v>
      </c>
      <c r="O301" s="114">
        <f t="shared" si="78"/>
        <v>6.8728855721393032</v>
      </c>
    </row>
    <row r="302" spans="2:15" ht="15.75" x14ac:dyDescent="0.25">
      <c r="B302" s="27"/>
      <c r="C302" s="180"/>
      <c r="D302" s="43" t="s">
        <v>474</v>
      </c>
      <c r="E302" s="110">
        <f t="shared" ref="E302:M302" si="99">E300+E301</f>
        <v>188.5</v>
      </c>
      <c r="F302" s="110">
        <f t="shared" si="99"/>
        <v>36</v>
      </c>
      <c r="G302" s="110">
        <f t="shared" si="99"/>
        <v>152.5</v>
      </c>
      <c r="H302" s="110">
        <f t="shared" si="99"/>
        <v>167</v>
      </c>
      <c r="I302" s="110">
        <f t="shared" si="99"/>
        <v>30</v>
      </c>
      <c r="J302" s="110">
        <f t="shared" si="99"/>
        <v>137</v>
      </c>
      <c r="K302" s="110">
        <f t="shared" si="99"/>
        <v>60701.3</v>
      </c>
      <c r="L302" s="110">
        <f t="shared" si="99"/>
        <v>49993.3</v>
      </c>
      <c r="M302" s="110">
        <f t="shared" si="99"/>
        <v>10708</v>
      </c>
      <c r="N302" s="118">
        <f t="shared" si="77"/>
        <v>138.87027777777777</v>
      </c>
      <c r="O302" s="118">
        <f t="shared" si="78"/>
        <v>6.5133819951338197</v>
      </c>
    </row>
    <row r="303" spans="2:15" ht="15.75" x14ac:dyDescent="0.25">
      <c r="B303" s="163">
        <v>10</v>
      </c>
      <c r="C303" s="164" t="s">
        <v>121</v>
      </c>
      <c r="D303" s="43" t="s">
        <v>489</v>
      </c>
      <c r="E303" s="110">
        <f t="shared" si="90"/>
        <v>25</v>
      </c>
      <c r="F303" s="119">
        <v>4</v>
      </c>
      <c r="G303" s="118">
        <v>21</v>
      </c>
      <c r="H303" s="110">
        <f t="shared" si="91"/>
        <v>19</v>
      </c>
      <c r="I303" s="110">
        <v>2</v>
      </c>
      <c r="J303" s="110">
        <v>17</v>
      </c>
      <c r="K303" s="110">
        <f t="shared" si="92"/>
        <v>2740.6000000000004</v>
      </c>
      <c r="L303" s="110">
        <v>1466.4</v>
      </c>
      <c r="M303" s="110">
        <v>1274.2</v>
      </c>
      <c r="N303" s="114">
        <f t="shared" si="77"/>
        <v>61.1</v>
      </c>
      <c r="O303" s="114">
        <f t="shared" si="78"/>
        <v>6.246078431372549</v>
      </c>
    </row>
    <row r="304" spans="2:15" ht="15.75" x14ac:dyDescent="0.25">
      <c r="B304" s="163"/>
      <c r="C304" s="164"/>
      <c r="D304" s="43" t="s">
        <v>490</v>
      </c>
      <c r="E304" s="110">
        <f t="shared" si="90"/>
        <v>23</v>
      </c>
      <c r="F304" s="119">
        <v>4</v>
      </c>
      <c r="G304" s="118">
        <v>19</v>
      </c>
      <c r="H304" s="110">
        <f t="shared" si="91"/>
        <v>17</v>
      </c>
      <c r="I304" s="110">
        <v>2</v>
      </c>
      <c r="J304" s="110">
        <v>15</v>
      </c>
      <c r="K304" s="110">
        <f t="shared" si="92"/>
        <v>4422.8999999999996</v>
      </c>
      <c r="L304" s="110">
        <v>3314.3</v>
      </c>
      <c r="M304" s="110">
        <v>1108.5999999999999</v>
      </c>
      <c r="N304" s="114">
        <f t="shared" si="77"/>
        <v>138.09583333333333</v>
      </c>
      <c r="O304" s="114">
        <f t="shared" si="78"/>
        <v>6.1588888888888889</v>
      </c>
    </row>
    <row r="305" spans="2:15" ht="15.75" x14ac:dyDescent="0.25">
      <c r="B305" s="27"/>
      <c r="C305" s="164"/>
      <c r="D305" s="43" t="s">
        <v>474</v>
      </c>
      <c r="E305" s="110">
        <f t="shared" ref="E305:M305" si="100">E303+E304</f>
        <v>48</v>
      </c>
      <c r="F305" s="110">
        <f t="shared" si="100"/>
        <v>8</v>
      </c>
      <c r="G305" s="110">
        <f t="shared" si="100"/>
        <v>40</v>
      </c>
      <c r="H305" s="110">
        <f t="shared" si="100"/>
        <v>36</v>
      </c>
      <c r="I305" s="110">
        <f t="shared" si="100"/>
        <v>4</v>
      </c>
      <c r="J305" s="110">
        <f t="shared" si="100"/>
        <v>32</v>
      </c>
      <c r="K305" s="110">
        <f t="shared" si="100"/>
        <v>7163.5</v>
      </c>
      <c r="L305" s="110">
        <f t="shared" si="100"/>
        <v>4780.7000000000007</v>
      </c>
      <c r="M305" s="110">
        <f t="shared" si="100"/>
        <v>2382.8000000000002</v>
      </c>
      <c r="N305" s="118">
        <f t="shared" si="77"/>
        <v>99.597916666666677</v>
      </c>
      <c r="O305" s="118">
        <f t="shared" si="78"/>
        <v>6.2052083333333341</v>
      </c>
    </row>
    <row r="306" spans="2:15" ht="15" customHeight="1" x14ac:dyDescent="0.25">
      <c r="B306" s="163">
        <v>11</v>
      </c>
      <c r="C306" s="164" t="s">
        <v>122</v>
      </c>
      <c r="D306" s="43" t="s">
        <v>491</v>
      </c>
      <c r="E306" s="110">
        <f t="shared" si="90"/>
        <v>25</v>
      </c>
      <c r="F306" s="118">
        <v>5</v>
      </c>
      <c r="G306" s="118">
        <v>20</v>
      </c>
      <c r="H306" s="110">
        <f t="shared" si="91"/>
        <v>17</v>
      </c>
      <c r="I306" s="110">
        <v>2</v>
      </c>
      <c r="J306" s="110">
        <v>15</v>
      </c>
      <c r="K306" s="110">
        <f t="shared" si="92"/>
        <v>3634</v>
      </c>
      <c r="L306" s="110">
        <v>2379.9</v>
      </c>
      <c r="M306" s="110">
        <v>1254.0999999999999</v>
      </c>
      <c r="N306" s="114">
        <f t="shared" si="77"/>
        <v>99.162500000000009</v>
      </c>
      <c r="O306" s="114">
        <f t="shared" si="78"/>
        <v>6.9672222222222215</v>
      </c>
    </row>
    <row r="307" spans="2:15" ht="15.75" x14ac:dyDescent="0.25">
      <c r="B307" s="163"/>
      <c r="C307" s="164"/>
      <c r="D307" s="43" t="s">
        <v>492</v>
      </c>
      <c r="E307" s="110">
        <f t="shared" si="90"/>
        <v>23</v>
      </c>
      <c r="F307" s="118">
        <v>4</v>
      </c>
      <c r="G307" s="118">
        <v>19</v>
      </c>
      <c r="H307" s="110">
        <f t="shared" si="91"/>
        <v>20</v>
      </c>
      <c r="I307" s="110">
        <v>3</v>
      </c>
      <c r="J307" s="110">
        <v>17</v>
      </c>
      <c r="K307" s="110">
        <f t="shared" si="92"/>
        <v>5660.6</v>
      </c>
      <c r="L307" s="110">
        <v>4108.7</v>
      </c>
      <c r="M307" s="110">
        <v>1551.9</v>
      </c>
      <c r="N307" s="114">
        <f t="shared" si="77"/>
        <v>114.13055555555555</v>
      </c>
      <c r="O307" s="114">
        <f t="shared" si="78"/>
        <v>7.6073529411764715</v>
      </c>
    </row>
    <row r="308" spans="2:15" ht="15.75" x14ac:dyDescent="0.25">
      <c r="B308" s="163"/>
      <c r="C308" s="164"/>
      <c r="D308" s="43" t="s">
        <v>493</v>
      </c>
      <c r="E308" s="110">
        <f t="shared" si="90"/>
        <v>22.5</v>
      </c>
      <c r="F308" s="118">
        <v>4</v>
      </c>
      <c r="G308" s="118">
        <v>18.5</v>
      </c>
      <c r="H308" s="110">
        <f t="shared" si="91"/>
        <v>16</v>
      </c>
      <c r="I308" s="110">
        <v>1</v>
      </c>
      <c r="J308" s="110">
        <v>15</v>
      </c>
      <c r="K308" s="110">
        <f t="shared" si="92"/>
        <v>2412.4</v>
      </c>
      <c r="L308" s="110">
        <v>1177.7</v>
      </c>
      <c r="M308" s="110">
        <v>1234.7</v>
      </c>
      <c r="N308" s="114">
        <f t="shared" si="77"/>
        <v>98.141666666666666</v>
      </c>
      <c r="O308" s="114">
        <f t="shared" si="78"/>
        <v>6.8594444444444447</v>
      </c>
    </row>
    <row r="309" spans="2:15" ht="15.75" x14ac:dyDescent="0.25">
      <c r="B309" s="27"/>
      <c r="C309" s="164"/>
      <c r="D309" s="43" t="s">
        <v>474</v>
      </c>
      <c r="E309" s="110">
        <f t="shared" ref="E309:M309" si="101">E306+E307+E308</f>
        <v>70.5</v>
      </c>
      <c r="F309" s="110">
        <f t="shared" si="101"/>
        <v>13</v>
      </c>
      <c r="G309" s="110">
        <f t="shared" si="101"/>
        <v>57.5</v>
      </c>
      <c r="H309" s="110">
        <f t="shared" si="101"/>
        <v>53</v>
      </c>
      <c r="I309" s="110">
        <f t="shared" si="101"/>
        <v>6</v>
      </c>
      <c r="J309" s="110">
        <f t="shared" si="101"/>
        <v>47</v>
      </c>
      <c r="K309" s="110">
        <f t="shared" si="101"/>
        <v>11707</v>
      </c>
      <c r="L309" s="110">
        <f t="shared" si="101"/>
        <v>7666.3</v>
      </c>
      <c r="M309" s="110">
        <f t="shared" si="101"/>
        <v>4040.7</v>
      </c>
      <c r="N309" s="118">
        <f t="shared" si="77"/>
        <v>106.47638888888889</v>
      </c>
      <c r="O309" s="118">
        <f t="shared" si="78"/>
        <v>7.1643617021276595</v>
      </c>
    </row>
    <row r="310" spans="2:15" ht="15" customHeight="1" x14ac:dyDescent="0.25">
      <c r="B310" s="163">
        <v>12</v>
      </c>
      <c r="C310" s="164" t="s">
        <v>123</v>
      </c>
      <c r="D310" s="43" t="s">
        <v>494</v>
      </c>
      <c r="E310" s="110">
        <f t="shared" si="90"/>
        <v>25</v>
      </c>
      <c r="F310" s="118">
        <v>4</v>
      </c>
      <c r="G310" s="118">
        <v>21</v>
      </c>
      <c r="H310" s="110">
        <f t="shared" si="91"/>
        <v>25</v>
      </c>
      <c r="I310" s="110">
        <v>4</v>
      </c>
      <c r="J310" s="110">
        <v>21</v>
      </c>
      <c r="K310" s="110">
        <f t="shared" si="92"/>
        <v>4518.7</v>
      </c>
      <c r="L310" s="110">
        <v>2847.7</v>
      </c>
      <c r="M310" s="110">
        <v>1671</v>
      </c>
      <c r="N310" s="114">
        <f t="shared" si="77"/>
        <v>59.327083333333327</v>
      </c>
      <c r="O310" s="114">
        <f t="shared" si="78"/>
        <v>6.6309523809523805</v>
      </c>
    </row>
    <row r="311" spans="2:15" ht="15.75" x14ac:dyDescent="0.25">
      <c r="B311" s="163"/>
      <c r="C311" s="164"/>
      <c r="D311" s="43" t="s">
        <v>495</v>
      </c>
      <c r="E311" s="110">
        <f t="shared" si="90"/>
        <v>20</v>
      </c>
      <c r="F311" s="118">
        <v>3</v>
      </c>
      <c r="G311" s="118">
        <v>17</v>
      </c>
      <c r="H311" s="110">
        <f t="shared" si="91"/>
        <v>17</v>
      </c>
      <c r="I311" s="110">
        <v>1</v>
      </c>
      <c r="J311" s="110">
        <v>16</v>
      </c>
      <c r="K311" s="110">
        <f t="shared" si="92"/>
        <v>2658.1</v>
      </c>
      <c r="L311" s="110">
        <v>1296.8</v>
      </c>
      <c r="M311" s="110">
        <v>1361.3</v>
      </c>
      <c r="N311" s="114">
        <f t="shared" si="77"/>
        <v>108.06666666666666</v>
      </c>
      <c r="O311" s="114">
        <f t="shared" si="78"/>
        <v>7.0901041666666664</v>
      </c>
    </row>
    <row r="312" spans="2:15" ht="15.75" x14ac:dyDescent="0.25">
      <c r="B312" s="27"/>
      <c r="C312" s="164"/>
      <c r="D312" s="43" t="s">
        <v>474</v>
      </c>
      <c r="E312" s="110">
        <f t="shared" ref="E312:M312" si="102">E310+E311</f>
        <v>45</v>
      </c>
      <c r="F312" s="110">
        <f t="shared" si="102"/>
        <v>7</v>
      </c>
      <c r="G312" s="110">
        <f t="shared" si="102"/>
        <v>38</v>
      </c>
      <c r="H312" s="110">
        <f t="shared" si="102"/>
        <v>42</v>
      </c>
      <c r="I312" s="110">
        <f t="shared" si="102"/>
        <v>5</v>
      </c>
      <c r="J312" s="110">
        <f t="shared" si="102"/>
        <v>37</v>
      </c>
      <c r="K312" s="110">
        <f t="shared" si="102"/>
        <v>7176.7999999999993</v>
      </c>
      <c r="L312" s="110">
        <f t="shared" si="102"/>
        <v>4144.5</v>
      </c>
      <c r="M312" s="110">
        <f t="shared" si="102"/>
        <v>3032.3</v>
      </c>
      <c r="N312" s="118">
        <f t="shared" si="77"/>
        <v>69.075000000000003</v>
      </c>
      <c r="O312" s="118">
        <f t="shared" si="78"/>
        <v>6.8295045045045049</v>
      </c>
    </row>
    <row r="313" spans="2:15" ht="15.75" x14ac:dyDescent="0.25">
      <c r="B313" s="163">
        <v>13</v>
      </c>
      <c r="C313" s="164" t="s">
        <v>124</v>
      </c>
      <c r="D313" s="43" t="s">
        <v>496</v>
      </c>
      <c r="E313" s="110">
        <f t="shared" si="90"/>
        <v>21</v>
      </c>
      <c r="F313" s="118">
        <v>3</v>
      </c>
      <c r="G313" s="118">
        <v>18</v>
      </c>
      <c r="H313" s="110">
        <f t="shared" si="91"/>
        <v>18</v>
      </c>
      <c r="I313" s="110">
        <v>2</v>
      </c>
      <c r="J313" s="110">
        <v>16</v>
      </c>
      <c r="K313" s="110">
        <f t="shared" si="92"/>
        <v>3251.7</v>
      </c>
      <c r="L313" s="110">
        <v>1961.9</v>
      </c>
      <c r="M313" s="110">
        <v>1289.8</v>
      </c>
      <c r="N313" s="114">
        <f t="shared" ref="N313:N372" si="103">L313/I313/12</f>
        <v>81.745833333333337</v>
      </c>
      <c r="O313" s="114">
        <f t="shared" ref="O313:O372" si="104">M313/J313/12</f>
        <v>6.7177083333333334</v>
      </c>
    </row>
    <row r="314" spans="2:15" ht="15.75" x14ac:dyDescent="0.25">
      <c r="B314" s="163"/>
      <c r="C314" s="164"/>
      <c r="D314" s="43" t="s">
        <v>497</v>
      </c>
      <c r="E314" s="110">
        <f t="shared" si="90"/>
        <v>19</v>
      </c>
      <c r="F314" s="118">
        <v>3</v>
      </c>
      <c r="G314" s="118">
        <v>16</v>
      </c>
      <c r="H314" s="110">
        <f t="shared" si="91"/>
        <v>19</v>
      </c>
      <c r="I314" s="110">
        <v>3</v>
      </c>
      <c r="J314" s="110">
        <v>16</v>
      </c>
      <c r="K314" s="110">
        <f t="shared" si="92"/>
        <v>3998.5</v>
      </c>
      <c r="L314" s="110">
        <v>2591.6999999999998</v>
      </c>
      <c r="M314" s="110">
        <v>1406.8</v>
      </c>
      <c r="N314" s="114">
        <f t="shared" si="103"/>
        <v>71.99166666666666</v>
      </c>
      <c r="O314" s="114">
        <f t="shared" si="104"/>
        <v>7.3270833333333334</v>
      </c>
    </row>
    <row r="315" spans="2:15" ht="15.75" x14ac:dyDescent="0.25">
      <c r="B315" s="163"/>
      <c r="C315" s="164"/>
      <c r="D315" s="43" t="s">
        <v>498</v>
      </c>
      <c r="E315" s="110">
        <f t="shared" si="90"/>
        <v>19</v>
      </c>
      <c r="F315" s="118">
        <v>3</v>
      </c>
      <c r="G315" s="118">
        <v>16</v>
      </c>
      <c r="H315" s="110">
        <f t="shared" si="91"/>
        <v>15</v>
      </c>
      <c r="I315" s="110">
        <v>2</v>
      </c>
      <c r="J315" s="110">
        <v>13</v>
      </c>
      <c r="K315" s="110">
        <f t="shared" si="92"/>
        <v>2911.1000000000004</v>
      </c>
      <c r="L315" s="110">
        <v>1817.2</v>
      </c>
      <c r="M315" s="110">
        <v>1093.9000000000001</v>
      </c>
      <c r="N315" s="114">
        <f t="shared" si="103"/>
        <v>75.716666666666669</v>
      </c>
      <c r="O315" s="114">
        <f t="shared" si="104"/>
        <v>7.0121794871794876</v>
      </c>
    </row>
    <row r="316" spans="2:15" ht="15.75" x14ac:dyDescent="0.25">
      <c r="B316" s="27"/>
      <c r="C316" s="164"/>
      <c r="D316" s="43" t="s">
        <v>474</v>
      </c>
      <c r="E316" s="110">
        <f t="shared" ref="E316:M316" si="105">E313+E314+E315</f>
        <v>59</v>
      </c>
      <c r="F316" s="110">
        <f t="shared" si="105"/>
        <v>9</v>
      </c>
      <c r="G316" s="110">
        <f t="shared" si="105"/>
        <v>50</v>
      </c>
      <c r="H316" s="110">
        <f t="shared" si="105"/>
        <v>52</v>
      </c>
      <c r="I316" s="110">
        <f t="shared" si="105"/>
        <v>7</v>
      </c>
      <c r="J316" s="110">
        <f t="shared" si="105"/>
        <v>45</v>
      </c>
      <c r="K316" s="110">
        <f t="shared" si="105"/>
        <v>10161.299999999999</v>
      </c>
      <c r="L316" s="110">
        <f t="shared" si="105"/>
        <v>6370.8</v>
      </c>
      <c r="M316" s="110">
        <f t="shared" si="105"/>
        <v>3790.5</v>
      </c>
      <c r="N316" s="118">
        <f t="shared" si="103"/>
        <v>75.842857142857142</v>
      </c>
      <c r="O316" s="118">
        <f t="shared" si="104"/>
        <v>7.0194444444444448</v>
      </c>
    </row>
    <row r="317" spans="2:15" ht="63.75" customHeight="1" x14ac:dyDescent="0.25">
      <c r="B317" s="8"/>
      <c r="C317" s="140" t="s">
        <v>125</v>
      </c>
      <c r="D317" s="140"/>
      <c r="E317" s="113">
        <f t="shared" ref="E317" si="106">F317+G317</f>
        <v>566</v>
      </c>
      <c r="F317" s="113">
        <f>F321+F324+F327+F330+F333+F334+F337</f>
        <v>99</v>
      </c>
      <c r="G317" s="113">
        <f>G321+G324+G327+G330+G333+G334+G337+G318</f>
        <v>467</v>
      </c>
      <c r="H317" s="113">
        <f t="shared" ref="H317" si="107">I317+J317</f>
        <v>536</v>
      </c>
      <c r="I317" s="113">
        <f>I321+I324+I327+I330+I333+I334+I337</f>
        <v>90</v>
      </c>
      <c r="J317" s="113">
        <f>J321+J324+J327+J330+J333+J334+J337+J318</f>
        <v>446</v>
      </c>
      <c r="K317" s="113">
        <f t="shared" ref="K317" si="108">L317+M317</f>
        <v>137498.6</v>
      </c>
      <c r="L317" s="113">
        <f>L321+L324+L327+L330+L333+L334+L337</f>
        <v>103603.40000000001</v>
      </c>
      <c r="M317" s="113">
        <f>M321+M324+M327+M330+M333+M334+M337+M318</f>
        <v>33895.199999999997</v>
      </c>
      <c r="N317" s="113">
        <f t="shared" si="103"/>
        <v>95.92907407407408</v>
      </c>
      <c r="O317" s="113">
        <f t="shared" si="104"/>
        <v>6.3331838565022416</v>
      </c>
    </row>
    <row r="318" spans="2:15" ht="45" customHeight="1" x14ac:dyDescent="0.25">
      <c r="B318" s="27">
        <v>1</v>
      </c>
      <c r="C318" s="149" t="s">
        <v>126</v>
      </c>
      <c r="D318" s="149">
        <v>3</v>
      </c>
      <c r="E318" s="110">
        <v>15</v>
      </c>
      <c r="F318" s="110"/>
      <c r="G318" s="110">
        <v>15</v>
      </c>
      <c r="H318" s="110">
        <v>14</v>
      </c>
      <c r="I318" s="110"/>
      <c r="J318" s="110">
        <v>13</v>
      </c>
      <c r="K318" s="110">
        <f t="shared" ref="K318:K336" si="109">L318+M318</f>
        <v>4178.5</v>
      </c>
      <c r="L318" s="110"/>
      <c r="M318" s="110">
        <v>4178.5</v>
      </c>
      <c r="N318" s="114"/>
      <c r="O318" s="114">
        <f t="shared" si="104"/>
        <v>26.785256410256409</v>
      </c>
    </row>
    <row r="319" spans="2:15" ht="15.75" x14ac:dyDescent="0.25">
      <c r="B319" s="46"/>
      <c r="C319" s="47"/>
      <c r="D319" s="47" t="s">
        <v>499</v>
      </c>
      <c r="E319" s="110">
        <f>F319+G319</f>
        <v>33</v>
      </c>
      <c r="F319" s="110">
        <v>5</v>
      </c>
      <c r="G319" s="110">
        <v>28</v>
      </c>
      <c r="H319" s="110">
        <f>I319+J319</f>
        <v>29</v>
      </c>
      <c r="I319" s="110">
        <v>5</v>
      </c>
      <c r="J319" s="110">
        <v>24</v>
      </c>
      <c r="K319" s="110">
        <f>L319+M319</f>
        <v>5809.9</v>
      </c>
      <c r="L319" s="110">
        <v>5805.2</v>
      </c>
      <c r="M319" s="110">
        <v>4.7</v>
      </c>
      <c r="N319" s="110">
        <f t="shared" si="103"/>
        <v>96.75333333333333</v>
      </c>
      <c r="O319" s="110">
        <f t="shared" si="104"/>
        <v>1.6319444444444445E-2</v>
      </c>
    </row>
    <row r="320" spans="2:15" ht="15.75" x14ac:dyDescent="0.25">
      <c r="B320" s="46"/>
      <c r="C320" s="47"/>
      <c r="D320" s="47" t="s">
        <v>500</v>
      </c>
      <c r="E320" s="110">
        <f t="shared" ref="E320:E336" si="110">F320+G320</f>
        <v>39</v>
      </c>
      <c r="F320" s="110">
        <v>7</v>
      </c>
      <c r="G320" s="110">
        <v>32</v>
      </c>
      <c r="H320" s="110">
        <f t="shared" ref="H320:H336" si="111">I320+J320</f>
        <v>36</v>
      </c>
      <c r="I320" s="110">
        <v>7</v>
      </c>
      <c r="J320" s="110">
        <v>29</v>
      </c>
      <c r="K320" s="110">
        <f t="shared" si="109"/>
        <v>8033.9</v>
      </c>
      <c r="L320" s="110">
        <v>8029.2</v>
      </c>
      <c r="M320" s="110">
        <v>4.7</v>
      </c>
      <c r="N320" s="110">
        <f t="shared" si="103"/>
        <v>95.585714285714289</v>
      </c>
      <c r="O320" s="110">
        <f t="shared" si="104"/>
        <v>1.3505747126436783E-2</v>
      </c>
    </row>
    <row r="321" spans="2:15" ht="15.75" x14ac:dyDescent="0.25">
      <c r="B321" s="48">
        <v>1</v>
      </c>
      <c r="C321" s="49" t="s">
        <v>129</v>
      </c>
      <c r="D321" s="49"/>
      <c r="E321" s="113">
        <f t="shared" ref="E321:J321" si="112">E319+E320</f>
        <v>72</v>
      </c>
      <c r="F321" s="113">
        <f t="shared" si="112"/>
        <v>12</v>
      </c>
      <c r="G321" s="113">
        <f t="shared" si="112"/>
        <v>60</v>
      </c>
      <c r="H321" s="113">
        <f t="shared" si="112"/>
        <v>65</v>
      </c>
      <c r="I321" s="113">
        <f t="shared" si="112"/>
        <v>12</v>
      </c>
      <c r="J321" s="113">
        <f t="shared" si="112"/>
        <v>53</v>
      </c>
      <c r="K321" s="113">
        <f>L321+M321</f>
        <v>13843.8</v>
      </c>
      <c r="L321" s="113">
        <f>L319+L320</f>
        <v>13834.4</v>
      </c>
      <c r="M321" s="113">
        <f>M319+M320</f>
        <v>9.4</v>
      </c>
      <c r="N321" s="113">
        <f t="shared" si="103"/>
        <v>96.072222222222209</v>
      </c>
      <c r="O321" s="113">
        <f t="shared" si="104"/>
        <v>1.477987421383648E-2</v>
      </c>
    </row>
    <row r="322" spans="2:15" ht="15.75" x14ac:dyDescent="0.25">
      <c r="B322" s="8"/>
      <c r="C322" s="14"/>
      <c r="D322" s="47" t="s">
        <v>501</v>
      </c>
      <c r="E322" s="110">
        <f t="shared" si="110"/>
        <v>21</v>
      </c>
      <c r="F322" s="110">
        <v>3</v>
      </c>
      <c r="G322" s="110">
        <v>18</v>
      </c>
      <c r="H322" s="110">
        <f t="shared" si="111"/>
        <v>20</v>
      </c>
      <c r="I322" s="110">
        <v>2</v>
      </c>
      <c r="J322" s="110">
        <v>18</v>
      </c>
      <c r="K322" s="110">
        <f t="shared" si="109"/>
        <v>2669.1</v>
      </c>
      <c r="L322" s="110">
        <v>2322.1</v>
      </c>
      <c r="M322" s="110">
        <v>347</v>
      </c>
      <c r="N322" s="110">
        <f t="shared" si="103"/>
        <v>96.754166666666663</v>
      </c>
      <c r="O322" s="110">
        <f t="shared" si="104"/>
        <v>1.6064814814814816</v>
      </c>
    </row>
    <row r="323" spans="2:15" ht="15.75" x14ac:dyDescent="0.25">
      <c r="B323" s="21"/>
      <c r="C323" s="47"/>
      <c r="D323" s="47" t="s">
        <v>502</v>
      </c>
      <c r="E323" s="110">
        <f t="shared" si="110"/>
        <v>21</v>
      </c>
      <c r="F323" s="110">
        <v>3</v>
      </c>
      <c r="G323" s="110">
        <v>18</v>
      </c>
      <c r="H323" s="110">
        <f t="shared" si="111"/>
        <v>19</v>
      </c>
      <c r="I323" s="110">
        <v>2</v>
      </c>
      <c r="J323" s="110">
        <v>17</v>
      </c>
      <c r="K323" s="110">
        <f t="shared" si="109"/>
        <v>2649.9</v>
      </c>
      <c r="L323" s="110">
        <v>2322.1</v>
      </c>
      <c r="M323" s="110">
        <v>327.8</v>
      </c>
      <c r="N323" s="110">
        <f t="shared" si="103"/>
        <v>96.754166666666663</v>
      </c>
      <c r="O323" s="110">
        <f t="shared" si="104"/>
        <v>1.6068627450980391</v>
      </c>
    </row>
    <row r="324" spans="2:15" ht="15.75" x14ac:dyDescent="0.25">
      <c r="B324" s="16">
        <v>2</v>
      </c>
      <c r="C324" s="49" t="s">
        <v>503</v>
      </c>
      <c r="D324" s="49"/>
      <c r="E324" s="113">
        <f t="shared" ref="E324:J324" si="113">E322+E323</f>
        <v>42</v>
      </c>
      <c r="F324" s="113">
        <f t="shared" si="113"/>
        <v>6</v>
      </c>
      <c r="G324" s="113">
        <f t="shared" si="113"/>
        <v>36</v>
      </c>
      <c r="H324" s="113">
        <f t="shared" si="113"/>
        <v>39</v>
      </c>
      <c r="I324" s="113">
        <f t="shared" si="113"/>
        <v>4</v>
      </c>
      <c r="J324" s="113">
        <f t="shared" si="113"/>
        <v>35</v>
      </c>
      <c r="K324" s="113">
        <f>K322+K323</f>
        <v>5319</v>
      </c>
      <c r="L324" s="113">
        <f>L322+L323</f>
        <v>4644.2</v>
      </c>
      <c r="M324" s="113">
        <f>M322+M323</f>
        <v>674.8</v>
      </c>
      <c r="N324" s="110">
        <f t="shared" si="103"/>
        <v>96.754166666666663</v>
      </c>
      <c r="O324" s="110">
        <f t="shared" si="104"/>
        <v>1.6066666666666665</v>
      </c>
    </row>
    <row r="325" spans="2:15" ht="15.75" x14ac:dyDescent="0.25">
      <c r="B325" s="8"/>
      <c r="C325" s="14"/>
      <c r="D325" s="50" t="s">
        <v>504</v>
      </c>
      <c r="E325" s="110">
        <f t="shared" si="110"/>
        <v>89</v>
      </c>
      <c r="F325" s="110">
        <v>18</v>
      </c>
      <c r="G325" s="110">
        <v>71</v>
      </c>
      <c r="H325" s="110">
        <f t="shared" si="111"/>
        <v>84</v>
      </c>
      <c r="I325" s="110">
        <v>15</v>
      </c>
      <c r="J325" s="110">
        <v>69</v>
      </c>
      <c r="K325" s="110">
        <f t="shared" si="109"/>
        <v>16351.7</v>
      </c>
      <c r="L325" s="110">
        <v>16351.7</v>
      </c>
      <c r="M325" s="110">
        <v>0</v>
      </c>
      <c r="N325" s="110">
        <f t="shared" si="103"/>
        <v>90.842777777777783</v>
      </c>
      <c r="O325" s="110">
        <f t="shared" si="104"/>
        <v>0</v>
      </c>
    </row>
    <row r="326" spans="2:15" ht="15.75" x14ac:dyDescent="0.25">
      <c r="B326" s="46"/>
      <c r="C326" s="50"/>
      <c r="D326" s="50" t="s">
        <v>505</v>
      </c>
      <c r="E326" s="110">
        <f t="shared" si="110"/>
        <v>35</v>
      </c>
      <c r="F326" s="110">
        <v>6</v>
      </c>
      <c r="G326" s="110">
        <v>29</v>
      </c>
      <c r="H326" s="110">
        <f t="shared" si="111"/>
        <v>34</v>
      </c>
      <c r="I326" s="110">
        <v>6</v>
      </c>
      <c r="J326" s="110">
        <v>28</v>
      </c>
      <c r="K326" s="110">
        <f t="shared" si="109"/>
        <v>6966.3</v>
      </c>
      <c r="L326" s="110">
        <v>6966.3</v>
      </c>
      <c r="M326" s="110">
        <v>0</v>
      </c>
      <c r="N326" s="110">
        <f t="shared" si="103"/>
        <v>96.754166666666663</v>
      </c>
      <c r="O326" s="110">
        <f t="shared" si="104"/>
        <v>0</v>
      </c>
    </row>
    <row r="327" spans="2:15" ht="15.75" x14ac:dyDescent="0.25">
      <c r="B327" s="51">
        <v>3</v>
      </c>
      <c r="C327" s="52" t="s">
        <v>130</v>
      </c>
      <c r="D327" s="52"/>
      <c r="E327" s="113">
        <f t="shared" ref="E327:M327" si="114">E325+E326</f>
        <v>124</v>
      </c>
      <c r="F327" s="113">
        <f t="shared" si="114"/>
        <v>24</v>
      </c>
      <c r="G327" s="113">
        <f t="shared" si="114"/>
        <v>100</v>
      </c>
      <c r="H327" s="113">
        <f t="shared" si="114"/>
        <v>118</v>
      </c>
      <c r="I327" s="113">
        <f t="shared" si="114"/>
        <v>21</v>
      </c>
      <c r="J327" s="113">
        <f t="shared" si="114"/>
        <v>97</v>
      </c>
      <c r="K327" s="113">
        <f t="shared" si="114"/>
        <v>23318</v>
      </c>
      <c r="L327" s="113">
        <f t="shared" si="114"/>
        <v>23318</v>
      </c>
      <c r="M327" s="113">
        <f t="shared" si="114"/>
        <v>0</v>
      </c>
      <c r="N327" s="113">
        <f t="shared" si="103"/>
        <v>92.531746031746025</v>
      </c>
      <c r="O327" s="113">
        <f t="shared" si="104"/>
        <v>0</v>
      </c>
    </row>
    <row r="328" spans="2:15" ht="15.75" x14ac:dyDescent="0.25">
      <c r="B328" s="8"/>
      <c r="C328" s="14"/>
      <c r="D328" s="50" t="s">
        <v>506</v>
      </c>
      <c r="E328" s="110">
        <f t="shared" si="110"/>
        <v>25</v>
      </c>
      <c r="F328" s="110">
        <v>4</v>
      </c>
      <c r="G328" s="110">
        <v>21</v>
      </c>
      <c r="H328" s="110">
        <f t="shared" si="111"/>
        <v>24</v>
      </c>
      <c r="I328" s="110">
        <v>3</v>
      </c>
      <c r="J328" s="110">
        <v>21</v>
      </c>
      <c r="K328" s="110">
        <f t="shared" si="109"/>
        <v>5022.3999999999996</v>
      </c>
      <c r="L328" s="110">
        <v>3583.1</v>
      </c>
      <c r="M328" s="110">
        <v>1439.3</v>
      </c>
      <c r="N328" s="110">
        <f t="shared" si="103"/>
        <v>99.530555555555551</v>
      </c>
      <c r="O328" s="110">
        <f t="shared" si="104"/>
        <v>5.7115079365079362</v>
      </c>
    </row>
    <row r="329" spans="2:15" ht="15.75" x14ac:dyDescent="0.25">
      <c r="B329" s="53"/>
      <c r="C329" s="50"/>
      <c r="D329" s="50" t="s">
        <v>507</v>
      </c>
      <c r="E329" s="110">
        <f t="shared" si="110"/>
        <v>21</v>
      </c>
      <c r="F329" s="110">
        <v>3</v>
      </c>
      <c r="G329" s="110">
        <v>18</v>
      </c>
      <c r="H329" s="110">
        <f t="shared" si="111"/>
        <v>21</v>
      </c>
      <c r="I329" s="110">
        <v>3</v>
      </c>
      <c r="J329" s="110">
        <v>18</v>
      </c>
      <c r="K329" s="110">
        <f t="shared" si="109"/>
        <v>4816.7</v>
      </c>
      <c r="L329" s="110">
        <v>3583.1</v>
      </c>
      <c r="M329" s="110">
        <v>1233.5999999999999</v>
      </c>
      <c r="N329" s="110">
        <f t="shared" si="103"/>
        <v>99.530555555555551</v>
      </c>
      <c r="O329" s="110">
        <f t="shared" si="104"/>
        <v>5.7111111111111112</v>
      </c>
    </row>
    <row r="330" spans="2:15" ht="15.75" x14ac:dyDescent="0.25">
      <c r="B330" s="51">
        <v>4</v>
      </c>
      <c r="C330" s="52" t="s">
        <v>131</v>
      </c>
      <c r="D330" s="52"/>
      <c r="E330" s="113">
        <f t="shared" ref="E330:M330" si="115">E328+E329</f>
        <v>46</v>
      </c>
      <c r="F330" s="113">
        <f t="shared" si="115"/>
        <v>7</v>
      </c>
      <c r="G330" s="113">
        <f t="shared" si="115"/>
        <v>39</v>
      </c>
      <c r="H330" s="113">
        <f t="shared" si="115"/>
        <v>45</v>
      </c>
      <c r="I330" s="113">
        <f t="shared" si="115"/>
        <v>6</v>
      </c>
      <c r="J330" s="113">
        <f t="shared" si="115"/>
        <v>39</v>
      </c>
      <c r="K330" s="113">
        <f t="shared" si="115"/>
        <v>9839.0999999999985</v>
      </c>
      <c r="L330" s="113">
        <f t="shared" si="115"/>
        <v>7166.2</v>
      </c>
      <c r="M330" s="113">
        <f t="shared" si="115"/>
        <v>2672.8999999999996</v>
      </c>
      <c r="N330" s="113">
        <f t="shared" si="103"/>
        <v>99.530555555555551</v>
      </c>
      <c r="O330" s="113">
        <f t="shared" si="104"/>
        <v>5.7113247863247851</v>
      </c>
    </row>
    <row r="331" spans="2:15" ht="15.75" x14ac:dyDescent="0.25">
      <c r="B331" s="8"/>
      <c r="C331" s="14"/>
      <c r="D331" s="50" t="s">
        <v>508</v>
      </c>
      <c r="E331" s="110">
        <f t="shared" si="110"/>
        <v>48</v>
      </c>
      <c r="F331" s="110">
        <v>8</v>
      </c>
      <c r="G331" s="110">
        <v>40</v>
      </c>
      <c r="H331" s="110">
        <f t="shared" si="111"/>
        <v>44</v>
      </c>
      <c r="I331" s="110">
        <v>8</v>
      </c>
      <c r="J331" s="110">
        <v>36</v>
      </c>
      <c r="K331" s="110">
        <f t="shared" si="109"/>
        <v>10448.799999999999</v>
      </c>
      <c r="L331" s="110">
        <v>9188.7999999999993</v>
      </c>
      <c r="M331" s="110">
        <v>1260</v>
      </c>
      <c r="N331" s="110">
        <f t="shared" si="103"/>
        <v>95.716666666666654</v>
      </c>
      <c r="O331" s="110">
        <f t="shared" si="104"/>
        <v>2.9166666666666665</v>
      </c>
    </row>
    <row r="332" spans="2:15" ht="15.75" x14ac:dyDescent="0.25">
      <c r="B332" s="53"/>
      <c r="C332" s="50"/>
      <c r="D332" s="50" t="s">
        <v>509</v>
      </c>
      <c r="E332" s="110">
        <f t="shared" si="110"/>
        <v>28</v>
      </c>
      <c r="F332" s="110">
        <v>4</v>
      </c>
      <c r="G332" s="110">
        <v>24</v>
      </c>
      <c r="H332" s="110">
        <f t="shared" si="111"/>
        <v>28</v>
      </c>
      <c r="I332" s="110">
        <v>4</v>
      </c>
      <c r="J332" s="110">
        <v>24</v>
      </c>
      <c r="K332" s="110">
        <f t="shared" si="109"/>
        <v>4423</v>
      </c>
      <c r="L332" s="110">
        <v>3583.1</v>
      </c>
      <c r="M332" s="110">
        <v>839.9</v>
      </c>
      <c r="N332" s="110">
        <f t="shared" si="103"/>
        <v>74.64791666666666</v>
      </c>
      <c r="O332" s="110">
        <f t="shared" si="104"/>
        <v>2.916319444444444</v>
      </c>
    </row>
    <row r="333" spans="2:15" ht="15.75" x14ac:dyDescent="0.25">
      <c r="B333" s="51">
        <v>5</v>
      </c>
      <c r="C333" s="52" t="s">
        <v>132</v>
      </c>
      <c r="D333" s="52"/>
      <c r="E333" s="113">
        <f t="shared" ref="E333:M333" si="116">E331+E332</f>
        <v>76</v>
      </c>
      <c r="F333" s="113">
        <f t="shared" si="116"/>
        <v>12</v>
      </c>
      <c r="G333" s="113">
        <f t="shared" si="116"/>
        <v>64</v>
      </c>
      <c r="H333" s="113">
        <f t="shared" si="116"/>
        <v>72</v>
      </c>
      <c r="I333" s="113">
        <f t="shared" si="116"/>
        <v>12</v>
      </c>
      <c r="J333" s="113">
        <f t="shared" si="116"/>
        <v>60</v>
      </c>
      <c r="K333" s="113">
        <f t="shared" si="116"/>
        <v>14871.8</v>
      </c>
      <c r="L333" s="113">
        <f t="shared" si="116"/>
        <v>12771.9</v>
      </c>
      <c r="M333" s="113">
        <f t="shared" si="116"/>
        <v>2099.9</v>
      </c>
      <c r="N333" s="113">
        <f t="shared" si="103"/>
        <v>88.693750000000009</v>
      </c>
      <c r="O333" s="113">
        <f t="shared" si="104"/>
        <v>2.9165277777777781</v>
      </c>
    </row>
    <row r="334" spans="2:15" ht="15.75" x14ac:dyDescent="0.25">
      <c r="B334" s="51">
        <v>6</v>
      </c>
      <c r="C334" s="52" t="s">
        <v>133</v>
      </c>
      <c r="D334" s="52" t="s">
        <v>510</v>
      </c>
      <c r="E334" s="113">
        <f t="shared" si="110"/>
        <v>108</v>
      </c>
      <c r="F334" s="113">
        <v>23</v>
      </c>
      <c r="G334" s="113">
        <v>85</v>
      </c>
      <c r="H334" s="113">
        <f t="shared" si="111"/>
        <v>104</v>
      </c>
      <c r="I334" s="113">
        <v>20</v>
      </c>
      <c r="J334" s="113">
        <v>84</v>
      </c>
      <c r="K334" s="113">
        <f t="shared" si="109"/>
        <v>33832.100000000006</v>
      </c>
      <c r="L334" s="113">
        <v>24250.400000000001</v>
      </c>
      <c r="M334" s="113">
        <v>9581.7000000000007</v>
      </c>
      <c r="N334" s="113">
        <f t="shared" si="103"/>
        <v>101.04333333333334</v>
      </c>
      <c r="O334" s="113">
        <f t="shared" si="104"/>
        <v>9.5056547619047631</v>
      </c>
    </row>
    <row r="335" spans="2:15" ht="15.75" x14ac:dyDescent="0.25">
      <c r="B335" s="8"/>
      <c r="C335" s="14"/>
      <c r="D335" s="50" t="s">
        <v>511</v>
      </c>
      <c r="E335" s="110">
        <f t="shared" si="110"/>
        <v>47</v>
      </c>
      <c r="F335" s="110">
        <v>9</v>
      </c>
      <c r="G335" s="110">
        <v>38</v>
      </c>
      <c r="H335" s="110">
        <f t="shared" si="111"/>
        <v>45</v>
      </c>
      <c r="I335" s="110">
        <v>9</v>
      </c>
      <c r="J335" s="110">
        <v>36</v>
      </c>
      <c r="K335" s="110">
        <f t="shared" si="109"/>
        <v>18576.400000000001</v>
      </c>
      <c r="L335" s="110">
        <v>10549.3</v>
      </c>
      <c r="M335" s="110">
        <v>8027.1</v>
      </c>
      <c r="N335" s="110">
        <f t="shared" si="103"/>
        <v>97.678703703703704</v>
      </c>
      <c r="O335" s="110">
        <f t="shared" si="104"/>
        <v>18.581250000000001</v>
      </c>
    </row>
    <row r="336" spans="2:15" ht="15.75" x14ac:dyDescent="0.25">
      <c r="B336" s="53"/>
      <c r="C336" s="50"/>
      <c r="D336" s="50" t="s">
        <v>512</v>
      </c>
      <c r="E336" s="110">
        <f t="shared" si="110"/>
        <v>36</v>
      </c>
      <c r="F336" s="110">
        <v>6</v>
      </c>
      <c r="G336" s="110">
        <v>30</v>
      </c>
      <c r="H336" s="110">
        <f t="shared" si="111"/>
        <v>35</v>
      </c>
      <c r="I336" s="110">
        <v>6</v>
      </c>
      <c r="J336" s="110">
        <v>29</v>
      </c>
      <c r="K336" s="110">
        <f t="shared" si="109"/>
        <v>13719.9</v>
      </c>
      <c r="L336" s="110">
        <v>7069</v>
      </c>
      <c r="M336" s="110">
        <v>6650.9</v>
      </c>
      <c r="N336" s="110">
        <f t="shared" si="103"/>
        <v>98.180555555555557</v>
      </c>
      <c r="O336" s="110">
        <f t="shared" si="104"/>
        <v>19.1117816091954</v>
      </c>
    </row>
    <row r="337" spans="2:15" ht="15.75" x14ac:dyDescent="0.25">
      <c r="B337" s="51">
        <v>7</v>
      </c>
      <c r="C337" s="52" t="s">
        <v>134</v>
      </c>
      <c r="D337" s="54"/>
      <c r="E337" s="113">
        <f t="shared" ref="E337:M337" si="117">E335+E336</f>
        <v>83</v>
      </c>
      <c r="F337" s="113">
        <f t="shared" si="117"/>
        <v>15</v>
      </c>
      <c r="G337" s="113">
        <f t="shared" si="117"/>
        <v>68</v>
      </c>
      <c r="H337" s="113">
        <f t="shared" si="117"/>
        <v>80</v>
      </c>
      <c r="I337" s="113">
        <f t="shared" si="117"/>
        <v>15</v>
      </c>
      <c r="J337" s="113">
        <f t="shared" si="117"/>
        <v>65</v>
      </c>
      <c r="K337" s="113">
        <f t="shared" si="117"/>
        <v>32296.300000000003</v>
      </c>
      <c r="L337" s="113">
        <f t="shared" si="117"/>
        <v>17618.3</v>
      </c>
      <c r="M337" s="113">
        <f t="shared" si="117"/>
        <v>14678</v>
      </c>
      <c r="N337" s="113">
        <f t="shared" si="103"/>
        <v>97.879444444444445</v>
      </c>
      <c r="O337" s="113">
        <f t="shared" si="104"/>
        <v>18.817948717948717</v>
      </c>
    </row>
    <row r="338" spans="2:15" ht="71.25" customHeight="1" x14ac:dyDescent="0.25">
      <c r="B338" s="8"/>
      <c r="C338" s="140" t="s">
        <v>135</v>
      </c>
      <c r="D338" s="140"/>
      <c r="E338" s="113">
        <f t="shared" ref="E338" si="118">F338+G338</f>
        <v>1118</v>
      </c>
      <c r="F338" s="113">
        <f>F339+F340+F341+F344+F347+F351+F355+F358+F362+F365+F368+F371+F374+F377</f>
        <v>242</v>
      </c>
      <c r="G338" s="113">
        <f>G339+G340+G341+G344+G347+G351+G355+G358+G362+G365+G368+G371+G374+G377</f>
        <v>876</v>
      </c>
      <c r="H338" s="113">
        <f t="shared" ref="H338" si="119">I338+J338</f>
        <v>977</v>
      </c>
      <c r="I338" s="113">
        <f>I339+I340+I341+I344+I347+I351+I355+I358+I362+I365+I368+I371+I374+I377</f>
        <v>166</v>
      </c>
      <c r="J338" s="113">
        <f>J339+J340+J341+J344+J347+J351+J355+J358+J362+J365+J368+J371+J374+J377</f>
        <v>811</v>
      </c>
      <c r="K338" s="113">
        <f t="shared" ref="K338" si="120">L338+M338</f>
        <v>284686.89</v>
      </c>
      <c r="L338" s="113">
        <f>L339+L340+L341+L344+L347+L351+L355+L358+L362+L365+L368+L371+L374+L377</f>
        <v>183969.09</v>
      </c>
      <c r="M338" s="113">
        <f>M339+M340+M341+M344+M347+M351+M355+M358+M362+M365+M368+M371+M374+M377</f>
        <v>100717.8</v>
      </c>
      <c r="N338" s="113">
        <f t="shared" si="103"/>
        <v>92.3539608433735</v>
      </c>
      <c r="O338" s="113">
        <f t="shared" si="104"/>
        <v>10.34913686806412</v>
      </c>
    </row>
    <row r="339" spans="2:15" ht="60.75" customHeight="1" x14ac:dyDescent="0.25">
      <c r="B339" s="55">
        <v>1</v>
      </c>
      <c r="C339" s="149" t="s">
        <v>136</v>
      </c>
      <c r="D339" s="149"/>
      <c r="E339" s="110">
        <f t="shared" ref="E339:E379" si="121">F339+G339</f>
        <v>22</v>
      </c>
      <c r="F339" s="110"/>
      <c r="G339" s="110">
        <v>22</v>
      </c>
      <c r="H339" s="110">
        <f t="shared" ref="H339:H379" si="122">I339+J339</f>
        <v>19</v>
      </c>
      <c r="I339" s="110"/>
      <c r="J339" s="110">
        <v>19</v>
      </c>
      <c r="K339" s="110">
        <f t="shared" ref="K339:K379" si="123">L339+M339</f>
        <v>6566.1</v>
      </c>
      <c r="L339" s="110"/>
      <c r="M339" s="110">
        <v>6566.1</v>
      </c>
      <c r="N339" s="110"/>
      <c r="O339" s="110">
        <f t="shared" si="104"/>
        <v>28.798684210526318</v>
      </c>
    </row>
    <row r="340" spans="2:15" ht="15.75" x14ac:dyDescent="0.25">
      <c r="B340" s="16">
        <v>2</v>
      </c>
      <c r="C340" s="56" t="s">
        <v>139</v>
      </c>
      <c r="D340" s="57" t="s">
        <v>513</v>
      </c>
      <c r="E340" s="110">
        <f t="shared" si="121"/>
        <v>94</v>
      </c>
      <c r="F340" s="110">
        <v>21</v>
      </c>
      <c r="G340" s="110">
        <v>73</v>
      </c>
      <c r="H340" s="110">
        <f t="shared" si="122"/>
        <v>78</v>
      </c>
      <c r="I340" s="110">
        <v>14</v>
      </c>
      <c r="J340" s="110">
        <v>64</v>
      </c>
      <c r="K340" s="110">
        <f t="shared" si="123"/>
        <v>18776.8</v>
      </c>
      <c r="L340" s="110">
        <v>14466.5</v>
      </c>
      <c r="M340" s="110">
        <v>4310.3</v>
      </c>
      <c r="N340" s="110">
        <f t="shared" si="103"/>
        <v>86.110119047619051</v>
      </c>
      <c r="O340" s="110">
        <f t="shared" si="104"/>
        <v>5.6123697916666666</v>
      </c>
    </row>
    <row r="341" spans="2:15" ht="15.75" x14ac:dyDescent="0.25">
      <c r="B341" s="16">
        <v>3</v>
      </c>
      <c r="C341" s="56" t="s">
        <v>140</v>
      </c>
      <c r="D341" s="58"/>
      <c r="E341" s="110">
        <f t="shared" si="121"/>
        <v>51</v>
      </c>
      <c r="F341" s="110">
        <v>11</v>
      </c>
      <c r="G341" s="110">
        <v>40</v>
      </c>
      <c r="H341" s="110">
        <f t="shared" si="122"/>
        <v>46</v>
      </c>
      <c r="I341" s="110">
        <f>I342+I343</f>
        <v>9</v>
      </c>
      <c r="J341" s="110">
        <f>J342+J343</f>
        <v>37</v>
      </c>
      <c r="K341" s="110">
        <f t="shared" si="123"/>
        <v>10200.599999999999</v>
      </c>
      <c r="L341" s="110">
        <f>L342+L343</f>
        <v>8461.2999999999993</v>
      </c>
      <c r="M341" s="110">
        <f>M342+M343</f>
        <v>1739.3000000000002</v>
      </c>
      <c r="N341" s="110">
        <f t="shared" si="103"/>
        <v>78.345370370370361</v>
      </c>
      <c r="O341" s="110">
        <f t="shared" si="104"/>
        <v>3.9173423423423426</v>
      </c>
    </row>
    <row r="342" spans="2:15" ht="15.75" x14ac:dyDescent="0.25">
      <c r="B342" s="16"/>
      <c r="C342" s="56"/>
      <c r="D342" s="57" t="s">
        <v>514</v>
      </c>
      <c r="E342" s="110">
        <f t="shared" si="121"/>
        <v>31</v>
      </c>
      <c r="F342" s="110">
        <v>7</v>
      </c>
      <c r="G342" s="110">
        <v>24</v>
      </c>
      <c r="H342" s="110">
        <f t="shared" si="122"/>
        <v>26</v>
      </c>
      <c r="I342" s="110">
        <v>5</v>
      </c>
      <c r="J342" s="110">
        <v>21</v>
      </c>
      <c r="K342" s="110">
        <f t="shared" si="123"/>
        <v>6033.7999999999993</v>
      </c>
      <c r="L342" s="110">
        <v>5004.8999999999996</v>
      </c>
      <c r="M342" s="110">
        <v>1028.9000000000001</v>
      </c>
      <c r="N342" s="110">
        <f t="shared" si="103"/>
        <v>83.414999999999992</v>
      </c>
      <c r="O342" s="110">
        <f t="shared" si="104"/>
        <v>4.0829365079365081</v>
      </c>
    </row>
    <row r="343" spans="2:15" ht="15.75" x14ac:dyDescent="0.25">
      <c r="B343" s="16"/>
      <c r="C343" s="56"/>
      <c r="D343" s="57" t="s">
        <v>515</v>
      </c>
      <c r="E343" s="110">
        <f t="shared" si="121"/>
        <v>20</v>
      </c>
      <c r="F343" s="110">
        <v>4</v>
      </c>
      <c r="G343" s="110">
        <v>16</v>
      </c>
      <c r="H343" s="110">
        <f t="shared" si="122"/>
        <v>20</v>
      </c>
      <c r="I343" s="110">
        <v>4</v>
      </c>
      <c r="J343" s="110">
        <v>16</v>
      </c>
      <c r="K343" s="110">
        <f t="shared" si="123"/>
        <v>4166.8</v>
      </c>
      <c r="L343" s="110">
        <v>3456.4</v>
      </c>
      <c r="M343" s="110">
        <v>710.4</v>
      </c>
      <c r="N343" s="110">
        <f t="shared" si="103"/>
        <v>72.00833333333334</v>
      </c>
      <c r="O343" s="110">
        <f t="shared" si="104"/>
        <v>3.6999999999999997</v>
      </c>
    </row>
    <row r="344" spans="2:15" ht="15.75" x14ac:dyDescent="0.25">
      <c r="B344" s="16">
        <v>4</v>
      </c>
      <c r="C344" s="59" t="s">
        <v>141</v>
      </c>
      <c r="D344" s="57"/>
      <c r="E344" s="110">
        <f t="shared" si="121"/>
        <v>51</v>
      </c>
      <c r="F344" s="110">
        <f>F345+F346</f>
        <v>12</v>
      </c>
      <c r="G344" s="110">
        <f>G345+G346</f>
        <v>39</v>
      </c>
      <c r="H344" s="110">
        <f t="shared" si="122"/>
        <v>45</v>
      </c>
      <c r="I344" s="110">
        <f>I345+I346</f>
        <v>8</v>
      </c>
      <c r="J344" s="110">
        <f>J345+J346</f>
        <v>37</v>
      </c>
      <c r="K344" s="110">
        <f t="shared" si="123"/>
        <v>14421.3</v>
      </c>
      <c r="L344" s="110">
        <f>L345+L346</f>
        <v>8748.7999999999993</v>
      </c>
      <c r="M344" s="110">
        <f>M345+M346</f>
        <v>5672.5</v>
      </c>
      <c r="N344" s="110">
        <f t="shared" si="103"/>
        <v>91.133333333333326</v>
      </c>
      <c r="O344" s="110">
        <f t="shared" si="104"/>
        <v>12.775900900900901</v>
      </c>
    </row>
    <row r="345" spans="2:15" ht="15.75" x14ac:dyDescent="0.25">
      <c r="B345" s="16"/>
      <c r="C345" s="59"/>
      <c r="D345" s="57" t="s">
        <v>516</v>
      </c>
      <c r="E345" s="110">
        <f t="shared" si="121"/>
        <v>35</v>
      </c>
      <c r="F345" s="110">
        <v>9</v>
      </c>
      <c r="G345" s="110">
        <v>26</v>
      </c>
      <c r="H345" s="110">
        <f t="shared" si="122"/>
        <v>29</v>
      </c>
      <c r="I345" s="110">
        <v>5</v>
      </c>
      <c r="J345" s="110">
        <v>24</v>
      </c>
      <c r="K345" s="110">
        <f t="shared" si="123"/>
        <v>9156.7000000000007</v>
      </c>
      <c r="L345" s="110">
        <v>5457.1</v>
      </c>
      <c r="M345" s="110">
        <v>3699.6</v>
      </c>
      <c r="N345" s="110">
        <f t="shared" si="103"/>
        <v>90.951666666666668</v>
      </c>
      <c r="O345" s="110">
        <f t="shared" si="104"/>
        <v>12.845833333333333</v>
      </c>
    </row>
    <row r="346" spans="2:15" ht="24.75" x14ac:dyDescent="0.25">
      <c r="B346" s="16"/>
      <c r="C346" s="59"/>
      <c r="D346" s="57" t="s">
        <v>517</v>
      </c>
      <c r="E346" s="110">
        <f t="shared" si="121"/>
        <v>16</v>
      </c>
      <c r="F346" s="110">
        <v>3</v>
      </c>
      <c r="G346" s="110">
        <v>13</v>
      </c>
      <c r="H346" s="110">
        <f t="shared" si="122"/>
        <v>16</v>
      </c>
      <c r="I346" s="110">
        <v>3</v>
      </c>
      <c r="J346" s="110">
        <v>13</v>
      </c>
      <c r="K346" s="110">
        <f t="shared" si="123"/>
        <v>5264.6</v>
      </c>
      <c r="L346" s="110">
        <v>3291.7</v>
      </c>
      <c r="M346" s="110">
        <v>1972.9</v>
      </c>
      <c r="N346" s="110">
        <f t="shared" si="103"/>
        <v>91.436111111111117</v>
      </c>
      <c r="O346" s="110">
        <f t="shared" si="104"/>
        <v>12.646794871794873</v>
      </c>
    </row>
    <row r="347" spans="2:15" ht="15.75" x14ac:dyDescent="0.25">
      <c r="B347" s="16">
        <v>5</v>
      </c>
      <c r="C347" s="59" t="s">
        <v>142</v>
      </c>
      <c r="D347" s="57"/>
      <c r="E347" s="110">
        <f t="shared" si="121"/>
        <v>66</v>
      </c>
      <c r="F347" s="110">
        <f>F348+F349+F350</f>
        <v>15</v>
      </c>
      <c r="G347" s="110">
        <f>G348+G349+G350</f>
        <v>51</v>
      </c>
      <c r="H347" s="110">
        <f t="shared" si="122"/>
        <v>52</v>
      </c>
      <c r="I347" s="110">
        <f>I348+I349+I350</f>
        <v>6</v>
      </c>
      <c r="J347" s="110">
        <f>J348+J349+J350</f>
        <v>46</v>
      </c>
      <c r="K347" s="110">
        <f t="shared" si="123"/>
        <v>17417.099999999999</v>
      </c>
      <c r="L347" s="110">
        <f>L348+L349+L350</f>
        <v>6891.6</v>
      </c>
      <c r="M347" s="110">
        <f>M348+M349+M350</f>
        <v>10525.5</v>
      </c>
      <c r="N347" s="110">
        <f t="shared" si="103"/>
        <v>95.716666666666683</v>
      </c>
      <c r="O347" s="110">
        <f t="shared" si="104"/>
        <v>19.067934782608695</v>
      </c>
    </row>
    <row r="348" spans="2:15" ht="15.75" x14ac:dyDescent="0.25">
      <c r="B348" s="16"/>
      <c r="C348" s="59"/>
      <c r="D348" s="57" t="s">
        <v>518</v>
      </c>
      <c r="E348" s="110">
        <f t="shared" si="121"/>
        <v>29</v>
      </c>
      <c r="F348" s="110">
        <v>7</v>
      </c>
      <c r="G348" s="110">
        <v>22</v>
      </c>
      <c r="H348" s="110">
        <f t="shared" si="122"/>
        <v>24</v>
      </c>
      <c r="I348" s="110">
        <v>4</v>
      </c>
      <c r="J348" s="110">
        <v>20</v>
      </c>
      <c r="K348" s="110">
        <f t="shared" si="123"/>
        <v>8954.9</v>
      </c>
      <c r="L348" s="110">
        <v>4457.5</v>
      </c>
      <c r="M348" s="110">
        <v>4497.3999999999996</v>
      </c>
      <c r="N348" s="110">
        <f t="shared" si="103"/>
        <v>92.864583333333329</v>
      </c>
      <c r="O348" s="110">
        <f t="shared" si="104"/>
        <v>18.739166666666666</v>
      </c>
    </row>
    <row r="349" spans="2:15" ht="15.75" x14ac:dyDescent="0.25">
      <c r="B349" s="16"/>
      <c r="C349" s="59"/>
      <c r="D349" s="57" t="s">
        <v>519</v>
      </c>
      <c r="E349" s="110">
        <f t="shared" si="121"/>
        <v>14</v>
      </c>
      <c r="F349" s="110">
        <v>3</v>
      </c>
      <c r="G349" s="110">
        <v>11</v>
      </c>
      <c r="H349" s="110">
        <f t="shared" si="122"/>
        <v>11</v>
      </c>
      <c r="I349" s="110">
        <v>1</v>
      </c>
      <c r="J349" s="110">
        <v>10</v>
      </c>
      <c r="K349" s="110">
        <f t="shared" si="123"/>
        <v>3658.9</v>
      </c>
      <c r="L349" s="110">
        <v>1198.0999999999999</v>
      </c>
      <c r="M349" s="110">
        <v>2460.8000000000002</v>
      </c>
      <c r="N349" s="110">
        <f t="shared" si="103"/>
        <v>99.841666666666654</v>
      </c>
      <c r="O349" s="110">
        <f t="shared" si="104"/>
        <v>20.506666666666668</v>
      </c>
    </row>
    <row r="350" spans="2:15" ht="15.75" x14ac:dyDescent="0.25">
      <c r="B350" s="16"/>
      <c r="C350" s="59"/>
      <c r="D350" s="57" t="s">
        <v>520</v>
      </c>
      <c r="E350" s="110">
        <f t="shared" si="121"/>
        <v>23</v>
      </c>
      <c r="F350" s="110">
        <v>5</v>
      </c>
      <c r="G350" s="110">
        <v>18</v>
      </c>
      <c r="H350" s="110">
        <f t="shared" si="122"/>
        <v>17</v>
      </c>
      <c r="I350" s="110">
        <v>1</v>
      </c>
      <c r="J350" s="110">
        <v>16</v>
      </c>
      <c r="K350" s="110">
        <f t="shared" si="123"/>
        <v>4803.3</v>
      </c>
      <c r="L350" s="110">
        <v>1236</v>
      </c>
      <c r="M350" s="110">
        <v>3567.3</v>
      </c>
      <c r="N350" s="110">
        <f t="shared" si="103"/>
        <v>103</v>
      </c>
      <c r="O350" s="110">
        <f t="shared" si="104"/>
        <v>18.579687500000002</v>
      </c>
    </row>
    <row r="351" spans="2:15" ht="15.75" x14ac:dyDescent="0.25">
      <c r="B351" s="16">
        <v>6</v>
      </c>
      <c r="C351" s="59" t="s">
        <v>143</v>
      </c>
      <c r="D351" s="57"/>
      <c r="E351" s="110">
        <f t="shared" si="121"/>
        <v>148</v>
      </c>
      <c r="F351" s="110">
        <f>F352+F353+F354</f>
        <v>32</v>
      </c>
      <c r="G351" s="110">
        <f>G352+G353+G354</f>
        <v>116</v>
      </c>
      <c r="H351" s="110">
        <f t="shared" si="122"/>
        <v>126</v>
      </c>
      <c r="I351" s="110">
        <f>I352+I353+I354</f>
        <v>22</v>
      </c>
      <c r="J351" s="110">
        <f>J352+J353+J354</f>
        <v>104</v>
      </c>
      <c r="K351" s="110">
        <f t="shared" si="123"/>
        <v>42698.1</v>
      </c>
      <c r="L351" s="110">
        <f>L352+L353+L354</f>
        <v>27559.1</v>
      </c>
      <c r="M351" s="110">
        <f>M352+M353+M354</f>
        <v>15139</v>
      </c>
      <c r="N351" s="110">
        <f t="shared" si="103"/>
        <v>104.39053030303029</v>
      </c>
      <c r="O351" s="110">
        <f t="shared" si="104"/>
        <v>12.130608974358973</v>
      </c>
    </row>
    <row r="352" spans="2:15" ht="15.75" x14ac:dyDescent="0.25">
      <c r="B352" s="16"/>
      <c r="C352" s="59"/>
      <c r="D352" s="57" t="s">
        <v>521</v>
      </c>
      <c r="E352" s="110">
        <f t="shared" si="121"/>
        <v>102</v>
      </c>
      <c r="F352" s="110">
        <v>22</v>
      </c>
      <c r="G352" s="110">
        <v>80</v>
      </c>
      <c r="H352" s="110">
        <f t="shared" si="122"/>
        <v>85</v>
      </c>
      <c r="I352" s="110">
        <v>15</v>
      </c>
      <c r="J352" s="110">
        <v>70</v>
      </c>
      <c r="K352" s="110">
        <f t="shared" si="123"/>
        <v>28735.699999999997</v>
      </c>
      <c r="L352" s="110">
        <v>18566.8</v>
      </c>
      <c r="M352" s="110">
        <v>10168.9</v>
      </c>
      <c r="N352" s="110">
        <f t="shared" si="103"/>
        <v>103.14888888888889</v>
      </c>
      <c r="O352" s="110">
        <f t="shared" si="104"/>
        <v>12.105833333333331</v>
      </c>
    </row>
    <row r="353" spans="2:15" ht="15.75" x14ac:dyDescent="0.25">
      <c r="B353" s="16"/>
      <c r="C353" s="59"/>
      <c r="D353" s="57" t="s">
        <v>522</v>
      </c>
      <c r="E353" s="110">
        <f t="shared" si="121"/>
        <v>19</v>
      </c>
      <c r="F353" s="110">
        <v>4</v>
      </c>
      <c r="G353" s="110">
        <v>15</v>
      </c>
      <c r="H353" s="110">
        <f t="shared" si="122"/>
        <v>16</v>
      </c>
      <c r="I353" s="110">
        <v>2</v>
      </c>
      <c r="J353" s="110">
        <v>14</v>
      </c>
      <c r="K353" s="110">
        <f t="shared" si="123"/>
        <v>4883.2</v>
      </c>
      <c r="L353" s="110">
        <v>2774.6</v>
      </c>
      <c r="M353" s="110">
        <v>2108.6</v>
      </c>
      <c r="N353" s="110">
        <f t="shared" si="103"/>
        <v>115.60833333333333</v>
      </c>
      <c r="O353" s="110">
        <f t="shared" si="104"/>
        <v>12.551190476190476</v>
      </c>
    </row>
    <row r="354" spans="2:15" ht="15.75" x14ac:dyDescent="0.25">
      <c r="B354" s="16"/>
      <c r="C354" s="59"/>
      <c r="D354" s="57" t="s">
        <v>523</v>
      </c>
      <c r="E354" s="110">
        <f t="shared" si="121"/>
        <v>27</v>
      </c>
      <c r="F354" s="110">
        <v>6</v>
      </c>
      <c r="G354" s="110">
        <v>21</v>
      </c>
      <c r="H354" s="110">
        <f t="shared" si="122"/>
        <v>25</v>
      </c>
      <c r="I354" s="110">
        <v>5</v>
      </c>
      <c r="J354" s="110">
        <v>20</v>
      </c>
      <c r="K354" s="110">
        <f t="shared" si="123"/>
        <v>9079.2000000000007</v>
      </c>
      <c r="L354" s="110">
        <v>6217.7</v>
      </c>
      <c r="M354" s="110">
        <v>2861.5</v>
      </c>
      <c r="N354" s="110">
        <f t="shared" si="103"/>
        <v>103.62833333333333</v>
      </c>
      <c r="O354" s="110">
        <f t="shared" si="104"/>
        <v>11.922916666666666</v>
      </c>
    </row>
    <row r="355" spans="2:15" ht="15.75" x14ac:dyDescent="0.25">
      <c r="B355" s="16">
        <v>7</v>
      </c>
      <c r="C355" s="59" t="s">
        <v>144</v>
      </c>
      <c r="D355" s="57"/>
      <c r="E355" s="110">
        <f t="shared" si="121"/>
        <v>52.5</v>
      </c>
      <c r="F355" s="110">
        <f>F356+F357</f>
        <v>11</v>
      </c>
      <c r="G355" s="110">
        <f>G356+G357</f>
        <v>41.5</v>
      </c>
      <c r="H355" s="110">
        <f t="shared" si="122"/>
        <v>49.5</v>
      </c>
      <c r="I355" s="110">
        <f>I356+I357</f>
        <v>8</v>
      </c>
      <c r="J355" s="110">
        <f>J356+J357</f>
        <v>41.5</v>
      </c>
      <c r="K355" s="110">
        <f t="shared" si="123"/>
        <v>8787.2000000000007</v>
      </c>
      <c r="L355" s="110">
        <f>L356+L357</f>
        <v>6943</v>
      </c>
      <c r="M355" s="110">
        <f>M356+M357</f>
        <v>1844.1999999999998</v>
      </c>
      <c r="N355" s="110">
        <f t="shared" si="103"/>
        <v>72.322916666666671</v>
      </c>
      <c r="O355" s="110">
        <f t="shared" si="104"/>
        <v>3.7032128514056222</v>
      </c>
    </row>
    <row r="356" spans="2:15" ht="15.75" x14ac:dyDescent="0.25">
      <c r="B356" s="16"/>
      <c r="C356" s="59"/>
      <c r="D356" s="57" t="s">
        <v>524</v>
      </c>
      <c r="E356" s="110">
        <f t="shared" si="121"/>
        <v>31.5</v>
      </c>
      <c r="F356" s="110">
        <v>7</v>
      </c>
      <c r="G356" s="110">
        <v>24.5</v>
      </c>
      <c r="H356" s="110">
        <f t="shared" si="122"/>
        <v>29.5</v>
      </c>
      <c r="I356" s="110">
        <v>5</v>
      </c>
      <c r="J356" s="110">
        <v>24.5</v>
      </c>
      <c r="K356" s="110">
        <f t="shared" si="123"/>
        <v>5504.2000000000007</v>
      </c>
      <c r="L356" s="110">
        <v>4441.1000000000004</v>
      </c>
      <c r="M356" s="110">
        <v>1063.0999999999999</v>
      </c>
      <c r="N356" s="110">
        <f t="shared" si="103"/>
        <v>74.018333333333331</v>
      </c>
      <c r="O356" s="110">
        <f t="shared" si="104"/>
        <v>3.6159863945578228</v>
      </c>
    </row>
    <row r="357" spans="2:15" ht="15.75" x14ac:dyDescent="0.25">
      <c r="B357" s="16"/>
      <c r="C357" s="59"/>
      <c r="D357" s="57" t="s">
        <v>525</v>
      </c>
      <c r="E357" s="110">
        <f t="shared" si="121"/>
        <v>21</v>
      </c>
      <c r="F357" s="110">
        <v>4</v>
      </c>
      <c r="G357" s="110">
        <v>17</v>
      </c>
      <c r="H357" s="110">
        <f t="shared" si="122"/>
        <v>20</v>
      </c>
      <c r="I357" s="110">
        <v>3</v>
      </c>
      <c r="J357" s="110">
        <v>17</v>
      </c>
      <c r="K357" s="110">
        <f t="shared" si="123"/>
        <v>3283</v>
      </c>
      <c r="L357" s="110">
        <v>2501.9</v>
      </c>
      <c r="M357" s="110">
        <v>781.1</v>
      </c>
      <c r="N357" s="110">
        <f t="shared" si="103"/>
        <v>69.49722222222222</v>
      </c>
      <c r="O357" s="110">
        <f t="shared" si="104"/>
        <v>3.8289215686274507</v>
      </c>
    </row>
    <row r="358" spans="2:15" ht="15.75" x14ac:dyDescent="0.25">
      <c r="B358" s="16">
        <v>8</v>
      </c>
      <c r="C358" s="59" t="s">
        <v>145</v>
      </c>
      <c r="D358" s="57"/>
      <c r="E358" s="110">
        <f t="shared" si="121"/>
        <v>64</v>
      </c>
      <c r="F358" s="110">
        <f>F359+F360+F361</f>
        <v>15</v>
      </c>
      <c r="G358" s="110">
        <f>G359+G360+G361</f>
        <v>49</v>
      </c>
      <c r="H358" s="110">
        <f t="shared" si="122"/>
        <v>57</v>
      </c>
      <c r="I358" s="110">
        <f>I359+I360+I361</f>
        <v>10</v>
      </c>
      <c r="J358" s="110">
        <f>J359+J360+J361</f>
        <v>47</v>
      </c>
      <c r="K358" s="110">
        <f t="shared" si="123"/>
        <v>7160.4</v>
      </c>
      <c r="L358" s="110">
        <f>L359+L360+L361</f>
        <v>5046.2999999999993</v>
      </c>
      <c r="M358" s="110">
        <f>M359+M360+M361</f>
        <v>2114.1</v>
      </c>
      <c r="N358" s="110">
        <f t="shared" si="103"/>
        <v>42.052499999999995</v>
      </c>
      <c r="O358" s="110">
        <f t="shared" si="104"/>
        <v>3.7484042553191483</v>
      </c>
    </row>
    <row r="359" spans="2:15" ht="15.75" x14ac:dyDescent="0.25">
      <c r="B359" s="16"/>
      <c r="C359" s="59"/>
      <c r="D359" s="57" t="s">
        <v>526</v>
      </c>
      <c r="E359" s="110">
        <f t="shared" si="121"/>
        <v>26</v>
      </c>
      <c r="F359" s="110">
        <v>6</v>
      </c>
      <c r="G359" s="110">
        <v>20</v>
      </c>
      <c r="H359" s="110">
        <f t="shared" si="122"/>
        <v>21</v>
      </c>
      <c r="I359" s="110">
        <v>2</v>
      </c>
      <c r="J359" s="110">
        <v>19</v>
      </c>
      <c r="K359" s="110">
        <f t="shared" si="123"/>
        <v>2056.1</v>
      </c>
      <c r="L359" s="110">
        <v>1237.5999999999999</v>
      </c>
      <c r="M359" s="110">
        <v>818.5</v>
      </c>
      <c r="N359" s="110">
        <f t="shared" si="103"/>
        <v>51.566666666666663</v>
      </c>
      <c r="O359" s="110">
        <f t="shared" si="104"/>
        <v>3.5899122807017547</v>
      </c>
    </row>
    <row r="360" spans="2:15" ht="15.75" x14ac:dyDescent="0.25">
      <c r="B360" s="16"/>
      <c r="C360" s="59"/>
      <c r="D360" s="57" t="s">
        <v>527</v>
      </c>
      <c r="E360" s="110">
        <f t="shared" si="121"/>
        <v>24</v>
      </c>
      <c r="F360" s="110">
        <v>6</v>
      </c>
      <c r="G360" s="110">
        <v>18</v>
      </c>
      <c r="H360" s="110">
        <f t="shared" si="122"/>
        <v>23</v>
      </c>
      <c r="I360" s="110">
        <v>5</v>
      </c>
      <c r="J360" s="110">
        <v>18</v>
      </c>
      <c r="K360" s="110">
        <f t="shared" si="123"/>
        <v>3007.7999999999997</v>
      </c>
      <c r="L360" s="110">
        <v>2186.6999999999998</v>
      </c>
      <c r="M360" s="110">
        <v>821.1</v>
      </c>
      <c r="N360" s="110">
        <f t="shared" si="103"/>
        <v>36.445</v>
      </c>
      <c r="O360" s="110">
        <f t="shared" si="104"/>
        <v>3.8013888888888889</v>
      </c>
    </row>
    <row r="361" spans="2:15" ht="15.75" x14ac:dyDescent="0.25">
      <c r="B361" s="16"/>
      <c r="C361" s="59"/>
      <c r="D361" s="57" t="s">
        <v>528</v>
      </c>
      <c r="E361" s="110">
        <f t="shared" si="121"/>
        <v>14</v>
      </c>
      <c r="F361" s="110">
        <v>3</v>
      </c>
      <c r="G361" s="110">
        <v>11</v>
      </c>
      <c r="H361" s="110">
        <f t="shared" si="122"/>
        <v>13</v>
      </c>
      <c r="I361" s="110">
        <v>3</v>
      </c>
      <c r="J361" s="110">
        <v>10</v>
      </c>
      <c r="K361" s="110">
        <f t="shared" si="123"/>
        <v>2096.5</v>
      </c>
      <c r="L361" s="110">
        <v>1622</v>
      </c>
      <c r="M361" s="110">
        <v>474.5</v>
      </c>
      <c r="N361" s="110">
        <f t="shared" si="103"/>
        <v>45.05555555555555</v>
      </c>
      <c r="O361" s="110">
        <f t="shared" si="104"/>
        <v>3.9541666666666671</v>
      </c>
    </row>
    <row r="362" spans="2:15" ht="15.75" x14ac:dyDescent="0.25">
      <c r="B362" s="16">
        <v>9</v>
      </c>
      <c r="C362" s="59" t="s">
        <v>146</v>
      </c>
      <c r="D362" s="57"/>
      <c r="E362" s="110">
        <f t="shared" si="121"/>
        <v>51</v>
      </c>
      <c r="F362" s="110">
        <f>F363+F364</f>
        <v>10</v>
      </c>
      <c r="G362" s="110">
        <f>G363+G364</f>
        <v>41</v>
      </c>
      <c r="H362" s="110">
        <f t="shared" si="122"/>
        <v>38</v>
      </c>
      <c r="I362" s="110">
        <f>I363+I364</f>
        <v>3</v>
      </c>
      <c r="J362" s="110">
        <f>J363+J364</f>
        <v>35</v>
      </c>
      <c r="K362" s="110">
        <f t="shared" si="123"/>
        <v>11000.2</v>
      </c>
      <c r="L362" s="110">
        <f>L363+L364</f>
        <v>3403</v>
      </c>
      <c r="M362" s="110">
        <f>M363+M364</f>
        <v>7597.2000000000007</v>
      </c>
      <c r="N362" s="110">
        <f t="shared" si="103"/>
        <v>94.527777777777771</v>
      </c>
      <c r="O362" s="110">
        <f t="shared" si="104"/>
        <v>18.088571428571431</v>
      </c>
    </row>
    <row r="363" spans="2:15" ht="15.75" x14ac:dyDescent="0.25">
      <c r="B363" s="16"/>
      <c r="C363" s="59"/>
      <c r="D363" s="57" t="s">
        <v>529</v>
      </c>
      <c r="E363" s="110">
        <f t="shared" si="121"/>
        <v>24</v>
      </c>
      <c r="F363" s="110">
        <v>5</v>
      </c>
      <c r="G363" s="110">
        <v>19</v>
      </c>
      <c r="H363" s="110">
        <f t="shared" si="122"/>
        <v>18</v>
      </c>
      <c r="I363" s="110">
        <v>1</v>
      </c>
      <c r="J363" s="110">
        <v>17</v>
      </c>
      <c r="K363" s="110">
        <f t="shared" si="123"/>
        <v>4471.3999999999996</v>
      </c>
      <c r="L363" s="110">
        <v>1122.5</v>
      </c>
      <c r="M363" s="110">
        <v>3348.9</v>
      </c>
      <c r="N363" s="110">
        <f t="shared" si="103"/>
        <v>93.541666666666671</v>
      </c>
      <c r="O363" s="110">
        <f t="shared" si="104"/>
        <v>16.416176470588237</v>
      </c>
    </row>
    <row r="364" spans="2:15" ht="15.75" x14ac:dyDescent="0.25">
      <c r="B364" s="16"/>
      <c r="C364" s="59"/>
      <c r="D364" s="57" t="s">
        <v>530</v>
      </c>
      <c r="E364" s="110">
        <f t="shared" si="121"/>
        <v>27</v>
      </c>
      <c r="F364" s="110">
        <v>5</v>
      </c>
      <c r="G364" s="110">
        <v>22</v>
      </c>
      <c r="H364" s="110">
        <f t="shared" si="122"/>
        <v>20</v>
      </c>
      <c r="I364" s="110">
        <v>2</v>
      </c>
      <c r="J364" s="110">
        <v>18</v>
      </c>
      <c r="K364" s="110">
        <f t="shared" si="123"/>
        <v>6528.8</v>
      </c>
      <c r="L364" s="110">
        <v>2280.5</v>
      </c>
      <c r="M364" s="110">
        <v>4248.3</v>
      </c>
      <c r="N364" s="110">
        <f t="shared" si="103"/>
        <v>95.020833333333329</v>
      </c>
      <c r="O364" s="110">
        <f t="shared" si="104"/>
        <v>19.668055555555558</v>
      </c>
    </row>
    <row r="365" spans="2:15" ht="15.75" x14ac:dyDescent="0.25">
      <c r="B365" s="16">
        <v>10</v>
      </c>
      <c r="C365" s="59" t="s">
        <v>147</v>
      </c>
      <c r="D365" s="57"/>
      <c r="E365" s="110">
        <f t="shared" si="121"/>
        <v>59.5</v>
      </c>
      <c r="F365" s="110">
        <f>F366+F367</f>
        <v>14</v>
      </c>
      <c r="G365" s="110">
        <f>G366+G367</f>
        <v>45.5</v>
      </c>
      <c r="H365" s="110">
        <f t="shared" si="122"/>
        <v>56.5</v>
      </c>
      <c r="I365" s="110">
        <f>I366+I367</f>
        <v>11</v>
      </c>
      <c r="J365" s="110">
        <f>J366+J367</f>
        <v>45.5</v>
      </c>
      <c r="K365" s="110">
        <f t="shared" si="123"/>
        <v>6939.29</v>
      </c>
      <c r="L365" s="110">
        <f>L366+L367</f>
        <v>5639.29</v>
      </c>
      <c r="M365" s="110">
        <f>M366+M367</f>
        <v>1300</v>
      </c>
      <c r="N365" s="110">
        <f t="shared" si="103"/>
        <v>42.721893939393937</v>
      </c>
      <c r="O365" s="110">
        <f t="shared" si="104"/>
        <v>2.3809523809523809</v>
      </c>
    </row>
    <row r="366" spans="2:15" ht="15.75" x14ac:dyDescent="0.25">
      <c r="B366" s="16"/>
      <c r="C366" s="59"/>
      <c r="D366" s="57" t="s">
        <v>531</v>
      </c>
      <c r="E366" s="110">
        <f t="shared" si="121"/>
        <v>38</v>
      </c>
      <c r="F366" s="110">
        <v>9</v>
      </c>
      <c r="G366" s="110">
        <v>29</v>
      </c>
      <c r="H366" s="110">
        <f t="shared" si="122"/>
        <v>36</v>
      </c>
      <c r="I366" s="110">
        <v>7</v>
      </c>
      <c r="J366" s="110">
        <v>29</v>
      </c>
      <c r="K366" s="110">
        <f t="shared" si="123"/>
        <v>4593.17</v>
      </c>
      <c r="L366" s="110">
        <v>3818.67</v>
      </c>
      <c r="M366" s="110">
        <v>774.5</v>
      </c>
      <c r="N366" s="110">
        <f t="shared" si="103"/>
        <v>45.460357142857141</v>
      </c>
      <c r="O366" s="110">
        <f t="shared" si="104"/>
        <v>2.2255747126436782</v>
      </c>
    </row>
    <row r="367" spans="2:15" ht="15.75" x14ac:dyDescent="0.25">
      <c r="B367" s="16"/>
      <c r="C367" s="59"/>
      <c r="D367" s="57" t="s">
        <v>532</v>
      </c>
      <c r="E367" s="110">
        <f t="shared" si="121"/>
        <v>21.5</v>
      </c>
      <c r="F367" s="110">
        <v>5</v>
      </c>
      <c r="G367" s="110">
        <v>16.5</v>
      </c>
      <c r="H367" s="110">
        <f t="shared" si="122"/>
        <v>20.5</v>
      </c>
      <c r="I367" s="110">
        <v>4</v>
      </c>
      <c r="J367" s="110">
        <v>16.5</v>
      </c>
      <c r="K367" s="110">
        <f t="shared" si="123"/>
        <v>2346.12</v>
      </c>
      <c r="L367" s="110">
        <v>1820.62</v>
      </c>
      <c r="M367" s="110">
        <v>525.5</v>
      </c>
      <c r="N367" s="110">
        <f t="shared" si="103"/>
        <v>37.929583333333333</v>
      </c>
      <c r="O367" s="110">
        <f t="shared" si="104"/>
        <v>2.654040404040404</v>
      </c>
    </row>
    <row r="368" spans="2:15" ht="15.75" x14ac:dyDescent="0.25">
      <c r="B368" s="16">
        <v>11</v>
      </c>
      <c r="C368" s="59" t="s">
        <v>148</v>
      </c>
      <c r="D368" s="57"/>
      <c r="E368" s="110">
        <f t="shared" si="121"/>
        <v>110</v>
      </c>
      <c r="F368" s="110">
        <f>F369+F370</f>
        <v>23</v>
      </c>
      <c r="G368" s="110">
        <f>G369+G370</f>
        <v>87</v>
      </c>
      <c r="H368" s="110">
        <f t="shared" si="122"/>
        <v>97</v>
      </c>
      <c r="I368" s="110">
        <f>I369+I370</f>
        <v>18</v>
      </c>
      <c r="J368" s="110">
        <f>J369+J370</f>
        <v>79</v>
      </c>
      <c r="K368" s="110">
        <f t="shared" si="123"/>
        <v>45112.9</v>
      </c>
      <c r="L368" s="110">
        <f>L369+L370</f>
        <v>24376</v>
      </c>
      <c r="M368" s="110">
        <f>M369+M370</f>
        <v>20736.900000000001</v>
      </c>
      <c r="N368" s="110">
        <f t="shared" si="103"/>
        <v>112.85185185185185</v>
      </c>
      <c r="O368" s="110">
        <f t="shared" si="104"/>
        <v>21.874367088607595</v>
      </c>
    </row>
    <row r="369" spans="2:15" ht="15.75" x14ac:dyDescent="0.25">
      <c r="B369" s="16"/>
      <c r="C369" s="59"/>
      <c r="D369" s="57" t="s">
        <v>533</v>
      </c>
      <c r="E369" s="110">
        <f t="shared" si="121"/>
        <v>43</v>
      </c>
      <c r="F369" s="110">
        <v>9</v>
      </c>
      <c r="G369" s="110">
        <v>34</v>
      </c>
      <c r="H369" s="110">
        <f t="shared" si="122"/>
        <v>34</v>
      </c>
      <c r="I369" s="110">
        <v>6</v>
      </c>
      <c r="J369" s="110">
        <v>28</v>
      </c>
      <c r="K369" s="110">
        <f t="shared" si="123"/>
        <v>16097.8</v>
      </c>
      <c r="L369" s="110">
        <v>8110.5</v>
      </c>
      <c r="M369" s="110">
        <v>7987.3</v>
      </c>
      <c r="N369" s="110">
        <f t="shared" si="103"/>
        <v>112.64583333333333</v>
      </c>
      <c r="O369" s="110">
        <f t="shared" si="104"/>
        <v>23.771726190476191</v>
      </c>
    </row>
    <row r="370" spans="2:15" ht="15.75" x14ac:dyDescent="0.25">
      <c r="B370" s="16"/>
      <c r="C370" s="59"/>
      <c r="D370" s="57" t="s">
        <v>534</v>
      </c>
      <c r="E370" s="110">
        <f t="shared" si="121"/>
        <v>67</v>
      </c>
      <c r="F370" s="110">
        <v>14</v>
      </c>
      <c r="G370" s="110">
        <v>53</v>
      </c>
      <c r="H370" s="110">
        <f t="shared" si="122"/>
        <v>63</v>
      </c>
      <c r="I370" s="110">
        <v>12</v>
      </c>
      <c r="J370" s="110">
        <v>51</v>
      </c>
      <c r="K370" s="110">
        <f t="shared" si="123"/>
        <v>29015.1</v>
      </c>
      <c r="L370" s="110">
        <v>16265.5</v>
      </c>
      <c r="M370" s="110">
        <v>12749.6</v>
      </c>
      <c r="N370" s="110">
        <f t="shared" si="103"/>
        <v>112.9548611111111</v>
      </c>
      <c r="O370" s="110">
        <f t="shared" si="104"/>
        <v>20.832679738562092</v>
      </c>
    </row>
    <row r="371" spans="2:15" ht="15.75" x14ac:dyDescent="0.25">
      <c r="B371" s="16">
        <v>12</v>
      </c>
      <c r="C371" s="59" t="s">
        <v>149</v>
      </c>
      <c r="D371" s="57"/>
      <c r="E371" s="110">
        <f t="shared" si="121"/>
        <v>124</v>
      </c>
      <c r="F371" s="110">
        <f>F372+F373</f>
        <v>27</v>
      </c>
      <c r="G371" s="110">
        <f>G372+G373</f>
        <v>97</v>
      </c>
      <c r="H371" s="110">
        <f t="shared" si="122"/>
        <v>108</v>
      </c>
      <c r="I371" s="110">
        <f>I372+I373</f>
        <v>19</v>
      </c>
      <c r="J371" s="110">
        <f>J372+J373</f>
        <v>89</v>
      </c>
      <c r="K371" s="110">
        <f t="shared" si="123"/>
        <v>32133.9</v>
      </c>
      <c r="L371" s="110">
        <f>L372+L373</f>
        <v>25062</v>
      </c>
      <c r="M371" s="110">
        <f>M372+M373</f>
        <v>7071.9</v>
      </c>
      <c r="N371" s="110">
        <f t="shared" si="103"/>
        <v>109.92105263157895</v>
      </c>
      <c r="O371" s="110">
        <f t="shared" si="104"/>
        <v>6.6216292134831463</v>
      </c>
    </row>
    <row r="372" spans="2:15" ht="15.75" x14ac:dyDescent="0.25">
      <c r="B372" s="16"/>
      <c r="C372" s="59"/>
      <c r="D372" s="57" t="s">
        <v>535</v>
      </c>
      <c r="E372" s="110">
        <f t="shared" si="121"/>
        <v>66</v>
      </c>
      <c r="F372" s="110">
        <v>14</v>
      </c>
      <c r="G372" s="110">
        <v>52</v>
      </c>
      <c r="H372" s="110">
        <f t="shared" si="122"/>
        <v>58</v>
      </c>
      <c r="I372" s="110">
        <v>11</v>
      </c>
      <c r="J372" s="110">
        <v>47</v>
      </c>
      <c r="K372" s="110">
        <f t="shared" si="123"/>
        <v>17220.599999999999</v>
      </c>
      <c r="L372" s="110">
        <v>13398.6</v>
      </c>
      <c r="M372" s="110">
        <v>3822</v>
      </c>
      <c r="N372" s="110">
        <f t="shared" si="103"/>
        <v>101.50454545454545</v>
      </c>
      <c r="O372" s="110">
        <f t="shared" si="104"/>
        <v>6.7765957446808507</v>
      </c>
    </row>
    <row r="373" spans="2:15" ht="15.75" x14ac:dyDescent="0.25">
      <c r="B373" s="16"/>
      <c r="C373" s="59"/>
      <c r="D373" s="57" t="s">
        <v>536</v>
      </c>
      <c r="E373" s="110">
        <f t="shared" si="121"/>
        <v>58</v>
      </c>
      <c r="F373" s="110">
        <v>13</v>
      </c>
      <c r="G373" s="110">
        <v>45</v>
      </c>
      <c r="H373" s="110">
        <f t="shared" si="122"/>
        <v>50</v>
      </c>
      <c r="I373" s="110">
        <v>8</v>
      </c>
      <c r="J373" s="110">
        <v>42</v>
      </c>
      <c r="K373" s="110">
        <f t="shared" si="123"/>
        <v>14913.3</v>
      </c>
      <c r="L373" s="110">
        <v>11663.4</v>
      </c>
      <c r="M373" s="110">
        <v>3249.9</v>
      </c>
      <c r="N373" s="110">
        <f t="shared" ref="N373:N432" si="124">L373/I373/12</f>
        <v>121.49374999999999</v>
      </c>
      <c r="O373" s="110">
        <f t="shared" ref="O373:O432" si="125">M373/J373/12</f>
        <v>6.4482142857142861</v>
      </c>
    </row>
    <row r="374" spans="2:15" ht="15.75" x14ac:dyDescent="0.25">
      <c r="B374" s="16">
        <v>13</v>
      </c>
      <c r="C374" s="59" t="s">
        <v>150</v>
      </c>
      <c r="D374" s="57"/>
      <c r="E374" s="110">
        <f t="shared" si="121"/>
        <v>136</v>
      </c>
      <c r="F374" s="110">
        <f>F375+F376</f>
        <v>31</v>
      </c>
      <c r="G374" s="110">
        <f>G375+G376</f>
        <v>105</v>
      </c>
      <c r="H374" s="110">
        <f t="shared" si="122"/>
        <v>124</v>
      </c>
      <c r="I374" s="110">
        <f>I375+I376</f>
        <v>23</v>
      </c>
      <c r="J374" s="110">
        <f>J375+J376</f>
        <v>101</v>
      </c>
      <c r="K374" s="110">
        <f t="shared" si="123"/>
        <v>43757.399999999994</v>
      </c>
      <c r="L374" s="110">
        <f>L375+L376</f>
        <v>30993.1</v>
      </c>
      <c r="M374" s="110">
        <f>M375+M376</f>
        <v>12764.3</v>
      </c>
      <c r="N374" s="110">
        <f t="shared" si="124"/>
        <v>112.29384057971014</v>
      </c>
      <c r="O374" s="110">
        <f t="shared" si="125"/>
        <v>10.531600660066006</v>
      </c>
    </row>
    <row r="375" spans="2:15" ht="15.75" x14ac:dyDescent="0.25">
      <c r="B375" s="16"/>
      <c r="C375" s="59"/>
      <c r="D375" s="57" t="s">
        <v>537</v>
      </c>
      <c r="E375" s="110">
        <f t="shared" si="121"/>
        <v>71</v>
      </c>
      <c r="F375" s="110">
        <v>17</v>
      </c>
      <c r="G375" s="110">
        <v>54</v>
      </c>
      <c r="H375" s="110">
        <f t="shared" si="122"/>
        <v>66</v>
      </c>
      <c r="I375" s="110">
        <v>13</v>
      </c>
      <c r="J375" s="110">
        <v>53</v>
      </c>
      <c r="K375" s="110">
        <f t="shared" si="123"/>
        <v>24613.5</v>
      </c>
      <c r="L375" s="110">
        <v>17977.5</v>
      </c>
      <c r="M375" s="110">
        <v>6636</v>
      </c>
      <c r="N375" s="110">
        <f t="shared" si="124"/>
        <v>115.24038461538463</v>
      </c>
      <c r="O375" s="110">
        <f t="shared" si="125"/>
        <v>10.433962264150944</v>
      </c>
    </row>
    <row r="376" spans="2:15" ht="15.75" x14ac:dyDescent="0.25">
      <c r="B376" s="16"/>
      <c r="C376" s="59"/>
      <c r="D376" s="57" t="s">
        <v>538</v>
      </c>
      <c r="E376" s="110">
        <f t="shared" si="121"/>
        <v>65</v>
      </c>
      <c r="F376" s="110">
        <v>14</v>
      </c>
      <c r="G376" s="110">
        <v>51</v>
      </c>
      <c r="H376" s="110">
        <f t="shared" si="122"/>
        <v>58</v>
      </c>
      <c r="I376" s="110">
        <v>10</v>
      </c>
      <c r="J376" s="110">
        <v>48</v>
      </c>
      <c r="K376" s="110">
        <f t="shared" si="123"/>
        <v>19143.900000000001</v>
      </c>
      <c r="L376" s="110">
        <v>13015.6</v>
      </c>
      <c r="M376" s="110">
        <v>6128.3</v>
      </c>
      <c r="N376" s="110">
        <f t="shared" si="124"/>
        <v>108.46333333333332</v>
      </c>
      <c r="O376" s="110">
        <f t="shared" si="125"/>
        <v>10.639409722222222</v>
      </c>
    </row>
    <row r="377" spans="2:15" ht="15.75" x14ac:dyDescent="0.25">
      <c r="B377" s="16">
        <v>14</v>
      </c>
      <c r="C377" s="59" t="s">
        <v>151</v>
      </c>
      <c r="D377" s="57"/>
      <c r="E377" s="110">
        <f t="shared" si="121"/>
        <v>89</v>
      </c>
      <c r="F377" s="110">
        <f>F378+F379</f>
        <v>20</v>
      </c>
      <c r="G377" s="110">
        <f>G378+G379</f>
        <v>69</v>
      </c>
      <c r="H377" s="110">
        <f t="shared" si="122"/>
        <v>81</v>
      </c>
      <c r="I377" s="110">
        <f>I378+I379</f>
        <v>15</v>
      </c>
      <c r="J377" s="110">
        <f>J378+J379</f>
        <v>66</v>
      </c>
      <c r="K377" s="110">
        <f t="shared" si="123"/>
        <v>19715.599999999999</v>
      </c>
      <c r="L377" s="110">
        <f>L378+L379</f>
        <v>16379.099999999999</v>
      </c>
      <c r="M377" s="110">
        <f>M378+M379</f>
        <v>3336.5</v>
      </c>
      <c r="N377" s="110">
        <f t="shared" si="124"/>
        <v>90.99499999999999</v>
      </c>
      <c r="O377" s="110">
        <f t="shared" si="125"/>
        <v>4.2127525252525251</v>
      </c>
    </row>
    <row r="378" spans="2:15" ht="15.75" x14ac:dyDescent="0.25">
      <c r="B378" s="16"/>
      <c r="C378" s="57"/>
      <c r="D378" s="57" t="s">
        <v>539</v>
      </c>
      <c r="E378" s="110">
        <f t="shared" si="121"/>
        <v>35</v>
      </c>
      <c r="F378" s="110">
        <v>8</v>
      </c>
      <c r="G378" s="110">
        <v>27</v>
      </c>
      <c r="H378" s="110">
        <f t="shared" si="122"/>
        <v>32</v>
      </c>
      <c r="I378" s="110">
        <v>7</v>
      </c>
      <c r="J378" s="110">
        <v>25</v>
      </c>
      <c r="K378" s="110">
        <f t="shared" si="123"/>
        <v>8781.2000000000007</v>
      </c>
      <c r="L378" s="110">
        <v>7450.3</v>
      </c>
      <c r="M378" s="110">
        <v>1330.9</v>
      </c>
      <c r="N378" s="110">
        <f t="shared" si="124"/>
        <v>88.694047619047623</v>
      </c>
      <c r="O378" s="110">
        <f t="shared" si="125"/>
        <v>4.4363333333333337</v>
      </c>
    </row>
    <row r="379" spans="2:15" ht="15.75" x14ac:dyDescent="0.25">
      <c r="B379" s="21"/>
      <c r="C379" s="57"/>
      <c r="D379" s="57" t="s">
        <v>540</v>
      </c>
      <c r="E379" s="110">
        <f t="shared" si="121"/>
        <v>54</v>
      </c>
      <c r="F379" s="110">
        <v>12</v>
      </c>
      <c r="G379" s="110">
        <v>42</v>
      </c>
      <c r="H379" s="110">
        <f t="shared" si="122"/>
        <v>49</v>
      </c>
      <c r="I379" s="110">
        <v>8</v>
      </c>
      <c r="J379" s="110">
        <v>41</v>
      </c>
      <c r="K379" s="110">
        <f t="shared" si="123"/>
        <v>10934.4</v>
      </c>
      <c r="L379" s="110">
        <v>8928.7999999999993</v>
      </c>
      <c r="M379" s="110">
        <v>2005.6</v>
      </c>
      <c r="N379" s="110">
        <f t="shared" si="124"/>
        <v>93.008333333333326</v>
      </c>
      <c r="O379" s="110">
        <f t="shared" si="125"/>
        <v>4.076422764227642</v>
      </c>
    </row>
    <row r="380" spans="2:15" ht="68.25" customHeight="1" x14ac:dyDescent="0.25">
      <c r="B380" s="8"/>
      <c r="C380" s="140" t="s">
        <v>152</v>
      </c>
      <c r="D380" s="140"/>
      <c r="E380" s="113">
        <f t="shared" ref="E380" si="126">F380+G380</f>
        <v>564</v>
      </c>
      <c r="F380" s="113">
        <f>F382+F385+F388+F392+F394+F396+F399+F401+F405</f>
        <v>104</v>
      </c>
      <c r="G380" s="113">
        <f>G382+G385+G388+G392+G394+G396+G399+G401+G405+G381</f>
        <v>460</v>
      </c>
      <c r="H380" s="113">
        <f t="shared" ref="H380" si="127">I380+J380</f>
        <v>507</v>
      </c>
      <c r="I380" s="113">
        <f>I382+I385+I388+I392+I394+I396+I399+I401+I405</f>
        <v>77</v>
      </c>
      <c r="J380" s="113">
        <f>J382+J385+J388+J392+J394+J396+J399+J401+J405+J381</f>
        <v>430</v>
      </c>
      <c r="K380" s="113">
        <f t="shared" ref="K380:K381" si="128">L380+M380</f>
        <v>131659</v>
      </c>
      <c r="L380" s="113">
        <f>L382+L385+L388+L392+L394+L396+L399+L401+L405</f>
        <v>77405.2</v>
      </c>
      <c r="M380" s="113">
        <f>M382+M385+M388+M392+M394+M396+M399+M401+M405+M381</f>
        <v>54253.799999999996</v>
      </c>
      <c r="N380" s="113">
        <f t="shared" si="124"/>
        <v>83.77186147186147</v>
      </c>
      <c r="O380" s="113">
        <f t="shared" si="125"/>
        <v>10.514302325581395</v>
      </c>
    </row>
    <row r="381" spans="2:15" ht="45" customHeight="1" x14ac:dyDescent="0.25">
      <c r="B381" s="27"/>
      <c r="C381" s="148" t="s">
        <v>153</v>
      </c>
      <c r="D381" s="148"/>
      <c r="E381" s="110">
        <v>15</v>
      </c>
      <c r="F381" s="110"/>
      <c r="G381" s="110">
        <v>15</v>
      </c>
      <c r="H381" s="110">
        <v>15</v>
      </c>
      <c r="I381" s="110"/>
      <c r="J381" s="110">
        <v>15</v>
      </c>
      <c r="K381" s="110">
        <f t="shared" si="128"/>
        <v>4095.1</v>
      </c>
      <c r="L381" s="110"/>
      <c r="M381" s="110">
        <v>4095.1</v>
      </c>
      <c r="N381" s="114"/>
      <c r="O381" s="114">
        <f t="shared" si="125"/>
        <v>22.750555555555554</v>
      </c>
    </row>
    <row r="382" spans="2:15" ht="15.75" x14ac:dyDescent="0.25">
      <c r="B382" s="60">
        <v>1</v>
      </c>
      <c r="C382" s="160" t="s">
        <v>156</v>
      </c>
      <c r="D382" s="160"/>
      <c r="E382" s="111">
        <f t="shared" ref="E382:M382" si="129">E383+E384</f>
        <v>47</v>
      </c>
      <c r="F382" s="111">
        <f t="shared" si="129"/>
        <v>9</v>
      </c>
      <c r="G382" s="111">
        <f t="shared" si="129"/>
        <v>38</v>
      </c>
      <c r="H382" s="111">
        <f t="shared" si="129"/>
        <v>38</v>
      </c>
      <c r="I382" s="111">
        <f t="shared" si="129"/>
        <v>5</v>
      </c>
      <c r="J382" s="111">
        <f t="shared" si="129"/>
        <v>33</v>
      </c>
      <c r="K382" s="111">
        <f t="shared" si="129"/>
        <v>12767.2</v>
      </c>
      <c r="L382" s="111">
        <f t="shared" si="129"/>
        <v>7969</v>
      </c>
      <c r="M382" s="111">
        <f t="shared" si="129"/>
        <v>4798.2000000000007</v>
      </c>
      <c r="N382" s="120">
        <f t="shared" si="124"/>
        <v>132.81666666666666</v>
      </c>
      <c r="O382" s="120">
        <f t="shared" si="125"/>
        <v>12.116666666666669</v>
      </c>
    </row>
    <row r="383" spans="2:15" ht="15.75" x14ac:dyDescent="0.25">
      <c r="B383" s="161"/>
      <c r="C383" s="162"/>
      <c r="D383" s="61" t="s">
        <v>541</v>
      </c>
      <c r="E383" s="110">
        <f>F383+G383</f>
        <v>25</v>
      </c>
      <c r="F383" s="110">
        <v>5</v>
      </c>
      <c r="G383" s="110">
        <v>20</v>
      </c>
      <c r="H383" s="110">
        <f>I383+J383</f>
        <v>18</v>
      </c>
      <c r="I383" s="110">
        <v>2</v>
      </c>
      <c r="J383" s="110">
        <v>16</v>
      </c>
      <c r="K383" s="110">
        <v>5579.9</v>
      </c>
      <c r="L383" s="110">
        <v>2972.6887745649906</v>
      </c>
      <c r="M383" s="110">
        <f>K383-L383</f>
        <v>2607.2112254350091</v>
      </c>
      <c r="N383" s="110">
        <f t="shared" si="124"/>
        <v>123.86203227354127</v>
      </c>
      <c r="O383" s="110">
        <f t="shared" si="125"/>
        <v>13.579225132474006</v>
      </c>
    </row>
    <row r="384" spans="2:15" ht="15.75" x14ac:dyDescent="0.25">
      <c r="B384" s="161"/>
      <c r="C384" s="162"/>
      <c r="D384" s="61" t="s">
        <v>542</v>
      </c>
      <c r="E384" s="110">
        <f t="shared" ref="E384:E407" si="130">F384+G384</f>
        <v>22</v>
      </c>
      <c r="F384" s="110">
        <v>4</v>
      </c>
      <c r="G384" s="110">
        <v>18</v>
      </c>
      <c r="H384" s="110">
        <f t="shared" ref="H384:H407" si="131">I384+J384</f>
        <v>20</v>
      </c>
      <c r="I384" s="110">
        <v>3</v>
      </c>
      <c r="J384" s="110">
        <v>17</v>
      </c>
      <c r="K384" s="110">
        <v>7187.3</v>
      </c>
      <c r="L384" s="110">
        <v>4996.311225435009</v>
      </c>
      <c r="M384" s="110">
        <f t="shared" ref="M384:M407" si="132">K384-L384</f>
        <v>2190.9887745649912</v>
      </c>
      <c r="N384" s="110">
        <f t="shared" si="124"/>
        <v>138.78642292875026</v>
      </c>
      <c r="O384" s="110">
        <f t="shared" si="125"/>
        <v>10.740141051789173</v>
      </c>
    </row>
    <row r="385" spans="2:15" ht="15.75" x14ac:dyDescent="0.25">
      <c r="B385" s="60">
        <v>2</v>
      </c>
      <c r="C385" s="160" t="s">
        <v>157</v>
      </c>
      <c r="D385" s="160"/>
      <c r="E385" s="111">
        <f>E386+E387</f>
        <v>48</v>
      </c>
      <c r="F385" s="111">
        <f t="shared" ref="F385:M385" si="133">F386+F387</f>
        <v>8</v>
      </c>
      <c r="G385" s="111">
        <f t="shared" si="133"/>
        <v>40</v>
      </c>
      <c r="H385" s="111">
        <f t="shared" si="133"/>
        <v>40</v>
      </c>
      <c r="I385" s="111">
        <f t="shared" si="133"/>
        <v>6</v>
      </c>
      <c r="J385" s="111">
        <f t="shared" si="133"/>
        <v>34</v>
      </c>
      <c r="K385" s="111">
        <f t="shared" si="133"/>
        <v>14292.2</v>
      </c>
      <c r="L385" s="111">
        <f t="shared" si="133"/>
        <v>9032.1000000000022</v>
      </c>
      <c r="M385" s="111">
        <f t="shared" si="133"/>
        <v>5260.0999999999985</v>
      </c>
      <c r="N385" s="111">
        <f t="shared" si="124"/>
        <v>125.44583333333337</v>
      </c>
      <c r="O385" s="111">
        <f t="shared" si="125"/>
        <v>12.89240196078431</v>
      </c>
    </row>
    <row r="386" spans="2:15" ht="15.75" x14ac:dyDescent="0.25">
      <c r="B386" s="161"/>
      <c r="C386" s="153"/>
      <c r="D386" s="61" t="s">
        <v>543</v>
      </c>
      <c r="E386" s="110">
        <f t="shared" si="130"/>
        <v>24</v>
      </c>
      <c r="F386" s="110">
        <v>4</v>
      </c>
      <c r="G386" s="110">
        <v>20</v>
      </c>
      <c r="H386" s="110">
        <f t="shared" si="131"/>
        <v>20</v>
      </c>
      <c r="I386" s="110">
        <v>3</v>
      </c>
      <c r="J386" s="110">
        <v>17</v>
      </c>
      <c r="K386" s="110">
        <v>6949.9</v>
      </c>
      <c r="L386" s="110">
        <v>4409.7866874493429</v>
      </c>
      <c r="M386" s="110">
        <f t="shared" si="132"/>
        <v>2540.1133125506567</v>
      </c>
      <c r="N386" s="110">
        <f t="shared" si="124"/>
        <v>122.49407465137064</v>
      </c>
      <c r="O386" s="110">
        <f t="shared" si="125"/>
        <v>12.451535845836553</v>
      </c>
    </row>
    <row r="387" spans="2:15" ht="15.75" x14ac:dyDescent="0.25">
      <c r="B387" s="161"/>
      <c r="C387" s="153"/>
      <c r="D387" s="61" t="s">
        <v>544</v>
      </c>
      <c r="E387" s="110">
        <f t="shared" si="130"/>
        <v>24</v>
      </c>
      <c r="F387" s="110">
        <v>4</v>
      </c>
      <c r="G387" s="110">
        <v>20</v>
      </c>
      <c r="H387" s="110">
        <f t="shared" si="131"/>
        <v>20</v>
      </c>
      <c r="I387" s="110">
        <v>3</v>
      </c>
      <c r="J387" s="110">
        <v>17</v>
      </c>
      <c r="K387" s="110">
        <v>7342.3</v>
      </c>
      <c r="L387" s="110">
        <v>4622.3133125506583</v>
      </c>
      <c r="M387" s="110">
        <f t="shared" si="132"/>
        <v>2719.9866874493418</v>
      </c>
      <c r="N387" s="110">
        <f t="shared" si="124"/>
        <v>128.39759201529606</v>
      </c>
      <c r="O387" s="110">
        <f t="shared" si="125"/>
        <v>13.333268075732066</v>
      </c>
    </row>
    <row r="388" spans="2:15" ht="15.75" x14ac:dyDescent="0.25">
      <c r="B388" s="60">
        <v>3</v>
      </c>
      <c r="C388" s="160" t="s">
        <v>158</v>
      </c>
      <c r="D388" s="160"/>
      <c r="E388" s="111">
        <f>E389+E390+E391</f>
        <v>71</v>
      </c>
      <c r="F388" s="111">
        <f t="shared" ref="F388:M388" si="134">F389+F390+F391</f>
        <v>13</v>
      </c>
      <c r="G388" s="111">
        <f t="shared" si="134"/>
        <v>58</v>
      </c>
      <c r="H388" s="111">
        <f t="shared" si="134"/>
        <v>67</v>
      </c>
      <c r="I388" s="111">
        <f t="shared" si="134"/>
        <v>11</v>
      </c>
      <c r="J388" s="111">
        <f t="shared" si="134"/>
        <v>56</v>
      </c>
      <c r="K388" s="111">
        <f t="shared" si="134"/>
        <v>10895.4</v>
      </c>
      <c r="L388" s="111">
        <f t="shared" si="134"/>
        <v>5043.3</v>
      </c>
      <c r="M388" s="111">
        <f t="shared" si="134"/>
        <v>5852.0999999999995</v>
      </c>
      <c r="N388" s="111">
        <f t="shared" si="124"/>
        <v>38.206818181818186</v>
      </c>
      <c r="O388" s="111">
        <f t="shared" si="125"/>
        <v>8.7084821428571413</v>
      </c>
    </row>
    <row r="389" spans="2:15" ht="15.75" x14ac:dyDescent="0.25">
      <c r="B389" s="161"/>
      <c r="C389" s="153"/>
      <c r="D389" s="61" t="s">
        <v>545</v>
      </c>
      <c r="E389" s="110">
        <f t="shared" si="130"/>
        <v>18</v>
      </c>
      <c r="F389" s="110">
        <v>3</v>
      </c>
      <c r="G389" s="110">
        <v>15</v>
      </c>
      <c r="H389" s="110">
        <f t="shared" si="131"/>
        <v>16</v>
      </c>
      <c r="I389" s="110">
        <v>2</v>
      </c>
      <c r="J389" s="110">
        <v>14</v>
      </c>
      <c r="K389" s="110">
        <v>2318</v>
      </c>
      <c r="L389" s="110">
        <v>901.44350888650467</v>
      </c>
      <c r="M389" s="110">
        <f t="shared" si="132"/>
        <v>1416.5564911134952</v>
      </c>
      <c r="N389" s="110">
        <f t="shared" si="124"/>
        <v>37.560146203604361</v>
      </c>
      <c r="O389" s="110">
        <f t="shared" si="125"/>
        <v>8.4318838756755667</v>
      </c>
    </row>
    <row r="390" spans="2:15" ht="15.75" x14ac:dyDescent="0.25">
      <c r="B390" s="161"/>
      <c r="C390" s="153"/>
      <c r="D390" s="61" t="s">
        <v>546</v>
      </c>
      <c r="E390" s="110">
        <f t="shared" si="130"/>
        <v>31</v>
      </c>
      <c r="F390" s="110">
        <v>6</v>
      </c>
      <c r="G390" s="110">
        <v>25</v>
      </c>
      <c r="H390" s="110">
        <f t="shared" si="131"/>
        <v>29</v>
      </c>
      <c r="I390" s="110">
        <v>5</v>
      </c>
      <c r="J390" s="110">
        <v>24</v>
      </c>
      <c r="K390" s="110">
        <v>4736.2</v>
      </c>
      <c r="L390" s="110">
        <v>2310.5028362177545</v>
      </c>
      <c r="M390" s="110">
        <f t="shared" si="132"/>
        <v>2425.6971637822453</v>
      </c>
      <c r="N390" s="110">
        <f t="shared" si="124"/>
        <v>38.508380603629242</v>
      </c>
      <c r="O390" s="110">
        <f t="shared" si="125"/>
        <v>8.4225595964661295</v>
      </c>
    </row>
    <row r="391" spans="2:15" ht="15.75" x14ac:dyDescent="0.25">
      <c r="B391" s="161"/>
      <c r="C391" s="153"/>
      <c r="D391" s="61" t="s">
        <v>547</v>
      </c>
      <c r="E391" s="110">
        <f t="shared" si="130"/>
        <v>22</v>
      </c>
      <c r="F391" s="110">
        <v>4</v>
      </c>
      <c r="G391" s="110">
        <v>18</v>
      </c>
      <c r="H391" s="110">
        <f t="shared" si="131"/>
        <v>22</v>
      </c>
      <c r="I391" s="110">
        <v>4</v>
      </c>
      <c r="J391" s="110">
        <v>18</v>
      </c>
      <c r="K391" s="110">
        <v>3841.2</v>
      </c>
      <c r="L391" s="110">
        <v>1831.3536548957411</v>
      </c>
      <c r="M391" s="110">
        <f t="shared" si="132"/>
        <v>2009.8463451042587</v>
      </c>
      <c r="N391" s="110">
        <f t="shared" si="124"/>
        <v>38.153201143661271</v>
      </c>
      <c r="O391" s="110">
        <f t="shared" si="125"/>
        <v>9.3048441902974943</v>
      </c>
    </row>
    <row r="392" spans="2:15" ht="15.75" x14ac:dyDescent="0.25">
      <c r="B392" s="60">
        <v>4</v>
      </c>
      <c r="C392" s="62" t="s">
        <v>159</v>
      </c>
      <c r="D392" s="63"/>
      <c r="E392" s="111">
        <f>E393</f>
        <v>54</v>
      </c>
      <c r="F392" s="111">
        <f t="shared" ref="F392:M392" si="135">F393</f>
        <v>11</v>
      </c>
      <c r="G392" s="111">
        <f t="shared" si="135"/>
        <v>43</v>
      </c>
      <c r="H392" s="111">
        <f t="shared" si="135"/>
        <v>48</v>
      </c>
      <c r="I392" s="111">
        <f t="shared" si="135"/>
        <v>7</v>
      </c>
      <c r="J392" s="111">
        <f t="shared" si="135"/>
        <v>41</v>
      </c>
      <c r="K392" s="111">
        <f t="shared" si="135"/>
        <v>9467</v>
      </c>
      <c r="L392" s="111">
        <f t="shared" si="135"/>
        <v>4988.8999999999996</v>
      </c>
      <c r="M392" s="111">
        <f t="shared" si="135"/>
        <v>4478.1000000000004</v>
      </c>
      <c r="N392" s="111">
        <f t="shared" si="124"/>
        <v>59.391666666666659</v>
      </c>
      <c r="O392" s="111">
        <f t="shared" si="125"/>
        <v>9.1018292682926845</v>
      </c>
    </row>
    <row r="393" spans="2:15" ht="15.75" x14ac:dyDescent="0.25">
      <c r="B393" s="64"/>
      <c r="C393" s="65"/>
      <c r="D393" s="61" t="s">
        <v>548</v>
      </c>
      <c r="E393" s="110">
        <f t="shared" si="130"/>
        <v>54</v>
      </c>
      <c r="F393" s="110">
        <v>11</v>
      </c>
      <c r="G393" s="110">
        <v>43</v>
      </c>
      <c r="H393" s="110">
        <f t="shared" si="131"/>
        <v>48</v>
      </c>
      <c r="I393" s="110">
        <v>7</v>
      </c>
      <c r="J393" s="110">
        <v>41</v>
      </c>
      <c r="K393" s="110">
        <v>9467</v>
      </c>
      <c r="L393" s="110">
        <v>4988.8999999999996</v>
      </c>
      <c r="M393" s="110">
        <f t="shared" si="132"/>
        <v>4478.1000000000004</v>
      </c>
      <c r="N393" s="110">
        <f t="shared" si="124"/>
        <v>59.391666666666659</v>
      </c>
      <c r="O393" s="110">
        <f t="shared" si="125"/>
        <v>9.1018292682926845</v>
      </c>
    </row>
    <row r="394" spans="2:15" ht="15.75" x14ac:dyDescent="0.25">
      <c r="B394" s="60">
        <v>5</v>
      </c>
      <c r="C394" s="66" t="s">
        <v>160</v>
      </c>
      <c r="D394" s="63"/>
      <c r="E394" s="111">
        <f>E395</f>
        <v>51</v>
      </c>
      <c r="F394" s="111">
        <f t="shared" ref="F394:M394" si="136">F395</f>
        <v>11</v>
      </c>
      <c r="G394" s="111">
        <f t="shared" si="136"/>
        <v>40</v>
      </c>
      <c r="H394" s="111">
        <f t="shared" si="136"/>
        <v>45</v>
      </c>
      <c r="I394" s="111">
        <f t="shared" si="136"/>
        <v>7</v>
      </c>
      <c r="J394" s="111">
        <f t="shared" si="136"/>
        <v>38</v>
      </c>
      <c r="K394" s="111">
        <f t="shared" si="136"/>
        <v>12693.9</v>
      </c>
      <c r="L394" s="111">
        <f t="shared" si="136"/>
        <v>8202.6</v>
      </c>
      <c r="M394" s="111">
        <f t="shared" si="136"/>
        <v>4491.2999999999993</v>
      </c>
      <c r="N394" s="111">
        <f t="shared" si="124"/>
        <v>97.649999999999991</v>
      </c>
      <c r="O394" s="111">
        <f t="shared" si="125"/>
        <v>9.8493421052631565</v>
      </c>
    </row>
    <row r="395" spans="2:15" ht="15.75" x14ac:dyDescent="0.25">
      <c r="B395" s="64"/>
      <c r="C395" s="65"/>
      <c r="D395" s="61" t="s">
        <v>549</v>
      </c>
      <c r="E395" s="110">
        <f t="shared" si="130"/>
        <v>51</v>
      </c>
      <c r="F395" s="110">
        <v>11</v>
      </c>
      <c r="G395" s="110">
        <v>40</v>
      </c>
      <c r="H395" s="110">
        <f t="shared" si="131"/>
        <v>45</v>
      </c>
      <c r="I395" s="110">
        <v>7</v>
      </c>
      <c r="J395" s="110">
        <v>38</v>
      </c>
      <c r="K395" s="110">
        <v>12693.9</v>
      </c>
      <c r="L395" s="110">
        <v>8202.6</v>
      </c>
      <c r="M395" s="110">
        <f t="shared" si="132"/>
        <v>4491.2999999999993</v>
      </c>
      <c r="N395" s="110">
        <f t="shared" si="124"/>
        <v>97.649999999999991</v>
      </c>
      <c r="O395" s="110">
        <f t="shared" si="125"/>
        <v>9.8493421052631565</v>
      </c>
    </row>
    <row r="396" spans="2:15" ht="15.75" x14ac:dyDescent="0.25">
      <c r="B396" s="60">
        <v>6</v>
      </c>
      <c r="C396" s="66" t="s">
        <v>161</v>
      </c>
      <c r="D396" s="63"/>
      <c r="E396" s="111">
        <f>E397+E398</f>
        <v>51</v>
      </c>
      <c r="F396" s="111">
        <f t="shared" ref="F396:M396" si="137">F397+F398</f>
        <v>9</v>
      </c>
      <c r="G396" s="111">
        <f t="shared" si="137"/>
        <v>42</v>
      </c>
      <c r="H396" s="111">
        <f t="shared" si="137"/>
        <v>48</v>
      </c>
      <c r="I396" s="111">
        <f t="shared" si="137"/>
        <v>7</v>
      </c>
      <c r="J396" s="111">
        <f t="shared" si="137"/>
        <v>41</v>
      </c>
      <c r="K396" s="111">
        <f t="shared" si="137"/>
        <v>9015.5</v>
      </c>
      <c r="L396" s="111">
        <f t="shared" si="137"/>
        <v>4765.9999999999991</v>
      </c>
      <c r="M396" s="111">
        <f t="shared" si="137"/>
        <v>4249.5000000000009</v>
      </c>
      <c r="N396" s="111">
        <f t="shared" si="124"/>
        <v>56.738095238095234</v>
      </c>
      <c r="O396" s="111">
        <f t="shared" si="125"/>
        <v>8.6371951219512209</v>
      </c>
    </row>
    <row r="397" spans="2:15" ht="15.75" x14ac:dyDescent="0.25">
      <c r="B397" s="161"/>
      <c r="C397" s="153"/>
      <c r="D397" s="61" t="s">
        <v>550</v>
      </c>
      <c r="E397" s="110">
        <f t="shared" si="130"/>
        <v>19</v>
      </c>
      <c r="F397" s="110">
        <v>3</v>
      </c>
      <c r="G397" s="110">
        <v>16</v>
      </c>
      <c r="H397" s="110">
        <f t="shared" si="131"/>
        <v>19</v>
      </c>
      <c r="I397" s="110">
        <v>3</v>
      </c>
      <c r="J397" s="110">
        <v>16</v>
      </c>
      <c r="K397" s="110">
        <v>3479.3</v>
      </c>
      <c r="L397" s="110">
        <v>1867.0128517976248</v>
      </c>
      <c r="M397" s="110">
        <f t="shared" si="132"/>
        <v>1612.2871482023754</v>
      </c>
      <c r="N397" s="110">
        <f t="shared" si="124"/>
        <v>51.861468105489571</v>
      </c>
      <c r="O397" s="110">
        <f t="shared" si="125"/>
        <v>8.3973288968873714</v>
      </c>
    </row>
    <row r="398" spans="2:15" ht="15.75" x14ac:dyDescent="0.25">
      <c r="B398" s="161"/>
      <c r="C398" s="153"/>
      <c r="D398" s="61" t="s">
        <v>551</v>
      </c>
      <c r="E398" s="110">
        <f t="shared" si="130"/>
        <v>32</v>
      </c>
      <c r="F398" s="110">
        <v>6</v>
      </c>
      <c r="G398" s="110">
        <v>26</v>
      </c>
      <c r="H398" s="110">
        <f t="shared" si="131"/>
        <v>29</v>
      </c>
      <c r="I398" s="110">
        <v>4</v>
      </c>
      <c r="J398" s="110">
        <v>25</v>
      </c>
      <c r="K398" s="110">
        <v>5536.2</v>
      </c>
      <c r="L398" s="110">
        <v>2898.9871482023746</v>
      </c>
      <c r="M398" s="110">
        <f t="shared" si="132"/>
        <v>2637.2128517976253</v>
      </c>
      <c r="N398" s="110">
        <f t="shared" si="124"/>
        <v>60.39556558754947</v>
      </c>
      <c r="O398" s="110">
        <f t="shared" si="125"/>
        <v>8.7907095059920852</v>
      </c>
    </row>
    <row r="399" spans="2:15" ht="30" x14ac:dyDescent="0.25">
      <c r="B399" s="60">
        <v>7</v>
      </c>
      <c r="C399" s="62" t="s">
        <v>162</v>
      </c>
      <c r="D399" s="63"/>
      <c r="E399" s="111">
        <f>E400</f>
        <v>108</v>
      </c>
      <c r="F399" s="111">
        <f t="shared" ref="F399:M399" si="138">F400</f>
        <v>22</v>
      </c>
      <c r="G399" s="111">
        <f t="shared" si="138"/>
        <v>86</v>
      </c>
      <c r="H399" s="111">
        <f t="shared" si="138"/>
        <v>100</v>
      </c>
      <c r="I399" s="111">
        <f t="shared" si="138"/>
        <v>19</v>
      </c>
      <c r="J399" s="111">
        <f t="shared" si="138"/>
        <v>81</v>
      </c>
      <c r="K399" s="111">
        <f t="shared" si="138"/>
        <v>33015.800000000003</v>
      </c>
      <c r="L399" s="111">
        <f t="shared" si="138"/>
        <v>22793.599999999999</v>
      </c>
      <c r="M399" s="111">
        <f t="shared" si="138"/>
        <v>10222.200000000004</v>
      </c>
      <c r="N399" s="111">
        <f t="shared" si="124"/>
        <v>99.9719298245614</v>
      </c>
      <c r="O399" s="111">
        <f t="shared" si="125"/>
        <v>10.516666666666671</v>
      </c>
    </row>
    <row r="400" spans="2:15" ht="15.75" x14ac:dyDescent="0.25">
      <c r="B400" s="64"/>
      <c r="C400" s="65"/>
      <c r="D400" s="61" t="s">
        <v>552</v>
      </c>
      <c r="E400" s="110">
        <f t="shared" si="130"/>
        <v>108</v>
      </c>
      <c r="F400" s="110">
        <v>22</v>
      </c>
      <c r="G400" s="110">
        <v>86</v>
      </c>
      <c r="H400" s="110">
        <f t="shared" si="131"/>
        <v>100</v>
      </c>
      <c r="I400" s="110">
        <v>19</v>
      </c>
      <c r="J400" s="110">
        <v>81</v>
      </c>
      <c r="K400" s="110">
        <v>33015.800000000003</v>
      </c>
      <c r="L400" s="110">
        <v>22793.599999999999</v>
      </c>
      <c r="M400" s="110">
        <f t="shared" si="132"/>
        <v>10222.200000000004</v>
      </c>
      <c r="N400" s="110">
        <f t="shared" si="124"/>
        <v>99.9719298245614</v>
      </c>
      <c r="O400" s="110">
        <f t="shared" si="125"/>
        <v>10.516666666666671</v>
      </c>
    </row>
    <row r="401" spans="2:15" ht="15.75" x14ac:dyDescent="0.25">
      <c r="B401" s="60">
        <v>8</v>
      </c>
      <c r="C401" s="66" t="s">
        <v>163</v>
      </c>
      <c r="D401" s="63"/>
      <c r="E401" s="111">
        <f>E402+E403+E404</f>
        <v>76</v>
      </c>
      <c r="F401" s="111">
        <f t="shared" ref="F401:M401" si="139">F402+F403+F404</f>
        <v>14</v>
      </c>
      <c r="G401" s="111">
        <f t="shared" si="139"/>
        <v>62</v>
      </c>
      <c r="H401" s="111">
        <f t="shared" si="139"/>
        <v>67</v>
      </c>
      <c r="I401" s="111">
        <f t="shared" si="139"/>
        <v>9</v>
      </c>
      <c r="J401" s="111">
        <f t="shared" si="139"/>
        <v>58</v>
      </c>
      <c r="K401" s="111">
        <f t="shared" si="139"/>
        <v>16381.1</v>
      </c>
      <c r="L401" s="111">
        <f t="shared" si="139"/>
        <v>9290.9</v>
      </c>
      <c r="M401" s="111">
        <f t="shared" si="139"/>
        <v>7090.2000000000007</v>
      </c>
      <c r="N401" s="111">
        <f t="shared" si="124"/>
        <v>86.026851851851845</v>
      </c>
      <c r="O401" s="111">
        <f t="shared" si="125"/>
        <v>10.187068965517243</v>
      </c>
    </row>
    <row r="402" spans="2:15" ht="15.75" x14ac:dyDescent="0.25">
      <c r="B402" s="161"/>
      <c r="C402" s="153"/>
      <c r="D402" s="61" t="s">
        <v>553</v>
      </c>
      <c r="E402" s="110">
        <f t="shared" si="130"/>
        <v>23</v>
      </c>
      <c r="F402" s="110">
        <v>4</v>
      </c>
      <c r="G402" s="110">
        <v>19</v>
      </c>
      <c r="H402" s="110">
        <f t="shared" si="131"/>
        <v>23</v>
      </c>
      <c r="I402" s="110">
        <v>4</v>
      </c>
      <c r="J402" s="110">
        <v>19</v>
      </c>
      <c r="K402" s="110">
        <v>6181.1</v>
      </c>
      <c r="L402" s="110">
        <v>4228.5194614526663</v>
      </c>
      <c r="M402" s="110">
        <f t="shared" si="132"/>
        <v>1952.5805385473341</v>
      </c>
      <c r="N402" s="110">
        <f t="shared" si="124"/>
        <v>88.094155446930543</v>
      </c>
      <c r="O402" s="110">
        <f t="shared" si="125"/>
        <v>8.5639497304707639</v>
      </c>
    </row>
    <row r="403" spans="2:15" ht="15.75" x14ac:dyDescent="0.25">
      <c r="B403" s="161"/>
      <c r="C403" s="153"/>
      <c r="D403" s="61" t="s">
        <v>554</v>
      </c>
      <c r="E403" s="110">
        <f t="shared" si="130"/>
        <v>35</v>
      </c>
      <c r="F403" s="110">
        <v>7</v>
      </c>
      <c r="G403" s="110">
        <v>28</v>
      </c>
      <c r="H403" s="110">
        <f t="shared" si="131"/>
        <v>29</v>
      </c>
      <c r="I403" s="110">
        <v>3</v>
      </c>
      <c r="J403" s="110">
        <v>26</v>
      </c>
      <c r="K403" s="110">
        <v>6812.4</v>
      </c>
      <c r="L403" s="110">
        <v>3239.3271743336441</v>
      </c>
      <c r="M403" s="110">
        <f t="shared" si="132"/>
        <v>3573.0728256663556</v>
      </c>
      <c r="N403" s="110">
        <f t="shared" si="124"/>
        <v>89.981310398156779</v>
      </c>
      <c r="O403" s="110">
        <f t="shared" si="125"/>
        <v>11.452156492520372</v>
      </c>
    </row>
    <row r="404" spans="2:15" ht="15.75" x14ac:dyDescent="0.25">
      <c r="B404" s="161"/>
      <c r="C404" s="153"/>
      <c r="D404" s="61" t="s">
        <v>555</v>
      </c>
      <c r="E404" s="110">
        <f t="shared" si="130"/>
        <v>18</v>
      </c>
      <c r="F404" s="110">
        <v>3</v>
      </c>
      <c r="G404" s="110">
        <v>15</v>
      </c>
      <c r="H404" s="110">
        <f t="shared" si="131"/>
        <v>15</v>
      </c>
      <c r="I404" s="110">
        <v>2</v>
      </c>
      <c r="J404" s="110">
        <v>13</v>
      </c>
      <c r="K404" s="110">
        <v>3387.6</v>
      </c>
      <c r="L404" s="110">
        <v>1823.0533642136886</v>
      </c>
      <c r="M404" s="110">
        <f t="shared" si="132"/>
        <v>1564.5466357863113</v>
      </c>
      <c r="N404" s="110">
        <f t="shared" si="124"/>
        <v>75.960556842237025</v>
      </c>
      <c r="O404" s="110">
        <f t="shared" si="125"/>
        <v>10.029145101194304</v>
      </c>
    </row>
    <row r="405" spans="2:15" ht="15.75" x14ac:dyDescent="0.25">
      <c r="B405" s="60">
        <v>9</v>
      </c>
      <c r="C405" s="62" t="s">
        <v>164</v>
      </c>
      <c r="D405" s="63"/>
      <c r="E405" s="111">
        <f>E406+E407</f>
        <v>43</v>
      </c>
      <c r="F405" s="111">
        <f t="shared" ref="F405:M405" si="140">F406+F407</f>
        <v>7</v>
      </c>
      <c r="G405" s="111">
        <f t="shared" si="140"/>
        <v>36</v>
      </c>
      <c r="H405" s="111">
        <f t="shared" si="140"/>
        <v>39</v>
      </c>
      <c r="I405" s="111">
        <f t="shared" si="140"/>
        <v>6</v>
      </c>
      <c r="J405" s="111">
        <f t="shared" si="140"/>
        <v>33</v>
      </c>
      <c r="K405" s="111">
        <f t="shared" si="140"/>
        <v>9035.7999999999993</v>
      </c>
      <c r="L405" s="111">
        <f t="shared" si="140"/>
        <v>5318.8000000000011</v>
      </c>
      <c r="M405" s="111">
        <f t="shared" si="140"/>
        <v>3716.9999999999995</v>
      </c>
      <c r="N405" s="111">
        <f t="shared" si="124"/>
        <v>73.872222222222234</v>
      </c>
      <c r="O405" s="111">
        <f t="shared" si="125"/>
        <v>9.3863636363636349</v>
      </c>
    </row>
    <row r="406" spans="2:15" ht="15.75" x14ac:dyDescent="0.25">
      <c r="B406" s="161"/>
      <c r="C406" s="153"/>
      <c r="D406" s="61" t="s">
        <v>556</v>
      </c>
      <c r="E406" s="110">
        <f t="shared" si="130"/>
        <v>22</v>
      </c>
      <c r="F406" s="110">
        <v>4</v>
      </c>
      <c r="G406" s="110">
        <v>18</v>
      </c>
      <c r="H406" s="110">
        <f t="shared" si="131"/>
        <v>21</v>
      </c>
      <c r="I406" s="110">
        <v>3</v>
      </c>
      <c r="J406" s="110">
        <v>18</v>
      </c>
      <c r="K406" s="110">
        <v>4721.7</v>
      </c>
      <c r="L406" s="110">
        <v>2803.9211042367674</v>
      </c>
      <c r="M406" s="110">
        <f t="shared" si="132"/>
        <v>1917.7788957632324</v>
      </c>
      <c r="N406" s="110">
        <f t="shared" si="124"/>
        <v>77.886697339910214</v>
      </c>
      <c r="O406" s="110">
        <f t="shared" si="125"/>
        <v>8.8786059989038542</v>
      </c>
    </row>
    <row r="407" spans="2:15" ht="15.75" x14ac:dyDescent="0.25">
      <c r="B407" s="161"/>
      <c r="C407" s="153"/>
      <c r="D407" s="61" t="s">
        <v>557</v>
      </c>
      <c r="E407" s="110">
        <f t="shared" si="130"/>
        <v>21</v>
      </c>
      <c r="F407" s="110">
        <v>3</v>
      </c>
      <c r="G407" s="110">
        <v>18</v>
      </c>
      <c r="H407" s="110">
        <f t="shared" si="131"/>
        <v>18</v>
      </c>
      <c r="I407" s="110">
        <v>3</v>
      </c>
      <c r="J407" s="110">
        <v>15</v>
      </c>
      <c r="K407" s="110">
        <v>4314.1000000000004</v>
      </c>
      <c r="L407" s="110">
        <v>2514.8788957632332</v>
      </c>
      <c r="M407" s="110">
        <f t="shared" si="132"/>
        <v>1799.2211042367671</v>
      </c>
      <c r="N407" s="110">
        <f t="shared" si="124"/>
        <v>69.857747104534255</v>
      </c>
      <c r="O407" s="110">
        <f t="shared" si="125"/>
        <v>9.9956728013153739</v>
      </c>
    </row>
    <row r="408" spans="2:15" ht="67.5" customHeight="1" x14ac:dyDescent="0.25">
      <c r="B408" s="8"/>
      <c r="C408" s="140" t="s">
        <v>165</v>
      </c>
      <c r="D408" s="140"/>
      <c r="E408" s="113">
        <f t="shared" ref="E408" si="141">F408+G408</f>
        <v>1056</v>
      </c>
      <c r="F408" s="113">
        <f>F409+F410+F414+F417+F418+F421+F422+F426+F430+F431+F432+F433+F437+F442+F443</f>
        <v>208</v>
      </c>
      <c r="G408" s="113">
        <f>G409+G410+G414+G417+G418+G421+G422+G426+G430+G431+G432+G433+G437+G442+G443</f>
        <v>848</v>
      </c>
      <c r="H408" s="113">
        <f t="shared" ref="H408" si="142">I408+J408</f>
        <v>934</v>
      </c>
      <c r="I408" s="113">
        <f>I409+I410+I414+I417+I418+I421+I422+I426+I430+I431+I432+I433+I437+I442+I443</f>
        <v>149</v>
      </c>
      <c r="J408" s="113">
        <f>J409+J410+J414+J417+J418+J421+J422+J426+J430+J431+J432+J433+J437+J442+J443</f>
        <v>785</v>
      </c>
      <c r="K408" s="113">
        <f t="shared" ref="K408" si="143">L408+M408</f>
        <v>278268.59999999998</v>
      </c>
      <c r="L408" s="113">
        <f>L409+L410+L414+L417+L418+L421+L422+L426+L430+L431+L432+L433+L437+L442+L443</f>
        <v>194526.69999999998</v>
      </c>
      <c r="M408" s="113">
        <f>M409+M410+M414+M417+M418+M421+M422+M426+M430+M431+M432+M433+M437+M442+M443</f>
        <v>83741.900000000009</v>
      </c>
      <c r="N408" s="113">
        <f t="shared" si="124"/>
        <v>108.79569351230424</v>
      </c>
      <c r="O408" s="113">
        <f t="shared" si="125"/>
        <v>8.8897983014862003</v>
      </c>
    </row>
    <row r="409" spans="2:15" ht="51.75" customHeight="1" x14ac:dyDescent="0.25">
      <c r="B409" s="27"/>
      <c r="C409" s="149" t="s">
        <v>166</v>
      </c>
      <c r="D409" s="149"/>
      <c r="E409" s="110">
        <f>F409+G409</f>
        <v>23</v>
      </c>
      <c r="F409" s="110"/>
      <c r="G409" s="110">
        <v>23</v>
      </c>
      <c r="H409" s="110">
        <f t="shared" ref="H409" si="144">SUM(I409+J409)</f>
        <v>20</v>
      </c>
      <c r="I409" s="110"/>
      <c r="J409" s="110">
        <v>20</v>
      </c>
      <c r="K409" s="110">
        <f>L409+M409</f>
        <v>6864.6</v>
      </c>
      <c r="L409" s="110"/>
      <c r="M409" s="110">
        <v>6864.6</v>
      </c>
      <c r="N409" s="114"/>
      <c r="O409" s="114">
        <f t="shared" si="125"/>
        <v>28.602500000000003</v>
      </c>
    </row>
    <row r="410" spans="2:15" ht="15.75" x14ac:dyDescent="0.25">
      <c r="B410" s="27"/>
      <c r="C410" s="107" t="s">
        <v>170</v>
      </c>
      <c r="D410" s="68"/>
      <c r="E410" s="113">
        <f>SUM(E411:E413)</f>
        <v>112</v>
      </c>
      <c r="F410" s="113">
        <f t="shared" ref="F410:M410" si="145">SUM(F411:F413)</f>
        <v>23</v>
      </c>
      <c r="G410" s="113">
        <f t="shared" si="145"/>
        <v>89</v>
      </c>
      <c r="H410" s="113">
        <f t="shared" si="145"/>
        <v>103</v>
      </c>
      <c r="I410" s="113">
        <f t="shared" si="145"/>
        <v>18</v>
      </c>
      <c r="J410" s="113">
        <f t="shared" si="145"/>
        <v>85</v>
      </c>
      <c r="K410" s="113">
        <f t="shared" si="145"/>
        <v>23328.799999999999</v>
      </c>
      <c r="L410" s="113">
        <f t="shared" si="145"/>
        <v>20820.5</v>
      </c>
      <c r="M410" s="113">
        <f t="shared" si="145"/>
        <v>2508.3000000000002</v>
      </c>
      <c r="N410" s="121">
        <f t="shared" si="124"/>
        <v>96.391203703703695</v>
      </c>
      <c r="O410" s="121">
        <f t="shared" si="125"/>
        <v>2.4591176470588239</v>
      </c>
    </row>
    <row r="411" spans="2:15" ht="15.75" x14ac:dyDescent="0.25">
      <c r="B411" s="27">
        <v>1</v>
      </c>
      <c r="C411" s="107"/>
      <c r="D411" s="69" t="s">
        <v>558</v>
      </c>
      <c r="E411" s="110">
        <v>70</v>
      </c>
      <c r="F411" s="110">
        <v>15</v>
      </c>
      <c r="G411" s="110">
        <v>55</v>
      </c>
      <c r="H411" s="110">
        <f>SUM(I411+J411)</f>
        <v>66</v>
      </c>
      <c r="I411" s="110">
        <v>11</v>
      </c>
      <c r="J411" s="110">
        <v>55</v>
      </c>
      <c r="K411" s="110">
        <f>SUM(L411:M411)</f>
        <v>13832.9</v>
      </c>
      <c r="L411" s="110">
        <v>12130.8</v>
      </c>
      <c r="M411" s="110">
        <v>1702.1</v>
      </c>
      <c r="N411" s="121">
        <f t="shared" si="124"/>
        <v>91.899999999999991</v>
      </c>
      <c r="O411" s="121">
        <f t="shared" si="125"/>
        <v>2.5789393939393936</v>
      </c>
    </row>
    <row r="412" spans="2:15" ht="15.75" x14ac:dyDescent="0.25">
      <c r="B412" s="27">
        <v>2</v>
      </c>
      <c r="C412" s="107"/>
      <c r="D412" s="70" t="s">
        <v>559</v>
      </c>
      <c r="E412" s="110">
        <v>23</v>
      </c>
      <c r="F412" s="110">
        <v>4</v>
      </c>
      <c r="G412" s="110">
        <v>19</v>
      </c>
      <c r="H412" s="110">
        <f t="shared" ref="H412:H445" si="146">SUM(I412+J412)</f>
        <v>20</v>
      </c>
      <c r="I412" s="110">
        <v>3</v>
      </c>
      <c r="J412" s="110">
        <v>17</v>
      </c>
      <c r="K412" s="110">
        <f t="shared" ref="K412:K413" si="147">SUM(L412:M412)</f>
        <v>4564.1000000000004</v>
      </c>
      <c r="L412" s="110">
        <v>4086.3</v>
      </c>
      <c r="M412" s="110">
        <v>477.8</v>
      </c>
      <c r="N412" s="121">
        <f t="shared" si="124"/>
        <v>113.50833333333334</v>
      </c>
      <c r="O412" s="121">
        <f t="shared" si="125"/>
        <v>2.3421568627450982</v>
      </c>
    </row>
    <row r="413" spans="2:15" ht="15.75" x14ac:dyDescent="0.25">
      <c r="B413" s="27">
        <v>3</v>
      </c>
      <c r="C413" s="107"/>
      <c r="D413" s="69" t="s">
        <v>560</v>
      </c>
      <c r="E413" s="110">
        <v>19</v>
      </c>
      <c r="F413" s="110">
        <v>4</v>
      </c>
      <c r="G413" s="110">
        <v>15</v>
      </c>
      <c r="H413" s="110">
        <f t="shared" si="146"/>
        <v>17</v>
      </c>
      <c r="I413" s="110">
        <v>4</v>
      </c>
      <c r="J413" s="110">
        <v>13</v>
      </c>
      <c r="K413" s="110">
        <f t="shared" si="147"/>
        <v>4931.7999999999993</v>
      </c>
      <c r="L413" s="110">
        <v>4603.3999999999996</v>
      </c>
      <c r="M413" s="110">
        <v>328.4</v>
      </c>
      <c r="N413" s="121">
        <f t="shared" si="124"/>
        <v>95.904166666666654</v>
      </c>
      <c r="O413" s="121">
        <f t="shared" si="125"/>
        <v>2.1051282051282052</v>
      </c>
    </row>
    <row r="414" spans="2:15" ht="15.75" x14ac:dyDescent="0.25">
      <c r="B414" s="27"/>
      <c r="C414" s="107" t="s">
        <v>171</v>
      </c>
      <c r="D414" s="69"/>
      <c r="E414" s="113">
        <f>SUM(E415:E416)</f>
        <v>101</v>
      </c>
      <c r="F414" s="113">
        <f t="shared" ref="F414:M414" si="148">SUM(F415:F416)</f>
        <v>21</v>
      </c>
      <c r="G414" s="113">
        <f t="shared" si="148"/>
        <v>80</v>
      </c>
      <c r="H414" s="113">
        <f t="shared" si="148"/>
        <v>89</v>
      </c>
      <c r="I414" s="113">
        <f t="shared" si="148"/>
        <v>11</v>
      </c>
      <c r="J414" s="113">
        <f t="shared" si="148"/>
        <v>78</v>
      </c>
      <c r="K414" s="113">
        <f t="shared" si="148"/>
        <v>22262.300000000003</v>
      </c>
      <c r="L414" s="113">
        <f t="shared" si="148"/>
        <v>16559.2</v>
      </c>
      <c r="M414" s="113">
        <f t="shared" si="148"/>
        <v>5703.1</v>
      </c>
      <c r="N414" s="121">
        <f t="shared" si="124"/>
        <v>125.44848484848485</v>
      </c>
      <c r="O414" s="121">
        <f t="shared" si="125"/>
        <v>6.0930555555555559</v>
      </c>
    </row>
    <row r="415" spans="2:15" ht="15.75" x14ac:dyDescent="0.25">
      <c r="B415" s="27">
        <v>4</v>
      </c>
      <c r="C415" s="107"/>
      <c r="D415" s="70" t="s">
        <v>561</v>
      </c>
      <c r="E415" s="110">
        <v>82</v>
      </c>
      <c r="F415" s="110">
        <v>18</v>
      </c>
      <c r="G415" s="110">
        <v>64</v>
      </c>
      <c r="H415" s="110">
        <f t="shared" si="146"/>
        <v>71</v>
      </c>
      <c r="I415" s="110">
        <v>8</v>
      </c>
      <c r="J415" s="110">
        <v>63</v>
      </c>
      <c r="K415" s="110">
        <f>SUM(L415:M415)</f>
        <v>17768.300000000003</v>
      </c>
      <c r="L415" s="110">
        <v>13040.7</v>
      </c>
      <c r="M415" s="110">
        <v>4727.6000000000004</v>
      </c>
      <c r="N415" s="121">
        <f t="shared" si="124"/>
        <v>135.84062500000002</v>
      </c>
      <c r="O415" s="121">
        <f t="shared" si="125"/>
        <v>6.253439153439154</v>
      </c>
    </row>
    <row r="416" spans="2:15" ht="15.75" x14ac:dyDescent="0.25">
      <c r="B416" s="27">
        <v>5</v>
      </c>
      <c r="C416" s="67"/>
      <c r="D416" s="69" t="s">
        <v>562</v>
      </c>
      <c r="E416" s="110">
        <v>19</v>
      </c>
      <c r="F416" s="110">
        <v>3</v>
      </c>
      <c r="G416" s="110">
        <v>16</v>
      </c>
      <c r="H416" s="110">
        <f t="shared" si="146"/>
        <v>18</v>
      </c>
      <c r="I416" s="110">
        <v>3</v>
      </c>
      <c r="J416" s="110">
        <v>15</v>
      </c>
      <c r="K416" s="110">
        <f t="shared" ref="K416:K417" si="149">SUM(L416:M416)</f>
        <v>4494</v>
      </c>
      <c r="L416" s="110">
        <v>3518.5</v>
      </c>
      <c r="M416" s="110">
        <v>975.5</v>
      </c>
      <c r="N416" s="121">
        <f t="shared" si="124"/>
        <v>97.7361111111111</v>
      </c>
      <c r="O416" s="121">
        <f t="shared" si="125"/>
        <v>5.4194444444444443</v>
      </c>
    </row>
    <row r="417" spans="2:15" ht="15.75" x14ac:dyDescent="0.25">
      <c r="B417" s="27">
        <v>6</v>
      </c>
      <c r="C417" s="71" t="s">
        <v>169</v>
      </c>
      <c r="D417" s="69" t="s">
        <v>563</v>
      </c>
      <c r="E417" s="113">
        <v>116</v>
      </c>
      <c r="F417" s="113">
        <v>26</v>
      </c>
      <c r="G417" s="113">
        <v>90</v>
      </c>
      <c r="H417" s="113">
        <f t="shared" si="146"/>
        <v>91</v>
      </c>
      <c r="I417" s="113">
        <v>16</v>
      </c>
      <c r="J417" s="113">
        <v>75</v>
      </c>
      <c r="K417" s="110">
        <f t="shared" si="149"/>
        <v>44570.9</v>
      </c>
      <c r="L417" s="113">
        <v>22079.5</v>
      </c>
      <c r="M417" s="113">
        <v>22491.4</v>
      </c>
      <c r="N417" s="121">
        <f t="shared" si="124"/>
        <v>114.99739583333333</v>
      </c>
      <c r="O417" s="121">
        <f t="shared" si="125"/>
        <v>24.990444444444446</v>
      </c>
    </row>
    <row r="418" spans="2:15" ht="15.75" x14ac:dyDescent="0.25">
      <c r="B418" s="27"/>
      <c r="C418" s="71" t="s">
        <v>564</v>
      </c>
      <c r="D418" s="69"/>
      <c r="E418" s="113">
        <f>SUM(E419:E420)</f>
        <v>74</v>
      </c>
      <c r="F418" s="113">
        <f t="shared" ref="F418:M418" si="150">SUM(F419:F420)</f>
        <v>15</v>
      </c>
      <c r="G418" s="113">
        <f t="shared" si="150"/>
        <v>59</v>
      </c>
      <c r="H418" s="113">
        <f t="shared" si="150"/>
        <v>65</v>
      </c>
      <c r="I418" s="113">
        <f t="shared" si="150"/>
        <v>12</v>
      </c>
      <c r="J418" s="113">
        <f t="shared" si="150"/>
        <v>53</v>
      </c>
      <c r="K418" s="113">
        <f t="shared" si="150"/>
        <v>13419.4</v>
      </c>
      <c r="L418" s="113">
        <f t="shared" si="150"/>
        <v>11974.9</v>
      </c>
      <c r="M418" s="113">
        <f t="shared" si="150"/>
        <v>1444.5</v>
      </c>
      <c r="N418" s="121">
        <f t="shared" si="124"/>
        <v>83.15902777777778</v>
      </c>
      <c r="O418" s="121">
        <f t="shared" si="125"/>
        <v>2.2712264150943398</v>
      </c>
    </row>
    <row r="419" spans="2:15" ht="15.75" x14ac:dyDescent="0.25">
      <c r="B419" s="27">
        <v>7</v>
      </c>
      <c r="C419" s="71"/>
      <c r="D419" s="69" t="s">
        <v>565</v>
      </c>
      <c r="E419" s="110">
        <v>47</v>
      </c>
      <c r="F419" s="110">
        <v>10</v>
      </c>
      <c r="G419" s="110">
        <v>37</v>
      </c>
      <c r="H419" s="110">
        <f t="shared" si="146"/>
        <v>41</v>
      </c>
      <c r="I419" s="110">
        <v>8</v>
      </c>
      <c r="J419" s="110">
        <v>33</v>
      </c>
      <c r="K419" s="110">
        <f>SUM(L419:M419)</f>
        <v>8391.4</v>
      </c>
      <c r="L419" s="110">
        <v>7485</v>
      </c>
      <c r="M419" s="110">
        <v>906.4</v>
      </c>
      <c r="N419" s="121">
        <f t="shared" si="124"/>
        <v>77.96875</v>
      </c>
      <c r="O419" s="121">
        <f t="shared" si="125"/>
        <v>2.2888888888888888</v>
      </c>
    </row>
    <row r="420" spans="2:15" ht="15.75" x14ac:dyDescent="0.25">
      <c r="B420" s="27">
        <v>8</v>
      </c>
      <c r="C420" s="71"/>
      <c r="D420" s="69" t="s">
        <v>566</v>
      </c>
      <c r="E420" s="110">
        <v>27</v>
      </c>
      <c r="F420" s="110">
        <v>5</v>
      </c>
      <c r="G420" s="110">
        <v>22</v>
      </c>
      <c r="H420" s="110">
        <f t="shared" si="146"/>
        <v>24</v>
      </c>
      <c r="I420" s="110">
        <v>4</v>
      </c>
      <c r="J420" s="110">
        <v>20</v>
      </c>
      <c r="K420" s="110">
        <f>SUM(L420:M420)</f>
        <v>5028</v>
      </c>
      <c r="L420" s="110">
        <v>4489.8999999999996</v>
      </c>
      <c r="M420" s="110">
        <v>538.1</v>
      </c>
      <c r="N420" s="121">
        <f t="shared" si="124"/>
        <v>93.539583333333326</v>
      </c>
      <c r="O420" s="121">
        <f t="shared" si="125"/>
        <v>2.2420833333333334</v>
      </c>
    </row>
    <row r="421" spans="2:15" ht="15.75" x14ac:dyDescent="0.25">
      <c r="B421" s="27">
        <v>9</v>
      </c>
      <c r="C421" s="71" t="s">
        <v>567</v>
      </c>
      <c r="D421" s="69" t="s">
        <v>568</v>
      </c>
      <c r="E421" s="113">
        <v>58</v>
      </c>
      <c r="F421" s="113">
        <v>12</v>
      </c>
      <c r="G421" s="113">
        <v>46</v>
      </c>
      <c r="H421" s="113">
        <f t="shared" si="146"/>
        <v>46</v>
      </c>
      <c r="I421" s="113">
        <v>8</v>
      </c>
      <c r="J421" s="113">
        <v>38</v>
      </c>
      <c r="K421" s="113">
        <f>SUM(L421:M421)</f>
        <v>17875.7</v>
      </c>
      <c r="L421" s="113">
        <v>9464</v>
      </c>
      <c r="M421" s="113">
        <v>8411.7000000000007</v>
      </c>
      <c r="N421" s="121">
        <f t="shared" si="124"/>
        <v>98.583333333333329</v>
      </c>
      <c r="O421" s="121">
        <f t="shared" si="125"/>
        <v>18.44671052631579</v>
      </c>
    </row>
    <row r="422" spans="2:15" ht="15.75" x14ac:dyDescent="0.25">
      <c r="B422" s="27"/>
      <c r="C422" s="71" t="s">
        <v>569</v>
      </c>
      <c r="D422" s="69"/>
      <c r="E422" s="113">
        <f>SUM(E423:E425)</f>
        <v>108</v>
      </c>
      <c r="F422" s="113">
        <f t="shared" ref="F422:M422" si="151">SUM(F423:F425)</f>
        <v>22</v>
      </c>
      <c r="G422" s="113">
        <f t="shared" si="151"/>
        <v>86</v>
      </c>
      <c r="H422" s="113">
        <f t="shared" si="151"/>
        <v>100</v>
      </c>
      <c r="I422" s="113">
        <f t="shared" si="151"/>
        <v>19</v>
      </c>
      <c r="J422" s="113">
        <f t="shared" si="151"/>
        <v>81</v>
      </c>
      <c r="K422" s="113">
        <f t="shared" si="151"/>
        <v>27791.4</v>
      </c>
      <c r="L422" s="113">
        <f t="shared" si="151"/>
        <v>23561.300000000003</v>
      </c>
      <c r="M422" s="113">
        <f t="shared" si="151"/>
        <v>4230.1000000000004</v>
      </c>
      <c r="N422" s="121">
        <f t="shared" si="124"/>
        <v>103.33903508771931</v>
      </c>
      <c r="O422" s="121">
        <f t="shared" si="125"/>
        <v>4.351954732510289</v>
      </c>
    </row>
    <row r="423" spans="2:15" ht="15.75" x14ac:dyDescent="0.25">
      <c r="B423" s="27">
        <v>10</v>
      </c>
      <c r="C423" s="71"/>
      <c r="D423" s="69" t="s">
        <v>570</v>
      </c>
      <c r="E423" s="110">
        <v>55</v>
      </c>
      <c r="F423" s="110">
        <v>12</v>
      </c>
      <c r="G423" s="110">
        <v>43</v>
      </c>
      <c r="H423" s="110">
        <f t="shared" si="146"/>
        <v>50</v>
      </c>
      <c r="I423" s="110">
        <v>11</v>
      </c>
      <c r="J423" s="110">
        <v>39</v>
      </c>
      <c r="K423" s="110">
        <f>SUM(L423:M423)</f>
        <v>16227.5</v>
      </c>
      <c r="L423" s="110">
        <v>14165.3</v>
      </c>
      <c r="M423" s="110">
        <v>2062.1999999999998</v>
      </c>
      <c r="N423" s="121">
        <f t="shared" si="124"/>
        <v>107.31287878787879</v>
      </c>
      <c r="O423" s="121">
        <f t="shared" si="125"/>
        <v>4.4064102564102559</v>
      </c>
    </row>
    <row r="424" spans="2:15" ht="15.75" x14ac:dyDescent="0.25">
      <c r="B424" s="27">
        <v>11</v>
      </c>
      <c r="C424" s="71"/>
      <c r="D424" s="69" t="s">
        <v>571</v>
      </c>
      <c r="E424" s="110">
        <v>28</v>
      </c>
      <c r="F424" s="110">
        <v>5</v>
      </c>
      <c r="G424" s="110">
        <v>23</v>
      </c>
      <c r="H424" s="110">
        <f t="shared" si="146"/>
        <v>26</v>
      </c>
      <c r="I424" s="110">
        <v>4</v>
      </c>
      <c r="J424" s="110">
        <v>22</v>
      </c>
      <c r="K424" s="110">
        <f t="shared" ref="K424:K425" si="152">SUM(L424:M424)</f>
        <v>5903</v>
      </c>
      <c r="L424" s="110">
        <v>4792.6000000000004</v>
      </c>
      <c r="M424" s="110">
        <v>1110.4000000000001</v>
      </c>
      <c r="N424" s="121">
        <f t="shared" si="124"/>
        <v>99.845833333333346</v>
      </c>
      <c r="O424" s="121">
        <f t="shared" si="125"/>
        <v>4.2060606060606061</v>
      </c>
    </row>
    <row r="425" spans="2:15" ht="15.75" x14ac:dyDescent="0.25">
      <c r="B425" s="27">
        <v>12</v>
      </c>
      <c r="C425" s="71"/>
      <c r="D425" s="69" t="s">
        <v>572</v>
      </c>
      <c r="E425" s="110">
        <v>25</v>
      </c>
      <c r="F425" s="110">
        <v>5</v>
      </c>
      <c r="G425" s="110">
        <v>20</v>
      </c>
      <c r="H425" s="110">
        <f t="shared" si="146"/>
        <v>24</v>
      </c>
      <c r="I425" s="110">
        <v>4</v>
      </c>
      <c r="J425" s="110">
        <v>20</v>
      </c>
      <c r="K425" s="110">
        <f t="shared" si="152"/>
        <v>5660.9</v>
      </c>
      <c r="L425" s="110">
        <v>4603.3999999999996</v>
      </c>
      <c r="M425" s="110">
        <v>1057.5</v>
      </c>
      <c r="N425" s="121">
        <f t="shared" si="124"/>
        <v>95.904166666666654</v>
      </c>
      <c r="O425" s="121">
        <f t="shared" si="125"/>
        <v>4.40625</v>
      </c>
    </row>
    <row r="426" spans="2:15" ht="15.75" x14ac:dyDescent="0.25">
      <c r="B426" s="27"/>
      <c r="C426" s="71" t="s">
        <v>573</v>
      </c>
      <c r="D426" s="69"/>
      <c r="E426" s="113">
        <f>SUM(E427:E429)</f>
        <v>62</v>
      </c>
      <c r="F426" s="113">
        <f t="shared" ref="F426:M426" si="153">SUM(F427:F429)</f>
        <v>12</v>
      </c>
      <c r="G426" s="113">
        <f t="shared" si="153"/>
        <v>50</v>
      </c>
      <c r="H426" s="113">
        <f t="shared" si="153"/>
        <v>57</v>
      </c>
      <c r="I426" s="113">
        <f t="shared" si="153"/>
        <v>9</v>
      </c>
      <c r="J426" s="113">
        <f t="shared" si="153"/>
        <v>48</v>
      </c>
      <c r="K426" s="113">
        <f t="shared" si="153"/>
        <v>11135.9</v>
      </c>
      <c r="L426" s="113">
        <f t="shared" si="153"/>
        <v>9938.6999999999989</v>
      </c>
      <c r="M426" s="113">
        <f t="shared" si="153"/>
        <v>1197.1999999999998</v>
      </c>
      <c r="N426" s="121">
        <f t="shared" si="124"/>
        <v>92.024999999999991</v>
      </c>
      <c r="O426" s="121">
        <f t="shared" si="125"/>
        <v>2.0784722222222221</v>
      </c>
    </row>
    <row r="427" spans="2:15" ht="15.75" x14ac:dyDescent="0.25">
      <c r="B427" s="27">
        <v>13</v>
      </c>
      <c r="C427" s="71"/>
      <c r="D427" s="69" t="s">
        <v>574</v>
      </c>
      <c r="E427" s="110">
        <v>20</v>
      </c>
      <c r="F427" s="110">
        <v>4</v>
      </c>
      <c r="G427" s="110">
        <v>16</v>
      </c>
      <c r="H427" s="110">
        <f t="shared" si="146"/>
        <v>20</v>
      </c>
      <c r="I427" s="110">
        <v>4</v>
      </c>
      <c r="J427" s="110">
        <v>16</v>
      </c>
      <c r="K427" s="110">
        <f>SUM(L427:M427)</f>
        <v>4741.7999999999993</v>
      </c>
      <c r="L427" s="110">
        <v>4326.3999999999996</v>
      </c>
      <c r="M427" s="110">
        <v>415.4</v>
      </c>
      <c r="N427" s="121">
        <f t="shared" si="124"/>
        <v>90.133333333333326</v>
      </c>
      <c r="O427" s="121">
        <f t="shared" si="125"/>
        <v>2.1635416666666667</v>
      </c>
    </row>
    <row r="428" spans="2:15" ht="15.75" x14ac:dyDescent="0.25">
      <c r="B428" s="27">
        <v>14</v>
      </c>
      <c r="C428" s="71"/>
      <c r="D428" s="69" t="s">
        <v>575</v>
      </c>
      <c r="E428" s="110">
        <v>16</v>
      </c>
      <c r="F428" s="110">
        <v>3</v>
      </c>
      <c r="G428" s="110">
        <v>13</v>
      </c>
      <c r="H428" s="110">
        <f t="shared" si="146"/>
        <v>14</v>
      </c>
      <c r="I428" s="110">
        <v>2</v>
      </c>
      <c r="J428" s="110">
        <v>12</v>
      </c>
      <c r="K428" s="110">
        <f t="shared" ref="K428:K432" si="154">SUM(L428:M428)</f>
        <v>2538.1</v>
      </c>
      <c r="L428" s="110">
        <v>2244.9</v>
      </c>
      <c r="M428" s="110">
        <v>293.2</v>
      </c>
      <c r="N428" s="121">
        <f t="shared" si="124"/>
        <v>93.537500000000009</v>
      </c>
      <c r="O428" s="121">
        <f t="shared" si="125"/>
        <v>2.036111111111111</v>
      </c>
    </row>
    <row r="429" spans="2:15" ht="15.75" x14ac:dyDescent="0.25">
      <c r="B429" s="27">
        <v>15</v>
      </c>
      <c r="C429" s="71"/>
      <c r="D429" s="69" t="s">
        <v>576</v>
      </c>
      <c r="E429" s="110">
        <v>26</v>
      </c>
      <c r="F429" s="110">
        <v>5</v>
      </c>
      <c r="G429" s="110">
        <v>21</v>
      </c>
      <c r="H429" s="110">
        <f t="shared" si="146"/>
        <v>23</v>
      </c>
      <c r="I429" s="110">
        <v>3</v>
      </c>
      <c r="J429" s="110">
        <v>20</v>
      </c>
      <c r="K429" s="110">
        <f t="shared" si="154"/>
        <v>3856</v>
      </c>
      <c r="L429" s="110">
        <v>3367.4</v>
      </c>
      <c r="M429" s="110">
        <v>488.6</v>
      </c>
      <c r="N429" s="121">
        <f t="shared" si="124"/>
        <v>93.538888888888891</v>
      </c>
      <c r="O429" s="121">
        <f t="shared" si="125"/>
        <v>2.0358333333333332</v>
      </c>
    </row>
    <row r="430" spans="2:15" ht="15.75" x14ac:dyDescent="0.25">
      <c r="B430" s="27">
        <v>16</v>
      </c>
      <c r="C430" s="71" t="s">
        <v>577</v>
      </c>
      <c r="D430" s="69" t="s">
        <v>578</v>
      </c>
      <c r="E430" s="113">
        <v>69</v>
      </c>
      <c r="F430" s="113">
        <v>16</v>
      </c>
      <c r="G430" s="113">
        <v>53</v>
      </c>
      <c r="H430" s="113">
        <f t="shared" si="146"/>
        <v>61</v>
      </c>
      <c r="I430" s="113">
        <v>13</v>
      </c>
      <c r="J430" s="113">
        <v>48</v>
      </c>
      <c r="K430" s="110">
        <f t="shared" si="154"/>
        <v>28007.200000000001</v>
      </c>
      <c r="L430" s="113">
        <v>20633.7</v>
      </c>
      <c r="M430" s="113">
        <v>7373.5</v>
      </c>
      <c r="N430" s="121">
        <f t="shared" si="124"/>
        <v>132.2673076923077</v>
      </c>
      <c r="O430" s="121">
        <f t="shared" si="125"/>
        <v>12.801215277777779</v>
      </c>
    </row>
    <row r="431" spans="2:15" ht="15.75" x14ac:dyDescent="0.25">
      <c r="B431" s="27">
        <v>17</v>
      </c>
      <c r="C431" s="71" t="s">
        <v>579</v>
      </c>
      <c r="D431" s="69" t="s">
        <v>580</v>
      </c>
      <c r="E431" s="113">
        <v>45</v>
      </c>
      <c r="F431" s="113">
        <v>10</v>
      </c>
      <c r="G431" s="113">
        <v>35</v>
      </c>
      <c r="H431" s="113">
        <f t="shared" si="146"/>
        <v>40</v>
      </c>
      <c r="I431" s="113">
        <v>7</v>
      </c>
      <c r="J431" s="113">
        <v>33</v>
      </c>
      <c r="K431" s="110">
        <f t="shared" si="154"/>
        <v>22554.100000000002</v>
      </c>
      <c r="L431" s="113">
        <v>18969.7</v>
      </c>
      <c r="M431" s="113">
        <v>3584.4</v>
      </c>
      <c r="N431" s="121">
        <f t="shared" si="124"/>
        <v>225.82976190476191</v>
      </c>
      <c r="O431" s="121">
        <f t="shared" si="125"/>
        <v>9.0515151515151526</v>
      </c>
    </row>
    <row r="432" spans="2:15" ht="31.5" x14ac:dyDescent="0.25">
      <c r="B432" s="27">
        <v>18</v>
      </c>
      <c r="C432" s="71" t="s">
        <v>581</v>
      </c>
      <c r="D432" s="69" t="s">
        <v>582</v>
      </c>
      <c r="E432" s="113">
        <v>39</v>
      </c>
      <c r="F432" s="113">
        <v>7</v>
      </c>
      <c r="G432" s="113">
        <v>32</v>
      </c>
      <c r="H432" s="113">
        <f t="shared" si="146"/>
        <v>38</v>
      </c>
      <c r="I432" s="113">
        <v>7</v>
      </c>
      <c r="J432" s="113">
        <v>31</v>
      </c>
      <c r="K432" s="110">
        <f t="shared" si="154"/>
        <v>8984.5</v>
      </c>
      <c r="L432" s="113">
        <v>3987.9</v>
      </c>
      <c r="M432" s="113">
        <v>4996.6000000000004</v>
      </c>
      <c r="N432" s="121">
        <f t="shared" si="124"/>
        <v>47.475000000000001</v>
      </c>
      <c r="O432" s="121">
        <f t="shared" si="125"/>
        <v>13.431720430107527</v>
      </c>
    </row>
    <row r="433" spans="2:15" ht="15.75" x14ac:dyDescent="0.25">
      <c r="B433" s="27"/>
      <c r="C433" s="71" t="s">
        <v>583</v>
      </c>
      <c r="D433" s="69"/>
      <c r="E433" s="113">
        <f>SUM(E434:E436)</f>
        <v>66</v>
      </c>
      <c r="F433" s="113">
        <f t="shared" ref="F433:M433" si="155">SUM(F434:F436)</f>
        <v>11</v>
      </c>
      <c r="G433" s="113">
        <f t="shared" si="155"/>
        <v>55</v>
      </c>
      <c r="H433" s="113">
        <f t="shared" si="155"/>
        <v>61</v>
      </c>
      <c r="I433" s="113">
        <f t="shared" si="155"/>
        <v>7</v>
      </c>
      <c r="J433" s="113">
        <f t="shared" si="155"/>
        <v>54</v>
      </c>
      <c r="K433" s="113">
        <f t="shared" si="155"/>
        <v>10205.200000000001</v>
      </c>
      <c r="L433" s="113">
        <f t="shared" si="155"/>
        <v>8715.4</v>
      </c>
      <c r="M433" s="113">
        <f t="shared" si="155"/>
        <v>1489.8000000000002</v>
      </c>
      <c r="N433" s="121">
        <f t="shared" ref="N433:N491" si="156">L433/I433/12</f>
        <v>103.75476190476189</v>
      </c>
      <c r="O433" s="121">
        <f t="shared" ref="O433:O491" si="157">M433/J433/12</f>
        <v>2.2990740740740745</v>
      </c>
    </row>
    <row r="434" spans="2:15" ht="15.75" x14ac:dyDescent="0.25">
      <c r="B434" s="27">
        <v>19</v>
      </c>
      <c r="C434" s="71"/>
      <c r="D434" s="69" t="s">
        <v>584</v>
      </c>
      <c r="E434" s="110">
        <v>26</v>
      </c>
      <c r="F434" s="110">
        <v>5</v>
      </c>
      <c r="G434" s="110">
        <v>21</v>
      </c>
      <c r="H434" s="110">
        <f t="shared" si="146"/>
        <v>22</v>
      </c>
      <c r="I434" s="110">
        <v>2</v>
      </c>
      <c r="J434" s="110">
        <v>20</v>
      </c>
      <c r="K434" s="110">
        <f>SUM(L434:M434)</f>
        <v>3685.2</v>
      </c>
      <c r="L434" s="110">
        <v>3178.7</v>
      </c>
      <c r="M434" s="110">
        <v>506.5</v>
      </c>
      <c r="N434" s="121">
        <f t="shared" si="156"/>
        <v>132.44583333333333</v>
      </c>
      <c r="O434" s="121">
        <f t="shared" si="157"/>
        <v>2.1104166666666666</v>
      </c>
    </row>
    <row r="435" spans="2:15" ht="15.75" x14ac:dyDescent="0.25">
      <c r="B435" s="27">
        <v>20</v>
      </c>
      <c r="C435" s="71"/>
      <c r="D435" s="70" t="s">
        <v>585</v>
      </c>
      <c r="E435" s="110">
        <v>21</v>
      </c>
      <c r="F435" s="110">
        <v>3</v>
      </c>
      <c r="G435" s="110">
        <v>18</v>
      </c>
      <c r="H435" s="110">
        <f t="shared" si="146"/>
        <v>21</v>
      </c>
      <c r="I435" s="110">
        <v>3</v>
      </c>
      <c r="J435" s="110">
        <v>18</v>
      </c>
      <c r="K435" s="110">
        <f t="shared" ref="K435:K436" si="158">SUM(L435:M435)</f>
        <v>3979.5</v>
      </c>
      <c r="L435" s="110">
        <v>3443.1</v>
      </c>
      <c r="M435" s="110">
        <v>536.4</v>
      </c>
      <c r="N435" s="121">
        <f t="shared" si="156"/>
        <v>95.641666666666666</v>
      </c>
      <c r="O435" s="121">
        <f t="shared" si="157"/>
        <v>2.4833333333333329</v>
      </c>
    </row>
    <row r="436" spans="2:15" ht="15.75" x14ac:dyDescent="0.25">
      <c r="B436" s="27">
        <v>21</v>
      </c>
      <c r="C436" s="71"/>
      <c r="D436" s="69" t="s">
        <v>586</v>
      </c>
      <c r="E436" s="110">
        <v>19</v>
      </c>
      <c r="F436" s="110">
        <v>3</v>
      </c>
      <c r="G436" s="110">
        <v>16</v>
      </c>
      <c r="H436" s="110">
        <f t="shared" si="146"/>
        <v>18</v>
      </c>
      <c r="I436" s="110">
        <v>2</v>
      </c>
      <c r="J436" s="110">
        <v>16</v>
      </c>
      <c r="K436" s="110">
        <f t="shared" si="158"/>
        <v>2540.5</v>
      </c>
      <c r="L436" s="110">
        <v>2093.6</v>
      </c>
      <c r="M436" s="110">
        <v>446.9</v>
      </c>
      <c r="N436" s="121">
        <f t="shared" si="156"/>
        <v>87.233333333333334</v>
      </c>
      <c r="O436" s="121">
        <f t="shared" si="157"/>
        <v>2.3276041666666667</v>
      </c>
    </row>
    <row r="437" spans="2:15" ht="15.75" x14ac:dyDescent="0.25">
      <c r="B437" s="27"/>
      <c r="C437" s="72" t="s">
        <v>587</v>
      </c>
      <c r="D437" s="70"/>
      <c r="E437" s="113">
        <f>SUM(E438:E441)</f>
        <v>85</v>
      </c>
      <c r="F437" s="113">
        <f t="shared" ref="F437:M437" si="159">SUM(F438:F441)</f>
        <v>14</v>
      </c>
      <c r="G437" s="113">
        <f t="shared" si="159"/>
        <v>71</v>
      </c>
      <c r="H437" s="113">
        <f t="shared" si="159"/>
        <v>79</v>
      </c>
      <c r="I437" s="113">
        <f t="shared" si="159"/>
        <v>9</v>
      </c>
      <c r="J437" s="113">
        <f t="shared" si="159"/>
        <v>70</v>
      </c>
      <c r="K437" s="113">
        <f t="shared" si="159"/>
        <v>27296.5</v>
      </c>
      <c r="L437" s="113">
        <f t="shared" si="159"/>
        <v>15352.1</v>
      </c>
      <c r="M437" s="113">
        <f t="shared" si="159"/>
        <v>11944.4</v>
      </c>
      <c r="N437" s="121">
        <f t="shared" si="156"/>
        <v>142.14907407407409</v>
      </c>
      <c r="O437" s="121">
        <f t="shared" si="157"/>
        <v>14.219523809523809</v>
      </c>
    </row>
    <row r="438" spans="2:15" ht="15.75" x14ac:dyDescent="0.25">
      <c r="B438" s="27">
        <v>22</v>
      </c>
      <c r="C438" s="71"/>
      <c r="D438" s="70" t="s">
        <v>588</v>
      </c>
      <c r="E438" s="110">
        <v>24</v>
      </c>
      <c r="F438" s="110">
        <v>4</v>
      </c>
      <c r="G438" s="110">
        <v>20</v>
      </c>
      <c r="H438" s="110">
        <f t="shared" si="146"/>
        <v>22</v>
      </c>
      <c r="I438" s="110">
        <v>2</v>
      </c>
      <c r="J438" s="110">
        <v>20</v>
      </c>
      <c r="K438" s="110">
        <f>SUM(L438:M438)</f>
        <v>11576.7</v>
      </c>
      <c r="L438" s="110">
        <v>8239.2000000000007</v>
      </c>
      <c r="M438" s="110">
        <v>3337.5</v>
      </c>
      <c r="N438" s="121">
        <f t="shared" si="156"/>
        <v>343.3</v>
      </c>
      <c r="O438" s="121">
        <f t="shared" si="157"/>
        <v>13.90625</v>
      </c>
    </row>
    <row r="439" spans="2:15" ht="15.75" x14ac:dyDescent="0.25">
      <c r="B439" s="27">
        <v>23</v>
      </c>
      <c r="C439" s="67"/>
      <c r="D439" s="69" t="s">
        <v>589</v>
      </c>
      <c r="E439" s="110">
        <v>22</v>
      </c>
      <c r="F439" s="110">
        <v>4</v>
      </c>
      <c r="G439" s="110">
        <v>18</v>
      </c>
      <c r="H439" s="110">
        <f t="shared" si="146"/>
        <v>21</v>
      </c>
      <c r="I439" s="110">
        <v>3</v>
      </c>
      <c r="J439" s="110">
        <v>18</v>
      </c>
      <c r="K439" s="110">
        <f t="shared" ref="K439:K442" si="160">SUM(L439:M439)</f>
        <v>5785</v>
      </c>
      <c r="L439" s="110">
        <v>2623.3</v>
      </c>
      <c r="M439" s="110">
        <v>3161.7</v>
      </c>
      <c r="N439" s="121">
        <f t="shared" si="156"/>
        <v>72.869444444444454</v>
      </c>
      <c r="O439" s="121">
        <f t="shared" si="157"/>
        <v>14.637499999999998</v>
      </c>
    </row>
    <row r="440" spans="2:15" ht="15.75" x14ac:dyDescent="0.25">
      <c r="B440" s="27">
        <v>24</v>
      </c>
      <c r="C440" s="67"/>
      <c r="D440" s="69" t="s">
        <v>590</v>
      </c>
      <c r="E440" s="110">
        <v>20</v>
      </c>
      <c r="F440" s="110">
        <v>3</v>
      </c>
      <c r="G440" s="110">
        <v>17</v>
      </c>
      <c r="H440" s="110">
        <f t="shared" si="146"/>
        <v>17</v>
      </c>
      <c r="I440" s="110">
        <v>1</v>
      </c>
      <c r="J440" s="110">
        <v>16</v>
      </c>
      <c r="K440" s="110">
        <f t="shared" si="160"/>
        <v>3605.9</v>
      </c>
      <c r="L440" s="110">
        <v>971.1</v>
      </c>
      <c r="M440" s="110">
        <v>2634.8</v>
      </c>
      <c r="N440" s="121">
        <f t="shared" si="156"/>
        <v>80.924999999999997</v>
      </c>
      <c r="O440" s="121">
        <f t="shared" si="157"/>
        <v>13.722916666666668</v>
      </c>
    </row>
    <row r="441" spans="2:15" ht="15.75" x14ac:dyDescent="0.25">
      <c r="B441" s="27">
        <v>25</v>
      </c>
      <c r="C441" s="67"/>
      <c r="D441" s="69" t="s">
        <v>591</v>
      </c>
      <c r="E441" s="110">
        <v>19</v>
      </c>
      <c r="F441" s="110">
        <v>3</v>
      </c>
      <c r="G441" s="110">
        <v>16</v>
      </c>
      <c r="H441" s="110">
        <f t="shared" si="146"/>
        <v>19</v>
      </c>
      <c r="I441" s="110">
        <v>3</v>
      </c>
      <c r="J441" s="110">
        <v>16</v>
      </c>
      <c r="K441" s="110">
        <f t="shared" si="160"/>
        <v>6328.9</v>
      </c>
      <c r="L441" s="110">
        <v>3518.5</v>
      </c>
      <c r="M441" s="110">
        <v>2810.4</v>
      </c>
      <c r="N441" s="121">
        <f t="shared" si="156"/>
        <v>97.7361111111111</v>
      </c>
      <c r="O441" s="121">
        <f t="shared" si="157"/>
        <v>14.637500000000001</v>
      </c>
    </row>
    <row r="442" spans="2:15" ht="15.75" x14ac:dyDescent="0.25">
      <c r="B442" s="27">
        <v>26</v>
      </c>
      <c r="C442" s="71" t="s">
        <v>592</v>
      </c>
      <c r="D442" s="69" t="s">
        <v>593</v>
      </c>
      <c r="E442" s="113">
        <v>57</v>
      </c>
      <c r="F442" s="113">
        <v>12</v>
      </c>
      <c r="G442" s="113">
        <v>45</v>
      </c>
      <c r="H442" s="113">
        <f t="shared" si="146"/>
        <v>48</v>
      </c>
      <c r="I442" s="113">
        <v>8</v>
      </c>
      <c r="J442" s="113">
        <v>40</v>
      </c>
      <c r="K442" s="113">
        <f t="shared" si="160"/>
        <v>9000.7000000000007</v>
      </c>
      <c r="L442" s="113">
        <v>8032</v>
      </c>
      <c r="M442" s="113">
        <v>968.7</v>
      </c>
      <c r="N442" s="121">
        <f t="shared" si="156"/>
        <v>83.666666666666671</v>
      </c>
      <c r="O442" s="121">
        <f t="shared" si="157"/>
        <v>2.0181249999999999</v>
      </c>
    </row>
    <row r="443" spans="2:15" ht="15.75" x14ac:dyDescent="0.25">
      <c r="B443" s="27"/>
      <c r="C443" s="71" t="s">
        <v>172</v>
      </c>
      <c r="D443" s="69"/>
      <c r="E443" s="113">
        <f>SUM(E444:E445)</f>
        <v>41</v>
      </c>
      <c r="F443" s="113">
        <f t="shared" ref="F443:M443" si="161">SUM(F444:F445)</f>
        <v>7</v>
      </c>
      <c r="G443" s="113">
        <f t="shared" si="161"/>
        <v>34</v>
      </c>
      <c r="H443" s="113">
        <f t="shared" si="161"/>
        <v>36</v>
      </c>
      <c r="I443" s="113">
        <f t="shared" si="161"/>
        <v>5</v>
      </c>
      <c r="J443" s="113">
        <f t="shared" si="161"/>
        <v>31</v>
      </c>
      <c r="K443" s="113">
        <f t="shared" si="161"/>
        <v>4971.3999999999996</v>
      </c>
      <c r="L443" s="113">
        <f t="shared" si="161"/>
        <v>4437.8</v>
      </c>
      <c r="M443" s="113">
        <f t="shared" si="161"/>
        <v>533.59999999999991</v>
      </c>
      <c r="N443" s="121">
        <f t="shared" si="156"/>
        <v>73.963333333333338</v>
      </c>
      <c r="O443" s="121">
        <f t="shared" si="157"/>
        <v>1.4344086021505376</v>
      </c>
    </row>
    <row r="444" spans="2:15" ht="15.75" x14ac:dyDescent="0.25">
      <c r="B444" s="27">
        <v>27</v>
      </c>
      <c r="C444" s="69"/>
      <c r="D444" s="69" t="s">
        <v>594</v>
      </c>
      <c r="E444" s="110">
        <v>23</v>
      </c>
      <c r="F444" s="110">
        <v>4</v>
      </c>
      <c r="G444" s="110">
        <v>19</v>
      </c>
      <c r="H444" s="110">
        <f t="shared" si="146"/>
        <v>19</v>
      </c>
      <c r="I444" s="110">
        <v>2</v>
      </c>
      <c r="J444" s="110">
        <v>17</v>
      </c>
      <c r="K444" s="110">
        <f>SUM(L444:M444)</f>
        <v>910.8</v>
      </c>
      <c r="L444" s="110">
        <v>616.4</v>
      </c>
      <c r="M444" s="110">
        <v>294.39999999999998</v>
      </c>
      <c r="N444" s="121">
        <f t="shared" si="156"/>
        <v>25.683333333333334</v>
      </c>
      <c r="O444" s="121">
        <f t="shared" si="157"/>
        <v>1.4431372549019608</v>
      </c>
    </row>
    <row r="445" spans="2:15" ht="15.75" x14ac:dyDescent="0.25">
      <c r="B445" s="27">
        <v>28</v>
      </c>
      <c r="C445" s="69"/>
      <c r="D445" s="69" t="s">
        <v>595</v>
      </c>
      <c r="E445" s="110">
        <v>18</v>
      </c>
      <c r="F445" s="110">
        <v>3</v>
      </c>
      <c r="G445" s="110">
        <v>15</v>
      </c>
      <c r="H445" s="110">
        <f t="shared" si="146"/>
        <v>17</v>
      </c>
      <c r="I445" s="110">
        <v>3</v>
      </c>
      <c r="J445" s="110">
        <v>14</v>
      </c>
      <c r="K445" s="110">
        <f>SUM(L445:M445)</f>
        <v>4060.6</v>
      </c>
      <c r="L445" s="110">
        <v>3821.4</v>
      </c>
      <c r="M445" s="110">
        <v>239.2</v>
      </c>
      <c r="N445" s="121">
        <f t="shared" si="156"/>
        <v>106.14999999999999</v>
      </c>
      <c r="O445" s="121">
        <f t="shared" si="157"/>
        <v>1.4238095238095239</v>
      </c>
    </row>
    <row r="446" spans="2:15" ht="55.5" customHeight="1" x14ac:dyDescent="0.25">
      <c r="B446" s="8"/>
      <c r="C446" s="140" t="s">
        <v>173</v>
      </c>
      <c r="D446" s="140"/>
      <c r="E446" s="113">
        <f t="shared" ref="E446" si="162">F446+G446</f>
        <v>748</v>
      </c>
      <c r="F446" s="113">
        <f>F447+F448+F451+F455+F459+F462+F466+F469+F472+F475+F478</f>
        <v>135</v>
      </c>
      <c r="G446" s="113">
        <f>G447+G448+G451+G455+G459+G462+G466+G469+G472+G475+G478</f>
        <v>613</v>
      </c>
      <c r="H446" s="113">
        <f t="shared" ref="H446" si="163">I446+J446</f>
        <v>672</v>
      </c>
      <c r="I446" s="113">
        <f>I447+I448+I451+I455+I459+I462+I466+I469+I472+I475+I478</f>
        <v>96</v>
      </c>
      <c r="J446" s="113">
        <f>J447+J448+J451+J455+J459+J462+J466+J469+J472+J475+J478</f>
        <v>576</v>
      </c>
      <c r="K446" s="113">
        <f t="shared" ref="K446" si="164">L446+M446</f>
        <v>171718.3</v>
      </c>
      <c r="L446" s="113">
        <f>L447+L448+L451+L455+L459+L462+L466+L469+L472+L475+L478</f>
        <v>115110.9</v>
      </c>
      <c r="M446" s="113">
        <f>M447+M448+M451+M455+M459+M462+M466+M469+M472+M475+M478</f>
        <v>56607.399999999994</v>
      </c>
      <c r="N446" s="113">
        <f t="shared" si="156"/>
        <v>99.922656249999989</v>
      </c>
      <c r="O446" s="113">
        <f t="shared" si="157"/>
        <v>8.1897280092592588</v>
      </c>
    </row>
    <row r="447" spans="2:15" ht="53.25" customHeight="1" x14ac:dyDescent="0.25">
      <c r="B447" s="21">
        <v>1</v>
      </c>
      <c r="C447" s="149" t="s">
        <v>174</v>
      </c>
      <c r="D447" s="149"/>
      <c r="E447" s="110">
        <f>F447+G447</f>
        <v>17</v>
      </c>
      <c r="F447" s="110"/>
      <c r="G447" s="110">
        <v>17</v>
      </c>
      <c r="H447" s="110">
        <f>I447+J447</f>
        <v>17</v>
      </c>
      <c r="I447" s="110"/>
      <c r="J447" s="110">
        <v>17</v>
      </c>
      <c r="K447" s="110">
        <f>L447+M447</f>
        <v>5073.8</v>
      </c>
      <c r="L447" s="110"/>
      <c r="M447" s="110">
        <v>5073.8</v>
      </c>
      <c r="N447" s="110"/>
      <c r="O447" s="110">
        <f t="shared" si="157"/>
        <v>24.871568627450984</v>
      </c>
    </row>
    <row r="448" spans="2:15" ht="15" customHeight="1" x14ac:dyDescent="0.25">
      <c r="B448" s="16"/>
      <c r="C448" s="156" t="s">
        <v>177</v>
      </c>
      <c r="D448" s="156"/>
      <c r="E448" s="113">
        <f t="shared" ref="E448:M448" si="165">E449+E450</f>
        <v>40</v>
      </c>
      <c r="F448" s="113">
        <f t="shared" si="165"/>
        <v>7</v>
      </c>
      <c r="G448" s="113">
        <f t="shared" si="165"/>
        <v>33</v>
      </c>
      <c r="H448" s="113">
        <f t="shared" si="165"/>
        <v>40</v>
      </c>
      <c r="I448" s="113">
        <f t="shared" si="165"/>
        <v>7</v>
      </c>
      <c r="J448" s="113">
        <f t="shared" si="165"/>
        <v>33</v>
      </c>
      <c r="K448" s="113">
        <f t="shared" si="165"/>
        <v>14028.1</v>
      </c>
      <c r="L448" s="113">
        <f t="shared" si="165"/>
        <v>10985.900000000001</v>
      </c>
      <c r="M448" s="113">
        <f t="shared" si="165"/>
        <v>3042.2</v>
      </c>
      <c r="N448" s="113">
        <f t="shared" si="156"/>
        <v>130.78452380952382</v>
      </c>
      <c r="O448" s="113">
        <f t="shared" si="157"/>
        <v>7.682323232323232</v>
      </c>
    </row>
    <row r="449" spans="2:15" ht="15.75" x14ac:dyDescent="0.25">
      <c r="B449" s="21">
        <v>2</v>
      </c>
      <c r="C449" s="157"/>
      <c r="D449" s="136" t="s">
        <v>596</v>
      </c>
      <c r="E449" s="110">
        <f t="shared" ref="E449:E480" si="166">F449+G449</f>
        <v>22</v>
      </c>
      <c r="F449" s="110">
        <v>4</v>
      </c>
      <c r="G449" s="110">
        <v>18</v>
      </c>
      <c r="H449" s="110">
        <f t="shared" ref="H449:H480" si="167">I449+J449</f>
        <v>22</v>
      </c>
      <c r="I449" s="110">
        <v>4</v>
      </c>
      <c r="J449" s="110">
        <v>18</v>
      </c>
      <c r="K449" s="110">
        <f t="shared" ref="K449:K480" si="168">L449+M449</f>
        <v>7937</v>
      </c>
      <c r="L449" s="110">
        <v>6277.6</v>
      </c>
      <c r="M449" s="110">
        <v>1659.4</v>
      </c>
      <c r="N449" s="110">
        <f t="shared" si="156"/>
        <v>130.78333333333333</v>
      </c>
      <c r="O449" s="110">
        <f t="shared" si="157"/>
        <v>7.6824074074074078</v>
      </c>
    </row>
    <row r="450" spans="2:15" ht="15.75" x14ac:dyDescent="0.25">
      <c r="B450" s="21">
        <v>3</v>
      </c>
      <c r="C450" s="157"/>
      <c r="D450" s="136" t="s">
        <v>597</v>
      </c>
      <c r="E450" s="110">
        <f t="shared" si="166"/>
        <v>18</v>
      </c>
      <c r="F450" s="110">
        <v>3</v>
      </c>
      <c r="G450" s="110">
        <v>15</v>
      </c>
      <c r="H450" s="110">
        <f t="shared" si="167"/>
        <v>18</v>
      </c>
      <c r="I450" s="110">
        <v>3</v>
      </c>
      <c r="J450" s="110">
        <v>15</v>
      </c>
      <c r="K450" s="110">
        <f t="shared" si="168"/>
        <v>6091.1</v>
      </c>
      <c r="L450" s="110">
        <v>4708.3</v>
      </c>
      <c r="M450" s="110">
        <v>1382.8</v>
      </c>
      <c r="N450" s="110">
        <f t="shared" si="156"/>
        <v>130.78611111111113</v>
      </c>
      <c r="O450" s="110">
        <f t="shared" si="157"/>
        <v>7.6822222222222223</v>
      </c>
    </row>
    <row r="451" spans="2:15" ht="15" customHeight="1" x14ac:dyDescent="0.25">
      <c r="B451" s="16"/>
      <c r="C451" s="155" t="s">
        <v>178</v>
      </c>
      <c r="D451" s="156"/>
      <c r="E451" s="113">
        <f t="shared" ref="E451:M451" si="169">E452+E453+E454</f>
        <v>60</v>
      </c>
      <c r="F451" s="113">
        <f t="shared" si="169"/>
        <v>10</v>
      </c>
      <c r="G451" s="113">
        <f t="shared" si="169"/>
        <v>50</v>
      </c>
      <c r="H451" s="113">
        <f t="shared" si="169"/>
        <v>53</v>
      </c>
      <c r="I451" s="113">
        <f t="shared" si="169"/>
        <v>9</v>
      </c>
      <c r="J451" s="113">
        <f t="shared" si="169"/>
        <v>44</v>
      </c>
      <c r="K451" s="113">
        <f t="shared" si="169"/>
        <v>7918.7</v>
      </c>
      <c r="L451" s="113">
        <f t="shared" si="169"/>
        <v>5254.2</v>
      </c>
      <c r="M451" s="113">
        <f t="shared" si="169"/>
        <v>2664.5</v>
      </c>
      <c r="N451" s="113">
        <f t="shared" si="156"/>
        <v>48.65</v>
      </c>
      <c r="O451" s="113">
        <f t="shared" si="157"/>
        <v>5.0464015151515147</v>
      </c>
    </row>
    <row r="452" spans="2:15" ht="15.75" x14ac:dyDescent="0.25">
      <c r="B452" s="21">
        <v>4</v>
      </c>
      <c r="C452" s="157"/>
      <c r="D452" s="136" t="s">
        <v>598</v>
      </c>
      <c r="E452" s="110">
        <f t="shared" si="166"/>
        <v>19</v>
      </c>
      <c r="F452" s="110">
        <v>3</v>
      </c>
      <c r="G452" s="110">
        <v>16</v>
      </c>
      <c r="H452" s="110">
        <f t="shared" si="167"/>
        <v>13</v>
      </c>
      <c r="I452" s="110">
        <v>2</v>
      </c>
      <c r="J452" s="110">
        <v>11</v>
      </c>
      <c r="K452" s="110">
        <f t="shared" si="168"/>
        <v>1833.6999999999998</v>
      </c>
      <c r="L452" s="110">
        <v>1167.5999999999999</v>
      </c>
      <c r="M452" s="110">
        <v>666.1</v>
      </c>
      <c r="N452" s="110">
        <f t="shared" si="156"/>
        <v>48.65</v>
      </c>
      <c r="O452" s="110">
        <f t="shared" si="157"/>
        <v>5.0462121212121209</v>
      </c>
    </row>
    <row r="453" spans="2:15" ht="15.75" x14ac:dyDescent="0.25">
      <c r="B453" s="21">
        <v>5</v>
      </c>
      <c r="C453" s="157"/>
      <c r="D453" s="136" t="s">
        <v>599</v>
      </c>
      <c r="E453" s="110">
        <f t="shared" si="166"/>
        <v>23</v>
      </c>
      <c r="F453" s="110">
        <v>4</v>
      </c>
      <c r="G453" s="110">
        <v>19</v>
      </c>
      <c r="H453" s="110">
        <f t="shared" si="167"/>
        <v>22</v>
      </c>
      <c r="I453" s="110">
        <v>4</v>
      </c>
      <c r="J453" s="110">
        <v>18</v>
      </c>
      <c r="K453" s="110">
        <f t="shared" si="168"/>
        <v>3425.2</v>
      </c>
      <c r="L453" s="110">
        <v>2335.1999999999998</v>
      </c>
      <c r="M453" s="110">
        <v>1090</v>
      </c>
      <c r="N453" s="110">
        <f t="shared" si="156"/>
        <v>48.65</v>
      </c>
      <c r="O453" s="110">
        <f t="shared" si="157"/>
        <v>5.0462962962962967</v>
      </c>
    </row>
    <row r="454" spans="2:15" ht="15.75" x14ac:dyDescent="0.25">
      <c r="B454" s="21">
        <v>6</v>
      </c>
      <c r="C454" s="158"/>
      <c r="D454" s="136" t="s">
        <v>600</v>
      </c>
      <c r="E454" s="110">
        <f t="shared" si="166"/>
        <v>18</v>
      </c>
      <c r="F454" s="110">
        <v>3</v>
      </c>
      <c r="G454" s="110">
        <v>15</v>
      </c>
      <c r="H454" s="110">
        <f t="shared" si="167"/>
        <v>18</v>
      </c>
      <c r="I454" s="110">
        <v>3</v>
      </c>
      <c r="J454" s="110">
        <v>15</v>
      </c>
      <c r="K454" s="110">
        <f t="shared" si="168"/>
        <v>2659.8</v>
      </c>
      <c r="L454" s="110">
        <v>1751.4</v>
      </c>
      <c r="M454" s="110">
        <v>908.4</v>
      </c>
      <c r="N454" s="110">
        <f t="shared" si="156"/>
        <v>48.650000000000006</v>
      </c>
      <c r="O454" s="110">
        <f t="shared" si="157"/>
        <v>5.046666666666666</v>
      </c>
    </row>
    <row r="455" spans="2:15" ht="15.75" x14ac:dyDescent="0.25">
      <c r="B455" s="16"/>
      <c r="C455" s="156" t="s">
        <v>158</v>
      </c>
      <c r="D455" s="159"/>
      <c r="E455" s="113">
        <f t="shared" ref="E455:M455" si="170">E456+E457+E458</f>
        <v>58</v>
      </c>
      <c r="F455" s="113">
        <f t="shared" si="170"/>
        <v>10</v>
      </c>
      <c r="G455" s="113">
        <f t="shared" si="170"/>
        <v>48</v>
      </c>
      <c r="H455" s="113">
        <f t="shared" si="170"/>
        <v>49</v>
      </c>
      <c r="I455" s="113">
        <f t="shared" si="170"/>
        <v>5</v>
      </c>
      <c r="J455" s="113">
        <f t="shared" si="170"/>
        <v>44</v>
      </c>
      <c r="K455" s="113">
        <f t="shared" si="170"/>
        <v>9693.5</v>
      </c>
      <c r="L455" s="113">
        <f t="shared" si="170"/>
        <v>6324.8</v>
      </c>
      <c r="M455" s="113">
        <f t="shared" si="170"/>
        <v>3368.7</v>
      </c>
      <c r="N455" s="113">
        <f t="shared" si="156"/>
        <v>105.41333333333334</v>
      </c>
      <c r="O455" s="113">
        <f t="shared" si="157"/>
        <v>6.3801136363636362</v>
      </c>
    </row>
    <row r="456" spans="2:15" ht="15.75" x14ac:dyDescent="0.25">
      <c r="B456" s="21">
        <v>7</v>
      </c>
      <c r="C456" s="157"/>
      <c r="D456" s="136" t="s">
        <v>546</v>
      </c>
      <c r="E456" s="110">
        <f t="shared" si="166"/>
        <v>24.5</v>
      </c>
      <c r="F456" s="110">
        <v>4</v>
      </c>
      <c r="G456" s="110">
        <v>20.5</v>
      </c>
      <c r="H456" s="110">
        <f t="shared" si="167"/>
        <v>21.5</v>
      </c>
      <c r="I456" s="110">
        <v>3</v>
      </c>
      <c r="J456" s="110">
        <v>18.5</v>
      </c>
      <c r="K456" s="110">
        <f t="shared" si="168"/>
        <v>5211.3</v>
      </c>
      <c r="L456" s="110">
        <v>3794.9</v>
      </c>
      <c r="M456" s="110">
        <v>1416.4</v>
      </c>
      <c r="N456" s="110">
        <f t="shared" si="156"/>
        <v>105.41388888888889</v>
      </c>
      <c r="O456" s="110">
        <f t="shared" si="157"/>
        <v>6.3801801801801803</v>
      </c>
    </row>
    <row r="457" spans="2:15" ht="15.75" x14ac:dyDescent="0.25">
      <c r="B457" s="21">
        <v>8</v>
      </c>
      <c r="C457" s="157"/>
      <c r="D457" s="136" t="s">
        <v>601</v>
      </c>
      <c r="E457" s="110">
        <f t="shared" si="166"/>
        <v>16</v>
      </c>
      <c r="F457" s="110">
        <v>3</v>
      </c>
      <c r="G457" s="110">
        <v>13</v>
      </c>
      <c r="H457" s="110">
        <f t="shared" si="167"/>
        <v>14</v>
      </c>
      <c r="I457" s="110">
        <v>1</v>
      </c>
      <c r="J457" s="110">
        <v>13</v>
      </c>
      <c r="K457" s="110">
        <f t="shared" si="168"/>
        <v>2260.1999999999998</v>
      </c>
      <c r="L457" s="110">
        <v>1264.9000000000001</v>
      </c>
      <c r="M457" s="110">
        <v>995.3</v>
      </c>
      <c r="N457" s="110">
        <f t="shared" si="156"/>
        <v>105.40833333333335</v>
      </c>
      <c r="O457" s="110">
        <f t="shared" si="157"/>
        <v>6.3801282051282051</v>
      </c>
    </row>
    <row r="458" spans="2:15" ht="15.75" x14ac:dyDescent="0.25">
      <c r="B458" s="21">
        <v>9</v>
      </c>
      <c r="C458" s="157"/>
      <c r="D458" s="136" t="s">
        <v>602</v>
      </c>
      <c r="E458" s="110">
        <f t="shared" si="166"/>
        <v>17.5</v>
      </c>
      <c r="F458" s="110">
        <v>3</v>
      </c>
      <c r="G458" s="110">
        <v>14.5</v>
      </c>
      <c r="H458" s="110">
        <f t="shared" si="167"/>
        <v>13.5</v>
      </c>
      <c r="I458" s="110">
        <v>1</v>
      </c>
      <c r="J458" s="110">
        <v>12.5</v>
      </c>
      <c r="K458" s="110">
        <f t="shared" si="168"/>
        <v>2222</v>
      </c>
      <c r="L458" s="110">
        <v>1265</v>
      </c>
      <c r="M458" s="110">
        <v>957</v>
      </c>
      <c r="N458" s="110">
        <f t="shared" si="156"/>
        <v>105.41666666666667</v>
      </c>
      <c r="O458" s="110">
        <f t="shared" si="157"/>
        <v>6.38</v>
      </c>
    </row>
    <row r="459" spans="2:15" ht="15.75" x14ac:dyDescent="0.25">
      <c r="B459" s="16"/>
      <c r="C459" s="155" t="s">
        <v>179</v>
      </c>
      <c r="D459" s="159"/>
      <c r="E459" s="113">
        <f t="shared" ref="E459:M459" si="171">E460+E461</f>
        <v>67.5</v>
      </c>
      <c r="F459" s="113">
        <f t="shared" si="171"/>
        <v>13</v>
      </c>
      <c r="G459" s="113">
        <f t="shared" si="171"/>
        <v>54.5</v>
      </c>
      <c r="H459" s="113">
        <f t="shared" si="171"/>
        <v>60.5</v>
      </c>
      <c r="I459" s="113">
        <f t="shared" si="171"/>
        <v>9</v>
      </c>
      <c r="J459" s="113">
        <f t="shared" si="171"/>
        <v>51.5</v>
      </c>
      <c r="K459" s="113">
        <f t="shared" si="171"/>
        <v>14747.2</v>
      </c>
      <c r="L459" s="113">
        <f t="shared" si="171"/>
        <v>11384.6</v>
      </c>
      <c r="M459" s="113">
        <f t="shared" si="171"/>
        <v>3362.6</v>
      </c>
      <c r="N459" s="113">
        <f t="shared" si="156"/>
        <v>105.41296296296296</v>
      </c>
      <c r="O459" s="113">
        <f t="shared" si="157"/>
        <v>5.4411003236245952</v>
      </c>
    </row>
    <row r="460" spans="2:15" ht="15.75" x14ac:dyDescent="0.25">
      <c r="B460" s="21">
        <v>10</v>
      </c>
      <c r="C460" s="157"/>
      <c r="D460" s="136" t="s">
        <v>603</v>
      </c>
      <c r="E460" s="110">
        <f t="shared" si="166"/>
        <v>44</v>
      </c>
      <c r="F460" s="110">
        <v>9</v>
      </c>
      <c r="G460" s="110">
        <v>35</v>
      </c>
      <c r="H460" s="110">
        <f t="shared" si="167"/>
        <v>40</v>
      </c>
      <c r="I460" s="110">
        <v>7</v>
      </c>
      <c r="J460" s="110">
        <v>33</v>
      </c>
      <c r="K460" s="110">
        <f t="shared" si="168"/>
        <v>11009.400000000001</v>
      </c>
      <c r="L460" s="110">
        <v>8854.7000000000007</v>
      </c>
      <c r="M460" s="110">
        <v>2154.6999999999998</v>
      </c>
      <c r="N460" s="110">
        <f t="shared" si="156"/>
        <v>105.41309523809525</v>
      </c>
      <c r="O460" s="110">
        <f t="shared" si="157"/>
        <v>5.4411616161616152</v>
      </c>
    </row>
    <row r="461" spans="2:15" ht="15.75" x14ac:dyDescent="0.25">
      <c r="B461" s="21">
        <v>11</v>
      </c>
      <c r="C461" s="157"/>
      <c r="D461" s="136" t="s">
        <v>604</v>
      </c>
      <c r="E461" s="110">
        <f t="shared" si="166"/>
        <v>23.5</v>
      </c>
      <c r="F461" s="110">
        <v>4</v>
      </c>
      <c r="G461" s="110">
        <v>19.5</v>
      </c>
      <c r="H461" s="110">
        <f t="shared" si="167"/>
        <v>20.5</v>
      </c>
      <c r="I461" s="110">
        <v>2</v>
      </c>
      <c r="J461" s="110">
        <v>18.5</v>
      </c>
      <c r="K461" s="110">
        <f t="shared" si="168"/>
        <v>3737.8</v>
      </c>
      <c r="L461" s="110">
        <v>2529.9</v>
      </c>
      <c r="M461" s="110">
        <v>1207.9000000000001</v>
      </c>
      <c r="N461" s="110">
        <f t="shared" si="156"/>
        <v>105.41250000000001</v>
      </c>
      <c r="O461" s="110">
        <f t="shared" si="157"/>
        <v>5.4409909909909908</v>
      </c>
    </row>
    <row r="462" spans="2:15" ht="15.75" x14ac:dyDescent="0.25">
      <c r="B462" s="16"/>
      <c r="C462" s="155" t="s">
        <v>180</v>
      </c>
      <c r="D462" s="159"/>
      <c r="E462" s="113">
        <f t="shared" ref="E462:M462" si="172">E463+E464+E465</f>
        <v>76</v>
      </c>
      <c r="F462" s="113">
        <f t="shared" si="172"/>
        <v>13</v>
      </c>
      <c r="G462" s="113">
        <f t="shared" si="172"/>
        <v>63</v>
      </c>
      <c r="H462" s="113">
        <f t="shared" si="172"/>
        <v>69</v>
      </c>
      <c r="I462" s="113">
        <f t="shared" si="172"/>
        <v>11</v>
      </c>
      <c r="J462" s="113">
        <f t="shared" si="172"/>
        <v>58</v>
      </c>
      <c r="K462" s="113">
        <f t="shared" si="172"/>
        <v>15220</v>
      </c>
      <c r="L462" s="113">
        <f t="shared" si="172"/>
        <v>12649.5</v>
      </c>
      <c r="M462" s="113">
        <f t="shared" si="172"/>
        <v>2570.5</v>
      </c>
      <c r="N462" s="113">
        <f t="shared" si="156"/>
        <v>95.829545454545453</v>
      </c>
      <c r="O462" s="113">
        <f t="shared" si="157"/>
        <v>3.6932471264367819</v>
      </c>
    </row>
    <row r="463" spans="2:15" ht="15.75" x14ac:dyDescent="0.25">
      <c r="B463" s="21">
        <v>12</v>
      </c>
      <c r="C463" s="157"/>
      <c r="D463" s="136" t="s">
        <v>605</v>
      </c>
      <c r="E463" s="110">
        <f t="shared" si="166"/>
        <v>25</v>
      </c>
      <c r="F463" s="110">
        <v>4</v>
      </c>
      <c r="G463" s="110">
        <v>21</v>
      </c>
      <c r="H463" s="110">
        <f t="shared" si="167"/>
        <v>21</v>
      </c>
      <c r="I463" s="110">
        <v>3</v>
      </c>
      <c r="J463" s="110">
        <v>18</v>
      </c>
      <c r="K463" s="110">
        <f t="shared" si="168"/>
        <v>4636.8999999999996</v>
      </c>
      <c r="L463" s="110">
        <v>3794.9</v>
      </c>
      <c r="M463" s="110">
        <v>842</v>
      </c>
      <c r="N463" s="110">
        <f t="shared" si="156"/>
        <v>105.41388888888889</v>
      </c>
      <c r="O463" s="110">
        <f t="shared" si="157"/>
        <v>3.8981481481481484</v>
      </c>
    </row>
    <row r="464" spans="2:15" ht="15.75" x14ac:dyDescent="0.25">
      <c r="B464" s="21">
        <v>13</v>
      </c>
      <c r="C464" s="157"/>
      <c r="D464" s="136" t="s">
        <v>606</v>
      </c>
      <c r="E464" s="110">
        <f t="shared" si="166"/>
        <v>33.5</v>
      </c>
      <c r="F464" s="110">
        <v>6</v>
      </c>
      <c r="G464" s="110">
        <v>27.5</v>
      </c>
      <c r="H464" s="110">
        <f t="shared" si="167"/>
        <v>31.5</v>
      </c>
      <c r="I464" s="110">
        <v>5</v>
      </c>
      <c r="J464" s="110">
        <v>26.5</v>
      </c>
      <c r="K464" s="110">
        <f t="shared" si="168"/>
        <v>6234.3</v>
      </c>
      <c r="L464" s="110">
        <v>5059.8</v>
      </c>
      <c r="M464" s="110">
        <v>1174.5</v>
      </c>
      <c r="N464" s="110">
        <f t="shared" si="156"/>
        <v>84.33</v>
      </c>
      <c r="O464" s="110">
        <f t="shared" si="157"/>
        <v>3.6933962264150946</v>
      </c>
    </row>
    <row r="465" spans="2:15" ht="15.75" x14ac:dyDescent="0.25">
      <c r="B465" s="21">
        <v>14</v>
      </c>
      <c r="C465" s="157"/>
      <c r="D465" s="136" t="s">
        <v>607</v>
      </c>
      <c r="E465" s="110">
        <f t="shared" si="166"/>
        <v>17.5</v>
      </c>
      <c r="F465" s="110">
        <v>3</v>
      </c>
      <c r="G465" s="110">
        <v>14.5</v>
      </c>
      <c r="H465" s="110">
        <f t="shared" si="167"/>
        <v>16.5</v>
      </c>
      <c r="I465" s="110">
        <v>3</v>
      </c>
      <c r="J465" s="110">
        <v>13.5</v>
      </c>
      <c r="K465" s="110">
        <f t="shared" si="168"/>
        <v>4348.8</v>
      </c>
      <c r="L465" s="110">
        <v>3794.8</v>
      </c>
      <c r="M465" s="110">
        <v>554</v>
      </c>
      <c r="N465" s="110">
        <f t="shared" si="156"/>
        <v>105.41111111111111</v>
      </c>
      <c r="O465" s="110">
        <f t="shared" si="157"/>
        <v>3.4197530864197532</v>
      </c>
    </row>
    <row r="466" spans="2:15" ht="15.75" x14ac:dyDescent="0.25">
      <c r="B466" s="21"/>
      <c r="C466" s="155" t="s">
        <v>181</v>
      </c>
      <c r="D466" s="159"/>
      <c r="E466" s="113">
        <f t="shared" ref="E466:M466" si="173">E467+E468</f>
        <v>49.5</v>
      </c>
      <c r="F466" s="113">
        <f t="shared" si="173"/>
        <v>9</v>
      </c>
      <c r="G466" s="113">
        <f t="shared" si="173"/>
        <v>40.5</v>
      </c>
      <c r="H466" s="113">
        <f t="shared" si="173"/>
        <v>46.5</v>
      </c>
      <c r="I466" s="113">
        <f t="shared" si="173"/>
        <v>7</v>
      </c>
      <c r="J466" s="113">
        <f t="shared" si="173"/>
        <v>39.5</v>
      </c>
      <c r="K466" s="113">
        <f t="shared" si="173"/>
        <v>9460.6</v>
      </c>
      <c r="L466" s="113">
        <f t="shared" si="173"/>
        <v>8854.7000000000007</v>
      </c>
      <c r="M466" s="113">
        <f t="shared" si="173"/>
        <v>605.90000000000009</v>
      </c>
      <c r="N466" s="113">
        <f t="shared" si="156"/>
        <v>105.41309523809525</v>
      </c>
      <c r="O466" s="113">
        <f t="shared" si="157"/>
        <v>1.2782700421940929</v>
      </c>
    </row>
    <row r="467" spans="2:15" ht="15.75" x14ac:dyDescent="0.25">
      <c r="B467" s="21">
        <v>15</v>
      </c>
      <c r="C467" s="157"/>
      <c r="D467" s="136" t="s">
        <v>608</v>
      </c>
      <c r="E467" s="110">
        <f t="shared" si="166"/>
        <v>28.5</v>
      </c>
      <c r="F467" s="110">
        <v>5</v>
      </c>
      <c r="G467" s="110">
        <v>23.5</v>
      </c>
      <c r="H467" s="110">
        <f t="shared" si="167"/>
        <v>26.5</v>
      </c>
      <c r="I467" s="110">
        <v>4</v>
      </c>
      <c r="J467" s="110">
        <v>22.5</v>
      </c>
      <c r="K467" s="110">
        <f t="shared" si="168"/>
        <v>5404.9000000000005</v>
      </c>
      <c r="L467" s="110">
        <v>5059.8</v>
      </c>
      <c r="M467" s="110">
        <v>345.1</v>
      </c>
      <c r="N467" s="110">
        <f t="shared" si="156"/>
        <v>105.41250000000001</v>
      </c>
      <c r="O467" s="110">
        <f t="shared" si="157"/>
        <v>1.2781481481481483</v>
      </c>
    </row>
    <row r="468" spans="2:15" ht="15.75" x14ac:dyDescent="0.25">
      <c r="B468" s="21">
        <v>16</v>
      </c>
      <c r="C468" s="157"/>
      <c r="D468" s="136" t="s">
        <v>609</v>
      </c>
      <c r="E468" s="110">
        <f t="shared" si="166"/>
        <v>21</v>
      </c>
      <c r="F468" s="110">
        <v>4</v>
      </c>
      <c r="G468" s="110">
        <v>17</v>
      </c>
      <c r="H468" s="110">
        <f t="shared" si="167"/>
        <v>20</v>
      </c>
      <c r="I468" s="110">
        <v>3</v>
      </c>
      <c r="J468" s="110">
        <v>17</v>
      </c>
      <c r="K468" s="110">
        <f t="shared" si="168"/>
        <v>4055.7000000000003</v>
      </c>
      <c r="L468" s="110">
        <v>3794.9</v>
      </c>
      <c r="M468" s="110">
        <v>260.8</v>
      </c>
      <c r="N468" s="110">
        <f t="shared" si="156"/>
        <v>105.41388888888889</v>
      </c>
      <c r="O468" s="110">
        <f t="shared" si="157"/>
        <v>1.2784313725490197</v>
      </c>
    </row>
    <row r="469" spans="2:15" ht="15.75" x14ac:dyDescent="0.25">
      <c r="B469" s="16"/>
      <c r="C469" s="155" t="s">
        <v>182</v>
      </c>
      <c r="D469" s="159"/>
      <c r="E469" s="113">
        <f t="shared" ref="E469:M469" si="174">E470+E471</f>
        <v>55.5</v>
      </c>
      <c r="F469" s="113">
        <f t="shared" si="174"/>
        <v>10</v>
      </c>
      <c r="G469" s="113">
        <f t="shared" si="174"/>
        <v>45.5</v>
      </c>
      <c r="H469" s="113">
        <f t="shared" si="174"/>
        <v>45.5</v>
      </c>
      <c r="I469" s="113">
        <f t="shared" si="174"/>
        <v>5</v>
      </c>
      <c r="J469" s="113">
        <f t="shared" si="174"/>
        <v>40.5</v>
      </c>
      <c r="K469" s="113">
        <f t="shared" si="174"/>
        <v>13248.699999999999</v>
      </c>
      <c r="L469" s="113">
        <f t="shared" si="174"/>
        <v>6324.8</v>
      </c>
      <c r="M469" s="113">
        <f t="shared" si="174"/>
        <v>6923.9</v>
      </c>
      <c r="N469" s="113">
        <f t="shared" si="156"/>
        <v>105.41333333333334</v>
      </c>
      <c r="O469" s="113">
        <f t="shared" si="157"/>
        <v>14.246707818930041</v>
      </c>
    </row>
    <row r="470" spans="2:15" ht="15.75" x14ac:dyDescent="0.25">
      <c r="B470" s="21">
        <v>17</v>
      </c>
      <c r="C470" s="157"/>
      <c r="D470" s="136" t="s">
        <v>610</v>
      </c>
      <c r="E470" s="110">
        <f t="shared" si="166"/>
        <v>22.5</v>
      </c>
      <c r="F470" s="110">
        <v>4</v>
      </c>
      <c r="G470" s="110">
        <v>18.5</v>
      </c>
      <c r="H470" s="110">
        <f t="shared" si="167"/>
        <v>15.5</v>
      </c>
      <c r="I470" s="110">
        <v>1</v>
      </c>
      <c r="J470" s="110">
        <v>14.5</v>
      </c>
      <c r="K470" s="110">
        <f t="shared" si="168"/>
        <v>3743.9</v>
      </c>
      <c r="L470" s="110">
        <v>1265</v>
      </c>
      <c r="M470" s="110">
        <v>2478.9</v>
      </c>
      <c r="N470" s="110">
        <f t="shared" si="156"/>
        <v>105.41666666666667</v>
      </c>
      <c r="O470" s="110">
        <f t="shared" si="157"/>
        <v>14.246551724137932</v>
      </c>
    </row>
    <row r="471" spans="2:15" ht="15.75" x14ac:dyDescent="0.25">
      <c r="B471" s="21">
        <v>18</v>
      </c>
      <c r="C471" s="157"/>
      <c r="D471" s="136" t="s">
        <v>611</v>
      </c>
      <c r="E471" s="110">
        <f t="shared" si="166"/>
        <v>33</v>
      </c>
      <c r="F471" s="110">
        <v>6</v>
      </c>
      <c r="G471" s="110">
        <v>27</v>
      </c>
      <c r="H471" s="110">
        <f t="shared" si="167"/>
        <v>30</v>
      </c>
      <c r="I471" s="110">
        <v>4</v>
      </c>
      <c r="J471" s="110">
        <v>26</v>
      </c>
      <c r="K471" s="110">
        <f t="shared" si="168"/>
        <v>9504.7999999999993</v>
      </c>
      <c r="L471" s="110">
        <v>5059.8</v>
      </c>
      <c r="M471" s="110">
        <v>4445</v>
      </c>
      <c r="N471" s="110">
        <f t="shared" si="156"/>
        <v>105.41250000000001</v>
      </c>
      <c r="O471" s="110">
        <f t="shared" si="157"/>
        <v>14.24679487179487</v>
      </c>
    </row>
    <row r="472" spans="2:15" ht="15.75" x14ac:dyDescent="0.25">
      <c r="B472" s="16"/>
      <c r="C472" s="155" t="s">
        <v>612</v>
      </c>
      <c r="D472" s="159"/>
      <c r="E472" s="113">
        <f t="shared" ref="E472:M472" si="175">E473+E474</f>
        <v>164.5</v>
      </c>
      <c r="F472" s="113">
        <f t="shared" si="175"/>
        <v>33</v>
      </c>
      <c r="G472" s="113">
        <f t="shared" si="175"/>
        <v>131.5</v>
      </c>
      <c r="H472" s="113">
        <f t="shared" si="175"/>
        <v>148.5</v>
      </c>
      <c r="I472" s="113">
        <f t="shared" si="175"/>
        <v>22</v>
      </c>
      <c r="J472" s="113">
        <f t="shared" si="175"/>
        <v>126.5</v>
      </c>
      <c r="K472" s="113">
        <f t="shared" si="175"/>
        <v>53291.4</v>
      </c>
      <c r="L472" s="113">
        <f t="shared" si="175"/>
        <v>35780.9</v>
      </c>
      <c r="M472" s="113">
        <f t="shared" si="175"/>
        <v>17510.5</v>
      </c>
      <c r="N472" s="113">
        <f t="shared" si="156"/>
        <v>135.53371212121212</v>
      </c>
      <c r="O472" s="113">
        <f t="shared" si="157"/>
        <v>11.535243741765482</v>
      </c>
    </row>
    <row r="473" spans="2:15" ht="15.75" x14ac:dyDescent="0.25">
      <c r="B473" s="21">
        <v>19</v>
      </c>
      <c r="C473" s="157"/>
      <c r="D473" s="136" t="s">
        <v>613</v>
      </c>
      <c r="E473" s="110">
        <f t="shared" si="166"/>
        <v>92.5</v>
      </c>
      <c r="F473" s="110">
        <v>19</v>
      </c>
      <c r="G473" s="110">
        <v>73.5</v>
      </c>
      <c r="H473" s="110">
        <f t="shared" si="167"/>
        <v>85.5</v>
      </c>
      <c r="I473" s="110">
        <v>14</v>
      </c>
      <c r="J473" s="110">
        <v>71.5</v>
      </c>
      <c r="K473" s="110">
        <f t="shared" si="168"/>
        <v>32666.9</v>
      </c>
      <c r="L473" s="110">
        <v>22769.7</v>
      </c>
      <c r="M473" s="110">
        <v>9897.2000000000007</v>
      </c>
      <c r="N473" s="110">
        <f t="shared" si="156"/>
        <v>135.53392857142856</v>
      </c>
      <c r="O473" s="110">
        <f t="shared" si="157"/>
        <v>11.535198135198137</v>
      </c>
    </row>
    <row r="474" spans="2:15" ht="15.75" x14ac:dyDescent="0.25">
      <c r="B474" s="21">
        <v>20</v>
      </c>
      <c r="C474" s="157"/>
      <c r="D474" s="136" t="s">
        <v>538</v>
      </c>
      <c r="E474" s="110">
        <f t="shared" si="166"/>
        <v>72</v>
      </c>
      <c r="F474" s="110">
        <v>14</v>
      </c>
      <c r="G474" s="110">
        <v>58</v>
      </c>
      <c r="H474" s="110">
        <f t="shared" si="167"/>
        <v>63</v>
      </c>
      <c r="I474" s="110">
        <v>8</v>
      </c>
      <c r="J474" s="110">
        <v>55</v>
      </c>
      <c r="K474" s="110">
        <f t="shared" si="168"/>
        <v>20624.5</v>
      </c>
      <c r="L474" s="110">
        <v>13011.2</v>
      </c>
      <c r="M474" s="110">
        <v>7613.3</v>
      </c>
      <c r="N474" s="110">
        <f t="shared" si="156"/>
        <v>135.53333333333333</v>
      </c>
      <c r="O474" s="110">
        <f t="shared" si="157"/>
        <v>11.535303030303032</v>
      </c>
    </row>
    <row r="475" spans="2:15" ht="15.75" x14ac:dyDescent="0.25">
      <c r="B475" s="16"/>
      <c r="C475" s="155" t="s">
        <v>183</v>
      </c>
      <c r="D475" s="159"/>
      <c r="E475" s="113">
        <f t="shared" ref="E475:M475" si="176">E476+E477</f>
        <v>90</v>
      </c>
      <c r="F475" s="113">
        <f t="shared" si="176"/>
        <v>18</v>
      </c>
      <c r="G475" s="113">
        <f t="shared" si="176"/>
        <v>72</v>
      </c>
      <c r="H475" s="113">
        <f t="shared" si="176"/>
        <v>80</v>
      </c>
      <c r="I475" s="113">
        <f t="shared" si="176"/>
        <v>12</v>
      </c>
      <c r="J475" s="113">
        <f t="shared" si="176"/>
        <v>68</v>
      </c>
      <c r="K475" s="113">
        <f t="shared" si="176"/>
        <v>18353.900000000001</v>
      </c>
      <c r="L475" s="113">
        <f t="shared" si="176"/>
        <v>10119.6</v>
      </c>
      <c r="M475" s="113">
        <f t="shared" si="176"/>
        <v>8234.2999999999993</v>
      </c>
      <c r="N475" s="113">
        <f t="shared" si="156"/>
        <v>70.275000000000006</v>
      </c>
      <c r="O475" s="113">
        <f t="shared" si="157"/>
        <v>10.091053921568626</v>
      </c>
    </row>
    <row r="476" spans="2:15" ht="15.75" x14ac:dyDescent="0.25">
      <c r="B476" s="21">
        <v>21</v>
      </c>
      <c r="C476" s="157"/>
      <c r="D476" s="136" t="s">
        <v>614</v>
      </c>
      <c r="E476" s="110">
        <f t="shared" si="166"/>
        <v>68.5</v>
      </c>
      <c r="F476" s="110">
        <v>14</v>
      </c>
      <c r="G476" s="110">
        <v>54.5</v>
      </c>
      <c r="H476" s="110">
        <f t="shared" si="167"/>
        <v>60.5</v>
      </c>
      <c r="I476" s="110">
        <v>9</v>
      </c>
      <c r="J476" s="110">
        <v>51.5</v>
      </c>
      <c r="K476" s="110">
        <f t="shared" si="168"/>
        <v>13826</v>
      </c>
      <c r="L476" s="110">
        <v>7589.7</v>
      </c>
      <c r="M476" s="110">
        <v>6236.3</v>
      </c>
      <c r="N476" s="110">
        <f t="shared" si="156"/>
        <v>70.274999999999991</v>
      </c>
      <c r="O476" s="110">
        <f t="shared" si="157"/>
        <v>10.091100323624596</v>
      </c>
    </row>
    <row r="477" spans="2:15" ht="15.75" x14ac:dyDescent="0.25">
      <c r="B477" s="21">
        <v>22</v>
      </c>
      <c r="C477" s="157"/>
      <c r="D477" s="136" t="s">
        <v>615</v>
      </c>
      <c r="E477" s="110">
        <f t="shared" si="166"/>
        <v>21.5</v>
      </c>
      <c r="F477" s="110">
        <v>4</v>
      </c>
      <c r="G477" s="110">
        <v>17.5</v>
      </c>
      <c r="H477" s="110">
        <f t="shared" si="167"/>
        <v>19.5</v>
      </c>
      <c r="I477" s="110">
        <v>3</v>
      </c>
      <c r="J477" s="110">
        <v>16.5</v>
      </c>
      <c r="K477" s="110">
        <f t="shared" si="168"/>
        <v>4527.8999999999996</v>
      </c>
      <c r="L477" s="110">
        <v>2529.9</v>
      </c>
      <c r="M477" s="110">
        <v>1998</v>
      </c>
      <c r="N477" s="110">
        <f t="shared" si="156"/>
        <v>70.275000000000006</v>
      </c>
      <c r="O477" s="110">
        <f t="shared" si="157"/>
        <v>10.090909090909092</v>
      </c>
    </row>
    <row r="478" spans="2:15" ht="15.75" x14ac:dyDescent="0.25">
      <c r="B478" s="16"/>
      <c r="C478" s="155" t="s">
        <v>184</v>
      </c>
      <c r="D478" s="159"/>
      <c r="E478" s="113">
        <f t="shared" ref="E478:M478" si="177">E479+E480</f>
        <v>70</v>
      </c>
      <c r="F478" s="113">
        <f t="shared" si="177"/>
        <v>12</v>
      </c>
      <c r="G478" s="113">
        <f t="shared" si="177"/>
        <v>58</v>
      </c>
      <c r="H478" s="113">
        <f t="shared" si="177"/>
        <v>63</v>
      </c>
      <c r="I478" s="113">
        <f t="shared" si="177"/>
        <v>9</v>
      </c>
      <c r="J478" s="113">
        <f t="shared" si="177"/>
        <v>54</v>
      </c>
      <c r="K478" s="113">
        <f t="shared" si="177"/>
        <v>10682.400000000001</v>
      </c>
      <c r="L478" s="113">
        <f t="shared" si="177"/>
        <v>7431.9000000000005</v>
      </c>
      <c r="M478" s="113">
        <f t="shared" si="177"/>
        <v>3250.5</v>
      </c>
      <c r="N478" s="113">
        <f t="shared" si="156"/>
        <v>68.813888888888897</v>
      </c>
      <c r="O478" s="113">
        <f t="shared" si="157"/>
        <v>5.0162037037037033</v>
      </c>
    </row>
    <row r="479" spans="2:15" ht="15.75" x14ac:dyDescent="0.25">
      <c r="B479" s="21">
        <v>23</v>
      </c>
      <c r="C479" s="157"/>
      <c r="D479" s="136" t="s">
        <v>616</v>
      </c>
      <c r="E479" s="110">
        <f t="shared" si="166"/>
        <v>18.5</v>
      </c>
      <c r="F479" s="110">
        <v>3</v>
      </c>
      <c r="G479" s="110">
        <v>15.5</v>
      </c>
      <c r="H479" s="110">
        <f t="shared" si="167"/>
        <v>17.5</v>
      </c>
      <c r="I479" s="110">
        <v>3</v>
      </c>
      <c r="J479" s="110">
        <v>14.5</v>
      </c>
      <c r="K479" s="110">
        <f t="shared" si="168"/>
        <v>3350.7000000000003</v>
      </c>
      <c r="L479" s="110">
        <v>2477.3000000000002</v>
      </c>
      <c r="M479" s="110">
        <v>873.4</v>
      </c>
      <c r="N479" s="110">
        <f t="shared" si="156"/>
        <v>68.813888888888897</v>
      </c>
      <c r="O479" s="110">
        <f t="shared" si="157"/>
        <v>5.0195402298850569</v>
      </c>
    </row>
    <row r="480" spans="2:15" ht="15.75" x14ac:dyDescent="0.25">
      <c r="B480" s="21">
        <v>24</v>
      </c>
      <c r="C480" s="157"/>
      <c r="D480" s="136" t="s">
        <v>617</v>
      </c>
      <c r="E480" s="110">
        <f t="shared" si="166"/>
        <v>51.5</v>
      </c>
      <c r="F480" s="110">
        <v>9</v>
      </c>
      <c r="G480" s="110">
        <v>42.5</v>
      </c>
      <c r="H480" s="110">
        <f t="shared" si="167"/>
        <v>45.5</v>
      </c>
      <c r="I480" s="110">
        <v>6</v>
      </c>
      <c r="J480" s="110">
        <v>39.5</v>
      </c>
      <c r="K480" s="110">
        <f t="shared" si="168"/>
        <v>7331.7000000000007</v>
      </c>
      <c r="L480" s="110">
        <v>4954.6000000000004</v>
      </c>
      <c r="M480" s="110">
        <v>2377.1</v>
      </c>
      <c r="N480" s="110">
        <f t="shared" si="156"/>
        <v>68.813888888888897</v>
      </c>
      <c r="O480" s="110">
        <f t="shared" si="157"/>
        <v>5.0149789029535858</v>
      </c>
    </row>
    <row r="481" spans="2:15" ht="57.75" customHeight="1" x14ac:dyDescent="0.25">
      <c r="B481" s="8"/>
      <c r="C481" s="140" t="s">
        <v>185</v>
      </c>
      <c r="D481" s="140"/>
      <c r="E481" s="113">
        <f t="shared" ref="E481" si="178">F481+G481</f>
        <v>636</v>
      </c>
      <c r="F481" s="113">
        <f>F482+F483+F486+F490+F493+F496+F499+F502</f>
        <v>124</v>
      </c>
      <c r="G481" s="113">
        <f>G482+G483+G486+G490+G493+G496+G499+G502</f>
        <v>512</v>
      </c>
      <c r="H481" s="113">
        <f t="shared" ref="H481" si="179">I481+J481</f>
        <v>543</v>
      </c>
      <c r="I481" s="113">
        <f>I482+I483+I486+I490+I493+I496+I499+I502</f>
        <v>84</v>
      </c>
      <c r="J481" s="113">
        <f>J482+J483+J486+J490+J493+J496+J499+J502</f>
        <v>459</v>
      </c>
      <c r="K481" s="113">
        <f t="shared" ref="K481" si="180">L481+M481</f>
        <v>137874.70000000001</v>
      </c>
      <c r="L481" s="113">
        <f>L482+L483+L486+L490+L493+L496+L499+L502</f>
        <v>85552.900000000009</v>
      </c>
      <c r="M481" s="113">
        <f>M482+M483+M486+M490+M493+M496+M499+M502</f>
        <v>52321.8</v>
      </c>
      <c r="N481" s="113">
        <f t="shared" si="156"/>
        <v>84.873908730158732</v>
      </c>
      <c r="O481" s="113">
        <f t="shared" si="157"/>
        <v>9.4992374727668842</v>
      </c>
    </row>
    <row r="482" spans="2:15" ht="45.75" customHeight="1" x14ac:dyDescent="0.25">
      <c r="B482" s="8"/>
      <c r="C482" s="149" t="s">
        <v>186</v>
      </c>
      <c r="D482" s="149"/>
      <c r="E482" s="110">
        <f t="shared" ref="E482" si="181">F482+G482</f>
        <v>18</v>
      </c>
      <c r="F482" s="110"/>
      <c r="G482" s="110">
        <v>18</v>
      </c>
      <c r="H482" s="110">
        <f>I482+J482</f>
        <v>18</v>
      </c>
      <c r="I482" s="110"/>
      <c r="J482" s="110">
        <v>18</v>
      </c>
      <c r="K482" s="110">
        <f>L482+M482</f>
        <v>5372.6</v>
      </c>
      <c r="L482" s="110"/>
      <c r="M482" s="110">
        <v>5372.6</v>
      </c>
      <c r="N482" s="110"/>
      <c r="O482" s="110">
        <f t="shared" si="157"/>
        <v>24.87314814814815</v>
      </c>
    </row>
    <row r="483" spans="2:15" ht="15.75" x14ac:dyDescent="0.25">
      <c r="B483" s="21">
        <v>1</v>
      </c>
      <c r="C483" s="73" t="s">
        <v>190</v>
      </c>
      <c r="D483" s="74"/>
      <c r="E483" s="110">
        <f>E484+E485</f>
        <v>102</v>
      </c>
      <c r="F483" s="110">
        <f t="shared" ref="F483:G483" si="182">F484+F485</f>
        <v>20</v>
      </c>
      <c r="G483" s="110">
        <f t="shared" si="182"/>
        <v>82</v>
      </c>
      <c r="H483" s="110">
        <f t="shared" ref="H483:M483" si="183">H484+H485</f>
        <v>83</v>
      </c>
      <c r="I483" s="110">
        <f t="shared" si="183"/>
        <v>10</v>
      </c>
      <c r="J483" s="110">
        <f t="shared" si="183"/>
        <v>73</v>
      </c>
      <c r="K483" s="110">
        <f t="shared" si="183"/>
        <v>26818.199999999997</v>
      </c>
      <c r="L483" s="110">
        <f t="shared" si="183"/>
        <v>12939.9</v>
      </c>
      <c r="M483" s="110">
        <f t="shared" si="183"/>
        <v>13878.3</v>
      </c>
      <c r="N483" s="110">
        <f t="shared" si="156"/>
        <v>107.8325</v>
      </c>
      <c r="O483" s="110">
        <f t="shared" si="157"/>
        <v>15.842808219178082</v>
      </c>
    </row>
    <row r="484" spans="2:15" ht="15.75" x14ac:dyDescent="0.25">
      <c r="B484" s="21"/>
      <c r="C484" s="65"/>
      <c r="D484" s="74" t="s">
        <v>618</v>
      </c>
      <c r="E484" s="110">
        <f>F484+G484</f>
        <v>70</v>
      </c>
      <c r="F484" s="110">
        <v>15</v>
      </c>
      <c r="G484" s="110">
        <v>55</v>
      </c>
      <c r="H484" s="110">
        <f>I484+J484</f>
        <v>60</v>
      </c>
      <c r="I484" s="110">
        <v>8</v>
      </c>
      <c r="J484" s="110">
        <v>52</v>
      </c>
      <c r="K484" s="110">
        <f>L484+M484</f>
        <v>20121.699999999997</v>
      </c>
      <c r="L484" s="110">
        <v>10064.4</v>
      </c>
      <c r="M484" s="110">
        <v>10057.299999999999</v>
      </c>
      <c r="N484" s="110">
        <f t="shared" si="156"/>
        <v>104.83749999999999</v>
      </c>
      <c r="O484" s="110">
        <f t="shared" si="157"/>
        <v>16.117467948717948</v>
      </c>
    </row>
    <row r="485" spans="2:15" ht="15.75" x14ac:dyDescent="0.25">
      <c r="B485" s="21"/>
      <c r="C485" s="73"/>
      <c r="D485" s="74" t="s">
        <v>619</v>
      </c>
      <c r="E485" s="110">
        <f t="shared" ref="E485" si="184">F485+G485</f>
        <v>32</v>
      </c>
      <c r="F485" s="110">
        <v>5</v>
      </c>
      <c r="G485" s="110">
        <v>27</v>
      </c>
      <c r="H485" s="110">
        <f t="shared" ref="H485" si="185">I485+J485</f>
        <v>23</v>
      </c>
      <c r="I485" s="110">
        <v>2</v>
      </c>
      <c r="J485" s="110">
        <v>21</v>
      </c>
      <c r="K485" s="110">
        <f>L485+M485</f>
        <v>6696.5</v>
      </c>
      <c r="L485" s="110">
        <v>2875.5</v>
      </c>
      <c r="M485" s="110">
        <v>3821</v>
      </c>
      <c r="N485" s="110">
        <f t="shared" si="156"/>
        <v>119.8125</v>
      </c>
      <c r="O485" s="110">
        <f t="shared" si="157"/>
        <v>15.162698412698413</v>
      </c>
    </row>
    <row r="486" spans="2:15" ht="15.75" x14ac:dyDescent="0.25">
      <c r="B486" s="21">
        <v>2</v>
      </c>
      <c r="C486" s="73" t="s">
        <v>189</v>
      </c>
      <c r="D486" s="74"/>
      <c r="E486" s="110">
        <f>E487+E488+E489</f>
        <v>77</v>
      </c>
      <c r="F486" s="110">
        <f t="shared" ref="F486:G486" si="186">F487+F488+F489</f>
        <v>17</v>
      </c>
      <c r="G486" s="110">
        <f t="shared" si="186"/>
        <v>60</v>
      </c>
      <c r="H486" s="110">
        <f t="shared" ref="H486:M486" si="187">H487+H488+H489</f>
        <v>59</v>
      </c>
      <c r="I486" s="110">
        <f t="shared" si="187"/>
        <v>10</v>
      </c>
      <c r="J486" s="110">
        <f t="shared" si="187"/>
        <v>49</v>
      </c>
      <c r="K486" s="110">
        <f t="shared" si="187"/>
        <v>13370.7</v>
      </c>
      <c r="L486" s="110">
        <f t="shared" si="187"/>
        <v>10009.6</v>
      </c>
      <c r="M486" s="110">
        <f t="shared" si="187"/>
        <v>3361.1000000000004</v>
      </c>
      <c r="N486" s="110">
        <f t="shared" si="156"/>
        <v>83.413333333333341</v>
      </c>
      <c r="O486" s="110">
        <f t="shared" si="157"/>
        <v>5.7161564625850341</v>
      </c>
    </row>
    <row r="487" spans="2:15" ht="15.75" x14ac:dyDescent="0.25">
      <c r="B487" s="21"/>
      <c r="C487" s="73"/>
      <c r="D487" s="74" t="s">
        <v>620</v>
      </c>
      <c r="E487" s="110">
        <f t="shared" ref="E487:E489" si="188">F487+G487</f>
        <v>39</v>
      </c>
      <c r="F487" s="110">
        <v>9</v>
      </c>
      <c r="G487" s="110">
        <v>30</v>
      </c>
      <c r="H487" s="110">
        <f>I487+J487</f>
        <v>31</v>
      </c>
      <c r="I487" s="110">
        <v>5</v>
      </c>
      <c r="J487" s="110">
        <v>26</v>
      </c>
      <c r="K487" s="110">
        <f>L487+M487</f>
        <v>5427.7</v>
      </c>
      <c r="L487" s="110">
        <v>3867.4</v>
      </c>
      <c r="M487" s="110">
        <v>1560.3</v>
      </c>
      <c r="N487" s="110">
        <f t="shared" si="156"/>
        <v>64.456666666666663</v>
      </c>
      <c r="O487" s="110">
        <f t="shared" si="157"/>
        <v>5.0009615384615378</v>
      </c>
    </row>
    <row r="488" spans="2:15" ht="15.75" x14ac:dyDescent="0.25">
      <c r="B488" s="21"/>
      <c r="C488" s="65"/>
      <c r="D488" s="74" t="s">
        <v>621</v>
      </c>
      <c r="E488" s="110">
        <f t="shared" si="188"/>
        <v>16</v>
      </c>
      <c r="F488" s="110">
        <v>3</v>
      </c>
      <c r="G488" s="110">
        <v>13</v>
      </c>
      <c r="H488" s="110">
        <f t="shared" ref="H488:H489" si="189">I488+J488</f>
        <v>14</v>
      </c>
      <c r="I488" s="110">
        <v>3</v>
      </c>
      <c r="J488" s="110">
        <v>11</v>
      </c>
      <c r="K488" s="110">
        <f>L488+M488</f>
        <v>4327.2</v>
      </c>
      <c r="L488" s="110">
        <v>3567.2</v>
      </c>
      <c r="M488" s="110">
        <v>760</v>
      </c>
      <c r="N488" s="110">
        <f t="shared" si="156"/>
        <v>99.088888888888889</v>
      </c>
      <c r="O488" s="110">
        <f t="shared" si="157"/>
        <v>5.7575757575757578</v>
      </c>
    </row>
    <row r="489" spans="2:15" ht="15.75" x14ac:dyDescent="0.25">
      <c r="B489" s="21"/>
      <c r="C489" s="73"/>
      <c r="D489" s="74" t="s">
        <v>622</v>
      </c>
      <c r="E489" s="110">
        <f t="shared" si="188"/>
        <v>22</v>
      </c>
      <c r="F489" s="110">
        <v>5</v>
      </c>
      <c r="G489" s="110">
        <v>17</v>
      </c>
      <c r="H489" s="110">
        <f t="shared" si="189"/>
        <v>14</v>
      </c>
      <c r="I489" s="110">
        <v>2</v>
      </c>
      <c r="J489" s="110">
        <v>12</v>
      </c>
      <c r="K489" s="110">
        <f>L489+M489</f>
        <v>3615.8</v>
      </c>
      <c r="L489" s="110">
        <v>2575</v>
      </c>
      <c r="M489" s="110">
        <v>1040.8</v>
      </c>
      <c r="N489" s="110">
        <f t="shared" si="156"/>
        <v>107.29166666666667</v>
      </c>
      <c r="O489" s="110">
        <f t="shared" si="157"/>
        <v>7.2277777777777779</v>
      </c>
    </row>
    <row r="490" spans="2:15" ht="15.75" x14ac:dyDescent="0.25">
      <c r="B490" s="21">
        <v>3</v>
      </c>
      <c r="C490" s="73" t="s">
        <v>191</v>
      </c>
      <c r="D490" s="74"/>
      <c r="E490" s="110">
        <f>E491+E492</f>
        <v>67</v>
      </c>
      <c r="F490" s="110">
        <f t="shared" ref="F490:G490" si="190">F491+F492</f>
        <v>12</v>
      </c>
      <c r="G490" s="110">
        <f t="shared" si="190"/>
        <v>55</v>
      </c>
      <c r="H490" s="110">
        <f t="shared" ref="H490:M490" si="191">H491+H492</f>
        <v>55</v>
      </c>
      <c r="I490" s="110">
        <f t="shared" si="191"/>
        <v>8</v>
      </c>
      <c r="J490" s="110">
        <f t="shared" si="191"/>
        <v>47</v>
      </c>
      <c r="K490" s="110">
        <f t="shared" si="191"/>
        <v>7071.9</v>
      </c>
      <c r="L490" s="110">
        <f t="shared" si="191"/>
        <v>4831.8999999999996</v>
      </c>
      <c r="M490" s="110">
        <f t="shared" si="191"/>
        <v>2240</v>
      </c>
      <c r="N490" s="110">
        <f t="shared" si="156"/>
        <v>50.332291666666663</v>
      </c>
      <c r="O490" s="110">
        <f t="shared" si="157"/>
        <v>3.9716312056737588</v>
      </c>
    </row>
    <row r="491" spans="2:15" ht="15.75" x14ac:dyDescent="0.25">
      <c r="B491" s="21"/>
      <c r="C491" s="65"/>
      <c r="D491" s="74" t="s">
        <v>623</v>
      </c>
      <c r="E491" s="110">
        <f t="shared" ref="E491:E492" si="192">F491+G491</f>
        <v>35</v>
      </c>
      <c r="F491" s="110">
        <v>6</v>
      </c>
      <c r="G491" s="110">
        <v>29</v>
      </c>
      <c r="H491" s="110">
        <f>I491+J491</f>
        <v>28</v>
      </c>
      <c r="I491" s="110">
        <v>3</v>
      </c>
      <c r="J491" s="110">
        <v>25</v>
      </c>
      <c r="K491" s="110">
        <f>L491+M491</f>
        <v>3030.8</v>
      </c>
      <c r="L491" s="110">
        <v>1970.8</v>
      </c>
      <c r="M491" s="110">
        <v>1060</v>
      </c>
      <c r="N491" s="110">
        <f t="shared" si="156"/>
        <v>54.74444444444444</v>
      </c>
      <c r="O491" s="110">
        <f t="shared" si="157"/>
        <v>3.5333333333333332</v>
      </c>
    </row>
    <row r="492" spans="2:15" ht="15.75" x14ac:dyDescent="0.25">
      <c r="B492" s="21"/>
      <c r="C492" s="65"/>
      <c r="D492" s="74" t="s">
        <v>624</v>
      </c>
      <c r="E492" s="110">
        <f t="shared" si="192"/>
        <v>32</v>
      </c>
      <c r="F492" s="110">
        <v>6</v>
      </c>
      <c r="G492" s="110">
        <v>26</v>
      </c>
      <c r="H492" s="110">
        <f t="shared" ref="H492" si="193">I492+J492</f>
        <v>27</v>
      </c>
      <c r="I492" s="110">
        <v>5</v>
      </c>
      <c r="J492" s="110">
        <v>22</v>
      </c>
      <c r="K492" s="110">
        <f>L492+M492</f>
        <v>4041.1</v>
      </c>
      <c r="L492" s="110">
        <v>2861.1</v>
      </c>
      <c r="M492" s="110">
        <v>1180</v>
      </c>
      <c r="N492" s="110">
        <f t="shared" ref="N492:N553" si="194">L492/I492/12</f>
        <v>47.685000000000002</v>
      </c>
      <c r="O492" s="110">
        <f t="shared" ref="O492:O553" si="195">M492/J492/12</f>
        <v>4.4696969696969697</v>
      </c>
    </row>
    <row r="493" spans="2:15" ht="15.75" x14ac:dyDescent="0.25">
      <c r="B493" s="21">
        <v>4</v>
      </c>
      <c r="C493" s="73" t="s">
        <v>192</v>
      </c>
      <c r="D493" s="65"/>
      <c r="E493" s="110">
        <f>E494+E495</f>
        <v>100</v>
      </c>
      <c r="F493" s="110">
        <f t="shared" ref="F493:G493" si="196">F494+F495</f>
        <v>20</v>
      </c>
      <c r="G493" s="110">
        <f t="shared" si="196"/>
        <v>80</v>
      </c>
      <c r="H493" s="110">
        <f t="shared" ref="H493:M493" si="197">H494+H495</f>
        <v>91</v>
      </c>
      <c r="I493" s="110">
        <f t="shared" si="197"/>
        <v>18</v>
      </c>
      <c r="J493" s="110">
        <f t="shared" si="197"/>
        <v>73</v>
      </c>
      <c r="K493" s="110">
        <f t="shared" si="197"/>
        <v>15322.7</v>
      </c>
      <c r="L493" s="110">
        <f t="shared" si="197"/>
        <v>11181.5</v>
      </c>
      <c r="M493" s="110">
        <f t="shared" si="197"/>
        <v>4141.2</v>
      </c>
      <c r="N493" s="110">
        <f t="shared" si="194"/>
        <v>51.766203703703702</v>
      </c>
      <c r="O493" s="110">
        <f t="shared" si="195"/>
        <v>4.727397260273972</v>
      </c>
    </row>
    <row r="494" spans="2:15" ht="15.75" x14ac:dyDescent="0.25">
      <c r="B494" s="21"/>
      <c r="C494" s="65"/>
      <c r="D494" s="74" t="s">
        <v>625</v>
      </c>
      <c r="E494" s="110">
        <f t="shared" ref="E494:E495" si="198">F494+G494</f>
        <v>65</v>
      </c>
      <c r="F494" s="110">
        <v>13</v>
      </c>
      <c r="G494" s="110">
        <v>52</v>
      </c>
      <c r="H494" s="110">
        <f>I494+J494</f>
        <v>60</v>
      </c>
      <c r="I494" s="110">
        <v>12</v>
      </c>
      <c r="J494" s="110">
        <v>48</v>
      </c>
      <c r="K494" s="110">
        <f>L494+M494</f>
        <v>9967.7000000000007</v>
      </c>
      <c r="L494" s="110">
        <v>7387.7</v>
      </c>
      <c r="M494" s="110">
        <v>2580</v>
      </c>
      <c r="N494" s="110">
        <f t="shared" si="194"/>
        <v>51.303472222222219</v>
      </c>
      <c r="O494" s="110">
        <f t="shared" si="195"/>
        <v>4.479166666666667</v>
      </c>
    </row>
    <row r="495" spans="2:15" ht="15.75" x14ac:dyDescent="0.25">
      <c r="B495" s="21"/>
      <c r="C495" s="65"/>
      <c r="D495" s="74" t="s">
        <v>626</v>
      </c>
      <c r="E495" s="110">
        <f t="shared" si="198"/>
        <v>35</v>
      </c>
      <c r="F495" s="110">
        <v>7</v>
      </c>
      <c r="G495" s="110">
        <v>28</v>
      </c>
      <c r="H495" s="110">
        <f t="shared" ref="H495" si="199">I495+J495</f>
        <v>31</v>
      </c>
      <c r="I495" s="110">
        <v>6</v>
      </c>
      <c r="J495" s="110">
        <v>25</v>
      </c>
      <c r="K495" s="110">
        <f>L495+M495</f>
        <v>5355</v>
      </c>
      <c r="L495" s="110">
        <v>3793.8</v>
      </c>
      <c r="M495" s="110">
        <v>1561.2</v>
      </c>
      <c r="N495" s="110">
        <f t="shared" si="194"/>
        <v>52.69166666666667</v>
      </c>
      <c r="O495" s="110">
        <f t="shared" si="195"/>
        <v>5.2039999999999997</v>
      </c>
    </row>
    <row r="496" spans="2:15" ht="15.75" x14ac:dyDescent="0.25">
      <c r="B496" s="21">
        <v>5</v>
      </c>
      <c r="C496" s="73" t="s">
        <v>193</v>
      </c>
      <c r="D496" s="65"/>
      <c r="E496" s="110">
        <f>E497+E498</f>
        <v>94</v>
      </c>
      <c r="F496" s="110">
        <f t="shared" ref="F496:G496" si="200">F497+F498</f>
        <v>18</v>
      </c>
      <c r="G496" s="110">
        <f t="shared" si="200"/>
        <v>76</v>
      </c>
      <c r="H496" s="110">
        <f t="shared" ref="H496:M496" si="201">H497+H498</f>
        <v>78</v>
      </c>
      <c r="I496" s="110">
        <f t="shared" si="201"/>
        <v>12</v>
      </c>
      <c r="J496" s="110">
        <f t="shared" si="201"/>
        <v>66</v>
      </c>
      <c r="K496" s="110">
        <f t="shared" si="201"/>
        <v>17635.5</v>
      </c>
      <c r="L496" s="110">
        <f t="shared" si="201"/>
        <v>12251.599999999999</v>
      </c>
      <c r="M496" s="110">
        <f t="shared" si="201"/>
        <v>5383.9</v>
      </c>
      <c r="N496" s="110">
        <f t="shared" si="194"/>
        <v>85.080555555555549</v>
      </c>
      <c r="O496" s="110">
        <f t="shared" si="195"/>
        <v>6.7978535353535348</v>
      </c>
    </row>
    <row r="497" spans="2:15" ht="15.75" x14ac:dyDescent="0.25">
      <c r="B497" s="21"/>
      <c r="C497" s="65"/>
      <c r="D497" s="74" t="s">
        <v>627</v>
      </c>
      <c r="E497" s="110">
        <f t="shared" ref="E497:E498" si="202">F497+G497</f>
        <v>63</v>
      </c>
      <c r="F497" s="110">
        <v>13</v>
      </c>
      <c r="G497" s="110">
        <v>50</v>
      </c>
      <c r="H497" s="110">
        <f>I497+J497</f>
        <v>50</v>
      </c>
      <c r="I497" s="110">
        <v>9</v>
      </c>
      <c r="J497" s="110">
        <v>41</v>
      </c>
      <c r="K497" s="110">
        <f>L497+M497</f>
        <v>13339</v>
      </c>
      <c r="L497" s="110">
        <v>9609.4</v>
      </c>
      <c r="M497" s="110">
        <v>3729.6</v>
      </c>
      <c r="N497" s="110">
        <f t="shared" si="194"/>
        <v>88.975925925925921</v>
      </c>
      <c r="O497" s="110">
        <f t="shared" si="195"/>
        <v>7.5804878048780493</v>
      </c>
    </row>
    <row r="498" spans="2:15" ht="15.75" x14ac:dyDescent="0.25">
      <c r="B498" s="21"/>
      <c r="C498" s="65"/>
      <c r="D498" s="74" t="s">
        <v>628</v>
      </c>
      <c r="E498" s="110">
        <f t="shared" si="202"/>
        <v>31</v>
      </c>
      <c r="F498" s="110">
        <v>5</v>
      </c>
      <c r="G498" s="110">
        <v>26</v>
      </c>
      <c r="H498" s="110">
        <f t="shared" ref="H498" si="203">I498+J498</f>
        <v>28</v>
      </c>
      <c r="I498" s="110">
        <v>3</v>
      </c>
      <c r="J498" s="110">
        <v>25</v>
      </c>
      <c r="K498" s="110">
        <f>L498+M498</f>
        <v>4296.5</v>
      </c>
      <c r="L498" s="110">
        <v>2642.2</v>
      </c>
      <c r="M498" s="110">
        <v>1654.3</v>
      </c>
      <c r="N498" s="110">
        <f t="shared" si="194"/>
        <v>73.394444444444431</v>
      </c>
      <c r="O498" s="110">
        <f t="shared" si="195"/>
        <v>5.5143333333333331</v>
      </c>
    </row>
    <row r="499" spans="2:15" ht="15.75" x14ac:dyDescent="0.25">
      <c r="B499" s="21">
        <v>6</v>
      </c>
      <c r="C499" s="73" t="s">
        <v>629</v>
      </c>
      <c r="D499" s="65"/>
      <c r="E499" s="110">
        <f>E500+E501</f>
        <v>93</v>
      </c>
      <c r="F499" s="110">
        <f t="shared" ref="F499:G499" si="204">F500+F501</f>
        <v>19</v>
      </c>
      <c r="G499" s="110">
        <f t="shared" si="204"/>
        <v>74</v>
      </c>
      <c r="H499" s="110">
        <f t="shared" ref="H499:M499" si="205">H500+H501</f>
        <v>82</v>
      </c>
      <c r="I499" s="110">
        <f t="shared" si="205"/>
        <v>14</v>
      </c>
      <c r="J499" s="110">
        <f t="shared" si="205"/>
        <v>68</v>
      </c>
      <c r="K499" s="110">
        <f t="shared" si="205"/>
        <v>33633.5</v>
      </c>
      <c r="L499" s="110">
        <f t="shared" si="205"/>
        <v>22128.800000000003</v>
      </c>
      <c r="M499" s="110">
        <f t="shared" si="205"/>
        <v>11504.7</v>
      </c>
      <c r="N499" s="110">
        <f t="shared" si="194"/>
        <v>131.71904761904764</v>
      </c>
      <c r="O499" s="110">
        <f t="shared" si="195"/>
        <v>14.09889705882353</v>
      </c>
    </row>
    <row r="500" spans="2:15" ht="15.75" x14ac:dyDescent="0.25">
      <c r="B500" s="21"/>
      <c r="C500" s="65"/>
      <c r="D500" s="74" t="s">
        <v>630</v>
      </c>
      <c r="E500" s="110">
        <f t="shared" ref="E500:E501" si="206">F500+G500</f>
        <v>70</v>
      </c>
      <c r="F500" s="110">
        <v>15</v>
      </c>
      <c r="G500" s="110">
        <v>55</v>
      </c>
      <c r="H500" s="110">
        <f>I500+J500</f>
        <v>59</v>
      </c>
      <c r="I500" s="110">
        <v>10</v>
      </c>
      <c r="J500" s="110">
        <v>49</v>
      </c>
      <c r="K500" s="110">
        <f>L500+M500</f>
        <v>23877.7</v>
      </c>
      <c r="L500" s="110">
        <v>15377.7</v>
      </c>
      <c r="M500" s="110">
        <v>8500</v>
      </c>
      <c r="N500" s="110">
        <f t="shared" si="194"/>
        <v>128.14750000000001</v>
      </c>
      <c r="O500" s="110">
        <f t="shared" si="195"/>
        <v>14.455782312925171</v>
      </c>
    </row>
    <row r="501" spans="2:15" ht="15.75" x14ac:dyDescent="0.25">
      <c r="B501" s="21"/>
      <c r="C501" s="65"/>
      <c r="D501" s="74" t="s">
        <v>631</v>
      </c>
      <c r="E501" s="110">
        <f t="shared" si="206"/>
        <v>23</v>
      </c>
      <c r="F501" s="110">
        <v>4</v>
      </c>
      <c r="G501" s="110">
        <v>19</v>
      </c>
      <c r="H501" s="110">
        <f t="shared" ref="H501" si="207">I501+J501</f>
        <v>23</v>
      </c>
      <c r="I501" s="110">
        <v>4</v>
      </c>
      <c r="J501" s="110">
        <v>19</v>
      </c>
      <c r="K501" s="110">
        <f>L501+M501</f>
        <v>9755.7999999999993</v>
      </c>
      <c r="L501" s="110">
        <v>6751.1</v>
      </c>
      <c r="M501" s="110">
        <v>3004.7</v>
      </c>
      <c r="N501" s="110">
        <f t="shared" si="194"/>
        <v>140.64791666666667</v>
      </c>
      <c r="O501" s="110">
        <f t="shared" si="195"/>
        <v>13.178508771929822</v>
      </c>
    </row>
    <row r="502" spans="2:15" ht="15.75" x14ac:dyDescent="0.25">
      <c r="B502" s="21">
        <v>7</v>
      </c>
      <c r="C502" s="73" t="s">
        <v>194</v>
      </c>
      <c r="D502" s="65"/>
      <c r="E502" s="110">
        <f>E503+E504</f>
        <v>85</v>
      </c>
      <c r="F502" s="110">
        <f>F503+F504</f>
        <v>18</v>
      </c>
      <c r="G502" s="110">
        <f t="shared" ref="G502:M502" si="208">G503+G504</f>
        <v>67</v>
      </c>
      <c r="H502" s="110">
        <f t="shared" si="208"/>
        <v>77</v>
      </c>
      <c r="I502" s="110">
        <f t="shared" si="208"/>
        <v>12</v>
      </c>
      <c r="J502" s="110">
        <f t="shared" si="208"/>
        <v>65</v>
      </c>
      <c r="K502" s="110">
        <f t="shared" si="208"/>
        <v>18649.599999999999</v>
      </c>
      <c r="L502" s="110">
        <f t="shared" si="208"/>
        <v>12209.6</v>
      </c>
      <c r="M502" s="110">
        <f t="shared" si="208"/>
        <v>6440</v>
      </c>
      <c r="N502" s="110">
        <f t="shared" si="194"/>
        <v>84.788888888888891</v>
      </c>
      <c r="O502" s="110">
        <f t="shared" si="195"/>
        <v>8.2564102564102573</v>
      </c>
    </row>
    <row r="503" spans="2:15" ht="15.75" x14ac:dyDescent="0.25">
      <c r="B503" s="21"/>
      <c r="C503" s="65"/>
      <c r="D503" s="74" t="s">
        <v>632</v>
      </c>
      <c r="E503" s="110">
        <f t="shared" ref="E503:E504" si="209">F503+G503</f>
        <v>53</v>
      </c>
      <c r="F503" s="110">
        <v>11</v>
      </c>
      <c r="G503" s="110">
        <v>42</v>
      </c>
      <c r="H503" s="110">
        <f>I503+J503</f>
        <v>50</v>
      </c>
      <c r="I503" s="110">
        <v>9</v>
      </c>
      <c r="J503" s="110">
        <v>41</v>
      </c>
      <c r="K503" s="110">
        <f>L503+M503</f>
        <v>13027.2</v>
      </c>
      <c r="L503" s="110">
        <v>8907.2000000000007</v>
      </c>
      <c r="M503" s="110">
        <v>4120</v>
      </c>
      <c r="N503" s="110">
        <f t="shared" si="194"/>
        <v>82.474074074074082</v>
      </c>
      <c r="O503" s="110">
        <f t="shared" si="195"/>
        <v>8.3739837398373975</v>
      </c>
    </row>
    <row r="504" spans="2:15" ht="15.75" x14ac:dyDescent="0.25">
      <c r="B504" s="21"/>
      <c r="C504" s="65"/>
      <c r="D504" s="74" t="s">
        <v>633</v>
      </c>
      <c r="E504" s="110">
        <f t="shared" si="209"/>
        <v>32</v>
      </c>
      <c r="F504" s="110">
        <v>7</v>
      </c>
      <c r="G504" s="110">
        <v>25</v>
      </c>
      <c r="H504" s="110">
        <f t="shared" ref="H504" si="210">I504+J504</f>
        <v>27</v>
      </c>
      <c r="I504" s="110">
        <v>3</v>
      </c>
      <c r="J504" s="110">
        <v>24</v>
      </c>
      <c r="K504" s="110">
        <f>L504+M504</f>
        <v>5622.4</v>
      </c>
      <c r="L504" s="110">
        <v>3302.4</v>
      </c>
      <c r="M504" s="110">
        <v>2320</v>
      </c>
      <c r="N504" s="110">
        <f t="shared" si="194"/>
        <v>91.733333333333334</v>
      </c>
      <c r="O504" s="110">
        <f t="shared" si="195"/>
        <v>8.0555555555555554</v>
      </c>
    </row>
    <row r="505" spans="2:15" ht="15.75" x14ac:dyDescent="0.25">
      <c r="B505" s="21"/>
      <c r="C505" s="65"/>
      <c r="D505" s="74" t="s">
        <v>622</v>
      </c>
      <c r="E505" s="110"/>
      <c r="F505" s="110"/>
      <c r="G505" s="110"/>
      <c r="H505" s="110"/>
      <c r="I505" s="110"/>
      <c r="J505" s="110"/>
      <c r="K505" s="110"/>
      <c r="L505" s="110"/>
      <c r="M505" s="110"/>
      <c r="N505" s="110"/>
      <c r="O505" s="110"/>
    </row>
    <row r="506" spans="2:15" ht="58.5" customHeight="1" x14ac:dyDescent="0.25">
      <c r="B506" s="8"/>
      <c r="C506" s="140" t="s">
        <v>195</v>
      </c>
      <c r="D506" s="140"/>
      <c r="E506" s="113">
        <f t="shared" ref="E506" si="211">F506+G506</f>
        <v>1007</v>
      </c>
      <c r="F506" s="113">
        <f>F507+F508+F514+F520+F528+F532+F540+F546+F550+F554+F558+F562</f>
        <v>195</v>
      </c>
      <c r="G506" s="113">
        <f>G507+G508+G514+G520+G528+G532+G540+G546+G550+G554+G558+G562</f>
        <v>812</v>
      </c>
      <c r="H506" s="113">
        <f t="shared" ref="H506" si="212">I506+J506</f>
        <v>946</v>
      </c>
      <c r="I506" s="113">
        <f>I507+I508+I514+I520+I528+I532+I540+I546+I550+I554+I558+I562</f>
        <v>161</v>
      </c>
      <c r="J506" s="113">
        <f>J507+J508+J514+J520+J528+J532+J540+J546+J550+J554+J558+J562</f>
        <v>785</v>
      </c>
      <c r="K506" s="113">
        <f t="shared" ref="K506" si="213">L506+M506</f>
        <v>302550.59999999998</v>
      </c>
      <c r="L506" s="113">
        <f>L507+L508+L514+L520+L528+L532+L540+L546+L550+L554+L558+L562</f>
        <v>219361</v>
      </c>
      <c r="M506" s="113">
        <f>M507+M508+M514+M520+M528+M532+M540+M546+M550+M554+M558+M562</f>
        <v>83189.599999999991</v>
      </c>
      <c r="N506" s="113">
        <f t="shared" si="194"/>
        <v>113.54089026915113</v>
      </c>
      <c r="O506" s="113">
        <f t="shared" si="195"/>
        <v>8.8311677282377907</v>
      </c>
    </row>
    <row r="507" spans="2:15" ht="15" customHeight="1" x14ac:dyDescent="0.25">
      <c r="B507" s="8"/>
      <c r="C507" s="149" t="s">
        <v>196</v>
      </c>
      <c r="D507" s="149"/>
      <c r="E507" s="110">
        <f t="shared" ref="E507" si="214">F507+G507</f>
        <v>23</v>
      </c>
      <c r="F507" s="110"/>
      <c r="G507" s="110">
        <v>23</v>
      </c>
      <c r="H507" s="110">
        <f t="shared" ref="H507" si="215">I507+J507</f>
        <v>21</v>
      </c>
      <c r="I507" s="110"/>
      <c r="J507" s="110">
        <v>21</v>
      </c>
      <c r="K507" s="110">
        <f t="shared" ref="K507" si="216">L507+M507</f>
        <v>7359.1</v>
      </c>
      <c r="L507" s="110"/>
      <c r="M507" s="110">
        <v>7359.1</v>
      </c>
      <c r="N507" s="110"/>
      <c r="O507" s="110">
        <f t="shared" si="195"/>
        <v>29.202777777777779</v>
      </c>
    </row>
    <row r="508" spans="2:15" ht="15" customHeight="1" x14ac:dyDescent="0.25">
      <c r="B508" s="21"/>
      <c r="C508" s="139" t="s">
        <v>199</v>
      </c>
      <c r="D508" s="147"/>
      <c r="E508" s="146">
        <f t="shared" ref="E508:K508" si="217">SUM(E511:E513)</f>
        <v>101</v>
      </c>
      <c r="F508" s="146">
        <f>SUM(F511:F513)</f>
        <v>19</v>
      </c>
      <c r="G508" s="146">
        <f>SUM(G511:G513)</f>
        <v>82</v>
      </c>
      <c r="H508" s="146">
        <f t="shared" si="217"/>
        <v>95</v>
      </c>
      <c r="I508" s="146">
        <f t="shared" si="217"/>
        <v>15</v>
      </c>
      <c r="J508" s="146">
        <f t="shared" si="217"/>
        <v>80</v>
      </c>
      <c r="K508" s="146">
        <f t="shared" si="217"/>
        <v>18018.099999999999</v>
      </c>
      <c r="L508" s="146">
        <f>SUM(L511:L513)</f>
        <v>13394.199999999999</v>
      </c>
      <c r="M508" s="146">
        <f>SUM(M511:M513)</f>
        <v>4623.9000000000005</v>
      </c>
      <c r="N508" s="146">
        <f t="shared" si="194"/>
        <v>74.412222222222212</v>
      </c>
      <c r="O508" s="146">
        <f t="shared" si="195"/>
        <v>4.8165625000000007</v>
      </c>
    </row>
    <row r="509" spans="2:15" ht="15" customHeight="1" x14ac:dyDescent="0.25">
      <c r="B509" s="21"/>
      <c r="C509" s="139"/>
      <c r="D509" s="147"/>
      <c r="E509" s="146"/>
      <c r="F509" s="146"/>
      <c r="G509" s="146"/>
      <c r="H509" s="146"/>
      <c r="I509" s="146"/>
      <c r="J509" s="146"/>
      <c r="K509" s="146"/>
      <c r="L509" s="146"/>
      <c r="M509" s="146"/>
      <c r="N509" s="146" t="e">
        <f t="shared" si="194"/>
        <v>#DIV/0!</v>
      </c>
      <c r="O509" s="146" t="e">
        <f t="shared" si="195"/>
        <v>#DIV/0!</v>
      </c>
    </row>
    <row r="510" spans="2:15" ht="15" customHeight="1" x14ac:dyDescent="0.25">
      <c r="B510" s="21"/>
      <c r="C510" s="139"/>
      <c r="D510" s="147"/>
      <c r="E510" s="146"/>
      <c r="F510" s="146"/>
      <c r="G510" s="146"/>
      <c r="H510" s="146"/>
      <c r="I510" s="146"/>
      <c r="J510" s="146"/>
      <c r="K510" s="146"/>
      <c r="L510" s="146"/>
      <c r="M510" s="146"/>
      <c r="N510" s="146" t="e">
        <f t="shared" si="194"/>
        <v>#DIV/0!</v>
      </c>
      <c r="O510" s="146" t="e">
        <f t="shared" si="195"/>
        <v>#DIV/0!</v>
      </c>
    </row>
    <row r="511" spans="2:15" ht="15" customHeight="1" x14ac:dyDescent="0.25">
      <c r="B511" s="21"/>
      <c r="C511" s="139" t="s">
        <v>199</v>
      </c>
      <c r="D511" s="75" t="s">
        <v>634</v>
      </c>
      <c r="E511" s="110">
        <f>F511+G511</f>
        <v>21</v>
      </c>
      <c r="F511" s="110">
        <v>3</v>
      </c>
      <c r="G511" s="110">
        <v>18</v>
      </c>
      <c r="H511" s="110">
        <f>I511+J511</f>
        <v>19</v>
      </c>
      <c r="I511" s="110">
        <v>1</v>
      </c>
      <c r="J511" s="110">
        <v>18</v>
      </c>
      <c r="K511" s="110">
        <f>L511+M511</f>
        <v>3129.9</v>
      </c>
      <c r="L511" s="110">
        <v>2114.9</v>
      </c>
      <c r="M511" s="110">
        <v>1015</v>
      </c>
      <c r="N511" s="110">
        <f t="shared" si="194"/>
        <v>176.24166666666667</v>
      </c>
      <c r="O511" s="110">
        <f t="shared" si="195"/>
        <v>4.6990740740740735</v>
      </c>
    </row>
    <row r="512" spans="2:15" ht="15" customHeight="1" x14ac:dyDescent="0.25">
      <c r="B512" s="21"/>
      <c r="C512" s="139"/>
      <c r="D512" s="75" t="s">
        <v>635</v>
      </c>
      <c r="E512" s="110">
        <f>F512+G512</f>
        <v>60</v>
      </c>
      <c r="F512" s="110">
        <v>13</v>
      </c>
      <c r="G512" s="110">
        <v>47</v>
      </c>
      <c r="H512" s="110">
        <f>I512+J512</f>
        <v>56</v>
      </c>
      <c r="I512" s="110">
        <v>11</v>
      </c>
      <c r="J512" s="110">
        <v>45</v>
      </c>
      <c r="K512" s="110">
        <f>L512+M512</f>
        <v>11814.7</v>
      </c>
      <c r="L512" s="110">
        <v>9164.4</v>
      </c>
      <c r="M512" s="110">
        <v>2650.3</v>
      </c>
      <c r="N512" s="110">
        <f t="shared" si="194"/>
        <v>69.427272727272722</v>
      </c>
      <c r="O512" s="110">
        <f t="shared" si="195"/>
        <v>4.9079629629629631</v>
      </c>
    </row>
    <row r="513" spans="2:15" ht="15" customHeight="1" x14ac:dyDescent="0.25">
      <c r="B513" s="21"/>
      <c r="C513" s="139"/>
      <c r="D513" s="75" t="s">
        <v>636</v>
      </c>
      <c r="E513" s="110">
        <f>F513+G513</f>
        <v>20</v>
      </c>
      <c r="F513" s="110">
        <v>3</v>
      </c>
      <c r="G513" s="110">
        <v>17</v>
      </c>
      <c r="H513" s="110">
        <f>I513+J513</f>
        <v>20</v>
      </c>
      <c r="I513" s="110">
        <v>3</v>
      </c>
      <c r="J513" s="110">
        <v>17</v>
      </c>
      <c r="K513" s="110">
        <f>L513+M513</f>
        <v>3073.5</v>
      </c>
      <c r="L513" s="110">
        <v>2114.9</v>
      </c>
      <c r="M513" s="110">
        <v>958.6</v>
      </c>
      <c r="N513" s="110">
        <f t="shared" si="194"/>
        <v>58.747222222222227</v>
      </c>
      <c r="O513" s="110">
        <f t="shared" si="195"/>
        <v>4.6990196078431374</v>
      </c>
    </row>
    <row r="514" spans="2:15" ht="15" customHeight="1" x14ac:dyDescent="0.25">
      <c r="B514" s="8"/>
      <c r="C514" s="139" t="s">
        <v>200</v>
      </c>
      <c r="D514" s="147"/>
      <c r="E514" s="146">
        <f>SUM(E517:E519)</f>
        <v>71</v>
      </c>
      <c r="F514" s="146">
        <f t="shared" ref="F514:M514" si="218">SUM(F517:F519)</f>
        <v>13</v>
      </c>
      <c r="G514" s="146">
        <f t="shared" si="218"/>
        <v>58</v>
      </c>
      <c r="H514" s="146">
        <f t="shared" si="218"/>
        <v>70</v>
      </c>
      <c r="I514" s="146">
        <f t="shared" si="218"/>
        <v>12</v>
      </c>
      <c r="J514" s="146">
        <f t="shared" si="218"/>
        <v>58</v>
      </c>
      <c r="K514" s="146">
        <f t="shared" si="218"/>
        <v>15388.399999999998</v>
      </c>
      <c r="L514" s="146">
        <f>SUM(L517:L519)</f>
        <v>11439.3</v>
      </c>
      <c r="M514" s="146">
        <f t="shared" si="218"/>
        <v>3949.1</v>
      </c>
      <c r="N514" s="146">
        <f t="shared" si="194"/>
        <v>79.439583333333331</v>
      </c>
      <c r="O514" s="146">
        <f t="shared" si="195"/>
        <v>5.6739942528735625</v>
      </c>
    </row>
    <row r="515" spans="2:15" ht="15" customHeight="1" x14ac:dyDescent="0.25">
      <c r="B515" s="21"/>
      <c r="C515" s="139"/>
      <c r="D515" s="147"/>
      <c r="E515" s="146"/>
      <c r="F515" s="146"/>
      <c r="G515" s="146"/>
      <c r="H515" s="146"/>
      <c r="I515" s="146"/>
      <c r="J515" s="146"/>
      <c r="K515" s="146"/>
      <c r="L515" s="146"/>
      <c r="M515" s="146"/>
      <c r="N515" s="146" t="e">
        <f t="shared" si="194"/>
        <v>#DIV/0!</v>
      </c>
      <c r="O515" s="146" t="e">
        <f t="shared" si="195"/>
        <v>#DIV/0!</v>
      </c>
    </row>
    <row r="516" spans="2:15" ht="15" customHeight="1" x14ac:dyDescent="0.25">
      <c r="B516" s="8"/>
      <c r="C516" s="139"/>
      <c r="D516" s="147"/>
      <c r="E516" s="146"/>
      <c r="F516" s="146"/>
      <c r="G516" s="146"/>
      <c r="H516" s="146"/>
      <c r="I516" s="146"/>
      <c r="J516" s="146"/>
      <c r="K516" s="146"/>
      <c r="L516" s="146"/>
      <c r="M516" s="146"/>
      <c r="N516" s="146" t="e">
        <f t="shared" si="194"/>
        <v>#DIV/0!</v>
      </c>
      <c r="O516" s="146" t="e">
        <f t="shared" si="195"/>
        <v>#DIV/0!</v>
      </c>
    </row>
    <row r="517" spans="2:15" ht="15" customHeight="1" x14ac:dyDescent="0.25">
      <c r="B517" s="8"/>
      <c r="C517" s="139" t="s">
        <v>200</v>
      </c>
      <c r="D517" s="75" t="s">
        <v>637</v>
      </c>
      <c r="E517" s="110">
        <f>F517+G517</f>
        <v>29</v>
      </c>
      <c r="F517" s="110">
        <v>5</v>
      </c>
      <c r="G517" s="110">
        <v>24</v>
      </c>
      <c r="H517" s="110">
        <f>I517+J517</f>
        <v>29</v>
      </c>
      <c r="I517" s="110">
        <v>5</v>
      </c>
      <c r="J517" s="110">
        <v>24</v>
      </c>
      <c r="K517" s="110">
        <f>L517+M517</f>
        <v>6033.7999999999993</v>
      </c>
      <c r="L517" s="110">
        <v>4399.7</v>
      </c>
      <c r="M517" s="110">
        <v>1634.1</v>
      </c>
      <c r="N517" s="110">
        <f t="shared" si="194"/>
        <v>73.328333333333333</v>
      </c>
      <c r="O517" s="110">
        <f t="shared" si="195"/>
        <v>5.6739583333333323</v>
      </c>
    </row>
    <row r="518" spans="2:15" ht="15" customHeight="1" x14ac:dyDescent="0.25">
      <c r="B518" s="21"/>
      <c r="C518" s="139"/>
      <c r="D518" s="75" t="s">
        <v>638</v>
      </c>
      <c r="E518" s="110">
        <f>F518+G518</f>
        <v>21</v>
      </c>
      <c r="F518" s="110">
        <v>4</v>
      </c>
      <c r="G518" s="110">
        <v>17</v>
      </c>
      <c r="H518" s="110">
        <f>I518+J518</f>
        <v>21</v>
      </c>
      <c r="I518" s="110">
        <v>4</v>
      </c>
      <c r="J518" s="110">
        <v>17</v>
      </c>
      <c r="K518" s="110">
        <f>L518+M518</f>
        <v>4677.3</v>
      </c>
      <c r="L518" s="110">
        <v>3519.8</v>
      </c>
      <c r="M518" s="110">
        <v>1157.5</v>
      </c>
      <c r="N518" s="110">
        <f t="shared" si="194"/>
        <v>73.329166666666666</v>
      </c>
      <c r="O518" s="110">
        <f t="shared" si="195"/>
        <v>5.674019607843138</v>
      </c>
    </row>
    <row r="519" spans="2:15" ht="15" customHeight="1" x14ac:dyDescent="0.25">
      <c r="B519" s="8"/>
      <c r="C519" s="139"/>
      <c r="D519" s="75" t="s">
        <v>639</v>
      </c>
      <c r="E519" s="110">
        <f>F519+G519</f>
        <v>21</v>
      </c>
      <c r="F519" s="110">
        <v>4</v>
      </c>
      <c r="G519" s="110">
        <v>17</v>
      </c>
      <c r="H519" s="110">
        <f>I519+J519</f>
        <v>20</v>
      </c>
      <c r="I519" s="110">
        <v>3</v>
      </c>
      <c r="J519" s="110">
        <v>17</v>
      </c>
      <c r="K519" s="110">
        <f>L519+M519</f>
        <v>4677.3</v>
      </c>
      <c r="L519" s="110">
        <v>3519.8</v>
      </c>
      <c r="M519" s="110">
        <v>1157.5</v>
      </c>
      <c r="N519" s="110">
        <f t="shared" si="194"/>
        <v>97.772222222222226</v>
      </c>
      <c r="O519" s="110">
        <f t="shared" si="195"/>
        <v>5.674019607843138</v>
      </c>
    </row>
    <row r="520" spans="2:15" ht="15" customHeight="1" x14ac:dyDescent="0.25">
      <c r="B520" s="8"/>
      <c r="C520" s="139" t="s">
        <v>201</v>
      </c>
      <c r="D520" s="147"/>
      <c r="E520" s="146">
        <f t="shared" ref="E520:M520" si="219">SUM(E524:E527)</f>
        <v>85</v>
      </c>
      <c r="F520" s="146">
        <f t="shared" si="219"/>
        <v>15</v>
      </c>
      <c r="G520" s="146">
        <f t="shared" si="219"/>
        <v>70</v>
      </c>
      <c r="H520" s="146">
        <f t="shared" si="219"/>
        <v>80</v>
      </c>
      <c r="I520" s="146">
        <f t="shared" si="219"/>
        <v>12</v>
      </c>
      <c r="J520" s="146">
        <f t="shared" si="219"/>
        <v>68</v>
      </c>
      <c r="K520" s="146">
        <f t="shared" si="219"/>
        <v>21075.200000000001</v>
      </c>
      <c r="L520" s="146">
        <f t="shared" si="219"/>
        <v>15666.900000000001</v>
      </c>
      <c r="M520" s="146">
        <f t="shared" si="219"/>
        <v>5408.3</v>
      </c>
      <c r="N520" s="146">
        <f t="shared" si="194"/>
        <v>108.79791666666667</v>
      </c>
      <c r="O520" s="146">
        <f t="shared" si="195"/>
        <v>6.6278186274509805</v>
      </c>
    </row>
    <row r="521" spans="2:15" ht="15" customHeight="1" x14ac:dyDescent="0.25">
      <c r="B521" s="8"/>
      <c r="C521" s="139"/>
      <c r="D521" s="147"/>
      <c r="E521" s="146"/>
      <c r="F521" s="146"/>
      <c r="G521" s="146"/>
      <c r="H521" s="146"/>
      <c r="I521" s="146"/>
      <c r="J521" s="146"/>
      <c r="K521" s="146"/>
      <c r="L521" s="146"/>
      <c r="M521" s="146"/>
      <c r="N521" s="146" t="e">
        <f t="shared" si="194"/>
        <v>#DIV/0!</v>
      </c>
      <c r="O521" s="146" t="e">
        <f t="shared" si="195"/>
        <v>#DIV/0!</v>
      </c>
    </row>
    <row r="522" spans="2:15" ht="15" customHeight="1" x14ac:dyDescent="0.25">
      <c r="B522" s="8"/>
      <c r="C522" s="139"/>
      <c r="D522" s="147"/>
      <c r="E522" s="146"/>
      <c r="F522" s="146"/>
      <c r="G522" s="146"/>
      <c r="H522" s="146"/>
      <c r="I522" s="146"/>
      <c r="J522" s="146"/>
      <c r="K522" s="146"/>
      <c r="L522" s="146"/>
      <c r="M522" s="146"/>
      <c r="N522" s="146" t="e">
        <f t="shared" si="194"/>
        <v>#DIV/0!</v>
      </c>
      <c r="O522" s="146" t="e">
        <f t="shared" si="195"/>
        <v>#DIV/0!</v>
      </c>
    </row>
    <row r="523" spans="2:15" ht="15" hidden="1" customHeight="1" x14ac:dyDescent="0.25">
      <c r="B523" s="8"/>
      <c r="C523" s="139"/>
      <c r="D523" s="147"/>
      <c r="E523" s="146"/>
      <c r="F523" s="146"/>
      <c r="G523" s="146"/>
      <c r="H523" s="146"/>
      <c r="I523" s="146"/>
      <c r="J523" s="146"/>
      <c r="K523" s="146"/>
      <c r="L523" s="146"/>
      <c r="M523" s="146"/>
      <c r="N523" s="146" t="e">
        <f t="shared" si="194"/>
        <v>#DIV/0!</v>
      </c>
      <c r="O523" s="146" t="e">
        <f t="shared" si="195"/>
        <v>#DIV/0!</v>
      </c>
    </row>
    <row r="524" spans="2:15" ht="15" customHeight="1" x14ac:dyDescent="0.25">
      <c r="B524" s="8"/>
      <c r="C524" s="139" t="s">
        <v>201</v>
      </c>
      <c r="D524" s="75" t="s">
        <v>640</v>
      </c>
      <c r="E524" s="110">
        <f>F524+G524</f>
        <v>23</v>
      </c>
      <c r="F524" s="110">
        <v>4</v>
      </c>
      <c r="G524" s="110">
        <v>19</v>
      </c>
      <c r="H524" s="110">
        <f>I524+J524</f>
        <v>21</v>
      </c>
      <c r="I524" s="110">
        <v>3</v>
      </c>
      <c r="J524" s="110">
        <v>18</v>
      </c>
      <c r="K524" s="110">
        <f>L524+M524</f>
        <v>5645.8</v>
      </c>
      <c r="L524" s="110">
        <v>4177.8</v>
      </c>
      <c r="M524" s="110">
        <v>1468</v>
      </c>
      <c r="N524" s="110">
        <f t="shared" si="194"/>
        <v>116.05000000000001</v>
      </c>
      <c r="O524" s="110">
        <f t="shared" si="195"/>
        <v>6.7962962962962967</v>
      </c>
    </row>
    <row r="525" spans="2:15" ht="15" customHeight="1" x14ac:dyDescent="0.25">
      <c r="B525" s="8"/>
      <c r="C525" s="139"/>
      <c r="D525" s="75" t="s">
        <v>641</v>
      </c>
      <c r="E525" s="110">
        <f>F525+G525</f>
        <v>21</v>
      </c>
      <c r="F525" s="110">
        <v>4</v>
      </c>
      <c r="G525" s="110">
        <v>17</v>
      </c>
      <c r="H525" s="110">
        <f>I525+J525</f>
        <v>20</v>
      </c>
      <c r="I525" s="110">
        <v>3</v>
      </c>
      <c r="J525" s="110">
        <v>17</v>
      </c>
      <c r="K525" s="110">
        <f>L525+M525</f>
        <v>5491.2000000000007</v>
      </c>
      <c r="L525" s="110">
        <v>4177.8</v>
      </c>
      <c r="M525" s="110">
        <v>1313.4</v>
      </c>
      <c r="N525" s="110">
        <f t="shared" si="194"/>
        <v>116.05000000000001</v>
      </c>
      <c r="O525" s="110">
        <f t="shared" si="195"/>
        <v>6.4382352941176473</v>
      </c>
    </row>
    <row r="526" spans="2:15" ht="15" customHeight="1" x14ac:dyDescent="0.25">
      <c r="B526" s="8"/>
      <c r="C526" s="139"/>
      <c r="D526" s="76" t="s">
        <v>642</v>
      </c>
      <c r="E526" s="110">
        <f>F526+G526</f>
        <v>24</v>
      </c>
      <c r="F526" s="110">
        <v>4</v>
      </c>
      <c r="G526" s="110">
        <v>20</v>
      </c>
      <c r="H526" s="110">
        <f>I526+J526</f>
        <v>22</v>
      </c>
      <c r="I526" s="110">
        <v>3</v>
      </c>
      <c r="J526" s="110">
        <v>19</v>
      </c>
      <c r="K526" s="110">
        <f>L526+M526</f>
        <v>5723</v>
      </c>
      <c r="L526" s="110">
        <v>4177.8</v>
      </c>
      <c r="M526" s="110">
        <v>1545.2</v>
      </c>
      <c r="N526" s="110">
        <f t="shared" si="194"/>
        <v>116.05000000000001</v>
      </c>
      <c r="O526" s="110">
        <f t="shared" si="195"/>
        <v>6.7771929824561399</v>
      </c>
    </row>
    <row r="527" spans="2:15" ht="15" customHeight="1" x14ac:dyDescent="0.25">
      <c r="B527" s="8"/>
      <c r="C527" s="139"/>
      <c r="D527" s="76" t="s">
        <v>643</v>
      </c>
      <c r="E527" s="110">
        <f>F527+G527</f>
        <v>17</v>
      </c>
      <c r="F527" s="110">
        <v>3</v>
      </c>
      <c r="G527" s="110">
        <v>14</v>
      </c>
      <c r="H527" s="110">
        <f>I527+J527</f>
        <v>17</v>
      </c>
      <c r="I527" s="110">
        <v>3</v>
      </c>
      <c r="J527" s="110">
        <v>14</v>
      </c>
      <c r="K527" s="110">
        <f>L527+M527</f>
        <v>4215.2</v>
      </c>
      <c r="L527" s="110">
        <v>3133.5</v>
      </c>
      <c r="M527" s="110">
        <v>1081.7</v>
      </c>
      <c r="N527" s="110">
        <f t="shared" si="194"/>
        <v>87.041666666666671</v>
      </c>
      <c r="O527" s="110">
        <f t="shared" si="195"/>
        <v>6.4386904761904766</v>
      </c>
    </row>
    <row r="528" spans="2:15" ht="15" customHeight="1" x14ac:dyDescent="0.25">
      <c r="B528" s="8"/>
      <c r="C528" s="139" t="s">
        <v>202</v>
      </c>
      <c r="D528" s="147"/>
      <c r="E528" s="146">
        <f t="shared" ref="E528:J528" si="220">SUM(E530:E531)</f>
        <v>60</v>
      </c>
      <c r="F528" s="146">
        <f t="shared" si="220"/>
        <v>12</v>
      </c>
      <c r="G528" s="146">
        <f t="shared" si="220"/>
        <v>48</v>
      </c>
      <c r="H528" s="146">
        <f t="shared" si="220"/>
        <v>59</v>
      </c>
      <c r="I528" s="146">
        <f t="shared" si="220"/>
        <v>11</v>
      </c>
      <c r="J528" s="146">
        <f t="shared" si="220"/>
        <v>48</v>
      </c>
      <c r="K528" s="146">
        <f>SUM(K530:K531)</f>
        <v>14789.8</v>
      </c>
      <c r="L528" s="146">
        <f>SUM(L530:L531)</f>
        <v>10995</v>
      </c>
      <c r="M528" s="146">
        <f>SUM(M530:M531)</f>
        <v>3794.8</v>
      </c>
      <c r="N528" s="146">
        <f t="shared" si="194"/>
        <v>83.295454545454547</v>
      </c>
      <c r="O528" s="146">
        <f t="shared" si="195"/>
        <v>6.5881944444444445</v>
      </c>
    </row>
    <row r="529" spans="2:15" ht="15" customHeight="1" x14ac:dyDescent="0.25">
      <c r="B529" s="8"/>
      <c r="C529" s="139"/>
      <c r="D529" s="147"/>
      <c r="E529" s="146"/>
      <c r="F529" s="146"/>
      <c r="G529" s="146"/>
      <c r="H529" s="146"/>
      <c r="I529" s="146"/>
      <c r="J529" s="146"/>
      <c r="K529" s="146"/>
      <c r="L529" s="146"/>
      <c r="M529" s="146"/>
      <c r="N529" s="146" t="e">
        <f t="shared" si="194"/>
        <v>#DIV/0!</v>
      </c>
      <c r="O529" s="146" t="e">
        <f t="shared" si="195"/>
        <v>#DIV/0!</v>
      </c>
    </row>
    <row r="530" spans="2:15" ht="15" customHeight="1" x14ac:dyDescent="0.25">
      <c r="B530" s="8"/>
      <c r="C530" s="139" t="s">
        <v>202</v>
      </c>
      <c r="D530" s="75" t="s">
        <v>644</v>
      </c>
      <c r="E530" s="110">
        <f>F530+G530</f>
        <v>29</v>
      </c>
      <c r="F530" s="110">
        <v>6</v>
      </c>
      <c r="G530" s="110">
        <v>23</v>
      </c>
      <c r="H530" s="110">
        <f>I530+J530</f>
        <v>28</v>
      </c>
      <c r="I530" s="110">
        <v>5</v>
      </c>
      <c r="J530" s="110">
        <v>23</v>
      </c>
      <c r="K530" s="110">
        <f>L530+M530</f>
        <v>7315.9</v>
      </c>
      <c r="L530" s="110">
        <v>5497.5</v>
      </c>
      <c r="M530" s="110">
        <v>1818.4</v>
      </c>
      <c r="N530" s="110">
        <f t="shared" si="194"/>
        <v>91.625</v>
      </c>
      <c r="O530" s="110">
        <f t="shared" si="195"/>
        <v>6.5884057971014505</v>
      </c>
    </row>
    <row r="531" spans="2:15" ht="15" customHeight="1" x14ac:dyDescent="0.25">
      <c r="B531" s="8"/>
      <c r="C531" s="139"/>
      <c r="D531" s="75" t="s">
        <v>645</v>
      </c>
      <c r="E531" s="110">
        <f>F531+G531</f>
        <v>31</v>
      </c>
      <c r="F531" s="110">
        <v>6</v>
      </c>
      <c r="G531" s="110">
        <v>25</v>
      </c>
      <c r="H531" s="110">
        <f>I531+J531</f>
        <v>31</v>
      </c>
      <c r="I531" s="110">
        <v>6</v>
      </c>
      <c r="J531" s="110">
        <v>25</v>
      </c>
      <c r="K531" s="110">
        <f>L531+M531</f>
        <v>7473.9</v>
      </c>
      <c r="L531" s="110">
        <v>5497.5</v>
      </c>
      <c r="M531" s="110">
        <v>1976.4</v>
      </c>
      <c r="N531" s="110">
        <f t="shared" si="194"/>
        <v>76.354166666666671</v>
      </c>
      <c r="O531" s="110">
        <f t="shared" si="195"/>
        <v>6.5880000000000001</v>
      </c>
    </row>
    <row r="532" spans="2:15" ht="15" customHeight="1" x14ac:dyDescent="0.25">
      <c r="B532" s="8"/>
      <c r="C532" s="139" t="s">
        <v>203</v>
      </c>
      <c r="D532" s="147"/>
      <c r="E532" s="146">
        <f>SUM(E536:E539)</f>
        <v>107</v>
      </c>
      <c r="F532" s="146">
        <f t="shared" ref="F532:M532" si="221">SUM(F536:F539)</f>
        <v>20</v>
      </c>
      <c r="G532" s="146">
        <f t="shared" si="221"/>
        <v>87</v>
      </c>
      <c r="H532" s="146">
        <f t="shared" si="221"/>
        <v>98</v>
      </c>
      <c r="I532" s="146">
        <f t="shared" si="221"/>
        <v>12</v>
      </c>
      <c r="J532" s="146">
        <f t="shared" si="221"/>
        <v>86</v>
      </c>
      <c r="K532" s="146">
        <f t="shared" si="221"/>
        <v>19008.5</v>
      </c>
      <c r="L532" s="146">
        <f t="shared" si="221"/>
        <v>14134.5</v>
      </c>
      <c r="M532" s="146">
        <f t="shared" si="221"/>
        <v>4874</v>
      </c>
      <c r="N532" s="146">
        <f t="shared" si="194"/>
        <v>98.15625</v>
      </c>
      <c r="O532" s="146">
        <f t="shared" si="195"/>
        <v>4.7228682170542635</v>
      </c>
    </row>
    <row r="533" spans="2:15" ht="15" customHeight="1" x14ac:dyDescent="0.25">
      <c r="B533" s="8"/>
      <c r="C533" s="139"/>
      <c r="D533" s="147"/>
      <c r="E533" s="146"/>
      <c r="F533" s="146"/>
      <c r="G533" s="146"/>
      <c r="H533" s="146"/>
      <c r="I533" s="146"/>
      <c r="J533" s="146"/>
      <c r="K533" s="146"/>
      <c r="L533" s="146"/>
      <c r="M533" s="146"/>
      <c r="N533" s="146" t="e">
        <f t="shared" si="194"/>
        <v>#DIV/0!</v>
      </c>
      <c r="O533" s="146" t="e">
        <f t="shared" si="195"/>
        <v>#DIV/0!</v>
      </c>
    </row>
    <row r="534" spans="2:15" ht="15" customHeight="1" x14ac:dyDescent="0.25">
      <c r="B534" s="8"/>
      <c r="C534" s="139"/>
      <c r="D534" s="147"/>
      <c r="E534" s="146"/>
      <c r="F534" s="146"/>
      <c r="G534" s="146"/>
      <c r="H534" s="146"/>
      <c r="I534" s="146"/>
      <c r="J534" s="146"/>
      <c r="K534" s="146"/>
      <c r="L534" s="146"/>
      <c r="M534" s="146"/>
      <c r="N534" s="146" t="e">
        <f t="shared" si="194"/>
        <v>#DIV/0!</v>
      </c>
      <c r="O534" s="146" t="e">
        <f t="shared" si="195"/>
        <v>#DIV/0!</v>
      </c>
    </row>
    <row r="535" spans="2:15" ht="15" customHeight="1" x14ac:dyDescent="0.25">
      <c r="B535" s="8"/>
      <c r="C535" s="139"/>
      <c r="D535" s="147"/>
      <c r="E535" s="146"/>
      <c r="F535" s="146"/>
      <c r="G535" s="146"/>
      <c r="H535" s="146"/>
      <c r="I535" s="146"/>
      <c r="J535" s="146"/>
      <c r="K535" s="146"/>
      <c r="L535" s="146"/>
      <c r="M535" s="146"/>
      <c r="N535" s="146" t="e">
        <f t="shared" si="194"/>
        <v>#DIV/0!</v>
      </c>
      <c r="O535" s="146" t="e">
        <f t="shared" si="195"/>
        <v>#DIV/0!</v>
      </c>
    </row>
    <row r="536" spans="2:15" ht="15" customHeight="1" x14ac:dyDescent="0.25">
      <c r="B536" s="8"/>
      <c r="C536" s="139" t="s">
        <v>203</v>
      </c>
      <c r="D536" s="75" t="s">
        <v>646</v>
      </c>
      <c r="E536" s="110">
        <f>F536+G536</f>
        <v>41</v>
      </c>
      <c r="F536" s="110">
        <v>8</v>
      </c>
      <c r="G536" s="110">
        <v>33</v>
      </c>
      <c r="H536" s="110">
        <f>I536+J536</f>
        <v>37</v>
      </c>
      <c r="I536" s="110">
        <v>4</v>
      </c>
      <c r="J536" s="110">
        <v>33</v>
      </c>
      <c r="K536" s="110">
        <f>L536+M536</f>
        <v>7502.6</v>
      </c>
      <c r="L536" s="110">
        <v>5653.8</v>
      </c>
      <c r="M536" s="110">
        <v>1848.8</v>
      </c>
      <c r="N536" s="110">
        <f t="shared" si="194"/>
        <v>117.78750000000001</v>
      </c>
      <c r="O536" s="110">
        <f t="shared" si="195"/>
        <v>4.6686868686868683</v>
      </c>
    </row>
    <row r="537" spans="2:15" ht="15" customHeight="1" x14ac:dyDescent="0.25">
      <c r="B537" s="8"/>
      <c r="C537" s="139"/>
      <c r="D537" s="75" t="s">
        <v>647</v>
      </c>
      <c r="E537" s="110">
        <f>F537+G537</f>
        <v>26</v>
      </c>
      <c r="F537" s="110">
        <v>5</v>
      </c>
      <c r="G537" s="110">
        <v>21</v>
      </c>
      <c r="H537" s="110">
        <f>I537+J537</f>
        <v>24</v>
      </c>
      <c r="I537" s="110">
        <v>3</v>
      </c>
      <c r="J537" s="110">
        <v>21</v>
      </c>
      <c r="K537" s="110">
        <f>L537+M537</f>
        <v>4710.1000000000004</v>
      </c>
      <c r="L537" s="110">
        <v>3533.6</v>
      </c>
      <c r="M537" s="110">
        <v>1176.5</v>
      </c>
      <c r="N537" s="110">
        <f t="shared" si="194"/>
        <v>98.155555555555551</v>
      </c>
      <c r="O537" s="110">
        <f t="shared" si="195"/>
        <v>4.6686507936507935</v>
      </c>
    </row>
    <row r="538" spans="2:15" ht="15" customHeight="1" x14ac:dyDescent="0.25">
      <c r="B538" s="8"/>
      <c r="C538" s="139"/>
      <c r="D538" s="75" t="s">
        <v>648</v>
      </c>
      <c r="E538" s="110">
        <f>F538+G538</f>
        <v>22</v>
      </c>
      <c r="F538" s="110">
        <v>4</v>
      </c>
      <c r="G538" s="110">
        <v>18</v>
      </c>
      <c r="H538" s="110">
        <f>I538+J538</f>
        <v>19</v>
      </c>
      <c r="I538" s="110">
        <v>2</v>
      </c>
      <c r="J538" s="110">
        <v>17</v>
      </c>
      <c r="K538" s="110">
        <f>L538+M538</f>
        <v>3835.3</v>
      </c>
      <c r="L538" s="110">
        <v>2826.9</v>
      </c>
      <c r="M538" s="110">
        <v>1008.4</v>
      </c>
      <c r="N538" s="110">
        <f t="shared" si="194"/>
        <v>117.78750000000001</v>
      </c>
      <c r="O538" s="110">
        <f t="shared" si="195"/>
        <v>4.9431372549019601</v>
      </c>
    </row>
    <row r="539" spans="2:15" ht="15" customHeight="1" x14ac:dyDescent="0.25">
      <c r="B539" s="8"/>
      <c r="C539" s="139"/>
      <c r="D539" s="75" t="s">
        <v>649</v>
      </c>
      <c r="E539" s="110">
        <f>F539+G539</f>
        <v>18</v>
      </c>
      <c r="F539" s="110">
        <v>3</v>
      </c>
      <c r="G539" s="110">
        <v>15</v>
      </c>
      <c r="H539" s="110">
        <f>I539+J539</f>
        <v>18</v>
      </c>
      <c r="I539" s="110">
        <v>3</v>
      </c>
      <c r="J539" s="110">
        <v>15</v>
      </c>
      <c r="K539" s="110">
        <f>L539+M539</f>
        <v>2960.5</v>
      </c>
      <c r="L539" s="110">
        <v>2120.1999999999998</v>
      </c>
      <c r="M539" s="110">
        <v>840.3</v>
      </c>
      <c r="N539" s="110">
        <f t="shared" si="194"/>
        <v>58.894444444444439</v>
      </c>
      <c r="O539" s="110">
        <f t="shared" si="195"/>
        <v>4.668333333333333</v>
      </c>
    </row>
    <row r="540" spans="2:15" ht="15" customHeight="1" x14ac:dyDescent="0.25">
      <c r="B540" s="8"/>
      <c r="C540" s="139" t="s">
        <v>204</v>
      </c>
      <c r="D540" s="147"/>
      <c r="E540" s="146">
        <f>SUM(E543:E545)</f>
        <v>100</v>
      </c>
      <c r="F540" s="146">
        <f t="shared" ref="F540:M540" si="222">SUM(F543:F545)</f>
        <v>19</v>
      </c>
      <c r="G540" s="146">
        <f t="shared" si="222"/>
        <v>81</v>
      </c>
      <c r="H540" s="146">
        <f t="shared" si="222"/>
        <v>87</v>
      </c>
      <c r="I540" s="146">
        <f t="shared" si="222"/>
        <v>13</v>
      </c>
      <c r="J540" s="146">
        <f t="shared" si="222"/>
        <v>74</v>
      </c>
      <c r="K540" s="146">
        <f t="shared" si="222"/>
        <v>17663.800000000003</v>
      </c>
      <c r="L540" s="146">
        <f t="shared" si="222"/>
        <v>13131.6</v>
      </c>
      <c r="M540" s="146">
        <f t="shared" si="222"/>
        <v>4532.2</v>
      </c>
      <c r="N540" s="146">
        <f t="shared" si="194"/>
        <v>84.176923076923075</v>
      </c>
      <c r="O540" s="146">
        <f t="shared" si="195"/>
        <v>5.1038288288288287</v>
      </c>
    </row>
    <row r="541" spans="2:15" ht="15" customHeight="1" x14ac:dyDescent="0.25">
      <c r="B541" s="8"/>
      <c r="C541" s="139"/>
      <c r="D541" s="147"/>
      <c r="E541" s="146"/>
      <c r="F541" s="146"/>
      <c r="G541" s="146"/>
      <c r="H541" s="146"/>
      <c r="I541" s="146"/>
      <c r="J541" s="146"/>
      <c r="K541" s="146"/>
      <c r="L541" s="146"/>
      <c r="M541" s="146"/>
      <c r="N541" s="146" t="e">
        <f t="shared" si="194"/>
        <v>#DIV/0!</v>
      </c>
      <c r="O541" s="146" t="e">
        <f t="shared" si="195"/>
        <v>#DIV/0!</v>
      </c>
    </row>
    <row r="542" spans="2:15" ht="15" customHeight="1" x14ac:dyDescent="0.25">
      <c r="B542" s="8"/>
      <c r="C542" s="139"/>
      <c r="D542" s="147"/>
      <c r="E542" s="146"/>
      <c r="F542" s="146"/>
      <c r="G542" s="146"/>
      <c r="H542" s="146"/>
      <c r="I542" s="146"/>
      <c r="J542" s="146"/>
      <c r="K542" s="146"/>
      <c r="L542" s="146"/>
      <c r="M542" s="146"/>
      <c r="N542" s="146" t="e">
        <f t="shared" si="194"/>
        <v>#DIV/0!</v>
      </c>
      <c r="O542" s="146" t="e">
        <f t="shared" si="195"/>
        <v>#DIV/0!</v>
      </c>
    </row>
    <row r="543" spans="2:15" ht="15" customHeight="1" x14ac:dyDescent="0.25">
      <c r="B543" s="8"/>
      <c r="C543" s="139" t="s">
        <v>204</v>
      </c>
      <c r="D543" s="75" t="s">
        <v>650</v>
      </c>
      <c r="E543" s="110">
        <f>F543+G543</f>
        <v>56</v>
      </c>
      <c r="F543" s="110">
        <v>11</v>
      </c>
      <c r="G543" s="110">
        <v>45</v>
      </c>
      <c r="H543" s="110">
        <f>I543+J543</f>
        <v>46</v>
      </c>
      <c r="I543" s="110">
        <v>6</v>
      </c>
      <c r="J543" s="110">
        <v>40</v>
      </c>
      <c r="K543" s="110">
        <f>L543+M543</f>
        <v>10120.400000000001</v>
      </c>
      <c r="L543" s="110">
        <v>7602.6</v>
      </c>
      <c r="M543" s="110">
        <v>2517.8000000000002</v>
      </c>
      <c r="N543" s="110">
        <f t="shared" si="194"/>
        <v>105.59166666666668</v>
      </c>
      <c r="O543" s="110">
        <f t="shared" si="195"/>
        <v>5.2454166666666673</v>
      </c>
    </row>
    <row r="544" spans="2:15" ht="15" customHeight="1" x14ac:dyDescent="0.25">
      <c r="B544" s="8"/>
      <c r="C544" s="139"/>
      <c r="D544" s="75" t="s">
        <v>651</v>
      </c>
      <c r="E544" s="110">
        <f>F544+G544</f>
        <v>23</v>
      </c>
      <c r="F544" s="110">
        <v>4</v>
      </c>
      <c r="G544" s="110">
        <v>19</v>
      </c>
      <c r="H544" s="110">
        <f>I544+J544</f>
        <v>21</v>
      </c>
      <c r="I544" s="110">
        <v>3</v>
      </c>
      <c r="J544" s="110">
        <v>18</v>
      </c>
      <c r="K544" s="110">
        <f>L544+M544</f>
        <v>3827.7</v>
      </c>
      <c r="L544" s="110">
        <v>2764.5</v>
      </c>
      <c r="M544" s="110">
        <v>1063.2</v>
      </c>
      <c r="N544" s="110">
        <f t="shared" si="194"/>
        <v>76.791666666666671</v>
      </c>
      <c r="O544" s="110">
        <f t="shared" si="195"/>
        <v>4.9222222222222225</v>
      </c>
    </row>
    <row r="545" spans="2:15" ht="15" customHeight="1" x14ac:dyDescent="0.25">
      <c r="B545" s="8"/>
      <c r="C545" s="139"/>
      <c r="D545" s="75" t="s">
        <v>652</v>
      </c>
      <c r="E545" s="110">
        <f>F545+G545</f>
        <v>21</v>
      </c>
      <c r="F545" s="110">
        <v>4</v>
      </c>
      <c r="G545" s="110">
        <v>17</v>
      </c>
      <c r="H545" s="110">
        <f>I545+J545</f>
        <v>20</v>
      </c>
      <c r="I545" s="110">
        <v>4</v>
      </c>
      <c r="J545" s="110">
        <v>16</v>
      </c>
      <c r="K545" s="110">
        <f>L545+M545</f>
        <v>3715.7</v>
      </c>
      <c r="L545" s="110">
        <v>2764.5</v>
      </c>
      <c r="M545" s="110">
        <v>951.2</v>
      </c>
      <c r="N545" s="110">
        <f t="shared" si="194"/>
        <v>57.59375</v>
      </c>
      <c r="O545" s="110">
        <f t="shared" si="195"/>
        <v>4.9541666666666666</v>
      </c>
    </row>
    <row r="546" spans="2:15" ht="15" customHeight="1" x14ac:dyDescent="0.25">
      <c r="B546" s="8"/>
      <c r="C546" s="139" t="s">
        <v>205</v>
      </c>
      <c r="D546" s="147"/>
      <c r="E546" s="146">
        <f>SUM(E548:E549)</f>
        <v>65</v>
      </c>
      <c r="F546" s="146">
        <f t="shared" ref="F546:M546" si="223">SUM(F548:F549)</f>
        <v>13</v>
      </c>
      <c r="G546" s="146">
        <f t="shared" si="223"/>
        <v>52</v>
      </c>
      <c r="H546" s="146">
        <f t="shared" si="223"/>
        <v>62</v>
      </c>
      <c r="I546" s="146">
        <f t="shared" si="223"/>
        <v>11</v>
      </c>
      <c r="J546" s="146">
        <f t="shared" si="223"/>
        <v>51</v>
      </c>
      <c r="K546" s="146">
        <f t="shared" si="223"/>
        <v>14716.099999999999</v>
      </c>
      <c r="L546" s="146">
        <f t="shared" si="223"/>
        <v>10940.099999999999</v>
      </c>
      <c r="M546" s="146">
        <f t="shared" si="223"/>
        <v>3776</v>
      </c>
      <c r="N546" s="146">
        <f t="shared" si="194"/>
        <v>82.879545454545436</v>
      </c>
      <c r="O546" s="146">
        <f t="shared" si="195"/>
        <v>6.1699346405228761</v>
      </c>
    </row>
    <row r="547" spans="2:15" ht="15" customHeight="1" x14ac:dyDescent="0.25">
      <c r="B547" s="8"/>
      <c r="C547" s="139"/>
      <c r="D547" s="147"/>
      <c r="E547" s="146"/>
      <c r="F547" s="146"/>
      <c r="G547" s="146"/>
      <c r="H547" s="146"/>
      <c r="I547" s="146"/>
      <c r="J547" s="146"/>
      <c r="K547" s="146"/>
      <c r="L547" s="146"/>
      <c r="M547" s="146"/>
      <c r="N547" s="146" t="e">
        <f t="shared" si="194"/>
        <v>#DIV/0!</v>
      </c>
      <c r="O547" s="146" t="e">
        <f t="shared" si="195"/>
        <v>#DIV/0!</v>
      </c>
    </row>
    <row r="548" spans="2:15" ht="15" customHeight="1" x14ac:dyDescent="0.25">
      <c r="B548" s="8"/>
      <c r="C548" s="139" t="s">
        <v>205</v>
      </c>
      <c r="D548" s="75" t="s">
        <v>653</v>
      </c>
      <c r="E548" s="110">
        <f>F548+G548</f>
        <v>38</v>
      </c>
      <c r="F548" s="110">
        <v>8</v>
      </c>
      <c r="G548" s="110">
        <v>30</v>
      </c>
      <c r="H548" s="110">
        <f>I548+J548</f>
        <v>36</v>
      </c>
      <c r="I548" s="110">
        <v>7</v>
      </c>
      <c r="J548" s="110">
        <v>29</v>
      </c>
      <c r="K548" s="110">
        <f>L548+M548</f>
        <v>8910.7999999999993</v>
      </c>
      <c r="L548" s="110">
        <v>6732.4</v>
      </c>
      <c r="M548" s="110">
        <v>2178.4</v>
      </c>
      <c r="N548" s="110">
        <f t="shared" si="194"/>
        <v>80.147619047619045</v>
      </c>
      <c r="O548" s="110">
        <f t="shared" si="195"/>
        <v>6.2597701149425289</v>
      </c>
    </row>
    <row r="549" spans="2:15" ht="15" customHeight="1" x14ac:dyDescent="0.25">
      <c r="B549" s="8"/>
      <c r="C549" s="139"/>
      <c r="D549" s="75" t="s">
        <v>654</v>
      </c>
      <c r="E549" s="110">
        <f>F549+G549</f>
        <v>27</v>
      </c>
      <c r="F549" s="110">
        <v>5</v>
      </c>
      <c r="G549" s="110">
        <v>22</v>
      </c>
      <c r="H549" s="110">
        <f>I549+J549</f>
        <v>26</v>
      </c>
      <c r="I549" s="110">
        <v>4</v>
      </c>
      <c r="J549" s="110">
        <v>22</v>
      </c>
      <c r="K549" s="110">
        <f>L549+M549</f>
        <v>5805.2999999999993</v>
      </c>
      <c r="L549" s="110">
        <v>4207.7</v>
      </c>
      <c r="M549" s="110">
        <v>1597.6</v>
      </c>
      <c r="N549" s="110">
        <f t="shared" si="194"/>
        <v>87.660416666666663</v>
      </c>
      <c r="O549" s="110">
        <f t="shared" si="195"/>
        <v>6.0515151515151508</v>
      </c>
    </row>
    <row r="550" spans="2:15" ht="15" customHeight="1" x14ac:dyDescent="0.25">
      <c r="B550" s="8"/>
      <c r="C550" s="139" t="s">
        <v>206</v>
      </c>
      <c r="D550" s="147"/>
      <c r="E550" s="146">
        <f>SUM(E552:E553)</f>
        <v>61</v>
      </c>
      <c r="F550" s="146">
        <f t="shared" ref="F550:M550" si="224">SUM(F552:F553)</f>
        <v>12</v>
      </c>
      <c r="G550" s="146">
        <f t="shared" si="224"/>
        <v>49</v>
      </c>
      <c r="H550" s="146">
        <f t="shared" si="224"/>
        <v>61</v>
      </c>
      <c r="I550" s="146">
        <f t="shared" si="224"/>
        <v>12</v>
      </c>
      <c r="J550" s="146">
        <f t="shared" si="224"/>
        <v>49</v>
      </c>
      <c r="K550" s="146">
        <f t="shared" si="224"/>
        <v>14421.3</v>
      </c>
      <c r="L550" s="146">
        <f t="shared" si="224"/>
        <v>10720.2</v>
      </c>
      <c r="M550" s="146">
        <f t="shared" si="224"/>
        <v>3701.1000000000004</v>
      </c>
      <c r="N550" s="146">
        <f t="shared" si="194"/>
        <v>74.44583333333334</v>
      </c>
      <c r="O550" s="146">
        <f t="shared" si="195"/>
        <v>6.2943877551020408</v>
      </c>
    </row>
    <row r="551" spans="2:15" ht="15" customHeight="1" x14ac:dyDescent="0.25">
      <c r="B551" s="8"/>
      <c r="C551" s="139"/>
      <c r="D551" s="147"/>
      <c r="E551" s="146"/>
      <c r="F551" s="146"/>
      <c r="G551" s="146"/>
      <c r="H551" s="146"/>
      <c r="I551" s="146"/>
      <c r="J551" s="146"/>
      <c r="K551" s="146"/>
      <c r="L551" s="146"/>
      <c r="M551" s="146"/>
      <c r="N551" s="146" t="e">
        <f t="shared" si="194"/>
        <v>#DIV/0!</v>
      </c>
      <c r="O551" s="146" t="e">
        <f t="shared" si="195"/>
        <v>#DIV/0!</v>
      </c>
    </row>
    <row r="552" spans="2:15" ht="15" customHeight="1" x14ac:dyDescent="0.25">
      <c r="B552" s="8"/>
      <c r="C552" s="139" t="s">
        <v>206</v>
      </c>
      <c r="D552" s="75" t="s">
        <v>655</v>
      </c>
      <c r="E552" s="110">
        <f>F552+G552</f>
        <v>28</v>
      </c>
      <c r="F552" s="110">
        <v>5</v>
      </c>
      <c r="G552" s="110">
        <v>23</v>
      </c>
      <c r="H552" s="110">
        <f>I552+J552</f>
        <v>28</v>
      </c>
      <c r="I552" s="110">
        <v>5</v>
      </c>
      <c r="J552" s="110">
        <v>23</v>
      </c>
      <c r="K552" s="110">
        <f>L552+M552</f>
        <v>6204</v>
      </c>
      <c r="L552" s="110">
        <v>4466.8</v>
      </c>
      <c r="M552" s="110">
        <v>1737.2</v>
      </c>
      <c r="N552" s="110">
        <f t="shared" si="194"/>
        <v>74.446666666666673</v>
      </c>
      <c r="O552" s="110">
        <f t="shared" si="195"/>
        <v>6.2942028985507248</v>
      </c>
    </row>
    <row r="553" spans="2:15" ht="15" customHeight="1" x14ac:dyDescent="0.25">
      <c r="B553" s="8"/>
      <c r="C553" s="139"/>
      <c r="D553" s="75" t="s">
        <v>656</v>
      </c>
      <c r="E553" s="110">
        <f>F553+G553</f>
        <v>33</v>
      </c>
      <c r="F553" s="110">
        <v>7</v>
      </c>
      <c r="G553" s="110">
        <v>26</v>
      </c>
      <c r="H553" s="110">
        <f>I553+J553</f>
        <v>33</v>
      </c>
      <c r="I553" s="110">
        <v>7</v>
      </c>
      <c r="J553" s="110">
        <v>26</v>
      </c>
      <c r="K553" s="110">
        <f>L553+M553</f>
        <v>8217.2999999999993</v>
      </c>
      <c r="L553" s="110">
        <v>6253.4</v>
      </c>
      <c r="M553" s="110">
        <v>1963.9</v>
      </c>
      <c r="N553" s="110">
        <f t="shared" si="194"/>
        <v>74.445238095238082</v>
      </c>
      <c r="O553" s="110">
        <f t="shared" si="195"/>
        <v>6.294551282051283</v>
      </c>
    </row>
    <row r="554" spans="2:15" ht="15" customHeight="1" x14ac:dyDescent="0.25">
      <c r="B554" s="8"/>
      <c r="C554" s="148" t="s">
        <v>207</v>
      </c>
      <c r="D554" s="147"/>
      <c r="E554" s="146">
        <f>SUM(E556:E557)</f>
        <v>108</v>
      </c>
      <c r="F554" s="146">
        <f t="shared" ref="F554:M554" si="225">SUM(F556:F557)</f>
        <v>23</v>
      </c>
      <c r="G554" s="146">
        <f t="shared" si="225"/>
        <v>85</v>
      </c>
      <c r="H554" s="146">
        <f t="shared" si="225"/>
        <v>106</v>
      </c>
      <c r="I554" s="146">
        <f t="shared" si="225"/>
        <v>22</v>
      </c>
      <c r="J554" s="146">
        <f t="shared" si="225"/>
        <v>84</v>
      </c>
      <c r="K554" s="146">
        <f t="shared" si="225"/>
        <v>83378.3</v>
      </c>
      <c r="L554" s="146">
        <f t="shared" si="225"/>
        <v>61941.7</v>
      </c>
      <c r="M554" s="146">
        <f t="shared" si="225"/>
        <v>21436.6</v>
      </c>
      <c r="N554" s="146">
        <f t="shared" ref="N554:N612" si="226">L554/I554/12</f>
        <v>234.62765151515148</v>
      </c>
      <c r="O554" s="146">
        <f t="shared" ref="O554:O612" si="227">M554/J554/12</f>
        <v>21.266468253968252</v>
      </c>
    </row>
    <row r="555" spans="2:15" ht="15" customHeight="1" x14ac:dyDescent="0.25">
      <c r="B555" s="8"/>
      <c r="C555" s="148"/>
      <c r="D555" s="147"/>
      <c r="E555" s="146"/>
      <c r="F555" s="146"/>
      <c r="G555" s="146"/>
      <c r="H555" s="146"/>
      <c r="I555" s="146"/>
      <c r="J555" s="146"/>
      <c r="K555" s="146"/>
      <c r="L555" s="146"/>
      <c r="M555" s="146"/>
      <c r="N555" s="146" t="e">
        <f t="shared" si="226"/>
        <v>#DIV/0!</v>
      </c>
      <c r="O555" s="146" t="e">
        <f t="shared" si="227"/>
        <v>#DIV/0!</v>
      </c>
    </row>
    <row r="556" spans="2:15" ht="15" customHeight="1" x14ac:dyDescent="0.25">
      <c r="B556" s="8"/>
      <c r="C556" s="148" t="s">
        <v>207</v>
      </c>
      <c r="D556" s="75" t="s">
        <v>657</v>
      </c>
      <c r="E556" s="110">
        <f>F556+G556</f>
        <v>47</v>
      </c>
      <c r="F556" s="110">
        <v>10</v>
      </c>
      <c r="G556" s="110">
        <v>37</v>
      </c>
      <c r="H556" s="110">
        <f>I556+J556</f>
        <v>45</v>
      </c>
      <c r="I556" s="110">
        <v>9</v>
      </c>
      <c r="J556" s="110">
        <v>36</v>
      </c>
      <c r="K556" s="110">
        <f>L556+M556</f>
        <v>36262.400000000001</v>
      </c>
      <c r="L556" s="110">
        <v>26931.200000000001</v>
      </c>
      <c r="M556" s="110">
        <v>9331.2000000000007</v>
      </c>
      <c r="N556" s="110">
        <f t="shared" si="226"/>
        <v>249.362962962963</v>
      </c>
      <c r="O556" s="110">
        <f t="shared" si="227"/>
        <v>21.600000000000005</v>
      </c>
    </row>
    <row r="557" spans="2:15" ht="15" customHeight="1" x14ac:dyDescent="0.25">
      <c r="B557" s="8"/>
      <c r="C557" s="148"/>
      <c r="D557" s="75" t="s">
        <v>658</v>
      </c>
      <c r="E557" s="110">
        <f>F557+G557</f>
        <v>61</v>
      </c>
      <c r="F557" s="110">
        <v>13</v>
      </c>
      <c r="G557" s="110">
        <v>48</v>
      </c>
      <c r="H557" s="110">
        <f>I557+J557</f>
        <v>61</v>
      </c>
      <c r="I557" s="110">
        <v>13</v>
      </c>
      <c r="J557" s="110">
        <v>48</v>
      </c>
      <c r="K557" s="110">
        <f>L557+M557</f>
        <v>47115.9</v>
      </c>
      <c r="L557" s="110">
        <v>35010.5</v>
      </c>
      <c r="M557" s="110">
        <v>12105.4</v>
      </c>
      <c r="N557" s="110">
        <f t="shared" si="226"/>
        <v>224.42628205128207</v>
      </c>
      <c r="O557" s="110">
        <f t="shared" si="227"/>
        <v>21.016319444444445</v>
      </c>
    </row>
    <row r="558" spans="2:15" ht="15" customHeight="1" x14ac:dyDescent="0.25">
      <c r="B558" s="8"/>
      <c r="C558" s="139" t="s">
        <v>208</v>
      </c>
      <c r="D558" s="147"/>
      <c r="E558" s="146">
        <f>SUM(E560:E561)</f>
        <v>108</v>
      </c>
      <c r="F558" s="146">
        <f t="shared" ref="F558:M558" si="228">SUM(F560:F561)</f>
        <v>24</v>
      </c>
      <c r="G558" s="146">
        <f t="shared" si="228"/>
        <v>84</v>
      </c>
      <c r="H558" s="146">
        <f t="shared" si="228"/>
        <v>98</v>
      </c>
      <c r="I558" s="146">
        <f t="shared" si="228"/>
        <v>20</v>
      </c>
      <c r="J558" s="146">
        <f t="shared" si="228"/>
        <v>78</v>
      </c>
      <c r="K558" s="146">
        <f t="shared" si="228"/>
        <v>42707.9</v>
      </c>
      <c r="L558" s="146">
        <f t="shared" si="228"/>
        <v>31723.1</v>
      </c>
      <c r="M558" s="146">
        <f t="shared" si="228"/>
        <v>10984.8</v>
      </c>
      <c r="N558" s="146">
        <f t="shared" si="226"/>
        <v>132.17958333333334</v>
      </c>
      <c r="O558" s="146">
        <f t="shared" si="227"/>
        <v>11.735897435897435</v>
      </c>
    </row>
    <row r="559" spans="2:15" ht="15" customHeight="1" x14ac:dyDescent="0.25">
      <c r="B559" s="8"/>
      <c r="C559" s="139"/>
      <c r="D559" s="147"/>
      <c r="E559" s="146"/>
      <c r="F559" s="146"/>
      <c r="G559" s="146"/>
      <c r="H559" s="146"/>
      <c r="I559" s="146"/>
      <c r="J559" s="146"/>
      <c r="K559" s="146"/>
      <c r="L559" s="146"/>
      <c r="M559" s="146"/>
      <c r="N559" s="146" t="e">
        <f t="shared" si="226"/>
        <v>#DIV/0!</v>
      </c>
      <c r="O559" s="146" t="e">
        <f t="shared" si="227"/>
        <v>#DIV/0!</v>
      </c>
    </row>
    <row r="560" spans="2:15" ht="15" customHeight="1" x14ac:dyDescent="0.25">
      <c r="B560" s="8"/>
      <c r="C560" s="139" t="s">
        <v>208</v>
      </c>
      <c r="D560" s="75" t="s">
        <v>659</v>
      </c>
      <c r="E560" s="110">
        <f>F560+G560</f>
        <v>54</v>
      </c>
      <c r="F560" s="110">
        <v>12</v>
      </c>
      <c r="G560" s="110">
        <v>42</v>
      </c>
      <c r="H560" s="110">
        <f>I560+J560</f>
        <v>50</v>
      </c>
      <c r="I560" s="110">
        <v>10</v>
      </c>
      <c r="J560" s="110">
        <v>40</v>
      </c>
      <c r="K560" s="110">
        <f>L560+M560</f>
        <v>21354</v>
      </c>
      <c r="L560" s="110">
        <v>15861.6</v>
      </c>
      <c r="M560" s="110">
        <v>5492.4</v>
      </c>
      <c r="N560" s="110">
        <f t="shared" si="226"/>
        <v>132.18</v>
      </c>
      <c r="O560" s="110">
        <f t="shared" si="227"/>
        <v>11.442500000000001</v>
      </c>
    </row>
    <row r="561" spans="2:15" ht="15" customHeight="1" x14ac:dyDescent="0.25">
      <c r="B561" s="8"/>
      <c r="C561" s="139"/>
      <c r="D561" s="75" t="s">
        <v>660</v>
      </c>
      <c r="E561" s="110">
        <f>F561+G561</f>
        <v>54</v>
      </c>
      <c r="F561" s="110">
        <v>12</v>
      </c>
      <c r="G561" s="110">
        <v>42</v>
      </c>
      <c r="H561" s="110">
        <f>I561+J561</f>
        <v>48</v>
      </c>
      <c r="I561" s="110">
        <v>10</v>
      </c>
      <c r="J561" s="110">
        <v>38</v>
      </c>
      <c r="K561" s="110">
        <f>L561+M561</f>
        <v>21353.9</v>
      </c>
      <c r="L561" s="110">
        <v>15861.5</v>
      </c>
      <c r="M561" s="110">
        <v>5492.4</v>
      </c>
      <c r="N561" s="110">
        <f t="shared" si="226"/>
        <v>132.17916666666667</v>
      </c>
      <c r="O561" s="110">
        <f t="shared" si="227"/>
        <v>12.044736842105264</v>
      </c>
    </row>
    <row r="562" spans="2:15" ht="15" customHeight="1" x14ac:dyDescent="0.25">
      <c r="B562" s="8"/>
      <c r="C562" s="139" t="s">
        <v>209</v>
      </c>
      <c r="D562" s="147"/>
      <c r="E562" s="146">
        <f t="shared" ref="E562:M562" si="229">SUM(E564:E565)</f>
        <v>118</v>
      </c>
      <c r="F562" s="146">
        <f t="shared" si="229"/>
        <v>25</v>
      </c>
      <c r="G562" s="146">
        <f t="shared" si="229"/>
        <v>93</v>
      </c>
      <c r="H562" s="146">
        <f t="shared" si="229"/>
        <v>109</v>
      </c>
      <c r="I562" s="146">
        <f t="shared" si="229"/>
        <v>21</v>
      </c>
      <c r="J562" s="146">
        <f t="shared" si="229"/>
        <v>88</v>
      </c>
      <c r="K562" s="146">
        <f t="shared" si="229"/>
        <v>34024.1</v>
      </c>
      <c r="L562" s="146">
        <f t="shared" si="229"/>
        <v>25274.400000000001</v>
      </c>
      <c r="M562" s="146">
        <f t="shared" si="229"/>
        <v>8749.7000000000007</v>
      </c>
      <c r="N562" s="146">
        <f t="shared" si="226"/>
        <v>100.2952380952381</v>
      </c>
      <c r="O562" s="146">
        <f t="shared" si="227"/>
        <v>8.2857007575757589</v>
      </c>
    </row>
    <row r="563" spans="2:15" ht="15" customHeight="1" x14ac:dyDescent="0.25">
      <c r="B563" s="8"/>
      <c r="C563" s="139"/>
      <c r="D563" s="147"/>
      <c r="E563" s="146"/>
      <c r="F563" s="146"/>
      <c r="G563" s="146"/>
      <c r="H563" s="146"/>
      <c r="I563" s="146"/>
      <c r="J563" s="146"/>
      <c r="K563" s="146"/>
      <c r="L563" s="146"/>
      <c r="M563" s="146"/>
      <c r="N563" s="146" t="e">
        <f t="shared" si="226"/>
        <v>#DIV/0!</v>
      </c>
      <c r="O563" s="146" t="e">
        <f t="shared" si="227"/>
        <v>#DIV/0!</v>
      </c>
    </row>
    <row r="564" spans="2:15" ht="15" customHeight="1" x14ac:dyDescent="0.25">
      <c r="B564" s="8"/>
      <c r="C564" s="139" t="s">
        <v>209</v>
      </c>
      <c r="D564" s="75" t="s">
        <v>661</v>
      </c>
      <c r="E564" s="110">
        <f>F564+G564</f>
        <v>60</v>
      </c>
      <c r="F564" s="110">
        <v>13</v>
      </c>
      <c r="G564" s="110">
        <v>47</v>
      </c>
      <c r="H564" s="110">
        <f>I564+J564</f>
        <v>59</v>
      </c>
      <c r="I564" s="110">
        <v>13</v>
      </c>
      <c r="J564" s="110">
        <v>46</v>
      </c>
      <c r="K564" s="110">
        <f>L564+M564</f>
        <v>17564.599999999999</v>
      </c>
      <c r="L564" s="110">
        <v>13142.7</v>
      </c>
      <c r="M564" s="110">
        <v>4421.8999999999996</v>
      </c>
      <c r="N564" s="110">
        <f t="shared" si="226"/>
        <v>84.248076923076937</v>
      </c>
      <c r="O564" s="110">
        <f t="shared" si="227"/>
        <v>8.0106884057971008</v>
      </c>
    </row>
    <row r="565" spans="2:15" ht="15" customHeight="1" x14ac:dyDescent="0.25">
      <c r="B565" s="8"/>
      <c r="C565" s="139"/>
      <c r="D565" s="75" t="s">
        <v>662</v>
      </c>
      <c r="E565" s="110">
        <f>F565+G565</f>
        <v>58</v>
      </c>
      <c r="F565" s="110">
        <v>12</v>
      </c>
      <c r="G565" s="110">
        <v>46</v>
      </c>
      <c r="H565" s="110">
        <f>I565+J565</f>
        <v>50</v>
      </c>
      <c r="I565" s="110">
        <v>8</v>
      </c>
      <c r="J565" s="110">
        <v>42</v>
      </c>
      <c r="K565" s="110">
        <f>L565+M565</f>
        <v>16459.5</v>
      </c>
      <c r="L565" s="110">
        <v>12131.7</v>
      </c>
      <c r="M565" s="110">
        <v>4327.8</v>
      </c>
      <c r="N565" s="110">
        <f t="shared" si="226"/>
        <v>126.371875</v>
      </c>
      <c r="O565" s="110">
        <f t="shared" si="227"/>
        <v>8.586904761904762</v>
      </c>
    </row>
    <row r="566" spans="2:15" ht="69.75" customHeight="1" x14ac:dyDescent="0.25">
      <c r="B566" s="8"/>
      <c r="C566" s="140" t="s">
        <v>210</v>
      </c>
      <c r="D566" s="140"/>
      <c r="E566" s="113">
        <f t="shared" ref="E566" si="230">F566+G566</f>
        <v>820</v>
      </c>
      <c r="F566" s="113">
        <f>F567+F568+F572+F576+F580+F585+F589+F593+F596</f>
        <v>151</v>
      </c>
      <c r="G566" s="113">
        <f>G567+G568+G572+G576+G580+G585+G589+G593+G596</f>
        <v>669</v>
      </c>
      <c r="H566" s="113">
        <f t="shared" ref="H566" si="231">I566+J566</f>
        <v>724</v>
      </c>
      <c r="I566" s="113">
        <f>I567+I568+I572+I576+I580+I585+I589+I593+I596</f>
        <v>111</v>
      </c>
      <c r="J566" s="113">
        <f>J567+J568+J572+J576+J580+J585+J589+J593+J596</f>
        <v>613</v>
      </c>
      <c r="K566" s="113">
        <f t="shared" ref="K566" si="232">L566+M566</f>
        <v>190991.19999999998</v>
      </c>
      <c r="L566" s="113">
        <f>L567+L568+L572+L576+L580+L585+L589+L593+L596</f>
        <v>128766.99999999999</v>
      </c>
      <c r="M566" s="113">
        <f>M567+M568+M572+M576+M580+M585+M589+M593+M596</f>
        <v>62224.2</v>
      </c>
      <c r="N566" s="113">
        <f t="shared" si="226"/>
        <v>96.671921921921907</v>
      </c>
      <c r="O566" s="113">
        <f t="shared" si="227"/>
        <v>8.4589722675367032</v>
      </c>
    </row>
    <row r="567" spans="2:15" ht="53.25" customHeight="1" x14ac:dyDescent="0.25">
      <c r="B567" s="8"/>
      <c r="C567" s="149" t="s">
        <v>211</v>
      </c>
      <c r="D567" s="149"/>
      <c r="E567" s="110">
        <f t="shared" ref="E567" si="233">F567+G567</f>
        <v>17</v>
      </c>
      <c r="F567" s="110"/>
      <c r="G567" s="110">
        <v>17</v>
      </c>
      <c r="H567" s="110">
        <f t="shared" ref="H567" si="234">I567+J567</f>
        <v>17</v>
      </c>
      <c r="I567" s="110"/>
      <c r="J567" s="110">
        <v>17</v>
      </c>
      <c r="K567" s="110">
        <f t="shared" ref="K567" si="235">L567+M567</f>
        <v>5073.7</v>
      </c>
      <c r="L567" s="110"/>
      <c r="M567" s="110">
        <v>5073.7</v>
      </c>
      <c r="N567" s="110"/>
      <c r="O567" s="110">
        <f t="shared" si="227"/>
        <v>24.871078431372549</v>
      </c>
    </row>
    <row r="568" spans="2:15" ht="15" customHeight="1" x14ac:dyDescent="0.25">
      <c r="B568" s="19">
        <v>1</v>
      </c>
      <c r="C568" s="141" t="s">
        <v>220</v>
      </c>
      <c r="D568" s="141"/>
      <c r="E568" s="113">
        <f t="shared" ref="E568:E599" si="236">SUM(F568:G568)</f>
        <v>174</v>
      </c>
      <c r="F568" s="122">
        <f>F569+F570+F571</f>
        <v>36</v>
      </c>
      <c r="G568" s="122">
        <f>G569+G570+G571</f>
        <v>138</v>
      </c>
      <c r="H568" s="113">
        <f t="shared" ref="H568:H599" si="237">SUM(I568:J568)</f>
        <v>156</v>
      </c>
      <c r="I568" s="122">
        <f>I569+I570+I571</f>
        <v>30</v>
      </c>
      <c r="J568" s="122">
        <f>J569+J570+J571</f>
        <v>126</v>
      </c>
      <c r="K568" s="113">
        <f t="shared" ref="K568:K599" si="238">SUM(L568:M568)</f>
        <v>63351.199999999997</v>
      </c>
      <c r="L568" s="113">
        <f>SUM(L569:L571)</f>
        <v>48691.899999999994</v>
      </c>
      <c r="M568" s="113">
        <v>14659.3</v>
      </c>
      <c r="N568" s="113">
        <f t="shared" si="226"/>
        <v>135.25527777777776</v>
      </c>
      <c r="O568" s="113">
        <f t="shared" si="227"/>
        <v>9.6953042328042311</v>
      </c>
    </row>
    <row r="569" spans="2:15" ht="15.75" x14ac:dyDescent="0.25">
      <c r="B569" s="19"/>
      <c r="C569" s="20"/>
      <c r="D569" s="20" t="s">
        <v>663</v>
      </c>
      <c r="E569" s="110">
        <f t="shared" si="236"/>
        <v>82</v>
      </c>
      <c r="F569" s="123">
        <v>17</v>
      </c>
      <c r="G569" s="123">
        <v>65</v>
      </c>
      <c r="H569" s="110">
        <f t="shared" si="237"/>
        <v>75</v>
      </c>
      <c r="I569" s="123">
        <v>14</v>
      </c>
      <c r="J569" s="123">
        <v>61</v>
      </c>
      <c r="K569" s="113">
        <f t="shared" si="238"/>
        <v>29898.100000000002</v>
      </c>
      <c r="L569" s="113">
        <v>22993.4</v>
      </c>
      <c r="M569" s="113">
        <v>6904.7</v>
      </c>
      <c r="N569" s="110">
        <f t="shared" si="226"/>
        <v>136.86547619047619</v>
      </c>
      <c r="O569" s="110">
        <f t="shared" si="227"/>
        <v>9.4326502732240431</v>
      </c>
    </row>
    <row r="570" spans="2:15" ht="15.75" x14ac:dyDescent="0.25">
      <c r="B570" s="19"/>
      <c r="C570" s="20"/>
      <c r="D570" s="20" t="s">
        <v>664</v>
      </c>
      <c r="E570" s="110">
        <f t="shared" si="236"/>
        <v>70</v>
      </c>
      <c r="F570" s="123">
        <v>15</v>
      </c>
      <c r="G570" s="123">
        <v>55</v>
      </c>
      <c r="H570" s="110">
        <f t="shared" si="237"/>
        <v>61</v>
      </c>
      <c r="I570" s="123">
        <v>13</v>
      </c>
      <c r="J570" s="123">
        <v>48</v>
      </c>
      <c r="K570" s="113">
        <f t="shared" si="238"/>
        <v>26130.799999999999</v>
      </c>
      <c r="L570" s="113">
        <v>20288.3</v>
      </c>
      <c r="M570" s="113">
        <v>5842.5</v>
      </c>
      <c r="N570" s="110">
        <f t="shared" si="226"/>
        <v>130.05320512820512</v>
      </c>
      <c r="O570" s="110">
        <f t="shared" si="227"/>
        <v>10.143229166666666</v>
      </c>
    </row>
    <row r="571" spans="2:15" ht="15" customHeight="1" x14ac:dyDescent="0.25">
      <c r="B571" s="19"/>
      <c r="C571" s="20"/>
      <c r="D571" s="20" t="s">
        <v>665</v>
      </c>
      <c r="E571" s="110">
        <f t="shared" si="236"/>
        <v>22</v>
      </c>
      <c r="F571" s="123">
        <v>4</v>
      </c>
      <c r="G571" s="123">
        <v>18</v>
      </c>
      <c r="H571" s="110">
        <f t="shared" si="237"/>
        <v>20</v>
      </c>
      <c r="I571" s="123">
        <v>3</v>
      </c>
      <c r="J571" s="123">
        <v>17</v>
      </c>
      <c r="K571" s="113">
        <f t="shared" si="238"/>
        <v>7322.2999999999993</v>
      </c>
      <c r="L571" s="113">
        <v>5410.2</v>
      </c>
      <c r="M571" s="113">
        <v>1912.1</v>
      </c>
      <c r="N571" s="110">
        <f t="shared" si="226"/>
        <v>150.28333333333333</v>
      </c>
      <c r="O571" s="110">
        <f t="shared" si="227"/>
        <v>9.3730392156862745</v>
      </c>
    </row>
    <row r="572" spans="2:15" ht="15" customHeight="1" x14ac:dyDescent="0.25">
      <c r="B572" s="19">
        <v>2</v>
      </c>
      <c r="C572" s="141" t="s">
        <v>221</v>
      </c>
      <c r="D572" s="141"/>
      <c r="E572" s="113">
        <f t="shared" si="236"/>
        <v>150</v>
      </c>
      <c r="F572" s="122">
        <f>F573+F574+F575</f>
        <v>29</v>
      </c>
      <c r="G572" s="122">
        <f>G573+G574+G575</f>
        <v>121</v>
      </c>
      <c r="H572" s="113">
        <f t="shared" si="237"/>
        <v>134</v>
      </c>
      <c r="I572" s="122">
        <f>I573+I574+I575</f>
        <v>20</v>
      </c>
      <c r="J572" s="122">
        <f>J573+J574+J575</f>
        <v>114</v>
      </c>
      <c r="K572" s="113">
        <f t="shared" si="238"/>
        <v>33210.5</v>
      </c>
      <c r="L572" s="113">
        <f>SUM(L573:L575)</f>
        <v>22741.200000000001</v>
      </c>
      <c r="M572" s="113">
        <v>10469.299999999999</v>
      </c>
      <c r="N572" s="113">
        <f t="shared" si="226"/>
        <v>94.754999999999995</v>
      </c>
      <c r="O572" s="113">
        <f t="shared" si="227"/>
        <v>7.6529970760233921</v>
      </c>
    </row>
    <row r="573" spans="2:15" ht="15.75" x14ac:dyDescent="0.25">
      <c r="B573" s="19"/>
      <c r="C573" s="20"/>
      <c r="D573" s="20" t="s">
        <v>666</v>
      </c>
      <c r="E573" s="110">
        <f t="shared" si="236"/>
        <v>69</v>
      </c>
      <c r="F573" s="123">
        <v>14</v>
      </c>
      <c r="G573" s="123">
        <v>55</v>
      </c>
      <c r="H573" s="110">
        <f t="shared" si="237"/>
        <v>58</v>
      </c>
      <c r="I573" s="123">
        <v>8</v>
      </c>
      <c r="J573" s="123">
        <v>50</v>
      </c>
      <c r="K573" s="113">
        <f t="shared" si="238"/>
        <v>15737.3</v>
      </c>
      <c r="L573" s="113">
        <v>10978.5</v>
      </c>
      <c r="M573" s="113">
        <v>4758.8</v>
      </c>
      <c r="N573" s="110">
        <f t="shared" si="226"/>
        <v>114.359375</v>
      </c>
      <c r="O573" s="110">
        <f t="shared" si="227"/>
        <v>7.9313333333333338</v>
      </c>
    </row>
    <row r="574" spans="2:15" ht="15.75" x14ac:dyDescent="0.25">
      <c r="B574" s="19"/>
      <c r="C574" s="20"/>
      <c r="D574" s="20" t="s">
        <v>667</v>
      </c>
      <c r="E574" s="110">
        <f t="shared" si="236"/>
        <v>53</v>
      </c>
      <c r="F574" s="123">
        <v>10</v>
      </c>
      <c r="G574" s="123">
        <v>43</v>
      </c>
      <c r="H574" s="110">
        <f t="shared" si="237"/>
        <v>49</v>
      </c>
      <c r="I574" s="123">
        <v>7</v>
      </c>
      <c r="J574" s="123">
        <v>42</v>
      </c>
      <c r="K574" s="113">
        <f t="shared" si="238"/>
        <v>11562.3</v>
      </c>
      <c r="L574" s="113">
        <v>7841.8</v>
      </c>
      <c r="M574" s="113">
        <v>3720.5</v>
      </c>
      <c r="N574" s="110">
        <f t="shared" si="226"/>
        <v>93.354761904761915</v>
      </c>
      <c r="O574" s="110">
        <f t="shared" si="227"/>
        <v>7.3819444444444438</v>
      </c>
    </row>
    <row r="575" spans="2:15" ht="15.75" x14ac:dyDescent="0.25">
      <c r="B575" s="19"/>
      <c r="C575" s="20"/>
      <c r="D575" s="20" t="s">
        <v>668</v>
      </c>
      <c r="E575" s="110">
        <f t="shared" si="236"/>
        <v>28</v>
      </c>
      <c r="F575" s="123">
        <v>5</v>
      </c>
      <c r="G575" s="123">
        <v>23</v>
      </c>
      <c r="H575" s="110">
        <f t="shared" si="237"/>
        <v>27</v>
      </c>
      <c r="I575" s="123">
        <v>5</v>
      </c>
      <c r="J575" s="123">
        <v>22</v>
      </c>
      <c r="K575" s="113">
        <f t="shared" si="238"/>
        <v>5910.9</v>
      </c>
      <c r="L575" s="113">
        <v>3920.9</v>
      </c>
      <c r="M575" s="113">
        <v>1990</v>
      </c>
      <c r="N575" s="110">
        <f t="shared" si="226"/>
        <v>65.348333333333343</v>
      </c>
      <c r="O575" s="110">
        <f t="shared" si="227"/>
        <v>7.5378787878787881</v>
      </c>
    </row>
    <row r="576" spans="2:15" ht="15.75" x14ac:dyDescent="0.25">
      <c r="B576" s="19">
        <v>3</v>
      </c>
      <c r="C576" s="141" t="s">
        <v>214</v>
      </c>
      <c r="D576" s="141"/>
      <c r="E576" s="113">
        <f t="shared" si="236"/>
        <v>64</v>
      </c>
      <c r="F576" s="122">
        <f>F577+F578+F579</f>
        <v>11</v>
      </c>
      <c r="G576" s="122">
        <f>G577+G578+G579</f>
        <v>53</v>
      </c>
      <c r="H576" s="113">
        <f t="shared" si="237"/>
        <v>56</v>
      </c>
      <c r="I576" s="122">
        <f>I577+I578+I579</f>
        <v>9</v>
      </c>
      <c r="J576" s="122">
        <f>J577+J578+J579</f>
        <v>47</v>
      </c>
      <c r="K576" s="113">
        <f t="shared" si="238"/>
        <v>10366.099999999999</v>
      </c>
      <c r="L576" s="113">
        <f>SUM(L577:L579)</f>
        <v>6226.2999999999993</v>
      </c>
      <c r="M576" s="113">
        <v>4139.8</v>
      </c>
      <c r="N576" s="113">
        <f t="shared" si="226"/>
        <v>57.650925925925918</v>
      </c>
      <c r="O576" s="113">
        <f t="shared" si="227"/>
        <v>7.3400709219858165</v>
      </c>
    </row>
    <row r="577" spans="2:15" ht="15.75" x14ac:dyDescent="0.25">
      <c r="B577" s="19"/>
      <c r="C577" s="20"/>
      <c r="D577" s="20" t="s">
        <v>669</v>
      </c>
      <c r="E577" s="110">
        <f t="shared" si="236"/>
        <v>24</v>
      </c>
      <c r="F577" s="123">
        <v>4</v>
      </c>
      <c r="G577" s="123">
        <v>20</v>
      </c>
      <c r="H577" s="110">
        <f t="shared" si="237"/>
        <v>19</v>
      </c>
      <c r="I577" s="123">
        <v>2</v>
      </c>
      <c r="J577" s="123">
        <v>17</v>
      </c>
      <c r="K577" s="113">
        <f t="shared" si="238"/>
        <v>3826.3</v>
      </c>
      <c r="L577" s="113">
        <v>2264.1</v>
      </c>
      <c r="M577" s="113">
        <v>1562.2</v>
      </c>
      <c r="N577" s="110">
        <f t="shared" si="226"/>
        <v>94.337499999999991</v>
      </c>
      <c r="O577" s="110">
        <f t="shared" si="227"/>
        <v>7.6578431372549014</v>
      </c>
    </row>
    <row r="578" spans="2:15" ht="15.75" x14ac:dyDescent="0.25">
      <c r="B578" s="19"/>
      <c r="C578" s="20"/>
      <c r="D578" s="20" t="s">
        <v>670</v>
      </c>
      <c r="E578" s="110">
        <f t="shared" si="236"/>
        <v>18</v>
      </c>
      <c r="F578" s="123">
        <v>3</v>
      </c>
      <c r="G578" s="123">
        <v>15</v>
      </c>
      <c r="H578" s="110">
        <f t="shared" si="237"/>
        <v>16</v>
      </c>
      <c r="I578" s="123">
        <v>3</v>
      </c>
      <c r="J578" s="123">
        <v>13</v>
      </c>
      <c r="K578" s="113">
        <f t="shared" si="238"/>
        <v>2869.7</v>
      </c>
      <c r="L578" s="113">
        <v>1698.1</v>
      </c>
      <c r="M578" s="113">
        <v>1171.5999999999999</v>
      </c>
      <c r="N578" s="110">
        <f t="shared" si="226"/>
        <v>47.169444444444444</v>
      </c>
      <c r="O578" s="110">
        <f t="shared" si="227"/>
        <v>7.5102564102564102</v>
      </c>
    </row>
    <row r="579" spans="2:15" ht="15" customHeight="1" x14ac:dyDescent="0.25">
      <c r="B579" s="19"/>
      <c r="C579" s="20"/>
      <c r="D579" s="20" t="s">
        <v>671</v>
      </c>
      <c r="E579" s="110">
        <f t="shared" si="236"/>
        <v>22</v>
      </c>
      <c r="F579" s="123">
        <v>4</v>
      </c>
      <c r="G579" s="123">
        <v>18</v>
      </c>
      <c r="H579" s="110">
        <f t="shared" si="237"/>
        <v>21</v>
      </c>
      <c r="I579" s="123">
        <v>4</v>
      </c>
      <c r="J579" s="123">
        <v>17</v>
      </c>
      <c r="K579" s="113">
        <f t="shared" si="238"/>
        <v>3670.1</v>
      </c>
      <c r="L579" s="113">
        <v>2264.1</v>
      </c>
      <c r="M579" s="113">
        <v>1406</v>
      </c>
      <c r="N579" s="110">
        <f t="shared" si="226"/>
        <v>47.168749999999996</v>
      </c>
      <c r="O579" s="110">
        <f t="shared" si="227"/>
        <v>6.8921568627450975</v>
      </c>
    </row>
    <row r="580" spans="2:15" ht="15" customHeight="1" x14ac:dyDescent="0.25">
      <c r="B580" s="19">
        <v>4</v>
      </c>
      <c r="C580" s="141" t="s">
        <v>215</v>
      </c>
      <c r="D580" s="141"/>
      <c r="E580" s="113">
        <f t="shared" si="236"/>
        <v>116</v>
      </c>
      <c r="F580" s="122">
        <f>F581+F582+F583+F584</f>
        <v>23</v>
      </c>
      <c r="G580" s="122">
        <f>G581+G582+G583+G584</f>
        <v>93</v>
      </c>
      <c r="H580" s="113">
        <f t="shared" si="237"/>
        <v>100</v>
      </c>
      <c r="I580" s="122">
        <f>I581+I582+I583+I584</f>
        <v>15</v>
      </c>
      <c r="J580" s="122">
        <f>J581+J582+J583+J584</f>
        <v>85</v>
      </c>
      <c r="K580" s="113">
        <f t="shared" si="238"/>
        <v>20130</v>
      </c>
      <c r="L580" s="113">
        <f>SUM(L581:L584)</f>
        <v>12661.4</v>
      </c>
      <c r="M580" s="113">
        <v>7468.6</v>
      </c>
      <c r="N580" s="113">
        <f t="shared" si="226"/>
        <v>70.341111111111118</v>
      </c>
      <c r="O580" s="113">
        <f t="shared" si="227"/>
        <v>7.322156862745099</v>
      </c>
    </row>
    <row r="581" spans="2:15" ht="24" x14ac:dyDescent="0.25">
      <c r="B581" s="19"/>
      <c r="C581" s="20"/>
      <c r="D581" s="20" t="s">
        <v>672</v>
      </c>
      <c r="E581" s="110">
        <f t="shared" si="236"/>
        <v>56</v>
      </c>
      <c r="F581" s="123">
        <v>12</v>
      </c>
      <c r="G581" s="123">
        <v>44</v>
      </c>
      <c r="H581" s="110">
        <f t="shared" si="237"/>
        <v>48</v>
      </c>
      <c r="I581" s="123">
        <v>8</v>
      </c>
      <c r="J581" s="123">
        <v>40</v>
      </c>
      <c r="K581" s="113">
        <f t="shared" si="238"/>
        <v>10139.5</v>
      </c>
      <c r="L581" s="113">
        <v>6606</v>
      </c>
      <c r="M581" s="113">
        <v>3533.5</v>
      </c>
      <c r="N581" s="110">
        <f t="shared" si="226"/>
        <v>68.8125</v>
      </c>
      <c r="O581" s="110">
        <f t="shared" si="227"/>
        <v>7.3614583333333341</v>
      </c>
    </row>
    <row r="582" spans="2:15" ht="15.75" x14ac:dyDescent="0.25">
      <c r="B582" s="19"/>
      <c r="C582" s="20"/>
      <c r="D582" s="20" t="s">
        <v>673</v>
      </c>
      <c r="E582" s="110">
        <f t="shared" si="236"/>
        <v>22</v>
      </c>
      <c r="F582" s="123">
        <v>4</v>
      </c>
      <c r="G582" s="123">
        <v>18</v>
      </c>
      <c r="H582" s="110">
        <f t="shared" si="237"/>
        <v>18</v>
      </c>
      <c r="I582" s="123">
        <v>2</v>
      </c>
      <c r="J582" s="123">
        <v>16</v>
      </c>
      <c r="K582" s="113">
        <f t="shared" si="238"/>
        <v>3647.5</v>
      </c>
      <c r="L582" s="113">
        <v>2202</v>
      </c>
      <c r="M582" s="113">
        <v>1445.5</v>
      </c>
      <c r="N582" s="110">
        <f t="shared" si="226"/>
        <v>91.75</v>
      </c>
      <c r="O582" s="110">
        <f t="shared" si="227"/>
        <v>7.528645833333333</v>
      </c>
    </row>
    <row r="583" spans="2:15" ht="24" x14ac:dyDescent="0.25">
      <c r="B583" s="19"/>
      <c r="C583" s="20"/>
      <c r="D583" s="20" t="s">
        <v>674</v>
      </c>
      <c r="E583" s="110">
        <f t="shared" si="236"/>
        <v>21</v>
      </c>
      <c r="F583" s="123">
        <v>4</v>
      </c>
      <c r="G583" s="123">
        <v>17</v>
      </c>
      <c r="H583" s="110">
        <f t="shared" si="237"/>
        <v>21</v>
      </c>
      <c r="I583" s="123">
        <v>4</v>
      </c>
      <c r="J583" s="123">
        <v>17</v>
      </c>
      <c r="K583" s="113">
        <f t="shared" si="238"/>
        <v>3567.2</v>
      </c>
      <c r="L583" s="113">
        <v>2202</v>
      </c>
      <c r="M583" s="113">
        <v>1365.2</v>
      </c>
      <c r="N583" s="110">
        <f t="shared" si="226"/>
        <v>45.875</v>
      </c>
      <c r="O583" s="110">
        <f t="shared" si="227"/>
        <v>6.6921568627450982</v>
      </c>
    </row>
    <row r="584" spans="2:15" ht="15" customHeight="1" x14ac:dyDescent="0.25">
      <c r="B584" s="19"/>
      <c r="C584" s="20"/>
      <c r="D584" s="20" t="s">
        <v>675</v>
      </c>
      <c r="E584" s="110">
        <f t="shared" si="236"/>
        <v>17</v>
      </c>
      <c r="F584" s="123">
        <v>3</v>
      </c>
      <c r="G584" s="123">
        <v>14</v>
      </c>
      <c r="H584" s="110">
        <f t="shared" si="237"/>
        <v>13</v>
      </c>
      <c r="I584" s="123">
        <v>1</v>
      </c>
      <c r="J584" s="123">
        <v>12</v>
      </c>
      <c r="K584" s="113">
        <f t="shared" si="238"/>
        <v>2775.7</v>
      </c>
      <c r="L584" s="113">
        <v>1651.4</v>
      </c>
      <c r="M584" s="113">
        <v>1124.3</v>
      </c>
      <c r="N584" s="110">
        <f t="shared" si="226"/>
        <v>137.61666666666667</v>
      </c>
      <c r="O584" s="110">
        <f t="shared" si="227"/>
        <v>7.8076388888888886</v>
      </c>
    </row>
    <row r="585" spans="2:15" ht="15" customHeight="1" x14ac:dyDescent="0.25">
      <c r="B585" s="19">
        <v>5</v>
      </c>
      <c r="C585" s="141" t="s">
        <v>216</v>
      </c>
      <c r="D585" s="141"/>
      <c r="E585" s="113">
        <f t="shared" si="236"/>
        <v>88</v>
      </c>
      <c r="F585" s="122">
        <f>F586+F587+F588</f>
        <v>15</v>
      </c>
      <c r="G585" s="122">
        <f>G586+G587+G588</f>
        <v>73</v>
      </c>
      <c r="H585" s="113">
        <f t="shared" si="237"/>
        <v>74</v>
      </c>
      <c r="I585" s="122">
        <f>I586+I587+I588</f>
        <v>9</v>
      </c>
      <c r="J585" s="122">
        <f>J586+J587+J588</f>
        <v>65</v>
      </c>
      <c r="K585" s="113">
        <f t="shared" si="238"/>
        <v>14461</v>
      </c>
      <c r="L585" s="113">
        <v>8744.9</v>
      </c>
      <c r="M585" s="113">
        <v>5716.1</v>
      </c>
      <c r="N585" s="113">
        <f t="shared" si="226"/>
        <v>80.971296296296302</v>
      </c>
      <c r="O585" s="113">
        <f t="shared" si="227"/>
        <v>7.328333333333334</v>
      </c>
    </row>
    <row r="586" spans="2:15" ht="24" x14ac:dyDescent="0.25">
      <c r="B586" s="19"/>
      <c r="C586" s="20"/>
      <c r="D586" s="20" t="s">
        <v>676</v>
      </c>
      <c r="E586" s="110">
        <f t="shared" si="236"/>
        <v>31</v>
      </c>
      <c r="F586" s="123">
        <v>5</v>
      </c>
      <c r="G586" s="123">
        <v>26</v>
      </c>
      <c r="H586" s="110">
        <f t="shared" si="237"/>
        <v>26</v>
      </c>
      <c r="I586" s="123">
        <v>3</v>
      </c>
      <c r="J586" s="123">
        <v>23</v>
      </c>
      <c r="K586" s="113">
        <f t="shared" si="238"/>
        <v>4950.8999999999996</v>
      </c>
      <c r="L586" s="113">
        <v>2915</v>
      </c>
      <c r="M586" s="113">
        <v>2035.9</v>
      </c>
      <c r="N586" s="110">
        <f t="shared" si="226"/>
        <v>80.972222222222214</v>
      </c>
      <c r="O586" s="110">
        <f t="shared" si="227"/>
        <v>7.3764492753623188</v>
      </c>
    </row>
    <row r="587" spans="2:15" ht="15.75" x14ac:dyDescent="0.25">
      <c r="B587" s="19"/>
      <c r="C587" s="20"/>
      <c r="D587" s="20" t="s">
        <v>677</v>
      </c>
      <c r="E587" s="110">
        <f t="shared" si="236"/>
        <v>21</v>
      </c>
      <c r="F587" s="123">
        <v>4</v>
      </c>
      <c r="G587" s="123">
        <v>17</v>
      </c>
      <c r="H587" s="110">
        <f t="shared" si="237"/>
        <v>18</v>
      </c>
      <c r="I587" s="123">
        <v>2</v>
      </c>
      <c r="J587" s="123">
        <v>16</v>
      </c>
      <c r="K587" s="113">
        <f t="shared" si="238"/>
        <v>3663.2</v>
      </c>
      <c r="L587" s="113">
        <v>2332</v>
      </c>
      <c r="M587" s="113">
        <v>1331.2</v>
      </c>
      <c r="N587" s="110">
        <f t="shared" si="226"/>
        <v>97.166666666666671</v>
      </c>
      <c r="O587" s="110">
        <f t="shared" si="227"/>
        <v>6.9333333333333336</v>
      </c>
    </row>
    <row r="588" spans="2:15" ht="25.5" customHeight="1" x14ac:dyDescent="0.25">
      <c r="B588" s="19"/>
      <c r="C588" s="20"/>
      <c r="D588" s="20" t="s">
        <v>678</v>
      </c>
      <c r="E588" s="110">
        <f t="shared" si="236"/>
        <v>36</v>
      </c>
      <c r="F588" s="123">
        <v>6</v>
      </c>
      <c r="G588" s="123">
        <v>30</v>
      </c>
      <c r="H588" s="110">
        <f t="shared" si="237"/>
        <v>30</v>
      </c>
      <c r="I588" s="123">
        <v>4</v>
      </c>
      <c r="J588" s="123">
        <v>26</v>
      </c>
      <c r="K588" s="113">
        <f t="shared" si="238"/>
        <v>5847.1</v>
      </c>
      <c r="L588" s="113">
        <v>3498</v>
      </c>
      <c r="M588" s="113">
        <v>2349.1</v>
      </c>
      <c r="N588" s="110">
        <f t="shared" si="226"/>
        <v>72.875</v>
      </c>
      <c r="O588" s="110">
        <f t="shared" si="227"/>
        <v>7.5291666666666659</v>
      </c>
    </row>
    <row r="589" spans="2:15" ht="15" customHeight="1" x14ac:dyDescent="0.25">
      <c r="B589" s="19">
        <v>6</v>
      </c>
      <c r="C589" s="141" t="s">
        <v>217</v>
      </c>
      <c r="D589" s="141"/>
      <c r="E589" s="113">
        <f t="shared" si="236"/>
        <v>93</v>
      </c>
      <c r="F589" s="122">
        <f>F590+F591+F592</f>
        <v>18</v>
      </c>
      <c r="G589" s="122">
        <f>G590+G591+G592</f>
        <v>75</v>
      </c>
      <c r="H589" s="113">
        <f t="shared" si="237"/>
        <v>84</v>
      </c>
      <c r="I589" s="122">
        <f>I590+I591+I592</f>
        <v>13</v>
      </c>
      <c r="J589" s="122">
        <f>J590+J591+J592</f>
        <v>71</v>
      </c>
      <c r="K589" s="113">
        <f t="shared" si="238"/>
        <v>27348.1</v>
      </c>
      <c r="L589" s="113">
        <f>SUM(L590:L592)</f>
        <v>20134</v>
      </c>
      <c r="M589" s="113">
        <v>7214.1</v>
      </c>
      <c r="N589" s="113">
        <f t="shared" si="226"/>
        <v>129.06410256410257</v>
      </c>
      <c r="O589" s="113">
        <f t="shared" si="227"/>
        <v>8.4672535211267608</v>
      </c>
    </row>
    <row r="590" spans="2:15" ht="24" x14ac:dyDescent="0.25">
      <c r="B590" s="19"/>
      <c r="C590" s="20"/>
      <c r="D590" s="20" t="s">
        <v>679</v>
      </c>
      <c r="E590" s="110">
        <f t="shared" si="236"/>
        <v>55</v>
      </c>
      <c r="F590" s="123">
        <v>12</v>
      </c>
      <c r="G590" s="123">
        <v>43</v>
      </c>
      <c r="H590" s="110">
        <f t="shared" si="237"/>
        <v>52</v>
      </c>
      <c r="I590" s="123">
        <v>10</v>
      </c>
      <c r="J590" s="123">
        <v>42</v>
      </c>
      <c r="K590" s="113">
        <f t="shared" si="238"/>
        <v>17558.7</v>
      </c>
      <c r="L590" s="113">
        <v>13422.6</v>
      </c>
      <c r="M590" s="113">
        <v>4136.1000000000004</v>
      </c>
      <c r="N590" s="110">
        <f t="shared" si="226"/>
        <v>111.855</v>
      </c>
      <c r="O590" s="110">
        <f t="shared" si="227"/>
        <v>8.2065476190476208</v>
      </c>
    </row>
    <row r="591" spans="2:15" ht="15.75" x14ac:dyDescent="0.25">
      <c r="B591" s="19"/>
      <c r="C591" s="20"/>
      <c r="D591" s="20" t="s">
        <v>680</v>
      </c>
      <c r="E591" s="110">
        <f t="shared" si="236"/>
        <v>18</v>
      </c>
      <c r="F591" s="123">
        <v>3</v>
      </c>
      <c r="G591" s="123">
        <v>15</v>
      </c>
      <c r="H591" s="110">
        <f t="shared" si="237"/>
        <v>17</v>
      </c>
      <c r="I591" s="123">
        <v>2</v>
      </c>
      <c r="J591" s="123">
        <v>15</v>
      </c>
      <c r="K591" s="113">
        <f t="shared" si="238"/>
        <v>4798.5</v>
      </c>
      <c r="L591" s="113">
        <v>3355.7</v>
      </c>
      <c r="M591" s="113">
        <v>1442.8</v>
      </c>
      <c r="N591" s="110">
        <f t="shared" si="226"/>
        <v>139.82083333333333</v>
      </c>
      <c r="O591" s="110">
        <f t="shared" si="227"/>
        <v>8.0155555555555562</v>
      </c>
    </row>
    <row r="592" spans="2:15" ht="15" customHeight="1" x14ac:dyDescent="0.25">
      <c r="B592" s="19"/>
      <c r="C592" s="20"/>
      <c r="D592" s="20" t="s">
        <v>681</v>
      </c>
      <c r="E592" s="110">
        <f t="shared" si="236"/>
        <v>20</v>
      </c>
      <c r="F592" s="123">
        <v>3</v>
      </c>
      <c r="G592" s="123">
        <v>17</v>
      </c>
      <c r="H592" s="110">
        <f t="shared" si="237"/>
        <v>15</v>
      </c>
      <c r="I592" s="123">
        <v>1</v>
      </c>
      <c r="J592" s="123">
        <v>14</v>
      </c>
      <c r="K592" s="113">
        <f t="shared" si="238"/>
        <v>4990.8999999999996</v>
      </c>
      <c r="L592" s="113">
        <v>3355.7</v>
      </c>
      <c r="M592" s="113">
        <v>1635.2</v>
      </c>
      <c r="N592" s="110">
        <f t="shared" si="226"/>
        <v>279.64166666666665</v>
      </c>
      <c r="O592" s="110">
        <f t="shared" si="227"/>
        <v>9.7333333333333325</v>
      </c>
    </row>
    <row r="593" spans="2:15" ht="15" customHeight="1" x14ac:dyDescent="0.25">
      <c r="B593" s="19">
        <v>7</v>
      </c>
      <c r="C593" s="141" t="s">
        <v>218</v>
      </c>
      <c r="D593" s="141"/>
      <c r="E593" s="113">
        <f t="shared" si="236"/>
        <v>47</v>
      </c>
      <c r="F593" s="122">
        <f>F594+F595</f>
        <v>7</v>
      </c>
      <c r="G593" s="122">
        <f>G594+G595</f>
        <v>40</v>
      </c>
      <c r="H593" s="113">
        <f t="shared" si="237"/>
        <v>43</v>
      </c>
      <c r="I593" s="122">
        <f>I594+I595</f>
        <v>7</v>
      </c>
      <c r="J593" s="122">
        <f>J594+J595</f>
        <v>36</v>
      </c>
      <c r="K593" s="113">
        <f t="shared" si="238"/>
        <v>7229.5</v>
      </c>
      <c r="L593" s="113">
        <f>SUM(L594:L595)</f>
        <v>4169.1000000000004</v>
      </c>
      <c r="M593" s="113">
        <v>3060.4</v>
      </c>
      <c r="N593" s="113">
        <f t="shared" si="226"/>
        <v>49.63214285714286</v>
      </c>
      <c r="O593" s="113">
        <f t="shared" si="227"/>
        <v>7.0842592592592597</v>
      </c>
    </row>
    <row r="594" spans="2:15" ht="24" x14ac:dyDescent="0.25">
      <c r="B594" s="19"/>
      <c r="C594" s="20"/>
      <c r="D594" s="20" t="s">
        <v>682</v>
      </c>
      <c r="E594" s="110">
        <f t="shared" si="236"/>
        <v>19</v>
      </c>
      <c r="F594" s="123">
        <v>3</v>
      </c>
      <c r="G594" s="123">
        <v>16</v>
      </c>
      <c r="H594" s="110">
        <f t="shared" si="237"/>
        <v>19</v>
      </c>
      <c r="I594" s="123">
        <v>3</v>
      </c>
      <c r="J594" s="123">
        <v>16</v>
      </c>
      <c r="K594" s="113">
        <f t="shared" si="238"/>
        <v>3010.8999999999996</v>
      </c>
      <c r="L594" s="113">
        <v>1786.8</v>
      </c>
      <c r="M594" s="113">
        <v>1224.0999999999999</v>
      </c>
      <c r="N594" s="110">
        <f t="shared" si="226"/>
        <v>49.633333333333333</v>
      </c>
      <c r="O594" s="110">
        <f t="shared" si="227"/>
        <v>6.3755208333333329</v>
      </c>
    </row>
    <row r="595" spans="2:15" ht="15" customHeight="1" x14ac:dyDescent="0.25">
      <c r="B595" s="19"/>
      <c r="C595" s="20"/>
      <c r="D595" s="20" t="s">
        <v>683</v>
      </c>
      <c r="E595" s="110">
        <f t="shared" si="236"/>
        <v>28</v>
      </c>
      <c r="F595" s="123">
        <v>4</v>
      </c>
      <c r="G595" s="123">
        <v>24</v>
      </c>
      <c r="H595" s="110">
        <f t="shared" si="237"/>
        <v>24</v>
      </c>
      <c r="I595" s="123">
        <v>4</v>
      </c>
      <c r="J595" s="123">
        <v>20</v>
      </c>
      <c r="K595" s="113">
        <f t="shared" si="238"/>
        <v>4218.6000000000004</v>
      </c>
      <c r="L595" s="113">
        <v>2382.3000000000002</v>
      </c>
      <c r="M595" s="113">
        <v>1836.3</v>
      </c>
      <c r="N595" s="110">
        <f t="shared" si="226"/>
        <v>49.631250000000001</v>
      </c>
      <c r="O595" s="110">
        <f t="shared" si="227"/>
        <v>7.6512500000000001</v>
      </c>
    </row>
    <row r="596" spans="2:15" ht="15" customHeight="1" x14ac:dyDescent="0.25">
      <c r="B596" s="19">
        <v>8</v>
      </c>
      <c r="C596" s="141" t="s">
        <v>219</v>
      </c>
      <c r="D596" s="141"/>
      <c r="E596" s="113">
        <f t="shared" si="236"/>
        <v>71</v>
      </c>
      <c r="F596" s="122">
        <f>F597+F598+F599</f>
        <v>12</v>
      </c>
      <c r="G596" s="122">
        <f>G597+G598+G599</f>
        <v>59</v>
      </c>
      <c r="H596" s="113">
        <f t="shared" si="237"/>
        <v>60</v>
      </c>
      <c r="I596" s="122">
        <f>I597+I598+I599</f>
        <v>8</v>
      </c>
      <c r="J596" s="122">
        <f>J597+J598+J599</f>
        <v>52</v>
      </c>
      <c r="K596" s="113">
        <f t="shared" si="238"/>
        <v>9821.0999999999985</v>
      </c>
      <c r="L596" s="113">
        <f>SUM(L597:L599)</f>
        <v>5398.2</v>
      </c>
      <c r="M596" s="113">
        <v>4422.8999999999996</v>
      </c>
      <c r="N596" s="113">
        <f t="shared" si="226"/>
        <v>56.231249999999996</v>
      </c>
      <c r="O596" s="113">
        <f t="shared" si="227"/>
        <v>7.0879807692307688</v>
      </c>
    </row>
    <row r="597" spans="2:15" ht="24" x14ac:dyDescent="0.25">
      <c r="B597" s="19"/>
      <c r="C597" s="20"/>
      <c r="D597" s="20" t="s">
        <v>684</v>
      </c>
      <c r="E597" s="110">
        <f t="shared" si="236"/>
        <v>24</v>
      </c>
      <c r="F597" s="123">
        <v>4</v>
      </c>
      <c r="G597" s="123">
        <v>20</v>
      </c>
      <c r="H597" s="110">
        <f t="shared" si="237"/>
        <v>22</v>
      </c>
      <c r="I597" s="123">
        <v>4</v>
      </c>
      <c r="J597" s="123">
        <v>18</v>
      </c>
      <c r="K597" s="113">
        <f t="shared" si="238"/>
        <v>3298.7</v>
      </c>
      <c r="L597" s="113">
        <v>1799.4</v>
      </c>
      <c r="M597" s="113">
        <v>1499.3</v>
      </c>
      <c r="N597" s="110">
        <f t="shared" si="226"/>
        <v>37.487500000000004</v>
      </c>
      <c r="O597" s="110">
        <f t="shared" si="227"/>
        <v>6.9412037037037031</v>
      </c>
    </row>
    <row r="598" spans="2:15" ht="15.75" x14ac:dyDescent="0.25">
      <c r="B598" s="19"/>
      <c r="C598" s="20"/>
      <c r="D598" s="20" t="s">
        <v>685</v>
      </c>
      <c r="E598" s="110">
        <f t="shared" si="236"/>
        <v>16</v>
      </c>
      <c r="F598" s="123">
        <v>3</v>
      </c>
      <c r="G598" s="123">
        <v>13</v>
      </c>
      <c r="H598" s="110">
        <f t="shared" si="237"/>
        <v>12</v>
      </c>
      <c r="I598" s="123">
        <v>1</v>
      </c>
      <c r="J598" s="123">
        <v>11</v>
      </c>
      <c r="K598" s="113">
        <f t="shared" si="238"/>
        <v>2324.1</v>
      </c>
      <c r="L598" s="113">
        <v>1349.6</v>
      </c>
      <c r="M598" s="113">
        <v>974.5</v>
      </c>
      <c r="N598" s="110">
        <f t="shared" si="226"/>
        <v>112.46666666666665</v>
      </c>
      <c r="O598" s="110">
        <f t="shared" si="227"/>
        <v>7.3825757575757578</v>
      </c>
    </row>
    <row r="599" spans="2:15" ht="24" x14ac:dyDescent="0.25">
      <c r="B599" s="19"/>
      <c r="C599" s="20"/>
      <c r="D599" s="20" t="s">
        <v>686</v>
      </c>
      <c r="E599" s="110">
        <f t="shared" si="236"/>
        <v>31</v>
      </c>
      <c r="F599" s="123">
        <v>5</v>
      </c>
      <c r="G599" s="123">
        <v>26</v>
      </c>
      <c r="H599" s="110">
        <f t="shared" si="237"/>
        <v>26</v>
      </c>
      <c r="I599" s="123">
        <v>3</v>
      </c>
      <c r="J599" s="123">
        <v>23</v>
      </c>
      <c r="K599" s="113">
        <f t="shared" si="238"/>
        <v>4198.2999999999993</v>
      </c>
      <c r="L599" s="113">
        <v>2249.1999999999998</v>
      </c>
      <c r="M599" s="113">
        <v>1949.1</v>
      </c>
      <c r="N599" s="110">
        <f t="shared" si="226"/>
        <v>62.477777777777767</v>
      </c>
      <c r="O599" s="110">
        <f t="shared" si="227"/>
        <v>7.0619565217391305</v>
      </c>
    </row>
    <row r="600" spans="2:15" ht="57" customHeight="1" x14ac:dyDescent="0.25">
      <c r="B600" s="8"/>
      <c r="C600" s="140" t="s">
        <v>222</v>
      </c>
      <c r="D600" s="140"/>
      <c r="E600" s="113">
        <f t="shared" ref="E600" si="239">F600+G600</f>
        <v>1394</v>
      </c>
      <c r="F600" s="113">
        <f>F601+F602+F607+F612+F615+F616+F619+F623+F626+F631+F635+F638+F641+F642+F643+F644</f>
        <v>279</v>
      </c>
      <c r="G600" s="113">
        <f>G601+G602+G607+G612+G615+G616+G619+G623+G626+G631+G635+G638+G641+G642+G643+G644</f>
        <v>1115</v>
      </c>
      <c r="H600" s="113">
        <f t="shared" ref="H600" si="240">I600+J600</f>
        <v>1233</v>
      </c>
      <c r="I600" s="113">
        <f>I601+I602+I607+I612+I615+I616+I619+I623+I626+I631+I635+I638+I641+I642+I643+I644</f>
        <v>214</v>
      </c>
      <c r="J600" s="113">
        <f>J601+J602+J607+J612+J615+J616+J619+J623+J626+J631+J635+J638+J641+J642+J643+J644</f>
        <v>1019</v>
      </c>
      <c r="K600" s="113">
        <f t="shared" ref="K600" si="241">L600+M600</f>
        <v>346830.60699999996</v>
      </c>
      <c r="L600" s="113">
        <f>L601+L602+L607+L612+L615+L616+L619+L623+L626+L631+L635+L638+L641+L642+L643+L644</f>
        <v>281932.69999999995</v>
      </c>
      <c r="M600" s="113">
        <f>M601+M602+M607+M612+M615+M616+M619+M623+M626+M631+M635+M638+M641+M642+M643+M644</f>
        <v>64897.906999999992</v>
      </c>
      <c r="N600" s="113">
        <f t="shared" si="226"/>
        <v>109.78687694704048</v>
      </c>
      <c r="O600" s="113">
        <f t="shared" si="227"/>
        <v>5.3073198397121351</v>
      </c>
    </row>
    <row r="601" spans="2:15" ht="48" customHeight="1" x14ac:dyDescent="0.25">
      <c r="B601" s="27"/>
      <c r="C601" s="149" t="s">
        <v>223</v>
      </c>
      <c r="D601" s="149"/>
      <c r="E601" s="110">
        <f>F601+G601</f>
        <v>28</v>
      </c>
      <c r="F601" s="110">
        <v>0</v>
      </c>
      <c r="G601" s="110">
        <v>28</v>
      </c>
      <c r="H601" s="110">
        <f>I601+J601</f>
        <v>25</v>
      </c>
      <c r="I601" s="110">
        <v>0</v>
      </c>
      <c r="J601" s="110">
        <v>25</v>
      </c>
      <c r="K601" s="110">
        <f>L601+M601</f>
        <v>8356.7999999999993</v>
      </c>
      <c r="L601" s="110">
        <v>0</v>
      </c>
      <c r="M601" s="110">
        <v>8356.7999999999993</v>
      </c>
      <c r="N601" s="114"/>
      <c r="O601" s="114">
        <f t="shared" si="227"/>
        <v>27.855999999999998</v>
      </c>
    </row>
    <row r="602" spans="2:15" ht="15" customHeight="1" x14ac:dyDescent="0.25">
      <c r="B602" s="27">
        <v>1</v>
      </c>
      <c r="C602" s="154" t="s">
        <v>226</v>
      </c>
      <c r="D602" s="154"/>
      <c r="E602" s="113">
        <f>F602+G602</f>
        <v>93</v>
      </c>
      <c r="F602" s="124">
        <f t="shared" ref="F602:G602" si="242">F603+F604+F605+F606</f>
        <v>17</v>
      </c>
      <c r="G602" s="124">
        <f t="shared" si="242"/>
        <v>76</v>
      </c>
      <c r="H602" s="113">
        <f>I602+J602</f>
        <v>85</v>
      </c>
      <c r="I602" s="113">
        <f t="shared" ref="I602:J602" si="243">I603+I604+I605+I606</f>
        <v>9</v>
      </c>
      <c r="J602" s="113">
        <f t="shared" si="243"/>
        <v>76</v>
      </c>
      <c r="K602" s="113">
        <f>L602+M602</f>
        <v>10713.7</v>
      </c>
      <c r="L602" s="125">
        <f>L603+L604+L605+L606</f>
        <v>9560.7000000000007</v>
      </c>
      <c r="M602" s="113">
        <f t="shared" ref="M602" si="244">M603+M604+M605+M606</f>
        <v>1153</v>
      </c>
      <c r="N602" s="121">
        <f t="shared" si="226"/>
        <v>88.52500000000002</v>
      </c>
      <c r="O602" s="121">
        <f t="shared" si="227"/>
        <v>1.2642543859649122</v>
      </c>
    </row>
    <row r="603" spans="2:15" ht="24.75" customHeight="1" x14ac:dyDescent="0.25">
      <c r="B603" s="8"/>
      <c r="C603" s="9"/>
      <c r="D603" s="7" t="s">
        <v>687</v>
      </c>
      <c r="E603" s="110">
        <f>F603+G603</f>
        <v>24</v>
      </c>
      <c r="F603" s="110">
        <v>5</v>
      </c>
      <c r="G603" s="110">
        <v>19</v>
      </c>
      <c r="H603" s="110">
        <f>I603+J603</f>
        <v>26</v>
      </c>
      <c r="I603" s="110">
        <v>4</v>
      </c>
      <c r="J603" s="110">
        <v>22</v>
      </c>
      <c r="K603" s="110">
        <f>L603+M603</f>
        <v>4582.9631578947374</v>
      </c>
      <c r="L603" s="110">
        <v>4249.2000000000007</v>
      </c>
      <c r="M603" s="110">
        <v>333.76315789473682</v>
      </c>
      <c r="N603" s="114">
        <f t="shared" si="226"/>
        <v>88.52500000000002</v>
      </c>
      <c r="O603" s="114">
        <f t="shared" si="227"/>
        <v>1.2642543859649122</v>
      </c>
    </row>
    <row r="604" spans="2:15" ht="24.75" customHeight="1" x14ac:dyDescent="0.25">
      <c r="B604" s="27"/>
      <c r="C604" s="9"/>
      <c r="D604" s="7" t="s">
        <v>688</v>
      </c>
      <c r="E604" s="110">
        <f t="shared" ref="E604:E644" si="245">F604+G604</f>
        <v>21</v>
      </c>
      <c r="F604" s="118">
        <v>4</v>
      </c>
      <c r="G604" s="118">
        <v>17</v>
      </c>
      <c r="H604" s="110">
        <f t="shared" ref="H604:H606" si="246">I604+J604</f>
        <v>18</v>
      </c>
      <c r="I604" s="110">
        <v>2</v>
      </c>
      <c r="J604" s="110">
        <v>16</v>
      </c>
      <c r="K604" s="110">
        <f t="shared" ref="K604:K606" si="247">L604+M604</f>
        <v>2367.3368421052637</v>
      </c>
      <c r="L604" s="110">
        <v>2124.6000000000004</v>
      </c>
      <c r="M604" s="110">
        <v>242.73684210526315</v>
      </c>
      <c r="N604" s="114">
        <f t="shared" si="226"/>
        <v>88.52500000000002</v>
      </c>
      <c r="O604" s="114">
        <f t="shared" si="227"/>
        <v>1.2642543859649122</v>
      </c>
    </row>
    <row r="605" spans="2:15" ht="24.75" customHeight="1" x14ac:dyDescent="0.25">
      <c r="B605" s="27"/>
      <c r="C605" s="9"/>
      <c r="D605" s="7" t="s">
        <v>689</v>
      </c>
      <c r="E605" s="110">
        <f t="shared" si="245"/>
        <v>22</v>
      </c>
      <c r="F605" s="118">
        <v>4</v>
      </c>
      <c r="G605" s="118">
        <v>18</v>
      </c>
      <c r="H605" s="110">
        <f t="shared" si="246"/>
        <v>21</v>
      </c>
      <c r="I605" s="110">
        <v>2</v>
      </c>
      <c r="J605" s="110">
        <v>19</v>
      </c>
      <c r="K605" s="110">
        <f t="shared" si="247"/>
        <v>2412.8500000000004</v>
      </c>
      <c r="L605" s="110">
        <v>2124.6000000000004</v>
      </c>
      <c r="M605" s="110">
        <v>288.25</v>
      </c>
      <c r="N605" s="114">
        <f t="shared" si="226"/>
        <v>88.52500000000002</v>
      </c>
      <c r="O605" s="114">
        <f t="shared" si="227"/>
        <v>1.2642543859649122</v>
      </c>
    </row>
    <row r="606" spans="2:15" ht="24.75" customHeight="1" x14ac:dyDescent="0.25">
      <c r="B606" s="27"/>
      <c r="C606" s="9"/>
      <c r="D606" s="7" t="s">
        <v>690</v>
      </c>
      <c r="E606" s="110">
        <f t="shared" si="245"/>
        <v>26</v>
      </c>
      <c r="F606" s="118">
        <v>4</v>
      </c>
      <c r="G606" s="118">
        <v>22</v>
      </c>
      <c r="H606" s="110">
        <f t="shared" si="246"/>
        <v>20</v>
      </c>
      <c r="I606" s="110">
        <v>1</v>
      </c>
      <c r="J606" s="110">
        <v>19</v>
      </c>
      <c r="K606" s="110">
        <f t="shared" si="247"/>
        <v>1350.5500000000002</v>
      </c>
      <c r="L606" s="110">
        <v>1062.3000000000002</v>
      </c>
      <c r="M606" s="110">
        <v>288.25</v>
      </c>
      <c r="N606" s="114">
        <f t="shared" si="226"/>
        <v>88.52500000000002</v>
      </c>
      <c r="O606" s="114">
        <f t="shared" si="227"/>
        <v>1.2642543859649122</v>
      </c>
    </row>
    <row r="607" spans="2:15" ht="15" customHeight="1" x14ac:dyDescent="0.25">
      <c r="B607" s="27">
        <v>2</v>
      </c>
      <c r="C607" s="154" t="s">
        <v>227</v>
      </c>
      <c r="D607" s="154"/>
      <c r="E607" s="113">
        <f>F607+G607</f>
        <v>83</v>
      </c>
      <c r="F607" s="124">
        <f t="shared" ref="F607:G607" si="248">F608+F609+F610+F611</f>
        <v>16</v>
      </c>
      <c r="G607" s="124">
        <f t="shared" si="248"/>
        <v>67</v>
      </c>
      <c r="H607" s="113">
        <f>I607+J607</f>
        <v>80</v>
      </c>
      <c r="I607" s="113">
        <f t="shared" ref="I607:J607" si="249">I608+I609+I610+I611</f>
        <v>12</v>
      </c>
      <c r="J607" s="113">
        <f t="shared" si="249"/>
        <v>68</v>
      </c>
      <c r="K607" s="113">
        <f>L607+M607</f>
        <v>12119.699999999999</v>
      </c>
      <c r="L607" s="125">
        <f t="shared" ref="L607" si="250">L608+L609+L610+L611</f>
        <v>10816.3</v>
      </c>
      <c r="M607" s="113">
        <f t="shared" ref="M607" si="251">M608+M609+M610+M611</f>
        <v>1303.4000000000001</v>
      </c>
      <c r="N607" s="121">
        <f t="shared" si="226"/>
        <v>75.113194444444431</v>
      </c>
      <c r="O607" s="114">
        <f t="shared" si="227"/>
        <v>1.5973039215686275</v>
      </c>
    </row>
    <row r="608" spans="2:15" ht="22.5" customHeight="1" x14ac:dyDescent="0.25">
      <c r="B608" s="8"/>
      <c r="C608" s="14"/>
      <c r="D608" s="7" t="s">
        <v>691</v>
      </c>
      <c r="E608" s="110">
        <f t="shared" si="245"/>
        <v>27</v>
      </c>
      <c r="F608" s="110">
        <v>5</v>
      </c>
      <c r="G608" s="110">
        <v>22</v>
      </c>
      <c r="H608" s="110">
        <f t="shared" ref="H608:H611" si="252">I608+J608</f>
        <v>25</v>
      </c>
      <c r="I608" s="110">
        <v>3</v>
      </c>
      <c r="J608" s="110">
        <v>22</v>
      </c>
      <c r="K608" s="110">
        <f>L608+M608</f>
        <v>3371.5882352941171</v>
      </c>
      <c r="L608" s="110">
        <v>2949.8999999999996</v>
      </c>
      <c r="M608" s="110">
        <v>421.68823529411765</v>
      </c>
      <c r="N608" s="114">
        <f t="shared" si="226"/>
        <v>81.941666666666649</v>
      </c>
      <c r="O608" s="114">
        <f t="shared" si="227"/>
        <v>1.5973039215686275</v>
      </c>
    </row>
    <row r="609" spans="2:15" ht="22.5" customHeight="1" x14ac:dyDescent="0.25">
      <c r="B609" s="27"/>
      <c r="C609" s="9"/>
      <c r="D609" s="7" t="s">
        <v>692</v>
      </c>
      <c r="E609" s="110">
        <f t="shared" si="245"/>
        <v>20</v>
      </c>
      <c r="F609" s="118">
        <v>4</v>
      </c>
      <c r="G609" s="118">
        <v>16</v>
      </c>
      <c r="H609" s="110">
        <f t="shared" si="252"/>
        <v>18</v>
      </c>
      <c r="I609" s="110">
        <v>3</v>
      </c>
      <c r="J609" s="110">
        <v>15</v>
      </c>
      <c r="K609" s="110">
        <f t="shared" ref="K609:K611" si="253">L609+M609</f>
        <v>3237.4147058823528</v>
      </c>
      <c r="L609" s="110">
        <v>2949.8999999999996</v>
      </c>
      <c r="M609" s="110">
        <v>287.51470588235293</v>
      </c>
      <c r="N609" s="114">
        <f t="shared" si="226"/>
        <v>81.941666666666649</v>
      </c>
      <c r="O609" s="114">
        <f t="shared" si="227"/>
        <v>1.5973039215686275</v>
      </c>
    </row>
    <row r="610" spans="2:15" ht="22.5" customHeight="1" x14ac:dyDescent="0.25">
      <c r="B610" s="27"/>
      <c r="C610" s="9"/>
      <c r="D610" s="7" t="s">
        <v>693</v>
      </c>
      <c r="E610" s="110">
        <f t="shared" si="245"/>
        <v>21</v>
      </c>
      <c r="F610" s="118">
        <v>4</v>
      </c>
      <c r="G610" s="118">
        <v>17</v>
      </c>
      <c r="H610" s="110">
        <f t="shared" si="252"/>
        <v>20</v>
      </c>
      <c r="I610" s="110">
        <v>3</v>
      </c>
      <c r="J610" s="110">
        <v>17</v>
      </c>
      <c r="K610" s="110">
        <f t="shared" si="253"/>
        <v>2292.4499999999998</v>
      </c>
      <c r="L610" s="110">
        <v>1966.6</v>
      </c>
      <c r="M610" s="110">
        <v>325.85000000000002</v>
      </c>
      <c r="N610" s="114">
        <f t="shared" si="226"/>
        <v>54.627777777777773</v>
      </c>
      <c r="O610" s="114">
        <f t="shared" si="227"/>
        <v>1.5973039215686275</v>
      </c>
    </row>
    <row r="611" spans="2:15" ht="22.5" customHeight="1" x14ac:dyDescent="0.25">
      <c r="B611" s="27"/>
      <c r="C611" s="9"/>
      <c r="D611" s="7" t="s">
        <v>694</v>
      </c>
      <c r="E611" s="110">
        <f t="shared" si="245"/>
        <v>15</v>
      </c>
      <c r="F611" s="118">
        <v>3</v>
      </c>
      <c r="G611" s="118">
        <v>12</v>
      </c>
      <c r="H611" s="110">
        <f t="shared" si="252"/>
        <v>17</v>
      </c>
      <c r="I611" s="110">
        <v>3</v>
      </c>
      <c r="J611" s="110">
        <v>14</v>
      </c>
      <c r="K611" s="110">
        <f t="shared" si="253"/>
        <v>3218.2470588235292</v>
      </c>
      <c r="L611" s="110">
        <v>2949.8999999999996</v>
      </c>
      <c r="M611" s="110">
        <v>268.34705882352944</v>
      </c>
      <c r="N611" s="114">
        <f t="shared" si="226"/>
        <v>81.941666666666649</v>
      </c>
      <c r="O611" s="114">
        <f t="shared" si="227"/>
        <v>1.5973039215686275</v>
      </c>
    </row>
    <row r="612" spans="2:15" ht="15" customHeight="1" x14ac:dyDescent="0.25">
      <c r="B612" s="27">
        <v>3</v>
      </c>
      <c r="C612" s="154" t="s">
        <v>228</v>
      </c>
      <c r="D612" s="154"/>
      <c r="E612" s="113">
        <f>F612+G612</f>
        <v>35</v>
      </c>
      <c r="F612" s="124">
        <f>F613+F614</f>
        <v>7</v>
      </c>
      <c r="G612" s="124">
        <f>G613+G614</f>
        <v>28</v>
      </c>
      <c r="H612" s="113">
        <f>I612+J612</f>
        <v>35</v>
      </c>
      <c r="I612" s="113">
        <f>I613+I614</f>
        <v>6</v>
      </c>
      <c r="J612" s="113">
        <f>J613+J614</f>
        <v>29</v>
      </c>
      <c r="K612" s="113">
        <f>L612+M612</f>
        <v>8472.1</v>
      </c>
      <c r="L612" s="125">
        <f>L613+L614</f>
        <v>7561.3</v>
      </c>
      <c r="M612" s="125">
        <f>M613+M614</f>
        <v>910.8</v>
      </c>
      <c r="N612" s="121">
        <f t="shared" si="226"/>
        <v>105.01805555555556</v>
      </c>
      <c r="O612" s="121">
        <f t="shared" si="227"/>
        <v>2.6172413793103448</v>
      </c>
    </row>
    <row r="613" spans="2:15" ht="23.25" customHeight="1" x14ac:dyDescent="0.25">
      <c r="B613" s="8"/>
      <c r="C613" s="14"/>
      <c r="D613" s="7" t="s">
        <v>695</v>
      </c>
      <c r="E613" s="110">
        <f t="shared" si="245"/>
        <v>20</v>
      </c>
      <c r="F613" s="110">
        <v>4</v>
      </c>
      <c r="G613" s="110">
        <v>16</v>
      </c>
      <c r="H613" s="110">
        <f t="shared" ref="H613:H614" si="254">I613+J613</f>
        <v>20</v>
      </c>
      <c r="I613" s="110">
        <v>4</v>
      </c>
      <c r="J613" s="110">
        <v>16</v>
      </c>
      <c r="K613" s="110">
        <f t="shared" ref="K613:K614" si="255">L613+M613</f>
        <v>5543.3770114942527</v>
      </c>
      <c r="L613" s="110">
        <v>5040.8666666666668</v>
      </c>
      <c r="M613" s="110">
        <v>502.51034482758621</v>
      </c>
      <c r="N613" s="114">
        <f t="shared" ref="N613:N674" si="256">L613/I613/12</f>
        <v>105.01805555555556</v>
      </c>
      <c r="O613" s="114">
        <f t="shared" ref="O613:O674" si="257">M613/J613/12</f>
        <v>2.6172413793103448</v>
      </c>
    </row>
    <row r="614" spans="2:15" ht="23.25" customHeight="1" x14ac:dyDescent="0.25">
      <c r="B614" s="27"/>
      <c r="C614" s="9"/>
      <c r="D614" s="7" t="s">
        <v>696</v>
      </c>
      <c r="E614" s="110">
        <f t="shared" si="245"/>
        <v>15</v>
      </c>
      <c r="F614" s="118">
        <v>3</v>
      </c>
      <c r="G614" s="118">
        <v>12</v>
      </c>
      <c r="H614" s="110">
        <f t="shared" si="254"/>
        <v>15</v>
      </c>
      <c r="I614" s="110">
        <v>2</v>
      </c>
      <c r="J614" s="110">
        <v>13</v>
      </c>
      <c r="K614" s="110">
        <f t="shared" si="255"/>
        <v>2928.7229885057473</v>
      </c>
      <c r="L614" s="110">
        <v>2520.4333333333334</v>
      </c>
      <c r="M614" s="110">
        <v>408.2896551724138</v>
      </c>
      <c r="N614" s="114">
        <f t="shared" si="256"/>
        <v>105.01805555555556</v>
      </c>
      <c r="O614" s="114">
        <f t="shared" si="257"/>
        <v>2.6172413793103448</v>
      </c>
    </row>
    <row r="615" spans="2:15" ht="48" customHeight="1" x14ac:dyDescent="0.25">
      <c r="B615" s="27">
        <v>4</v>
      </c>
      <c r="C615" s="40" t="s">
        <v>229</v>
      </c>
      <c r="D615" s="7" t="s">
        <v>697</v>
      </c>
      <c r="E615" s="113">
        <f t="shared" si="245"/>
        <v>65</v>
      </c>
      <c r="F615" s="124">
        <v>15</v>
      </c>
      <c r="G615" s="124">
        <v>50</v>
      </c>
      <c r="H615" s="113">
        <f t="shared" ref="H615:H644" si="258">I615+J615</f>
        <v>51</v>
      </c>
      <c r="I615" s="113">
        <v>11</v>
      </c>
      <c r="J615" s="113">
        <v>40</v>
      </c>
      <c r="K615" s="113">
        <f t="shared" ref="K615:K644" si="259">L615+M615</f>
        <v>14954.1</v>
      </c>
      <c r="L615" s="125">
        <v>13343.9</v>
      </c>
      <c r="M615" s="113">
        <v>1610.2</v>
      </c>
      <c r="N615" s="121">
        <f t="shared" si="256"/>
        <v>101.0901515151515</v>
      </c>
      <c r="O615" s="121">
        <f t="shared" si="257"/>
        <v>3.3545833333333337</v>
      </c>
    </row>
    <row r="616" spans="2:15" ht="15" customHeight="1" x14ac:dyDescent="0.25">
      <c r="B616" s="27">
        <v>5</v>
      </c>
      <c r="C616" s="154" t="s">
        <v>230</v>
      </c>
      <c r="D616" s="154"/>
      <c r="E616" s="113">
        <f>F616+G616</f>
        <v>67</v>
      </c>
      <c r="F616" s="124">
        <f>F617+F618</f>
        <v>14</v>
      </c>
      <c r="G616" s="124">
        <f>G617+G618</f>
        <v>53</v>
      </c>
      <c r="H616" s="113">
        <f>I616+J616</f>
        <v>53</v>
      </c>
      <c r="I616" s="113">
        <f>I617+I618</f>
        <v>8</v>
      </c>
      <c r="J616" s="113">
        <f>J617+J618</f>
        <v>45</v>
      </c>
      <c r="K616" s="113">
        <f>L616+M616</f>
        <v>10945</v>
      </c>
      <c r="L616" s="125">
        <f>L617+L618</f>
        <v>9767.7999999999993</v>
      </c>
      <c r="M616" s="125">
        <f>M617+M618</f>
        <v>1177.2</v>
      </c>
      <c r="N616" s="121">
        <f t="shared" si="256"/>
        <v>101.74791666666665</v>
      </c>
      <c r="O616" s="121">
        <f t="shared" si="257"/>
        <v>2.1800000000000002</v>
      </c>
    </row>
    <row r="617" spans="2:15" ht="18.75" customHeight="1" x14ac:dyDescent="0.25">
      <c r="B617" s="8"/>
      <c r="C617" s="14"/>
      <c r="D617" s="7" t="s">
        <v>698</v>
      </c>
      <c r="E617" s="110">
        <f>F617+G617</f>
        <v>52</v>
      </c>
      <c r="F617" s="110">
        <v>11</v>
      </c>
      <c r="G617" s="110">
        <v>41</v>
      </c>
      <c r="H617" s="110">
        <f t="shared" si="258"/>
        <v>43</v>
      </c>
      <c r="I617" s="110">
        <v>7</v>
      </c>
      <c r="J617" s="110">
        <v>36</v>
      </c>
      <c r="K617" s="110">
        <f t="shared" si="259"/>
        <v>9488.5849999999991</v>
      </c>
      <c r="L617" s="110">
        <f>9767.8/8*I617</f>
        <v>8546.8249999999989</v>
      </c>
      <c r="M617" s="110">
        <f>1177.2/45*J617</f>
        <v>941.76</v>
      </c>
      <c r="N617" s="114">
        <f t="shared" si="256"/>
        <v>101.74791666666665</v>
      </c>
      <c r="O617" s="114">
        <f t="shared" si="257"/>
        <v>2.1800000000000002</v>
      </c>
    </row>
    <row r="618" spans="2:15" ht="18.75" customHeight="1" x14ac:dyDescent="0.25">
      <c r="B618" s="27"/>
      <c r="C618" s="9"/>
      <c r="D618" s="7" t="s">
        <v>699</v>
      </c>
      <c r="E618" s="110">
        <f>F618+G618</f>
        <v>15</v>
      </c>
      <c r="F618" s="118">
        <v>3</v>
      </c>
      <c r="G618" s="118">
        <v>12</v>
      </c>
      <c r="H618" s="110">
        <f t="shared" si="258"/>
        <v>10</v>
      </c>
      <c r="I618" s="110">
        <v>1</v>
      </c>
      <c r="J618" s="110">
        <v>9</v>
      </c>
      <c r="K618" s="110">
        <f t="shared" si="259"/>
        <v>1456.415</v>
      </c>
      <c r="L618" s="110">
        <f>9767.8/8*I618</f>
        <v>1220.9749999999999</v>
      </c>
      <c r="M618" s="110">
        <f>1177.2/45*J618</f>
        <v>235.44</v>
      </c>
      <c r="N618" s="114">
        <f t="shared" si="256"/>
        <v>101.74791666666665</v>
      </c>
      <c r="O618" s="114">
        <f t="shared" si="257"/>
        <v>2.1800000000000002</v>
      </c>
    </row>
    <row r="619" spans="2:15" ht="15" customHeight="1" x14ac:dyDescent="0.25">
      <c r="B619" s="27">
        <v>6</v>
      </c>
      <c r="C619" s="154" t="s">
        <v>231</v>
      </c>
      <c r="D619" s="154"/>
      <c r="E619" s="113">
        <f>F619+G619</f>
        <v>50</v>
      </c>
      <c r="F619" s="124">
        <f>F620+F621+F622</f>
        <v>9</v>
      </c>
      <c r="G619" s="124">
        <f>G620+G621+G622</f>
        <v>41</v>
      </c>
      <c r="H619" s="113">
        <f>I619+J619</f>
        <v>47</v>
      </c>
      <c r="I619" s="113">
        <f>I620+I621+I622</f>
        <v>7</v>
      </c>
      <c r="J619" s="113">
        <f>J620+J621+J622</f>
        <v>40</v>
      </c>
      <c r="K619" s="113">
        <f>L619+M619</f>
        <v>4546.4000000000005</v>
      </c>
      <c r="L619" s="125">
        <f>L620+L621+L622</f>
        <v>4057.3</v>
      </c>
      <c r="M619" s="125">
        <f>M620+M621+M622</f>
        <v>489.1</v>
      </c>
      <c r="N619" s="121">
        <f t="shared" si="256"/>
        <v>48.301190476190477</v>
      </c>
      <c r="O619" s="121">
        <f t="shared" si="257"/>
        <v>1.0189583333333334</v>
      </c>
    </row>
    <row r="620" spans="2:15" ht="26.25" customHeight="1" x14ac:dyDescent="0.25">
      <c r="B620" s="8"/>
      <c r="C620" s="14"/>
      <c r="D620" s="7" t="s">
        <v>700</v>
      </c>
      <c r="E620" s="110">
        <f>F620+G620</f>
        <v>18</v>
      </c>
      <c r="F620" s="110">
        <v>3</v>
      </c>
      <c r="G620" s="110">
        <v>15</v>
      </c>
      <c r="H620" s="110">
        <f t="shared" ref="H620:H622" si="260">I620+J620</f>
        <v>18</v>
      </c>
      <c r="I620" s="110">
        <v>2</v>
      </c>
      <c r="J620" s="110">
        <v>16</v>
      </c>
      <c r="K620" s="110">
        <f t="shared" ref="K620:K622" si="261">L620+M620</f>
        <v>1354.8685714285716</v>
      </c>
      <c r="L620" s="110">
        <v>1159.2285714285715</v>
      </c>
      <c r="M620" s="110">
        <v>195.64000000000001</v>
      </c>
      <c r="N620" s="114">
        <f t="shared" si="256"/>
        <v>48.301190476190477</v>
      </c>
      <c r="O620" s="114">
        <f t="shared" si="257"/>
        <v>1.0189583333333334</v>
      </c>
    </row>
    <row r="621" spans="2:15" ht="26.25" customHeight="1" x14ac:dyDescent="0.25">
      <c r="B621" s="27"/>
      <c r="C621" s="9"/>
      <c r="D621" s="7" t="s">
        <v>701</v>
      </c>
      <c r="E621" s="110">
        <f t="shared" ref="E621:E622" si="262">F621+G621</f>
        <v>15</v>
      </c>
      <c r="F621" s="118">
        <v>3</v>
      </c>
      <c r="G621" s="118">
        <v>12</v>
      </c>
      <c r="H621" s="110">
        <f t="shared" si="260"/>
        <v>13</v>
      </c>
      <c r="I621" s="110">
        <v>3</v>
      </c>
      <c r="J621" s="110">
        <v>10</v>
      </c>
      <c r="K621" s="110">
        <f t="shared" si="261"/>
        <v>1861.1178571428572</v>
      </c>
      <c r="L621" s="110">
        <v>1738.8428571428572</v>
      </c>
      <c r="M621" s="110">
        <v>122.27500000000001</v>
      </c>
      <c r="N621" s="114">
        <f t="shared" si="256"/>
        <v>48.301190476190477</v>
      </c>
      <c r="O621" s="114">
        <f t="shared" si="257"/>
        <v>1.0189583333333334</v>
      </c>
    </row>
    <row r="622" spans="2:15" ht="26.25" customHeight="1" x14ac:dyDescent="0.25">
      <c r="B622" s="27"/>
      <c r="C622" s="9"/>
      <c r="D622" s="7" t="s">
        <v>702</v>
      </c>
      <c r="E622" s="110">
        <f t="shared" si="262"/>
        <v>17</v>
      </c>
      <c r="F622" s="118">
        <v>3</v>
      </c>
      <c r="G622" s="118">
        <v>14</v>
      </c>
      <c r="H622" s="110">
        <f t="shared" si="260"/>
        <v>16</v>
      </c>
      <c r="I622" s="110">
        <v>2</v>
      </c>
      <c r="J622" s="110">
        <v>14</v>
      </c>
      <c r="K622" s="110">
        <f t="shared" si="261"/>
        <v>1330.4135714285715</v>
      </c>
      <c r="L622" s="110">
        <v>1159.2285714285715</v>
      </c>
      <c r="M622" s="110">
        <v>171.185</v>
      </c>
      <c r="N622" s="114">
        <f t="shared" si="256"/>
        <v>48.301190476190477</v>
      </c>
      <c r="O622" s="114">
        <f t="shared" si="257"/>
        <v>1.0189583333333334</v>
      </c>
    </row>
    <row r="623" spans="2:15" ht="22.5" customHeight="1" x14ac:dyDescent="0.25">
      <c r="B623" s="27">
        <v>7</v>
      </c>
      <c r="C623" s="154" t="s">
        <v>232</v>
      </c>
      <c r="D623" s="154"/>
      <c r="E623" s="113">
        <f>F623+G623</f>
        <v>55</v>
      </c>
      <c r="F623" s="124">
        <f>F624+F625</f>
        <v>11</v>
      </c>
      <c r="G623" s="124">
        <f>G624+G625</f>
        <v>44</v>
      </c>
      <c r="H623" s="113">
        <f>I623+J623</f>
        <v>56</v>
      </c>
      <c r="I623" s="113">
        <f>I624+I625</f>
        <v>11</v>
      </c>
      <c r="J623" s="113">
        <f>J624+J625</f>
        <v>45</v>
      </c>
      <c r="K623" s="113">
        <f>L623+M623</f>
        <v>13229.9</v>
      </c>
      <c r="L623" s="125">
        <f>L624+L625</f>
        <v>11807.8</v>
      </c>
      <c r="M623" s="125">
        <f>M624+M625</f>
        <v>1422.1</v>
      </c>
      <c r="N623" s="121">
        <f t="shared" si="256"/>
        <v>89.453030303030289</v>
      </c>
      <c r="O623" s="121">
        <f t="shared" si="257"/>
        <v>2.6335185185185184</v>
      </c>
    </row>
    <row r="624" spans="2:15" ht="23.25" customHeight="1" x14ac:dyDescent="0.25">
      <c r="B624" s="8"/>
      <c r="C624" s="14"/>
      <c r="D624" s="7" t="s">
        <v>703</v>
      </c>
      <c r="E624" s="110">
        <f>F624+G624</f>
        <v>39</v>
      </c>
      <c r="F624" s="110">
        <v>8</v>
      </c>
      <c r="G624" s="110">
        <v>31</v>
      </c>
      <c r="H624" s="110">
        <f t="shared" ref="H624:H625" si="263">I624+J624</f>
        <v>38</v>
      </c>
      <c r="I624" s="110">
        <v>8</v>
      </c>
      <c r="J624" s="110">
        <v>30</v>
      </c>
      <c r="K624" s="110">
        <f t="shared" ref="K624:K625" si="264">L624+M624</f>
        <v>9213.5266666666648</v>
      </c>
      <c r="L624" s="110">
        <v>8265.4599999999991</v>
      </c>
      <c r="M624" s="110">
        <v>948.06666666666661</v>
      </c>
      <c r="N624" s="114">
        <f t="shared" si="256"/>
        <v>86.098541666666662</v>
      </c>
      <c r="O624" s="114">
        <f t="shared" si="257"/>
        <v>2.6335185185185184</v>
      </c>
    </row>
    <row r="625" spans="2:15" ht="23.25" customHeight="1" x14ac:dyDescent="0.25">
      <c r="B625" s="27"/>
      <c r="C625" s="9"/>
      <c r="D625" s="7" t="s">
        <v>704</v>
      </c>
      <c r="E625" s="110">
        <f>F625+G625</f>
        <v>16</v>
      </c>
      <c r="F625" s="118">
        <v>3</v>
      </c>
      <c r="G625" s="118">
        <v>13</v>
      </c>
      <c r="H625" s="110">
        <f t="shared" si="263"/>
        <v>18</v>
      </c>
      <c r="I625" s="110">
        <v>3</v>
      </c>
      <c r="J625" s="110">
        <v>15</v>
      </c>
      <c r="K625" s="110">
        <f t="shared" si="264"/>
        <v>4016.3733333333334</v>
      </c>
      <c r="L625" s="110">
        <v>3542.34</v>
      </c>
      <c r="M625" s="110">
        <v>474.0333333333333</v>
      </c>
      <c r="N625" s="114">
        <f t="shared" si="256"/>
        <v>98.398333333333326</v>
      </c>
      <c r="O625" s="114">
        <f t="shared" si="257"/>
        <v>2.6335185185185184</v>
      </c>
    </row>
    <row r="626" spans="2:15" ht="22.5" customHeight="1" x14ac:dyDescent="0.25">
      <c r="B626" s="27">
        <v>8</v>
      </c>
      <c r="C626" s="154" t="s">
        <v>233</v>
      </c>
      <c r="D626" s="154"/>
      <c r="E626" s="113">
        <f>F626+G626</f>
        <v>142</v>
      </c>
      <c r="F626" s="124">
        <f>F627+F628+F629+F630</f>
        <v>29</v>
      </c>
      <c r="G626" s="124">
        <f>G627+G628+G629+G630</f>
        <v>113</v>
      </c>
      <c r="H626" s="113">
        <f>I626+J626</f>
        <v>126</v>
      </c>
      <c r="I626" s="113">
        <f>I627+I628+I629+I630</f>
        <v>21</v>
      </c>
      <c r="J626" s="113">
        <f>J627+J628+J629+J630</f>
        <v>105</v>
      </c>
      <c r="K626" s="113">
        <f>L626+M626</f>
        <v>28645.600000000002</v>
      </c>
      <c r="L626" s="125">
        <f>L627+L628+L629+L630</f>
        <v>25570.000000000004</v>
      </c>
      <c r="M626" s="125">
        <f>M627+M628+M629+M630</f>
        <v>3075.6</v>
      </c>
      <c r="N626" s="121">
        <f t="shared" si="256"/>
        <v>101.46825396825398</v>
      </c>
      <c r="O626" s="121">
        <f t="shared" si="257"/>
        <v>2.440952380952381</v>
      </c>
    </row>
    <row r="627" spans="2:15" ht="26.25" customHeight="1" x14ac:dyDescent="0.25">
      <c r="B627" s="8"/>
      <c r="C627" s="14"/>
      <c r="D627" s="7" t="s">
        <v>705</v>
      </c>
      <c r="E627" s="110">
        <f>F627+G627</f>
        <v>67</v>
      </c>
      <c r="F627" s="110">
        <v>14</v>
      </c>
      <c r="G627" s="110">
        <v>53</v>
      </c>
      <c r="H627" s="110">
        <f t="shared" ref="H627:H630" si="265">I627+J627</f>
        <v>57</v>
      </c>
      <c r="I627" s="110">
        <v>12</v>
      </c>
      <c r="J627" s="110">
        <v>45</v>
      </c>
      <c r="K627" s="110">
        <f t="shared" ref="K627:K630" si="266">L627+M627</f>
        <v>15929.542857142858</v>
      </c>
      <c r="L627" s="110">
        <v>14611.428571428572</v>
      </c>
      <c r="M627" s="110">
        <v>1318.1142857142856</v>
      </c>
      <c r="N627" s="114">
        <f t="shared" si="256"/>
        <v>101.46825396825398</v>
      </c>
      <c r="O627" s="114">
        <f t="shared" si="257"/>
        <v>2.4409523809523805</v>
      </c>
    </row>
    <row r="628" spans="2:15" ht="26.25" customHeight="1" x14ac:dyDescent="0.25">
      <c r="B628" s="27"/>
      <c r="C628" s="9"/>
      <c r="D628" s="7" t="s">
        <v>706</v>
      </c>
      <c r="E628" s="110">
        <f t="shared" ref="E628:E640" si="267">F628+G628</f>
        <v>30</v>
      </c>
      <c r="F628" s="118">
        <v>6</v>
      </c>
      <c r="G628" s="118">
        <v>24</v>
      </c>
      <c r="H628" s="110">
        <f t="shared" si="265"/>
        <v>24</v>
      </c>
      <c r="I628" s="110">
        <v>3</v>
      </c>
      <c r="J628" s="110">
        <v>21</v>
      </c>
      <c r="K628" s="110">
        <f t="shared" si="266"/>
        <v>4267.977142857143</v>
      </c>
      <c r="L628" s="110">
        <v>3652.8571428571431</v>
      </c>
      <c r="M628" s="110">
        <v>615.12</v>
      </c>
      <c r="N628" s="114">
        <f t="shared" si="256"/>
        <v>101.46825396825398</v>
      </c>
      <c r="O628" s="114">
        <f t="shared" si="257"/>
        <v>2.440952380952381</v>
      </c>
    </row>
    <row r="629" spans="2:15" ht="26.25" customHeight="1" x14ac:dyDescent="0.25">
      <c r="B629" s="27"/>
      <c r="C629" s="9"/>
      <c r="D629" s="7" t="s">
        <v>707</v>
      </c>
      <c r="E629" s="110">
        <f t="shared" si="267"/>
        <v>25</v>
      </c>
      <c r="F629" s="118">
        <v>5</v>
      </c>
      <c r="G629" s="118">
        <v>20</v>
      </c>
      <c r="H629" s="110">
        <f t="shared" si="265"/>
        <v>23</v>
      </c>
      <c r="I629" s="110">
        <v>2</v>
      </c>
      <c r="J629" s="110">
        <v>21</v>
      </c>
      <c r="K629" s="110">
        <f t="shared" si="266"/>
        <v>3050.3580952380953</v>
      </c>
      <c r="L629" s="110">
        <v>2435.2380952380954</v>
      </c>
      <c r="M629" s="110">
        <v>615.12</v>
      </c>
      <c r="N629" s="114">
        <f t="shared" si="256"/>
        <v>101.46825396825398</v>
      </c>
      <c r="O629" s="114">
        <f t="shared" si="257"/>
        <v>2.440952380952381</v>
      </c>
    </row>
    <row r="630" spans="2:15" ht="26.25" customHeight="1" x14ac:dyDescent="0.25">
      <c r="B630" s="27"/>
      <c r="C630" s="9"/>
      <c r="D630" s="7" t="s">
        <v>708</v>
      </c>
      <c r="E630" s="110">
        <f t="shared" si="267"/>
        <v>20</v>
      </c>
      <c r="F630" s="118">
        <v>4</v>
      </c>
      <c r="G630" s="118">
        <v>16</v>
      </c>
      <c r="H630" s="110">
        <f t="shared" si="265"/>
        <v>22</v>
      </c>
      <c r="I630" s="110">
        <v>4</v>
      </c>
      <c r="J630" s="110">
        <v>18</v>
      </c>
      <c r="K630" s="110">
        <f t="shared" si="266"/>
        <v>5397.7219047619055</v>
      </c>
      <c r="L630" s="110">
        <v>4870.4761904761908</v>
      </c>
      <c r="M630" s="110">
        <v>527.24571428571426</v>
      </c>
      <c r="N630" s="114">
        <f t="shared" si="256"/>
        <v>101.46825396825398</v>
      </c>
      <c r="O630" s="114">
        <f t="shared" si="257"/>
        <v>2.4409523809523805</v>
      </c>
    </row>
    <row r="631" spans="2:15" ht="15" customHeight="1" x14ac:dyDescent="0.25">
      <c r="B631" s="27">
        <v>9</v>
      </c>
      <c r="C631" s="154" t="s">
        <v>234</v>
      </c>
      <c r="D631" s="154"/>
      <c r="E631" s="113">
        <f>F631+G631</f>
        <v>81</v>
      </c>
      <c r="F631" s="124">
        <f>F632+F633+F634</f>
        <v>15</v>
      </c>
      <c r="G631" s="124">
        <f>G632+G633+G634</f>
        <v>66</v>
      </c>
      <c r="H631" s="113">
        <f>I631+J631</f>
        <v>69</v>
      </c>
      <c r="I631" s="113">
        <f>I632+I633+I634</f>
        <v>9</v>
      </c>
      <c r="J631" s="113">
        <f>J632+J633+J634</f>
        <v>60</v>
      </c>
      <c r="K631" s="113">
        <f>L631+M631</f>
        <v>10113.099999999999</v>
      </c>
      <c r="L631" s="125">
        <f>L632+L633+L634</f>
        <v>9025.3999999999978</v>
      </c>
      <c r="M631" s="125">
        <f>M632+M633+M634</f>
        <v>1087.7</v>
      </c>
      <c r="N631" s="121">
        <f t="shared" si="256"/>
        <v>83.568518518518502</v>
      </c>
      <c r="O631" s="121">
        <f t="shared" si="257"/>
        <v>1.5106944444444446</v>
      </c>
    </row>
    <row r="632" spans="2:15" ht="28.5" customHeight="1" x14ac:dyDescent="0.25">
      <c r="B632" s="8"/>
      <c r="C632" s="14"/>
      <c r="D632" s="10" t="s">
        <v>709</v>
      </c>
      <c r="E632" s="110">
        <f t="shared" si="267"/>
        <v>48</v>
      </c>
      <c r="F632" s="110">
        <v>9</v>
      </c>
      <c r="G632" s="110">
        <v>39</v>
      </c>
      <c r="H632" s="110">
        <f t="shared" ref="H632:H634" si="268">I632+J632</f>
        <v>40</v>
      </c>
      <c r="I632" s="110">
        <v>5</v>
      </c>
      <c r="J632" s="110">
        <v>35</v>
      </c>
      <c r="K632" s="110">
        <f t="shared" ref="K632:K634" si="269">L632+M632</f>
        <v>5648.6027777777772</v>
      </c>
      <c r="L632" s="110">
        <v>5014.1111111111104</v>
      </c>
      <c r="M632" s="110">
        <f>1087.7/60*J632</f>
        <v>634.49166666666667</v>
      </c>
      <c r="N632" s="114">
        <f t="shared" si="256"/>
        <v>83.568518518518502</v>
      </c>
      <c r="O632" s="114">
        <f t="shared" si="257"/>
        <v>1.5106944444444446</v>
      </c>
    </row>
    <row r="633" spans="2:15" ht="28.5" customHeight="1" x14ac:dyDescent="0.25">
      <c r="B633" s="27"/>
      <c r="C633" s="9"/>
      <c r="D633" s="10" t="s">
        <v>710</v>
      </c>
      <c r="E633" s="110">
        <f t="shared" si="267"/>
        <v>17</v>
      </c>
      <c r="F633" s="118">
        <v>3</v>
      </c>
      <c r="G633" s="118">
        <v>14</v>
      </c>
      <c r="H633" s="110">
        <f t="shared" si="268"/>
        <v>15</v>
      </c>
      <c r="I633" s="110">
        <v>2</v>
      </c>
      <c r="J633" s="110">
        <v>13</v>
      </c>
      <c r="K633" s="110">
        <f t="shared" si="269"/>
        <v>2241.3127777777772</v>
      </c>
      <c r="L633" s="110">
        <v>2005.6444444444439</v>
      </c>
      <c r="M633" s="110">
        <f t="shared" ref="M633:M634" si="270">1087.7/60*J633</f>
        <v>235.66833333333335</v>
      </c>
      <c r="N633" s="114">
        <f t="shared" si="256"/>
        <v>83.568518518518502</v>
      </c>
      <c r="O633" s="114">
        <f t="shared" si="257"/>
        <v>1.5106944444444446</v>
      </c>
    </row>
    <row r="634" spans="2:15" ht="28.5" customHeight="1" x14ac:dyDescent="0.25">
      <c r="B634" s="27"/>
      <c r="C634" s="9"/>
      <c r="D634" s="10" t="s">
        <v>711</v>
      </c>
      <c r="E634" s="110">
        <f t="shared" si="267"/>
        <v>16</v>
      </c>
      <c r="F634" s="118">
        <v>3</v>
      </c>
      <c r="G634" s="118">
        <v>13</v>
      </c>
      <c r="H634" s="110">
        <f t="shared" si="268"/>
        <v>14</v>
      </c>
      <c r="I634" s="110">
        <v>2</v>
      </c>
      <c r="J634" s="110">
        <v>12</v>
      </c>
      <c r="K634" s="110">
        <f t="shared" si="269"/>
        <v>2223.1844444444441</v>
      </c>
      <c r="L634" s="110">
        <v>2005.6444444444439</v>
      </c>
      <c r="M634" s="110">
        <f t="shared" si="270"/>
        <v>217.54000000000002</v>
      </c>
      <c r="N634" s="114">
        <f t="shared" si="256"/>
        <v>83.568518518518502</v>
      </c>
      <c r="O634" s="114">
        <f t="shared" si="257"/>
        <v>1.5106944444444446</v>
      </c>
    </row>
    <row r="635" spans="2:15" ht="22.5" customHeight="1" x14ac:dyDescent="0.25">
      <c r="B635" s="27">
        <v>10</v>
      </c>
      <c r="C635" s="154" t="s">
        <v>235</v>
      </c>
      <c r="D635" s="154"/>
      <c r="E635" s="113">
        <f>F635+G635</f>
        <v>50</v>
      </c>
      <c r="F635" s="124">
        <f>F636+F637</f>
        <v>9</v>
      </c>
      <c r="G635" s="124">
        <f>G636+G637</f>
        <v>41</v>
      </c>
      <c r="H635" s="113">
        <f>I635+J635</f>
        <v>48</v>
      </c>
      <c r="I635" s="113">
        <f>I636+I637</f>
        <v>9</v>
      </c>
      <c r="J635" s="113">
        <f>J636+J637</f>
        <v>39</v>
      </c>
      <c r="K635" s="113">
        <f>L635+M635</f>
        <v>6484.8</v>
      </c>
      <c r="L635" s="125">
        <f>L636+L637</f>
        <v>5787.7</v>
      </c>
      <c r="M635" s="125">
        <f>M636+M637</f>
        <v>697.10000000000014</v>
      </c>
      <c r="N635" s="121">
        <f t="shared" si="256"/>
        <v>53.589814814814815</v>
      </c>
      <c r="O635" s="121">
        <f t="shared" si="257"/>
        <v>1.4895299145299148</v>
      </c>
    </row>
    <row r="636" spans="2:15" ht="23.25" customHeight="1" x14ac:dyDescent="0.25">
      <c r="B636" s="8"/>
      <c r="C636" s="14"/>
      <c r="D636" s="7" t="s">
        <v>712</v>
      </c>
      <c r="E636" s="110">
        <f t="shared" si="267"/>
        <v>32</v>
      </c>
      <c r="F636" s="110">
        <v>6</v>
      </c>
      <c r="G636" s="110">
        <v>26</v>
      </c>
      <c r="H636" s="110">
        <f t="shared" ref="H636:H637" si="271">I636+J636</f>
        <v>28</v>
      </c>
      <c r="I636" s="110">
        <v>6</v>
      </c>
      <c r="J636" s="110">
        <v>22</v>
      </c>
      <c r="K636" s="110">
        <f t="shared" ref="K636:K637" si="272">L636+M636</f>
        <v>4251.7025641025639</v>
      </c>
      <c r="L636" s="110">
        <f>5787.7/9*I636</f>
        <v>3858.4666666666667</v>
      </c>
      <c r="M636" s="110">
        <f>697.1/39*J636</f>
        <v>393.23589743589747</v>
      </c>
      <c r="N636" s="114">
        <f t="shared" si="256"/>
        <v>53.589814814814815</v>
      </c>
      <c r="O636" s="114">
        <f t="shared" si="257"/>
        <v>1.4895299145299148</v>
      </c>
    </row>
    <row r="637" spans="2:15" ht="23.25" customHeight="1" x14ac:dyDescent="0.25">
      <c r="B637" s="27"/>
      <c r="C637" s="9"/>
      <c r="D637" s="7" t="s">
        <v>713</v>
      </c>
      <c r="E637" s="110">
        <f t="shared" si="267"/>
        <v>18</v>
      </c>
      <c r="F637" s="118">
        <v>3</v>
      </c>
      <c r="G637" s="118">
        <v>15</v>
      </c>
      <c r="H637" s="110">
        <f t="shared" si="271"/>
        <v>20</v>
      </c>
      <c r="I637" s="110">
        <v>3</v>
      </c>
      <c r="J637" s="110">
        <v>17</v>
      </c>
      <c r="K637" s="110">
        <f t="shared" si="272"/>
        <v>2233.0974358974358</v>
      </c>
      <c r="L637" s="110">
        <f>5787.7/9*I637</f>
        <v>1929.2333333333333</v>
      </c>
      <c r="M637" s="110">
        <f>697.1/39*J637</f>
        <v>303.86410256410261</v>
      </c>
      <c r="N637" s="114">
        <f t="shared" si="256"/>
        <v>53.589814814814815</v>
      </c>
      <c r="O637" s="114">
        <f t="shared" si="257"/>
        <v>1.4895299145299148</v>
      </c>
    </row>
    <row r="638" spans="2:15" ht="15" customHeight="1" x14ac:dyDescent="0.25">
      <c r="B638" s="27">
        <v>11</v>
      </c>
      <c r="C638" s="154" t="s">
        <v>236</v>
      </c>
      <c r="D638" s="154"/>
      <c r="E638" s="113">
        <f>F638+G638</f>
        <v>74</v>
      </c>
      <c r="F638" s="124">
        <f>F639+F640</f>
        <v>16</v>
      </c>
      <c r="G638" s="124">
        <f>G639+G640</f>
        <v>58</v>
      </c>
      <c r="H638" s="113">
        <f>I638+J638</f>
        <v>75</v>
      </c>
      <c r="I638" s="113">
        <f>I639+I640</f>
        <v>14</v>
      </c>
      <c r="J638" s="113">
        <f>J639+J640</f>
        <v>61</v>
      </c>
      <c r="K638" s="113">
        <f>L638+M638</f>
        <v>19530</v>
      </c>
      <c r="L638" s="125">
        <f>L639+L640</f>
        <v>17430.099999999999</v>
      </c>
      <c r="M638" s="125">
        <f>M639+M640</f>
        <v>2099.8999999999996</v>
      </c>
      <c r="N638" s="121">
        <f t="shared" si="256"/>
        <v>103.75059523809523</v>
      </c>
      <c r="O638" s="121">
        <f t="shared" si="257"/>
        <v>2.8687158469945349</v>
      </c>
    </row>
    <row r="639" spans="2:15" ht="25.5" customHeight="1" x14ac:dyDescent="0.25">
      <c r="B639" s="8"/>
      <c r="C639" s="14"/>
      <c r="D639" s="7" t="s">
        <v>714</v>
      </c>
      <c r="E639" s="110">
        <f t="shared" si="267"/>
        <v>38</v>
      </c>
      <c r="F639" s="110">
        <v>8</v>
      </c>
      <c r="G639" s="110">
        <v>30</v>
      </c>
      <c r="H639" s="110">
        <f t="shared" ref="H639:H640" si="273">I639+J639</f>
        <v>37</v>
      </c>
      <c r="I639" s="110">
        <v>6</v>
      </c>
      <c r="J639" s="110">
        <v>31</v>
      </c>
      <c r="K639" s="110">
        <f t="shared" ref="K639:K640" si="274">L639+M639</f>
        <v>8537.2051522248239</v>
      </c>
      <c r="L639" s="110">
        <f>17430.1/14*I639</f>
        <v>7470.0428571428565</v>
      </c>
      <c r="M639" s="110">
        <f>2099.9/61*J639</f>
        <v>1067.1622950819672</v>
      </c>
      <c r="N639" s="114">
        <f t="shared" si="256"/>
        <v>103.75059523809523</v>
      </c>
      <c r="O639" s="114">
        <f t="shared" si="257"/>
        <v>2.8687158469945353</v>
      </c>
    </row>
    <row r="640" spans="2:15" ht="25.5" customHeight="1" x14ac:dyDescent="0.25">
      <c r="B640" s="27"/>
      <c r="C640" s="9"/>
      <c r="D640" s="7" t="s">
        <v>715</v>
      </c>
      <c r="E640" s="110">
        <f t="shared" si="267"/>
        <v>36</v>
      </c>
      <c r="F640" s="126">
        <v>8</v>
      </c>
      <c r="G640" s="118">
        <v>28</v>
      </c>
      <c r="H640" s="110">
        <f t="shared" si="273"/>
        <v>38</v>
      </c>
      <c r="I640" s="110">
        <v>8</v>
      </c>
      <c r="J640" s="110">
        <v>30</v>
      </c>
      <c r="K640" s="110">
        <f t="shared" si="274"/>
        <v>10992.794847775174</v>
      </c>
      <c r="L640" s="110">
        <f>17430.1/14*I640</f>
        <v>9960.057142857142</v>
      </c>
      <c r="M640" s="110">
        <f>2099.9/61*J640</f>
        <v>1032.7377049180327</v>
      </c>
      <c r="N640" s="114">
        <f t="shared" si="256"/>
        <v>103.75059523809523</v>
      </c>
      <c r="O640" s="114">
        <f t="shared" si="257"/>
        <v>2.8687158469945353</v>
      </c>
    </row>
    <row r="641" spans="2:15" ht="15.75" x14ac:dyDescent="0.25">
      <c r="B641" s="27">
        <v>12</v>
      </c>
      <c r="C641" s="77" t="s">
        <v>237</v>
      </c>
      <c r="D641" s="7" t="s">
        <v>716</v>
      </c>
      <c r="E641" s="113">
        <f t="shared" si="245"/>
        <v>121</v>
      </c>
      <c r="F641" s="127">
        <v>26</v>
      </c>
      <c r="G641" s="127">
        <v>95</v>
      </c>
      <c r="H641" s="113">
        <f t="shared" si="258"/>
        <v>105</v>
      </c>
      <c r="I641" s="113">
        <v>19</v>
      </c>
      <c r="J641" s="113">
        <v>86</v>
      </c>
      <c r="K641" s="113">
        <f t="shared" si="259"/>
        <v>32152.3</v>
      </c>
      <c r="L641" s="125">
        <v>28709.7</v>
      </c>
      <c r="M641" s="113">
        <v>3442.6</v>
      </c>
      <c r="N641" s="121">
        <f t="shared" si="256"/>
        <v>125.91973684210528</v>
      </c>
      <c r="O641" s="121">
        <f t="shared" si="257"/>
        <v>3.3358527131782942</v>
      </c>
    </row>
    <row r="642" spans="2:15" ht="15.75" x14ac:dyDescent="0.25">
      <c r="B642" s="27">
        <v>13</v>
      </c>
      <c r="C642" s="40" t="s">
        <v>238</v>
      </c>
      <c r="D642" s="7" t="s">
        <v>717</v>
      </c>
      <c r="E642" s="113">
        <f t="shared" si="245"/>
        <v>172</v>
      </c>
      <c r="F642" s="124">
        <v>37</v>
      </c>
      <c r="G642" s="124">
        <v>135</v>
      </c>
      <c r="H642" s="113">
        <f t="shared" si="258"/>
        <v>143</v>
      </c>
      <c r="I642" s="113">
        <v>29</v>
      </c>
      <c r="J642" s="113">
        <v>114</v>
      </c>
      <c r="K642" s="113">
        <f t="shared" si="259"/>
        <v>73241.006999999998</v>
      </c>
      <c r="L642" s="125">
        <v>50254.756999999998</v>
      </c>
      <c r="M642" s="113">
        <v>22986.25</v>
      </c>
      <c r="N642" s="121">
        <f t="shared" si="256"/>
        <v>144.41022126436781</v>
      </c>
      <c r="O642" s="121">
        <f t="shared" si="257"/>
        <v>16.802814327485379</v>
      </c>
    </row>
    <row r="643" spans="2:15" ht="15.75" x14ac:dyDescent="0.25">
      <c r="B643" s="27">
        <v>14</v>
      </c>
      <c r="C643" s="40" t="s">
        <v>239</v>
      </c>
      <c r="D643" s="7" t="s">
        <v>718</v>
      </c>
      <c r="E643" s="113">
        <f t="shared" si="245"/>
        <v>132</v>
      </c>
      <c r="F643" s="124">
        <v>26</v>
      </c>
      <c r="G643" s="124">
        <v>106</v>
      </c>
      <c r="H643" s="113">
        <f t="shared" si="258"/>
        <v>117</v>
      </c>
      <c r="I643" s="113">
        <v>22</v>
      </c>
      <c r="J643" s="113">
        <v>95</v>
      </c>
      <c r="K643" s="113">
        <f t="shared" si="259"/>
        <v>53749.9</v>
      </c>
      <c r="L643" s="125">
        <v>42899.343000000001</v>
      </c>
      <c r="M643" s="113">
        <v>10850.557000000001</v>
      </c>
      <c r="N643" s="121">
        <f t="shared" si="256"/>
        <v>162.49751136363636</v>
      </c>
      <c r="O643" s="121">
        <f t="shared" si="257"/>
        <v>9.518032456140352</v>
      </c>
    </row>
    <row r="644" spans="2:15" ht="31.5" x14ac:dyDescent="0.25">
      <c r="B644" s="27">
        <v>15</v>
      </c>
      <c r="C644" s="40" t="s">
        <v>240</v>
      </c>
      <c r="D644" s="7" t="s">
        <v>719</v>
      </c>
      <c r="E644" s="113">
        <f t="shared" si="245"/>
        <v>146</v>
      </c>
      <c r="F644" s="124">
        <v>32</v>
      </c>
      <c r="G644" s="124">
        <v>114</v>
      </c>
      <c r="H644" s="113">
        <f t="shared" si="258"/>
        <v>118</v>
      </c>
      <c r="I644" s="113">
        <v>27</v>
      </c>
      <c r="J644" s="113">
        <v>91</v>
      </c>
      <c r="K644" s="113">
        <f t="shared" si="259"/>
        <v>39576.199999999997</v>
      </c>
      <c r="L644" s="125">
        <v>35340.6</v>
      </c>
      <c r="M644" s="113">
        <v>4235.6000000000004</v>
      </c>
      <c r="N644" s="121">
        <f t="shared" si="256"/>
        <v>109.07592592592592</v>
      </c>
      <c r="O644" s="121">
        <f t="shared" si="257"/>
        <v>3.8787545787545792</v>
      </c>
    </row>
    <row r="645" spans="2:15" ht="66" customHeight="1" x14ac:dyDescent="0.25">
      <c r="B645" s="8"/>
      <c r="C645" s="140" t="s">
        <v>241</v>
      </c>
      <c r="D645" s="140"/>
      <c r="E645" s="113">
        <f t="shared" ref="E645" si="275">F645+G645</f>
        <v>957</v>
      </c>
      <c r="F645" s="113">
        <f>F646+F647+F650+F654+F657+F660+F664+F667+F671+F675+F679+F683+F687</f>
        <v>177</v>
      </c>
      <c r="G645" s="113">
        <f>G646+G647+G650+G654+G657+G660+G664+G667+G671+G675+G679+G683+G687</f>
        <v>780</v>
      </c>
      <c r="H645" s="113">
        <f t="shared" ref="H645" si="276">I645+J645</f>
        <v>858</v>
      </c>
      <c r="I645" s="113">
        <f>I646+I647+I650+I654+I657+I660+I664+I667+I671+I675+I679+I683+I687</f>
        <v>130</v>
      </c>
      <c r="J645" s="113">
        <f>J646+J647+J650+J654+J657+J660+J664+J667+J671+J675+J679+J683+J687</f>
        <v>728</v>
      </c>
      <c r="K645" s="113">
        <f t="shared" ref="K645" si="277">L645+M645</f>
        <v>222126.3</v>
      </c>
      <c r="L645" s="113">
        <f>L646+L647+L650+L654+L657+L660+L664+L667+L671+L675+L679+L683+L687</f>
        <v>146354.29999999999</v>
      </c>
      <c r="M645" s="113">
        <f>M646+M647+M650+M654+M657+M660+M664+M667+M671+M675+M679+M683+M687</f>
        <v>75772</v>
      </c>
      <c r="N645" s="113">
        <f t="shared" si="256"/>
        <v>93.816858974358965</v>
      </c>
      <c r="O645" s="113">
        <f t="shared" si="257"/>
        <v>8.6735347985347975</v>
      </c>
    </row>
    <row r="646" spans="2:15" ht="15.75" customHeight="1" x14ac:dyDescent="0.25">
      <c r="B646" s="16">
        <v>1</v>
      </c>
      <c r="C646" s="149" t="s">
        <v>242</v>
      </c>
      <c r="D646" s="149"/>
      <c r="E646" s="113">
        <f>F646+G646</f>
        <v>22</v>
      </c>
      <c r="F646" s="113"/>
      <c r="G646" s="113">
        <v>22</v>
      </c>
      <c r="H646" s="113">
        <f>I646+J646</f>
        <v>20</v>
      </c>
      <c r="I646" s="113"/>
      <c r="J646" s="110">
        <v>20</v>
      </c>
      <c r="K646" s="113">
        <f>L646+M646</f>
        <v>5889</v>
      </c>
      <c r="L646" s="113"/>
      <c r="M646" s="113">
        <v>5889</v>
      </c>
      <c r="N646" s="110"/>
      <c r="O646" s="110">
        <f t="shared" si="257"/>
        <v>24.537499999999998</v>
      </c>
    </row>
    <row r="647" spans="2:15" ht="15.75" x14ac:dyDescent="0.25">
      <c r="B647" s="16">
        <v>2</v>
      </c>
      <c r="C647" s="78" t="s">
        <v>245</v>
      </c>
      <c r="D647" s="17"/>
      <c r="E647" s="113">
        <f t="shared" ref="E647:M647" si="278">E648+E649</f>
        <v>51</v>
      </c>
      <c r="F647" s="113">
        <f t="shared" si="278"/>
        <v>10</v>
      </c>
      <c r="G647" s="113">
        <f t="shared" si="278"/>
        <v>41</v>
      </c>
      <c r="H647" s="113">
        <f t="shared" si="278"/>
        <v>43</v>
      </c>
      <c r="I647" s="113">
        <f t="shared" si="278"/>
        <v>8</v>
      </c>
      <c r="J647" s="113">
        <f t="shared" si="278"/>
        <v>35</v>
      </c>
      <c r="K647" s="113">
        <f t="shared" si="278"/>
        <v>9176.9000000000015</v>
      </c>
      <c r="L647" s="113">
        <f t="shared" si="278"/>
        <v>6176.3</v>
      </c>
      <c r="M647" s="113">
        <f t="shared" si="278"/>
        <v>3000.6</v>
      </c>
      <c r="N647" s="113">
        <f t="shared" si="256"/>
        <v>64.33645833333334</v>
      </c>
      <c r="O647" s="113">
        <f t="shared" si="257"/>
        <v>7.1442857142857141</v>
      </c>
    </row>
    <row r="648" spans="2:15" ht="15.75" x14ac:dyDescent="0.25">
      <c r="B648" s="16"/>
      <c r="C648" s="78"/>
      <c r="D648" s="18" t="s">
        <v>720</v>
      </c>
      <c r="E648" s="110">
        <f t="shared" ref="E648:E689" si="279">F648+G648</f>
        <v>29</v>
      </c>
      <c r="F648" s="110">
        <v>6</v>
      </c>
      <c r="G648" s="110">
        <v>23</v>
      </c>
      <c r="H648" s="110">
        <f t="shared" ref="H648:H689" si="280">I648+J648</f>
        <v>24</v>
      </c>
      <c r="I648" s="110">
        <v>5</v>
      </c>
      <c r="J648" s="110">
        <v>19</v>
      </c>
      <c r="K648" s="110">
        <f t="shared" ref="K648:K689" si="281">L648+M648</f>
        <v>5218.1000000000004</v>
      </c>
      <c r="L648" s="110">
        <v>3573.8</v>
      </c>
      <c r="M648" s="110">
        <v>1644.3</v>
      </c>
      <c r="N648" s="110">
        <f t="shared" si="256"/>
        <v>59.563333333333333</v>
      </c>
      <c r="O648" s="110">
        <f t="shared" si="257"/>
        <v>7.2118421052631581</v>
      </c>
    </row>
    <row r="649" spans="2:15" ht="15.75" x14ac:dyDescent="0.25">
      <c r="B649" s="16"/>
      <c r="C649" s="78"/>
      <c r="D649" s="18" t="s">
        <v>721</v>
      </c>
      <c r="E649" s="110">
        <f t="shared" si="279"/>
        <v>22</v>
      </c>
      <c r="F649" s="110">
        <v>4</v>
      </c>
      <c r="G649" s="110">
        <v>18</v>
      </c>
      <c r="H649" s="110">
        <f t="shared" si="280"/>
        <v>19</v>
      </c>
      <c r="I649" s="110">
        <v>3</v>
      </c>
      <c r="J649" s="110">
        <v>16</v>
      </c>
      <c r="K649" s="110">
        <f t="shared" si="281"/>
        <v>3958.8</v>
      </c>
      <c r="L649" s="110">
        <v>2602.5</v>
      </c>
      <c r="M649" s="110">
        <v>1356.3</v>
      </c>
      <c r="N649" s="110">
        <f t="shared" si="256"/>
        <v>72.291666666666671</v>
      </c>
      <c r="O649" s="110">
        <f t="shared" si="257"/>
        <v>7.0640624999999995</v>
      </c>
    </row>
    <row r="650" spans="2:15" ht="15.75" x14ac:dyDescent="0.25">
      <c r="B650" s="16">
        <v>3</v>
      </c>
      <c r="C650" s="17" t="s">
        <v>246</v>
      </c>
      <c r="D650" s="75"/>
      <c r="E650" s="113">
        <f t="shared" ref="E650:M650" si="282">E651+E652+E653</f>
        <v>68</v>
      </c>
      <c r="F650" s="113">
        <f t="shared" si="282"/>
        <v>12</v>
      </c>
      <c r="G650" s="113">
        <f t="shared" si="282"/>
        <v>56</v>
      </c>
      <c r="H650" s="113">
        <f t="shared" si="282"/>
        <v>61</v>
      </c>
      <c r="I650" s="113">
        <f>I651+I652+I653</f>
        <v>9</v>
      </c>
      <c r="J650" s="113">
        <f t="shared" ref="J650" si="283">J651+J652+J653</f>
        <v>52</v>
      </c>
      <c r="K650" s="113">
        <f t="shared" si="282"/>
        <v>19670.3</v>
      </c>
      <c r="L650" s="113">
        <f t="shared" si="282"/>
        <v>13134.4</v>
      </c>
      <c r="M650" s="113">
        <f t="shared" si="282"/>
        <v>6535.9</v>
      </c>
      <c r="N650" s="113">
        <f t="shared" si="256"/>
        <v>121.61481481481481</v>
      </c>
      <c r="O650" s="113">
        <f t="shared" si="257"/>
        <v>10.474198717948717</v>
      </c>
    </row>
    <row r="651" spans="2:15" ht="15.75" x14ac:dyDescent="0.25">
      <c r="B651" s="16"/>
      <c r="C651" s="17"/>
      <c r="D651" s="18" t="s">
        <v>722</v>
      </c>
      <c r="E651" s="110">
        <f t="shared" si="279"/>
        <v>26</v>
      </c>
      <c r="F651" s="110">
        <v>5</v>
      </c>
      <c r="G651" s="110">
        <v>21</v>
      </c>
      <c r="H651" s="110">
        <f t="shared" si="280"/>
        <v>24</v>
      </c>
      <c r="I651" s="110">
        <v>4</v>
      </c>
      <c r="J651" s="110">
        <v>20</v>
      </c>
      <c r="K651" s="110">
        <f t="shared" si="281"/>
        <v>8091.9</v>
      </c>
      <c r="L651" s="110">
        <v>5407.5</v>
      </c>
      <c r="M651" s="110">
        <v>2684.4</v>
      </c>
      <c r="N651" s="110">
        <f t="shared" si="256"/>
        <v>112.65625</v>
      </c>
      <c r="O651" s="110">
        <f t="shared" si="257"/>
        <v>11.185</v>
      </c>
    </row>
    <row r="652" spans="2:15" ht="15.75" x14ac:dyDescent="0.25">
      <c r="B652" s="16"/>
      <c r="C652" s="17"/>
      <c r="D652" s="18" t="s">
        <v>723</v>
      </c>
      <c r="E652" s="110">
        <f t="shared" si="279"/>
        <v>21</v>
      </c>
      <c r="F652" s="110">
        <v>4</v>
      </c>
      <c r="G652" s="110">
        <v>17</v>
      </c>
      <c r="H652" s="110">
        <f t="shared" si="280"/>
        <v>20</v>
      </c>
      <c r="I652" s="110">
        <v>3</v>
      </c>
      <c r="J652" s="110">
        <v>17</v>
      </c>
      <c r="K652" s="110">
        <f t="shared" si="281"/>
        <v>6963.9</v>
      </c>
      <c r="L652" s="110">
        <v>4843</v>
      </c>
      <c r="M652" s="110">
        <v>2120.9</v>
      </c>
      <c r="N652" s="110">
        <f t="shared" si="256"/>
        <v>134.52777777777777</v>
      </c>
      <c r="O652" s="110">
        <f t="shared" si="257"/>
        <v>10.39656862745098</v>
      </c>
    </row>
    <row r="653" spans="2:15" ht="26.25" x14ac:dyDescent="0.25">
      <c r="B653" s="16"/>
      <c r="C653" s="17"/>
      <c r="D653" s="18" t="s">
        <v>724</v>
      </c>
      <c r="E653" s="110">
        <f t="shared" si="279"/>
        <v>21</v>
      </c>
      <c r="F653" s="110">
        <v>3</v>
      </c>
      <c r="G653" s="110">
        <v>18</v>
      </c>
      <c r="H653" s="110">
        <f t="shared" si="280"/>
        <v>17</v>
      </c>
      <c r="I653" s="110">
        <v>2</v>
      </c>
      <c r="J653" s="110">
        <v>15</v>
      </c>
      <c r="K653" s="110">
        <f t="shared" si="281"/>
        <v>4614.5</v>
      </c>
      <c r="L653" s="110">
        <v>2883.9</v>
      </c>
      <c r="M653" s="110">
        <v>1730.6</v>
      </c>
      <c r="N653" s="110">
        <f t="shared" si="256"/>
        <v>120.16250000000001</v>
      </c>
      <c r="O653" s="110">
        <f t="shared" si="257"/>
        <v>9.6144444444444428</v>
      </c>
    </row>
    <row r="654" spans="2:15" ht="15.75" x14ac:dyDescent="0.25">
      <c r="B654" s="16">
        <v>4</v>
      </c>
      <c r="C654" s="17" t="s">
        <v>247</v>
      </c>
      <c r="D654" s="79"/>
      <c r="E654" s="113">
        <f t="shared" ref="E654:M654" si="284">E655+E656</f>
        <v>50</v>
      </c>
      <c r="F654" s="113">
        <f t="shared" si="284"/>
        <v>8</v>
      </c>
      <c r="G654" s="113">
        <f t="shared" si="284"/>
        <v>42</v>
      </c>
      <c r="H654" s="113">
        <f t="shared" si="284"/>
        <v>46</v>
      </c>
      <c r="I654" s="113">
        <f t="shared" si="284"/>
        <v>7</v>
      </c>
      <c r="J654" s="113">
        <f t="shared" si="284"/>
        <v>39</v>
      </c>
      <c r="K654" s="113">
        <f t="shared" si="284"/>
        <v>6578.3</v>
      </c>
      <c r="L654" s="113">
        <f t="shared" si="284"/>
        <v>3885.8</v>
      </c>
      <c r="M654" s="113">
        <f t="shared" si="284"/>
        <v>2692.5</v>
      </c>
      <c r="N654" s="113">
        <f t="shared" si="256"/>
        <v>46.259523809523813</v>
      </c>
      <c r="O654" s="113">
        <f t="shared" si="257"/>
        <v>5.7532051282051277</v>
      </c>
    </row>
    <row r="655" spans="2:15" ht="26.25" x14ac:dyDescent="0.25">
      <c r="B655" s="16"/>
      <c r="C655" s="17"/>
      <c r="D655" s="18" t="s">
        <v>725</v>
      </c>
      <c r="E655" s="110">
        <f t="shared" si="279"/>
        <v>29</v>
      </c>
      <c r="F655" s="110">
        <v>5</v>
      </c>
      <c r="G655" s="110">
        <v>24</v>
      </c>
      <c r="H655" s="110">
        <f t="shared" si="280"/>
        <v>26</v>
      </c>
      <c r="I655" s="110">
        <v>4</v>
      </c>
      <c r="J655" s="110">
        <v>22</v>
      </c>
      <c r="K655" s="110">
        <f t="shared" si="281"/>
        <v>3401.3</v>
      </c>
      <c r="L655" s="110">
        <v>1955.6</v>
      </c>
      <c r="M655" s="110">
        <v>1445.7</v>
      </c>
      <c r="N655" s="110">
        <f t="shared" si="256"/>
        <v>40.741666666666667</v>
      </c>
      <c r="O655" s="110">
        <f t="shared" si="257"/>
        <v>5.476136363636364</v>
      </c>
    </row>
    <row r="656" spans="2:15" ht="26.25" x14ac:dyDescent="0.25">
      <c r="B656" s="16"/>
      <c r="C656" s="17"/>
      <c r="D656" s="18" t="s">
        <v>726</v>
      </c>
      <c r="E656" s="110">
        <f t="shared" si="279"/>
        <v>21</v>
      </c>
      <c r="F656" s="110">
        <v>3</v>
      </c>
      <c r="G656" s="110">
        <v>18</v>
      </c>
      <c r="H656" s="110">
        <f t="shared" si="280"/>
        <v>20</v>
      </c>
      <c r="I656" s="110">
        <v>3</v>
      </c>
      <c r="J656" s="110">
        <v>17</v>
      </c>
      <c r="K656" s="110">
        <f t="shared" si="281"/>
        <v>3177</v>
      </c>
      <c r="L656" s="110">
        <v>1930.2</v>
      </c>
      <c r="M656" s="110">
        <v>1246.8</v>
      </c>
      <c r="N656" s="110">
        <f t="shared" si="256"/>
        <v>53.616666666666667</v>
      </c>
      <c r="O656" s="110">
        <f t="shared" si="257"/>
        <v>6.1117647058823534</v>
      </c>
    </row>
    <row r="657" spans="2:15" ht="15.75" x14ac:dyDescent="0.25">
      <c r="B657" s="16">
        <v>5</v>
      </c>
      <c r="C657" s="17" t="s">
        <v>248</v>
      </c>
      <c r="D657" s="79"/>
      <c r="E657" s="113">
        <f>E658+E659</f>
        <v>43</v>
      </c>
      <c r="F657" s="113">
        <f t="shared" ref="F657:M657" si="285">F658+F659</f>
        <v>7</v>
      </c>
      <c r="G657" s="113">
        <f t="shared" si="285"/>
        <v>36</v>
      </c>
      <c r="H657" s="113">
        <f t="shared" si="285"/>
        <v>40</v>
      </c>
      <c r="I657" s="113">
        <f t="shared" si="285"/>
        <v>5</v>
      </c>
      <c r="J657" s="113">
        <f t="shared" si="285"/>
        <v>35</v>
      </c>
      <c r="K657" s="113">
        <f t="shared" si="285"/>
        <v>5030.5</v>
      </c>
      <c r="L657" s="113">
        <f t="shared" si="285"/>
        <v>2916.1</v>
      </c>
      <c r="M657" s="113">
        <f t="shared" si="285"/>
        <v>2114.4</v>
      </c>
      <c r="N657" s="113">
        <f t="shared" si="256"/>
        <v>48.601666666666667</v>
      </c>
      <c r="O657" s="113">
        <f t="shared" si="257"/>
        <v>5.0342857142857147</v>
      </c>
    </row>
    <row r="658" spans="2:15" ht="15.75" x14ac:dyDescent="0.25">
      <c r="B658" s="16"/>
      <c r="C658" s="17"/>
      <c r="D658" s="18" t="s">
        <v>727</v>
      </c>
      <c r="E658" s="110">
        <f t="shared" si="279"/>
        <v>18</v>
      </c>
      <c r="F658" s="110">
        <v>3</v>
      </c>
      <c r="G658" s="110">
        <v>15</v>
      </c>
      <c r="H658" s="110">
        <f t="shared" si="280"/>
        <v>16</v>
      </c>
      <c r="I658" s="110">
        <v>2</v>
      </c>
      <c r="J658" s="110">
        <v>14</v>
      </c>
      <c r="K658" s="110">
        <f t="shared" si="281"/>
        <v>1923.2</v>
      </c>
      <c r="L658" s="110">
        <v>1097.5</v>
      </c>
      <c r="M658" s="110">
        <v>825.7</v>
      </c>
      <c r="N658" s="110">
        <f t="shared" si="256"/>
        <v>45.729166666666664</v>
      </c>
      <c r="O658" s="110">
        <f t="shared" si="257"/>
        <v>4.9148809523809529</v>
      </c>
    </row>
    <row r="659" spans="2:15" ht="26.25" x14ac:dyDescent="0.25">
      <c r="B659" s="16"/>
      <c r="C659" s="17"/>
      <c r="D659" s="18" t="s">
        <v>728</v>
      </c>
      <c r="E659" s="110">
        <f t="shared" si="279"/>
        <v>25</v>
      </c>
      <c r="F659" s="110">
        <v>4</v>
      </c>
      <c r="G659" s="110">
        <v>21</v>
      </c>
      <c r="H659" s="110">
        <f t="shared" si="280"/>
        <v>24</v>
      </c>
      <c r="I659" s="110">
        <v>3</v>
      </c>
      <c r="J659" s="110">
        <v>21</v>
      </c>
      <c r="K659" s="110">
        <f t="shared" si="281"/>
        <v>3107.3</v>
      </c>
      <c r="L659" s="110">
        <v>1818.6</v>
      </c>
      <c r="M659" s="110">
        <v>1288.7</v>
      </c>
      <c r="N659" s="110">
        <f t="shared" si="256"/>
        <v>50.516666666666659</v>
      </c>
      <c r="O659" s="110">
        <f t="shared" si="257"/>
        <v>5.1138888888888889</v>
      </c>
    </row>
    <row r="660" spans="2:15" ht="15.75" x14ac:dyDescent="0.25">
      <c r="B660" s="16">
        <v>6</v>
      </c>
      <c r="C660" s="17" t="s">
        <v>249</v>
      </c>
      <c r="D660" s="79"/>
      <c r="E660" s="113">
        <f t="shared" ref="E660:M660" si="286">E661+E662+E663</f>
        <v>59</v>
      </c>
      <c r="F660" s="113">
        <f t="shared" si="286"/>
        <v>9</v>
      </c>
      <c r="G660" s="113">
        <f t="shared" si="286"/>
        <v>50</v>
      </c>
      <c r="H660" s="113">
        <f t="shared" si="286"/>
        <v>55</v>
      </c>
      <c r="I660" s="113">
        <f t="shared" si="286"/>
        <v>7</v>
      </c>
      <c r="J660" s="113">
        <f t="shared" si="286"/>
        <v>48</v>
      </c>
      <c r="K660" s="113">
        <f t="shared" si="286"/>
        <v>9346.4</v>
      </c>
      <c r="L660" s="113">
        <f t="shared" si="286"/>
        <v>5321.5</v>
      </c>
      <c r="M660" s="113">
        <f t="shared" si="286"/>
        <v>4024.9</v>
      </c>
      <c r="N660" s="113">
        <f t="shared" si="256"/>
        <v>63.351190476190474</v>
      </c>
      <c r="O660" s="113">
        <f t="shared" si="257"/>
        <v>6.987673611111112</v>
      </c>
    </row>
    <row r="661" spans="2:15" ht="15.75" x14ac:dyDescent="0.25">
      <c r="B661" s="16"/>
      <c r="C661" s="17"/>
      <c r="D661" s="18" t="s">
        <v>729</v>
      </c>
      <c r="E661" s="110">
        <f t="shared" si="279"/>
        <v>18</v>
      </c>
      <c r="F661" s="110">
        <v>3</v>
      </c>
      <c r="G661" s="110">
        <v>15</v>
      </c>
      <c r="H661" s="110">
        <f t="shared" si="280"/>
        <v>17</v>
      </c>
      <c r="I661" s="110">
        <v>2</v>
      </c>
      <c r="J661" s="110">
        <v>15</v>
      </c>
      <c r="K661" s="110">
        <f t="shared" si="281"/>
        <v>2955.5</v>
      </c>
      <c r="L661" s="110">
        <v>1672.9</v>
      </c>
      <c r="M661" s="110">
        <v>1282.5999999999999</v>
      </c>
      <c r="N661" s="110">
        <f t="shared" si="256"/>
        <v>69.704166666666666</v>
      </c>
      <c r="O661" s="110">
        <f t="shared" si="257"/>
        <v>7.1255555555555548</v>
      </c>
    </row>
    <row r="662" spans="2:15" ht="15.75" x14ac:dyDescent="0.25">
      <c r="B662" s="16"/>
      <c r="C662" s="17"/>
      <c r="D662" s="18" t="s">
        <v>730</v>
      </c>
      <c r="E662" s="110">
        <f t="shared" si="279"/>
        <v>21</v>
      </c>
      <c r="F662" s="110">
        <v>3</v>
      </c>
      <c r="G662" s="110">
        <v>18</v>
      </c>
      <c r="H662" s="110">
        <f t="shared" si="280"/>
        <v>18</v>
      </c>
      <c r="I662" s="110">
        <v>2</v>
      </c>
      <c r="J662" s="110">
        <v>16</v>
      </c>
      <c r="K662" s="110">
        <f t="shared" si="281"/>
        <v>2310</v>
      </c>
      <c r="L662" s="110">
        <v>897.1</v>
      </c>
      <c r="M662" s="110">
        <v>1412.9</v>
      </c>
      <c r="N662" s="110">
        <f t="shared" si="256"/>
        <v>37.37916666666667</v>
      </c>
      <c r="O662" s="110">
        <f t="shared" si="257"/>
        <v>7.3588541666666671</v>
      </c>
    </row>
    <row r="663" spans="2:15" ht="15.75" x14ac:dyDescent="0.25">
      <c r="B663" s="16"/>
      <c r="C663" s="17"/>
      <c r="D663" s="18" t="s">
        <v>731</v>
      </c>
      <c r="E663" s="110">
        <f t="shared" si="279"/>
        <v>20</v>
      </c>
      <c r="F663" s="110">
        <v>3</v>
      </c>
      <c r="G663" s="110">
        <v>17</v>
      </c>
      <c r="H663" s="110">
        <f t="shared" si="280"/>
        <v>20</v>
      </c>
      <c r="I663" s="110">
        <v>3</v>
      </c>
      <c r="J663" s="110">
        <v>17</v>
      </c>
      <c r="K663" s="110">
        <f t="shared" si="281"/>
        <v>4080.9</v>
      </c>
      <c r="L663" s="110">
        <v>2751.5</v>
      </c>
      <c r="M663" s="110">
        <v>1329.4</v>
      </c>
      <c r="N663" s="110">
        <f t="shared" si="256"/>
        <v>76.430555555555557</v>
      </c>
      <c r="O663" s="110">
        <f t="shared" si="257"/>
        <v>6.5166666666666666</v>
      </c>
    </row>
    <row r="664" spans="2:15" ht="15.75" x14ac:dyDescent="0.25">
      <c r="B664" s="16">
        <v>7</v>
      </c>
      <c r="C664" s="17" t="s">
        <v>250</v>
      </c>
      <c r="D664" s="79"/>
      <c r="E664" s="113">
        <f t="shared" ref="E664:M664" si="287">E665+E666</f>
        <v>49</v>
      </c>
      <c r="F664" s="113">
        <f t="shared" si="287"/>
        <v>9</v>
      </c>
      <c r="G664" s="113">
        <f t="shared" si="287"/>
        <v>40</v>
      </c>
      <c r="H664" s="113">
        <f t="shared" si="287"/>
        <v>48</v>
      </c>
      <c r="I664" s="113">
        <f t="shared" si="287"/>
        <v>9</v>
      </c>
      <c r="J664" s="113">
        <f t="shared" si="287"/>
        <v>39</v>
      </c>
      <c r="K664" s="113">
        <f t="shared" si="287"/>
        <v>17654.3</v>
      </c>
      <c r="L664" s="113">
        <f t="shared" si="287"/>
        <v>12840.1</v>
      </c>
      <c r="M664" s="113">
        <f t="shared" si="287"/>
        <v>4814.2000000000007</v>
      </c>
      <c r="N664" s="113">
        <f t="shared" si="256"/>
        <v>118.88981481481483</v>
      </c>
      <c r="O664" s="113">
        <f t="shared" si="257"/>
        <v>10.286752136752138</v>
      </c>
    </row>
    <row r="665" spans="2:15" ht="15.75" x14ac:dyDescent="0.25">
      <c r="B665" s="16"/>
      <c r="C665" s="17"/>
      <c r="D665" s="18" t="s">
        <v>732</v>
      </c>
      <c r="E665" s="110">
        <f t="shared" si="279"/>
        <v>27</v>
      </c>
      <c r="F665" s="110">
        <v>5</v>
      </c>
      <c r="G665" s="110">
        <v>22</v>
      </c>
      <c r="H665" s="110">
        <f t="shared" si="280"/>
        <v>26</v>
      </c>
      <c r="I665" s="110">
        <v>5</v>
      </c>
      <c r="J665" s="110">
        <v>21</v>
      </c>
      <c r="K665" s="110">
        <f t="shared" si="281"/>
        <v>9408.7999999999993</v>
      </c>
      <c r="L665" s="110">
        <v>6890</v>
      </c>
      <c r="M665" s="110">
        <v>2518.8000000000002</v>
      </c>
      <c r="N665" s="110">
        <f t="shared" si="256"/>
        <v>114.83333333333333</v>
      </c>
      <c r="O665" s="110">
        <f t="shared" si="257"/>
        <v>9.9952380952380953</v>
      </c>
    </row>
    <row r="666" spans="2:15" ht="26.25" x14ac:dyDescent="0.25">
      <c r="B666" s="16"/>
      <c r="C666" s="17"/>
      <c r="D666" s="18" t="s">
        <v>733</v>
      </c>
      <c r="E666" s="110">
        <f t="shared" si="279"/>
        <v>22</v>
      </c>
      <c r="F666" s="110">
        <v>4</v>
      </c>
      <c r="G666" s="110">
        <v>18</v>
      </c>
      <c r="H666" s="110">
        <f t="shared" si="280"/>
        <v>22</v>
      </c>
      <c r="I666" s="110">
        <v>4</v>
      </c>
      <c r="J666" s="110">
        <v>18</v>
      </c>
      <c r="K666" s="110">
        <f t="shared" si="281"/>
        <v>8245.5</v>
      </c>
      <c r="L666" s="110">
        <v>5950.1</v>
      </c>
      <c r="M666" s="110">
        <v>2295.4</v>
      </c>
      <c r="N666" s="110">
        <f t="shared" si="256"/>
        <v>123.96041666666667</v>
      </c>
      <c r="O666" s="110">
        <f t="shared" si="257"/>
        <v>10.626851851851852</v>
      </c>
    </row>
    <row r="667" spans="2:15" ht="15.75" x14ac:dyDescent="0.25">
      <c r="B667" s="16">
        <v>8</v>
      </c>
      <c r="C667" s="17" t="s">
        <v>251</v>
      </c>
      <c r="D667" s="79"/>
      <c r="E667" s="113">
        <f t="shared" ref="E667:M667" si="288">E668+E669+E670</f>
        <v>153</v>
      </c>
      <c r="F667" s="113">
        <f t="shared" si="288"/>
        <v>33</v>
      </c>
      <c r="G667" s="113">
        <f t="shared" si="288"/>
        <v>120</v>
      </c>
      <c r="H667" s="113">
        <f t="shared" si="288"/>
        <v>125</v>
      </c>
      <c r="I667" s="113">
        <f t="shared" si="288"/>
        <v>21</v>
      </c>
      <c r="J667" s="113">
        <f t="shared" si="288"/>
        <v>104</v>
      </c>
      <c r="K667" s="113">
        <f t="shared" si="288"/>
        <v>34664.600000000006</v>
      </c>
      <c r="L667" s="113">
        <f t="shared" si="288"/>
        <v>23976.799999999999</v>
      </c>
      <c r="M667" s="113">
        <f t="shared" si="288"/>
        <v>10687.8</v>
      </c>
      <c r="N667" s="113">
        <f t="shared" si="256"/>
        <v>95.146031746031738</v>
      </c>
      <c r="O667" s="113">
        <f t="shared" si="257"/>
        <v>8.5639423076923062</v>
      </c>
    </row>
    <row r="668" spans="2:15" ht="15.75" x14ac:dyDescent="0.25">
      <c r="B668" s="16"/>
      <c r="C668" s="17"/>
      <c r="D668" s="80" t="s">
        <v>734</v>
      </c>
      <c r="E668" s="110">
        <f t="shared" si="279"/>
        <v>74</v>
      </c>
      <c r="F668" s="110">
        <v>17</v>
      </c>
      <c r="G668" s="110">
        <v>57</v>
      </c>
      <c r="H668" s="110">
        <f t="shared" si="280"/>
        <v>64</v>
      </c>
      <c r="I668" s="110">
        <v>12</v>
      </c>
      <c r="J668" s="110">
        <v>52</v>
      </c>
      <c r="K668" s="110">
        <f t="shared" si="281"/>
        <v>18179.7</v>
      </c>
      <c r="L668" s="110">
        <v>12525.9</v>
      </c>
      <c r="M668" s="110">
        <v>5653.8</v>
      </c>
      <c r="N668" s="110">
        <f t="shared" si="256"/>
        <v>86.985416666666666</v>
      </c>
      <c r="O668" s="110">
        <f t="shared" si="257"/>
        <v>9.0605769230769244</v>
      </c>
    </row>
    <row r="669" spans="2:15" ht="15.75" x14ac:dyDescent="0.25">
      <c r="B669" s="16"/>
      <c r="C669" s="17"/>
      <c r="D669" s="18" t="s">
        <v>735</v>
      </c>
      <c r="E669" s="110">
        <f t="shared" si="279"/>
        <v>49</v>
      </c>
      <c r="F669" s="110">
        <v>10</v>
      </c>
      <c r="G669" s="110">
        <v>39</v>
      </c>
      <c r="H669" s="110">
        <f t="shared" si="280"/>
        <v>36</v>
      </c>
      <c r="I669" s="110">
        <v>6</v>
      </c>
      <c r="J669" s="110">
        <v>30</v>
      </c>
      <c r="K669" s="110">
        <f t="shared" si="281"/>
        <v>10821.6</v>
      </c>
      <c r="L669" s="110">
        <v>7820.1</v>
      </c>
      <c r="M669" s="110">
        <v>3001.5</v>
      </c>
      <c r="N669" s="110">
        <f t="shared" si="256"/>
        <v>108.61250000000001</v>
      </c>
      <c r="O669" s="110">
        <f t="shared" si="257"/>
        <v>8.3375000000000004</v>
      </c>
    </row>
    <row r="670" spans="2:15" ht="26.25" x14ac:dyDescent="0.25">
      <c r="B670" s="16"/>
      <c r="C670" s="17"/>
      <c r="D670" s="18" t="s">
        <v>736</v>
      </c>
      <c r="E670" s="110">
        <f t="shared" si="279"/>
        <v>30</v>
      </c>
      <c r="F670" s="110">
        <v>6</v>
      </c>
      <c r="G670" s="110">
        <v>24</v>
      </c>
      <c r="H670" s="110">
        <f t="shared" si="280"/>
        <v>25</v>
      </c>
      <c r="I670" s="110">
        <v>3</v>
      </c>
      <c r="J670" s="110">
        <v>22</v>
      </c>
      <c r="K670" s="110">
        <f t="shared" si="281"/>
        <v>5663.3</v>
      </c>
      <c r="L670" s="110">
        <v>3630.8</v>
      </c>
      <c r="M670" s="110">
        <v>2032.5</v>
      </c>
      <c r="N670" s="110">
        <f t="shared" si="256"/>
        <v>100.85555555555555</v>
      </c>
      <c r="O670" s="110">
        <f t="shared" si="257"/>
        <v>7.6988636363636367</v>
      </c>
    </row>
    <row r="671" spans="2:15" ht="15.75" x14ac:dyDescent="0.25">
      <c r="B671" s="16">
        <v>9</v>
      </c>
      <c r="C671" s="17" t="s">
        <v>252</v>
      </c>
      <c r="D671" s="79"/>
      <c r="E671" s="113">
        <f t="shared" ref="E671:M671" si="289">E672+E673+E674</f>
        <v>87</v>
      </c>
      <c r="F671" s="113">
        <f t="shared" si="289"/>
        <v>15</v>
      </c>
      <c r="G671" s="113">
        <f t="shared" si="289"/>
        <v>72</v>
      </c>
      <c r="H671" s="113">
        <f t="shared" si="289"/>
        <v>76</v>
      </c>
      <c r="I671" s="113">
        <f t="shared" si="289"/>
        <v>8</v>
      </c>
      <c r="J671" s="113">
        <f t="shared" si="289"/>
        <v>68</v>
      </c>
      <c r="K671" s="113">
        <f t="shared" si="289"/>
        <v>16173.5</v>
      </c>
      <c r="L671" s="113">
        <f t="shared" si="289"/>
        <v>9262.7000000000007</v>
      </c>
      <c r="M671" s="113">
        <f t="shared" si="289"/>
        <v>6910.7999999999993</v>
      </c>
      <c r="N671" s="113">
        <f t="shared" si="256"/>
        <v>96.486458333333346</v>
      </c>
      <c r="O671" s="113">
        <f t="shared" si="257"/>
        <v>8.4691176470588232</v>
      </c>
    </row>
    <row r="672" spans="2:15" ht="26.25" x14ac:dyDescent="0.25">
      <c r="B672" s="16"/>
      <c r="C672" s="17"/>
      <c r="D672" s="18" t="s">
        <v>737</v>
      </c>
      <c r="E672" s="110">
        <f t="shared" si="279"/>
        <v>44</v>
      </c>
      <c r="F672" s="110">
        <v>8</v>
      </c>
      <c r="G672" s="110">
        <v>36</v>
      </c>
      <c r="H672" s="110">
        <f t="shared" si="280"/>
        <v>37</v>
      </c>
      <c r="I672" s="110">
        <v>2</v>
      </c>
      <c r="J672" s="110">
        <v>35</v>
      </c>
      <c r="K672" s="110">
        <f t="shared" si="281"/>
        <v>6573.8</v>
      </c>
      <c r="L672" s="110">
        <v>3160.9</v>
      </c>
      <c r="M672" s="110">
        <v>3412.9</v>
      </c>
      <c r="N672" s="110">
        <f t="shared" si="256"/>
        <v>131.70416666666668</v>
      </c>
      <c r="O672" s="110">
        <f t="shared" si="257"/>
        <v>8.1259523809523806</v>
      </c>
    </row>
    <row r="673" spans="2:15" ht="15.75" x14ac:dyDescent="0.25">
      <c r="B673" s="16"/>
      <c r="C673" s="17"/>
      <c r="D673" s="18" t="s">
        <v>738</v>
      </c>
      <c r="E673" s="110">
        <f t="shared" si="279"/>
        <v>24</v>
      </c>
      <c r="F673" s="110">
        <v>4</v>
      </c>
      <c r="G673" s="110">
        <v>20</v>
      </c>
      <c r="H673" s="110">
        <f t="shared" si="280"/>
        <v>22</v>
      </c>
      <c r="I673" s="110">
        <v>3</v>
      </c>
      <c r="J673" s="110">
        <v>19</v>
      </c>
      <c r="K673" s="110">
        <f t="shared" si="281"/>
        <v>4741.3999999999996</v>
      </c>
      <c r="L673" s="110">
        <v>2800.9</v>
      </c>
      <c r="M673" s="110">
        <v>1940.5</v>
      </c>
      <c r="N673" s="110">
        <f t="shared" si="256"/>
        <v>77.802777777777777</v>
      </c>
      <c r="O673" s="110">
        <f t="shared" si="257"/>
        <v>8.5109649122807021</v>
      </c>
    </row>
    <row r="674" spans="2:15" ht="15.75" x14ac:dyDescent="0.25">
      <c r="B674" s="16"/>
      <c r="C674" s="17"/>
      <c r="D674" s="18" t="s">
        <v>739</v>
      </c>
      <c r="E674" s="110">
        <f t="shared" si="279"/>
        <v>19</v>
      </c>
      <c r="F674" s="110">
        <v>3</v>
      </c>
      <c r="G674" s="110">
        <v>16</v>
      </c>
      <c r="H674" s="110">
        <f t="shared" si="280"/>
        <v>17</v>
      </c>
      <c r="I674" s="110">
        <v>3</v>
      </c>
      <c r="J674" s="110">
        <v>14</v>
      </c>
      <c r="K674" s="110">
        <f t="shared" si="281"/>
        <v>4858.3</v>
      </c>
      <c r="L674" s="110">
        <v>3300.9</v>
      </c>
      <c r="M674" s="110">
        <v>1557.4</v>
      </c>
      <c r="N674" s="110">
        <f t="shared" si="256"/>
        <v>91.691666666666663</v>
      </c>
      <c r="O674" s="110">
        <f t="shared" si="257"/>
        <v>9.2702380952380956</v>
      </c>
    </row>
    <row r="675" spans="2:15" ht="15.75" x14ac:dyDescent="0.25">
      <c r="B675" s="16">
        <v>10</v>
      </c>
      <c r="C675" s="17" t="s">
        <v>253</v>
      </c>
      <c r="D675" s="79"/>
      <c r="E675" s="113">
        <f t="shared" ref="E675:M675" si="290">E676+E677+E678</f>
        <v>79</v>
      </c>
      <c r="F675" s="113">
        <f t="shared" si="290"/>
        <v>14</v>
      </c>
      <c r="G675" s="113">
        <f t="shared" si="290"/>
        <v>65</v>
      </c>
      <c r="H675" s="113">
        <f t="shared" si="290"/>
        <v>64</v>
      </c>
      <c r="I675" s="113">
        <f t="shared" si="290"/>
        <v>7</v>
      </c>
      <c r="J675" s="113">
        <f t="shared" si="290"/>
        <v>57</v>
      </c>
      <c r="K675" s="113">
        <f t="shared" si="290"/>
        <v>14575.7</v>
      </c>
      <c r="L675" s="113">
        <f t="shared" si="290"/>
        <v>8561.4</v>
      </c>
      <c r="M675" s="113">
        <f t="shared" si="290"/>
        <v>6014.3</v>
      </c>
      <c r="N675" s="113">
        <f t="shared" ref="N675:N732" si="291">L675/I675/12</f>
        <v>101.92142857142856</v>
      </c>
      <c r="O675" s="113">
        <f t="shared" ref="O675:O732" si="292">M675/J675/12</f>
        <v>8.7928362573099417</v>
      </c>
    </row>
    <row r="676" spans="2:15" ht="26.25" x14ac:dyDescent="0.25">
      <c r="B676" s="16"/>
      <c r="C676" s="17"/>
      <c r="D676" s="18" t="s">
        <v>740</v>
      </c>
      <c r="E676" s="110">
        <f t="shared" si="279"/>
        <v>39</v>
      </c>
      <c r="F676" s="110">
        <v>7</v>
      </c>
      <c r="G676" s="110">
        <v>32</v>
      </c>
      <c r="H676" s="110">
        <f t="shared" si="280"/>
        <v>30</v>
      </c>
      <c r="I676" s="110">
        <v>2</v>
      </c>
      <c r="J676" s="110">
        <v>28</v>
      </c>
      <c r="K676" s="110">
        <f t="shared" si="281"/>
        <v>5409.1</v>
      </c>
      <c r="L676" s="110">
        <v>2617.5</v>
      </c>
      <c r="M676" s="110">
        <v>2791.6</v>
      </c>
      <c r="N676" s="110">
        <f t="shared" si="291"/>
        <v>109.0625</v>
      </c>
      <c r="O676" s="110">
        <f t="shared" si="292"/>
        <v>8.3083333333333336</v>
      </c>
    </row>
    <row r="677" spans="2:15" ht="26.25" x14ac:dyDescent="0.25">
      <c r="B677" s="16"/>
      <c r="C677" s="17"/>
      <c r="D677" s="18" t="s">
        <v>741</v>
      </c>
      <c r="E677" s="110">
        <f t="shared" si="279"/>
        <v>20</v>
      </c>
      <c r="F677" s="110">
        <v>3</v>
      </c>
      <c r="G677" s="110">
        <v>17</v>
      </c>
      <c r="H677" s="110">
        <f t="shared" si="280"/>
        <v>16</v>
      </c>
      <c r="I677" s="110">
        <v>2</v>
      </c>
      <c r="J677" s="110">
        <v>14</v>
      </c>
      <c r="K677" s="110">
        <f t="shared" si="281"/>
        <v>3665.2000000000003</v>
      </c>
      <c r="L677" s="110">
        <v>2217.3000000000002</v>
      </c>
      <c r="M677" s="110">
        <v>1447.9</v>
      </c>
      <c r="N677" s="110">
        <f t="shared" si="291"/>
        <v>92.387500000000003</v>
      </c>
      <c r="O677" s="110">
        <f t="shared" si="292"/>
        <v>8.6184523809523821</v>
      </c>
    </row>
    <row r="678" spans="2:15" ht="15.75" x14ac:dyDescent="0.25">
      <c r="B678" s="16"/>
      <c r="C678" s="17"/>
      <c r="D678" s="18" t="s">
        <v>742</v>
      </c>
      <c r="E678" s="110">
        <f t="shared" si="279"/>
        <v>20</v>
      </c>
      <c r="F678" s="110">
        <v>4</v>
      </c>
      <c r="G678" s="110">
        <v>16</v>
      </c>
      <c r="H678" s="110">
        <f t="shared" si="280"/>
        <v>18</v>
      </c>
      <c r="I678" s="110">
        <v>3</v>
      </c>
      <c r="J678" s="110">
        <v>15</v>
      </c>
      <c r="K678" s="110">
        <f t="shared" si="281"/>
        <v>5501.4</v>
      </c>
      <c r="L678" s="110">
        <v>3726.6</v>
      </c>
      <c r="M678" s="110">
        <v>1774.8</v>
      </c>
      <c r="N678" s="110">
        <f t="shared" si="291"/>
        <v>103.51666666666667</v>
      </c>
      <c r="O678" s="110">
        <f t="shared" si="292"/>
        <v>9.86</v>
      </c>
    </row>
    <row r="679" spans="2:15" ht="15.75" x14ac:dyDescent="0.25">
      <c r="B679" s="16">
        <v>11</v>
      </c>
      <c r="C679" s="17" t="s">
        <v>254</v>
      </c>
      <c r="D679" s="79"/>
      <c r="E679" s="113">
        <f t="shared" ref="E679:M679" si="293">E680+E681+E682</f>
        <v>174</v>
      </c>
      <c r="F679" s="113">
        <f t="shared" si="293"/>
        <v>39</v>
      </c>
      <c r="G679" s="113">
        <f t="shared" si="293"/>
        <v>135</v>
      </c>
      <c r="H679" s="113">
        <f t="shared" si="293"/>
        <v>166</v>
      </c>
      <c r="I679" s="113">
        <f t="shared" si="293"/>
        <v>32</v>
      </c>
      <c r="J679" s="113">
        <f t="shared" si="293"/>
        <v>134</v>
      </c>
      <c r="K679" s="113">
        <f t="shared" si="293"/>
        <v>61190.5</v>
      </c>
      <c r="L679" s="113">
        <f t="shared" si="293"/>
        <v>46112.9</v>
      </c>
      <c r="M679" s="113">
        <f t="shared" si="293"/>
        <v>15077.599999999999</v>
      </c>
      <c r="N679" s="113">
        <f t="shared" si="291"/>
        <v>120.08567708333334</v>
      </c>
      <c r="O679" s="113">
        <f t="shared" si="292"/>
        <v>9.3766169154228844</v>
      </c>
    </row>
    <row r="680" spans="2:15" ht="15.75" x14ac:dyDescent="0.25">
      <c r="B680" s="16"/>
      <c r="C680" s="17"/>
      <c r="D680" s="18" t="s">
        <v>743</v>
      </c>
      <c r="E680" s="110">
        <f t="shared" si="279"/>
        <v>70</v>
      </c>
      <c r="F680" s="110">
        <v>17</v>
      </c>
      <c r="G680" s="110">
        <v>53</v>
      </c>
      <c r="H680" s="110">
        <f t="shared" si="280"/>
        <v>67</v>
      </c>
      <c r="I680" s="110">
        <v>15</v>
      </c>
      <c r="J680" s="110">
        <v>52</v>
      </c>
      <c r="K680" s="110">
        <f t="shared" si="281"/>
        <v>27272</v>
      </c>
      <c r="L680" s="110">
        <v>21023.9</v>
      </c>
      <c r="M680" s="110">
        <v>6248.1</v>
      </c>
      <c r="N680" s="110">
        <f t="shared" si="291"/>
        <v>116.79944444444446</v>
      </c>
      <c r="O680" s="110">
        <f t="shared" si="292"/>
        <v>10.01298076923077</v>
      </c>
    </row>
    <row r="681" spans="2:15" ht="15.75" x14ac:dyDescent="0.25">
      <c r="B681" s="16"/>
      <c r="C681" s="17"/>
      <c r="D681" s="18" t="s">
        <v>744</v>
      </c>
      <c r="E681" s="110">
        <f t="shared" si="279"/>
        <v>45</v>
      </c>
      <c r="F681" s="110">
        <v>9</v>
      </c>
      <c r="G681" s="110">
        <v>36</v>
      </c>
      <c r="H681" s="110">
        <f t="shared" si="280"/>
        <v>43</v>
      </c>
      <c r="I681" s="110">
        <v>7</v>
      </c>
      <c r="J681" s="110">
        <v>36</v>
      </c>
      <c r="K681" s="110">
        <f t="shared" si="281"/>
        <v>13318.5</v>
      </c>
      <c r="L681" s="110">
        <v>9777.7999999999993</v>
      </c>
      <c r="M681" s="110">
        <v>3540.7</v>
      </c>
      <c r="N681" s="110">
        <f t="shared" si="291"/>
        <v>116.40238095238095</v>
      </c>
      <c r="O681" s="110">
        <f t="shared" si="292"/>
        <v>8.1960648148148145</v>
      </c>
    </row>
    <row r="682" spans="2:15" ht="15.75" x14ac:dyDescent="0.25">
      <c r="B682" s="16"/>
      <c r="C682" s="17"/>
      <c r="D682" s="18" t="s">
        <v>745</v>
      </c>
      <c r="E682" s="110">
        <f t="shared" si="279"/>
        <v>59</v>
      </c>
      <c r="F682" s="110">
        <v>13</v>
      </c>
      <c r="G682" s="110">
        <v>46</v>
      </c>
      <c r="H682" s="110">
        <f t="shared" si="280"/>
        <v>56</v>
      </c>
      <c r="I682" s="110">
        <v>10</v>
      </c>
      <c r="J682" s="110">
        <v>46</v>
      </c>
      <c r="K682" s="110">
        <f t="shared" si="281"/>
        <v>20600</v>
      </c>
      <c r="L682" s="110">
        <v>15311.2</v>
      </c>
      <c r="M682" s="110">
        <v>5288.8</v>
      </c>
      <c r="N682" s="110">
        <f t="shared" si="291"/>
        <v>127.59333333333335</v>
      </c>
      <c r="O682" s="110">
        <f t="shared" si="292"/>
        <v>9.5811594202898558</v>
      </c>
    </row>
    <row r="683" spans="2:15" ht="15.75" x14ac:dyDescent="0.25">
      <c r="B683" s="16">
        <v>12</v>
      </c>
      <c r="C683" s="17" t="s">
        <v>255</v>
      </c>
      <c r="D683" s="79"/>
      <c r="E683" s="113">
        <f t="shared" ref="E683:M683" si="294">E684+E685+E686</f>
        <v>60</v>
      </c>
      <c r="F683" s="113">
        <f t="shared" si="294"/>
        <v>10</v>
      </c>
      <c r="G683" s="113">
        <f t="shared" si="294"/>
        <v>50</v>
      </c>
      <c r="H683" s="113">
        <f t="shared" si="294"/>
        <v>55</v>
      </c>
      <c r="I683" s="113">
        <f t="shared" si="294"/>
        <v>8</v>
      </c>
      <c r="J683" s="113">
        <f t="shared" si="294"/>
        <v>47</v>
      </c>
      <c r="K683" s="113">
        <f t="shared" si="294"/>
        <v>13724.800000000001</v>
      </c>
      <c r="L683" s="113">
        <f t="shared" si="294"/>
        <v>8760.4000000000015</v>
      </c>
      <c r="M683" s="113">
        <f t="shared" si="294"/>
        <v>4964.3999999999996</v>
      </c>
      <c r="N683" s="113">
        <f t="shared" si="291"/>
        <v>91.254166666666677</v>
      </c>
      <c r="O683" s="113">
        <f t="shared" si="292"/>
        <v>8.8021276595744684</v>
      </c>
    </row>
    <row r="684" spans="2:15" ht="26.25" x14ac:dyDescent="0.25">
      <c r="B684" s="16"/>
      <c r="C684" s="17"/>
      <c r="D684" s="18" t="s">
        <v>746</v>
      </c>
      <c r="E684" s="110">
        <f t="shared" si="279"/>
        <v>22</v>
      </c>
      <c r="F684" s="110">
        <v>4</v>
      </c>
      <c r="G684" s="110">
        <v>18</v>
      </c>
      <c r="H684" s="110">
        <f t="shared" si="280"/>
        <v>20</v>
      </c>
      <c r="I684" s="110">
        <v>3</v>
      </c>
      <c r="J684" s="110">
        <v>17</v>
      </c>
      <c r="K684" s="110">
        <f t="shared" si="281"/>
        <v>5021</v>
      </c>
      <c r="L684" s="110">
        <v>3261.2</v>
      </c>
      <c r="M684" s="110">
        <v>1759.8</v>
      </c>
      <c r="N684" s="110">
        <f t="shared" si="291"/>
        <v>90.588888888888889</v>
      </c>
      <c r="O684" s="110">
        <f t="shared" si="292"/>
        <v>8.6264705882352946</v>
      </c>
    </row>
    <row r="685" spans="2:15" ht="26.25" x14ac:dyDescent="0.25">
      <c r="B685" s="16"/>
      <c r="C685" s="17"/>
      <c r="D685" s="18" t="s">
        <v>747</v>
      </c>
      <c r="E685" s="110">
        <f t="shared" si="279"/>
        <v>17</v>
      </c>
      <c r="F685" s="110">
        <v>3</v>
      </c>
      <c r="G685" s="110">
        <v>14</v>
      </c>
      <c r="H685" s="110">
        <f t="shared" si="280"/>
        <v>14</v>
      </c>
      <c r="I685" s="110">
        <v>2</v>
      </c>
      <c r="J685" s="110">
        <v>12</v>
      </c>
      <c r="K685" s="110">
        <f t="shared" si="281"/>
        <v>3492.1000000000004</v>
      </c>
      <c r="L685" s="110">
        <v>2122.9</v>
      </c>
      <c r="M685" s="110">
        <v>1369.2</v>
      </c>
      <c r="N685" s="110">
        <f t="shared" si="291"/>
        <v>88.454166666666666</v>
      </c>
      <c r="O685" s="110">
        <f t="shared" si="292"/>
        <v>9.5083333333333346</v>
      </c>
    </row>
    <row r="686" spans="2:15" ht="26.25" x14ac:dyDescent="0.25">
      <c r="B686" s="16"/>
      <c r="C686" s="17"/>
      <c r="D686" s="18" t="s">
        <v>748</v>
      </c>
      <c r="E686" s="110">
        <f t="shared" si="279"/>
        <v>21</v>
      </c>
      <c r="F686" s="110">
        <v>3</v>
      </c>
      <c r="G686" s="110">
        <v>18</v>
      </c>
      <c r="H686" s="110">
        <f t="shared" si="280"/>
        <v>21</v>
      </c>
      <c r="I686" s="110">
        <v>3</v>
      </c>
      <c r="J686" s="110">
        <v>18</v>
      </c>
      <c r="K686" s="110">
        <f t="shared" si="281"/>
        <v>5211.7000000000007</v>
      </c>
      <c r="L686" s="110">
        <v>3376.3</v>
      </c>
      <c r="M686" s="110">
        <v>1835.4</v>
      </c>
      <c r="N686" s="110">
        <f t="shared" si="291"/>
        <v>93.786111111111111</v>
      </c>
      <c r="O686" s="110">
        <f t="shared" si="292"/>
        <v>8.4972222222222218</v>
      </c>
    </row>
    <row r="687" spans="2:15" ht="15.75" x14ac:dyDescent="0.25">
      <c r="B687" s="16">
        <v>13</v>
      </c>
      <c r="C687" s="17" t="s">
        <v>256</v>
      </c>
      <c r="D687" s="79"/>
      <c r="E687" s="113">
        <f t="shared" ref="E687:M687" si="295">E688+E689</f>
        <v>62</v>
      </c>
      <c r="F687" s="113">
        <f t="shared" si="295"/>
        <v>11</v>
      </c>
      <c r="G687" s="113">
        <f t="shared" si="295"/>
        <v>51</v>
      </c>
      <c r="H687" s="113">
        <f t="shared" si="295"/>
        <v>59</v>
      </c>
      <c r="I687" s="113">
        <f t="shared" si="295"/>
        <v>9</v>
      </c>
      <c r="J687" s="113">
        <f t="shared" si="295"/>
        <v>50</v>
      </c>
      <c r="K687" s="113">
        <f t="shared" si="295"/>
        <v>8451.5</v>
      </c>
      <c r="L687" s="113">
        <f t="shared" si="295"/>
        <v>5405.9000000000005</v>
      </c>
      <c r="M687" s="113">
        <f t="shared" si="295"/>
        <v>3045.6000000000004</v>
      </c>
      <c r="N687" s="113">
        <f t="shared" si="291"/>
        <v>50.05462962962963</v>
      </c>
      <c r="O687" s="113">
        <f t="shared" si="292"/>
        <v>5.0760000000000005</v>
      </c>
    </row>
    <row r="688" spans="2:15" ht="15.75" x14ac:dyDescent="0.25">
      <c r="B688" s="16"/>
      <c r="C688" s="17"/>
      <c r="D688" s="18" t="s">
        <v>749</v>
      </c>
      <c r="E688" s="110">
        <f t="shared" si="279"/>
        <v>43</v>
      </c>
      <c r="F688" s="110">
        <v>8</v>
      </c>
      <c r="G688" s="110">
        <v>35</v>
      </c>
      <c r="H688" s="110">
        <f t="shared" si="280"/>
        <v>41</v>
      </c>
      <c r="I688" s="110">
        <v>7</v>
      </c>
      <c r="J688" s="110">
        <v>34</v>
      </c>
      <c r="K688" s="110">
        <f t="shared" si="281"/>
        <v>6494.7000000000007</v>
      </c>
      <c r="L688" s="110">
        <v>4415.8</v>
      </c>
      <c r="M688" s="110">
        <v>2078.9</v>
      </c>
      <c r="N688" s="110">
        <f t="shared" si="291"/>
        <v>52.569047619047616</v>
      </c>
      <c r="O688" s="110">
        <f t="shared" si="292"/>
        <v>5.0953431372549023</v>
      </c>
    </row>
    <row r="689" spans="2:15" ht="26.25" x14ac:dyDescent="0.25">
      <c r="B689" s="16"/>
      <c r="C689" s="17"/>
      <c r="D689" s="18" t="s">
        <v>750</v>
      </c>
      <c r="E689" s="110">
        <f t="shared" si="279"/>
        <v>19</v>
      </c>
      <c r="F689" s="110">
        <v>3</v>
      </c>
      <c r="G689" s="110">
        <v>16</v>
      </c>
      <c r="H689" s="110">
        <f t="shared" si="280"/>
        <v>18</v>
      </c>
      <c r="I689" s="110">
        <v>2</v>
      </c>
      <c r="J689" s="110">
        <v>16</v>
      </c>
      <c r="K689" s="110">
        <f t="shared" si="281"/>
        <v>1956.8000000000002</v>
      </c>
      <c r="L689" s="110">
        <v>990.1</v>
      </c>
      <c r="M689" s="110">
        <v>966.7</v>
      </c>
      <c r="N689" s="110">
        <f t="shared" si="291"/>
        <v>41.25416666666667</v>
      </c>
      <c r="O689" s="110">
        <f t="shared" si="292"/>
        <v>5.0348958333333336</v>
      </c>
    </row>
    <row r="690" spans="2:15" ht="48.75" customHeight="1" x14ac:dyDescent="0.25">
      <c r="B690" s="8"/>
      <c r="C690" s="140" t="s">
        <v>257</v>
      </c>
      <c r="D690" s="140" t="s">
        <v>257</v>
      </c>
      <c r="E690" s="113">
        <f t="shared" ref="E690" si="296">F690+G690</f>
        <v>551</v>
      </c>
      <c r="F690" s="113">
        <f>F691+F692+F696+F700+F706+F710+F714+F718+F722</f>
        <v>106</v>
      </c>
      <c r="G690" s="113">
        <f>G691+G692+G696+G700+G706+G710+G714+G718+G722</f>
        <v>445</v>
      </c>
      <c r="H690" s="113">
        <f t="shared" ref="H690" si="297">I690+J690</f>
        <v>516</v>
      </c>
      <c r="I690" s="113">
        <f>I691+I692+I696+I700+I706+I710+I714+I718+I722</f>
        <v>89</v>
      </c>
      <c r="J690" s="113">
        <f>J691+J692+J696+J700+J706+J710+J714+J718+J722</f>
        <v>427</v>
      </c>
      <c r="K690" s="113">
        <f t="shared" ref="K690" si="298">L690+M690</f>
        <v>142619.70000000001</v>
      </c>
      <c r="L690" s="113">
        <f>L691+L692+L696+L700+L706+L710+L714+L718+L722</f>
        <v>121395.3</v>
      </c>
      <c r="M690" s="113">
        <f>M691+M692+M696+M700+M706+M710+M714+M718+M722</f>
        <v>21224.400000000001</v>
      </c>
      <c r="N690" s="113">
        <f t="shared" si="291"/>
        <v>113.66601123595507</v>
      </c>
      <c r="O690" s="113">
        <f t="shared" si="292"/>
        <v>4.1421545667447308</v>
      </c>
    </row>
    <row r="691" spans="2:15" ht="57.75" customHeight="1" x14ac:dyDescent="0.25">
      <c r="B691" s="21"/>
      <c r="C691" s="149" t="s">
        <v>258</v>
      </c>
      <c r="D691" s="149" t="s">
        <v>258</v>
      </c>
      <c r="E691" s="110">
        <v>15</v>
      </c>
      <c r="F691" s="110"/>
      <c r="G691" s="110">
        <v>15</v>
      </c>
      <c r="H691" s="110">
        <v>14</v>
      </c>
      <c r="I691" s="110"/>
      <c r="J691" s="110">
        <v>14</v>
      </c>
      <c r="K691" s="110">
        <f>M691</f>
        <v>4784.3</v>
      </c>
      <c r="L691" s="110"/>
      <c r="M691" s="110">
        <v>4784.3</v>
      </c>
      <c r="N691" s="110"/>
      <c r="O691" s="110">
        <f t="shared" si="292"/>
        <v>28.477976190476195</v>
      </c>
    </row>
    <row r="692" spans="2:15" ht="15.75" x14ac:dyDescent="0.25">
      <c r="B692" s="16">
        <v>1</v>
      </c>
      <c r="C692" s="81"/>
      <c r="D692" s="82" t="s">
        <v>261</v>
      </c>
      <c r="E692" s="113">
        <f t="shared" ref="E692:M692" si="299">E693+E694</f>
        <v>53</v>
      </c>
      <c r="F692" s="113">
        <f t="shared" si="299"/>
        <v>11</v>
      </c>
      <c r="G692" s="113">
        <f t="shared" si="299"/>
        <v>42</v>
      </c>
      <c r="H692" s="113">
        <f t="shared" si="299"/>
        <v>49</v>
      </c>
      <c r="I692" s="113">
        <f t="shared" si="299"/>
        <v>10</v>
      </c>
      <c r="J692" s="113">
        <f t="shared" si="299"/>
        <v>40</v>
      </c>
      <c r="K692" s="113">
        <f t="shared" si="299"/>
        <v>12613.8</v>
      </c>
      <c r="L692" s="113">
        <f t="shared" si="299"/>
        <v>11051.2</v>
      </c>
      <c r="M692" s="113">
        <f t="shared" si="299"/>
        <v>1562.6</v>
      </c>
      <c r="N692" s="113">
        <f t="shared" si="291"/>
        <v>92.093333333333348</v>
      </c>
      <c r="O692" s="113">
        <f t="shared" si="292"/>
        <v>3.2554166666666666</v>
      </c>
    </row>
    <row r="693" spans="2:15" ht="15.75" x14ac:dyDescent="0.25">
      <c r="B693" s="21"/>
      <c r="C693" s="83" t="s">
        <v>261</v>
      </c>
      <c r="D693" s="70" t="s">
        <v>751</v>
      </c>
      <c r="E693" s="110">
        <v>23</v>
      </c>
      <c r="F693" s="110">
        <v>4</v>
      </c>
      <c r="G693" s="110">
        <v>19</v>
      </c>
      <c r="H693" s="110">
        <v>20</v>
      </c>
      <c r="I693" s="110">
        <v>3</v>
      </c>
      <c r="J693" s="110">
        <v>17</v>
      </c>
      <c r="K693" s="110">
        <v>4487.3</v>
      </c>
      <c r="L693" s="110">
        <v>3816.4</v>
      </c>
      <c r="M693" s="110">
        <v>670.9</v>
      </c>
      <c r="N693" s="110">
        <f t="shared" si="291"/>
        <v>106.01111111111112</v>
      </c>
      <c r="O693" s="110">
        <f t="shared" si="292"/>
        <v>3.2887254901960783</v>
      </c>
    </row>
    <row r="694" spans="2:15" ht="15.75" x14ac:dyDescent="0.25">
      <c r="B694" s="21"/>
      <c r="C694" s="83" t="s">
        <v>261</v>
      </c>
      <c r="D694" s="70" t="s">
        <v>752</v>
      </c>
      <c r="E694" s="110">
        <v>30</v>
      </c>
      <c r="F694" s="110">
        <v>7</v>
      </c>
      <c r="G694" s="110">
        <v>23</v>
      </c>
      <c r="H694" s="110">
        <v>29</v>
      </c>
      <c r="I694" s="110">
        <v>7</v>
      </c>
      <c r="J694" s="110">
        <v>23</v>
      </c>
      <c r="K694" s="110">
        <v>8126.5</v>
      </c>
      <c r="L694" s="110">
        <v>7234.8</v>
      </c>
      <c r="M694" s="110">
        <v>891.7</v>
      </c>
      <c r="N694" s="110">
        <f t="shared" si="291"/>
        <v>86.128571428571433</v>
      </c>
      <c r="O694" s="110">
        <f t="shared" si="292"/>
        <v>3.2307971014492751</v>
      </c>
    </row>
    <row r="695" spans="2:15" ht="15.75" x14ac:dyDescent="0.25">
      <c r="B695" s="21"/>
      <c r="C695" s="65"/>
      <c r="D695" s="65"/>
      <c r="E695" s="110"/>
      <c r="F695" s="110"/>
      <c r="G695" s="110"/>
      <c r="H695" s="110"/>
      <c r="I695" s="110"/>
      <c r="J695" s="110"/>
      <c r="K695" s="110"/>
      <c r="L695" s="110"/>
      <c r="M695" s="110"/>
      <c r="N695" s="110"/>
      <c r="O695" s="110"/>
    </row>
    <row r="696" spans="2:15" ht="15.75" x14ac:dyDescent="0.25">
      <c r="B696" s="16">
        <v>2</v>
      </c>
      <c r="C696" s="17"/>
      <c r="D696" s="84" t="s">
        <v>262</v>
      </c>
      <c r="E696" s="113">
        <f t="shared" ref="E696:M696" si="300">E697+E698</f>
        <v>37</v>
      </c>
      <c r="F696" s="113">
        <f t="shared" si="300"/>
        <v>7</v>
      </c>
      <c r="G696" s="113">
        <f t="shared" si="300"/>
        <v>30</v>
      </c>
      <c r="H696" s="113">
        <f t="shared" si="300"/>
        <v>37</v>
      </c>
      <c r="I696" s="113">
        <f t="shared" si="300"/>
        <v>7</v>
      </c>
      <c r="J696" s="113">
        <f t="shared" si="300"/>
        <v>30</v>
      </c>
      <c r="K696" s="113">
        <f t="shared" si="300"/>
        <v>6100.5</v>
      </c>
      <c r="L696" s="113">
        <f t="shared" si="300"/>
        <v>5279.4</v>
      </c>
      <c r="M696" s="113">
        <f t="shared" si="300"/>
        <v>821.09999999999991</v>
      </c>
      <c r="N696" s="113">
        <f t="shared" si="291"/>
        <v>62.849999999999994</v>
      </c>
      <c r="O696" s="113">
        <f t="shared" si="292"/>
        <v>2.2808333333333333</v>
      </c>
    </row>
    <row r="697" spans="2:15" ht="15.75" x14ac:dyDescent="0.25">
      <c r="B697" s="21"/>
      <c r="C697" s="85" t="s">
        <v>262</v>
      </c>
      <c r="D697" s="70" t="s">
        <v>753</v>
      </c>
      <c r="E697" s="110">
        <v>16</v>
      </c>
      <c r="F697" s="110">
        <v>3</v>
      </c>
      <c r="G697" s="110">
        <v>13</v>
      </c>
      <c r="H697" s="110">
        <v>16</v>
      </c>
      <c r="I697" s="110">
        <v>3</v>
      </c>
      <c r="J697" s="110">
        <v>13</v>
      </c>
      <c r="K697" s="110">
        <v>3343.4</v>
      </c>
      <c r="L697" s="110">
        <v>2989.2</v>
      </c>
      <c r="M697" s="110">
        <v>354.2</v>
      </c>
      <c r="N697" s="110">
        <f t="shared" si="291"/>
        <v>83.033333333333331</v>
      </c>
      <c r="O697" s="110">
        <f t="shared" si="292"/>
        <v>2.2705128205128204</v>
      </c>
    </row>
    <row r="698" spans="2:15" ht="15.75" x14ac:dyDescent="0.25">
      <c r="B698" s="21"/>
      <c r="C698" s="85" t="s">
        <v>262</v>
      </c>
      <c r="D698" s="70" t="s">
        <v>754</v>
      </c>
      <c r="E698" s="110">
        <v>21</v>
      </c>
      <c r="F698" s="110">
        <v>4</v>
      </c>
      <c r="G698" s="110">
        <v>17</v>
      </c>
      <c r="H698" s="110">
        <v>21</v>
      </c>
      <c r="I698" s="110">
        <v>4</v>
      </c>
      <c r="J698" s="110">
        <v>17</v>
      </c>
      <c r="K698" s="110">
        <v>2757.1</v>
      </c>
      <c r="L698" s="110">
        <v>2290.1999999999998</v>
      </c>
      <c r="M698" s="110">
        <v>466.9</v>
      </c>
      <c r="N698" s="128">
        <f t="shared" si="291"/>
        <v>47.712499999999999</v>
      </c>
      <c r="O698" s="128">
        <f t="shared" si="292"/>
        <v>2.2887254901960783</v>
      </c>
    </row>
    <row r="699" spans="2:15" ht="15.75" x14ac:dyDescent="0.25">
      <c r="B699" s="21"/>
      <c r="C699" s="65"/>
      <c r="D699" s="65"/>
      <c r="E699" s="110"/>
      <c r="F699" s="110"/>
      <c r="G699" s="110"/>
      <c r="H699" s="110"/>
      <c r="I699" s="110"/>
      <c r="J699" s="110"/>
      <c r="K699" s="110"/>
      <c r="L699" s="110"/>
      <c r="M699" s="110"/>
      <c r="N699" s="110"/>
      <c r="O699" s="110"/>
    </row>
    <row r="700" spans="2:15" ht="15.75" x14ac:dyDescent="0.25">
      <c r="B700" s="16">
        <v>3</v>
      </c>
      <c r="C700" s="17"/>
      <c r="D700" s="84" t="s">
        <v>263</v>
      </c>
      <c r="E700" s="113">
        <f t="shared" ref="E700:M700" si="301">E701+E702+E703+E704</f>
        <v>97</v>
      </c>
      <c r="F700" s="113">
        <f t="shared" si="301"/>
        <v>17</v>
      </c>
      <c r="G700" s="113">
        <f t="shared" si="301"/>
        <v>80</v>
      </c>
      <c r="H700" s="113">
        <f t="shared" si="301"/>
        <v>87</v>
      </c>
      <c r="I700" s="113">
        <f t="shared" si="301"/>
        <v>11</v>
      </c>
      <c r="J700" s="113">
        <f t="shared" si="301"/>
        <v>76</v>
      </c>
      <c r="K700" s="113">
        <f t="shared" si="301"/>
        <v>23257.9</v>
      </c>
      <c r="L700" s="113">
        <f t="shared" si="301"/>
        <v>20387.8</v>
      </c>
      <c r="M700" s="113">
        <f t="shared" si="301"/>
        <v>2870.1000000000004</v>
      </c>
      <c r="N700" s="113">
        <f t="shared" si="291"/>
        <v>154.45303030303029</v>
      </c>
      <c r="O700" s="113">
        <f t="shared" si="292"/>
        <v>3.1470394736842109</v>
      </c>
    </row>
    <row r="701" spans="2:15" ht="15.75" x14ac:dyDescent="0.25">
      <c r="B701" s="21"/>
      <c r="C701" s="85" t="s">
        <v>263</v>
      </c>
      <c r="D701" s="70" t="s">
        <v>755</v>
      </c>
      <c r="E701" s="110">
        <v>16</v>
      </c>
      <c r="F701" s="110">
        <v>3</v>
      </c>
      <c r="G701" s="110">
        <v>13</v>
      </c>
      <c r="H701" s="110">
        <v>16</v>
      </c>
      <c r="I701" s="110">
        <v>3</v>
      </c>
      <c r="J701" s="110">
        <v>13</v>
      </c>
      <c r="K701" s="110">
        <f>L701+M701</f>
        <v>6057.2</v>
      </c>
      <c r="L701" s="110">
        <v>5560.2</v>
      </c>
      <c r="M701" s="110">
        <v>497</v>
      </c>
      <c r="N701" s="110">
        <f t="shared" si="291"/>
        <v>154.44999999999999</v>
      </c>
      <c r="O701" s="110">
        <f t="shared" si="292"/>
        <v>3.1858974358974361</v>
      </c>
    </row>
    <row r="702" spans="2:15" ht="15.75" x14ac:dyDescent="0.25">
      <c r="B702" s="21"/>
      <c r="C702" s="85" t="s">
        <v>263</v>
      </c>
      <c r="D702" s="70" t="s">
        <v>756</v>
      </c>
      <c r="E702" s="110">
        <v>42</v>
      </c>
      <c r="F702" s="110">
        <v>7</v>
      </c>
      <c r="G702" s="110">
        <v>35</v>
      </c>
      <c r="H702" s="110">
        <v>36</v>
      </c>
      <c r="I702" s="110">
        <v>2</v>
      </c>
      <c r="J702" s="110">
        <v>34</v>
      </c>
      <c r="K702" s="110">
        <f>L702+M702</f>
        <v>4975.7999999999993</v>
      </c>
      <c r="L702" s="110">
        <v>3707.2</v>
      </c>
      <c r="M702" s="110">
        <v>1268.5999999999999</v>
      </c>
      <c r="N702" s="110">
        <f t="shared" si="291"/>
        <v>154.46666666666667</v>
      </c>
      <c r="O702" s="110">
        <f t="shared" si="292"/>
        <v>3.1093137254901961</v>
      </c>
    </row>
    <row r="703" spans="2:15" ht="15.75" x14ac:dyDescent="0.25">
      <c r="B703" s="21"/>
      <c r="C703" s="85" t="s">
        <v>263</v>
      </c>
      <c r="D703" s="70" t="s">
        <v>757</v>
      </c>
      <c r="E703" s="110">
        <v>20</v>
      </c>
      <c r="F703" s="110">
        <v>4</v>
      </c>
      <c r="G703" s="110">
        <v>16</v>
      </c>
      <c r="H703" s="110">
        <v>20</v>
      </c>
      <c r="I703" s="110">
        <v>4</v>
      </c>
      <c r="J703" s="110">
        <v>16</v>
      </c>
      <c r="K703" s="110">
        <f>L703+M703</f>
        <v>8022.8</v>
      </c>
      <c r="L703" s="110">
        <v>7413.6</v>
      </c>
      <c r="M703" s="110">
        <v>609.20000000000005</v>
      </c>
      <c r="N703" s="110">
        <f t="shared" si="291"/>
        <v>154.45000000000002</v>
      </c>
      <c r="O703" s="110">
        <f t="shared" si="292"/>
        <v>3.1729166666666671</v>
      </c>
    </row>
    <row r="704" spans="2:15" ht="15.75" x14ac:dyDescent="0.25">
      <c r="B704" s="21"/>
      <c r="C704" s="85" t="s">
        <v>263</v>
      </c>
      <c r="D704" s="70" t="s">
        <v>758</v>
      </c>
      <c r="E704" s="110">
        <v>19</v>
      </c>
      <c r="F704" s="110">
        <v>3</v>
      </c>
      <c r="G704" s="110">
        <v>16</v>
      </c>
      <c r="H704" s="110">
        <v>15</v>
      </c>
      <c r="I704" s="110">
        <v>2</v>
      </c>
      <c r="J704" s="110">
        <v>13</v>
      </c>
      <c r="K704" s="110">
        <f>L704+M704</f>
        <v>4202.1000000000004</v>
      </c>
      <c r="L704" s="110">
        <v>3706.8</v>
      </c>
      <c r="M704" s="110">
        <v>495.3</v>
      </c>
      <c r="N704" s="110">
        <f t="shared" si="291"/>
        <v>154.45000000000002</v>
      </c>
      <c r="O704" s="110">
        <f t="shared" si="292"/>
        <v>3.1750000000000003</v>
      </c>
    </row>
    <row r="705" spans="2:15" ht="15.75" x14ac:dyDescent="0.25">
      <c r="B705" s="21"/>
      <c r="C705" s="65"/>
      <c r="D705" s="65"/>
      <c r="E705" s="110"/>
      <c r="F705" s="110"/>
      <c r="G705" s="110"/>
      <c r="H705" s="110"/>
      <c r="I705" s="110"/>
      <c r="J705" s="110"/>
      <c r="K705" s="110"/>
      <c r="L705" s="110"/>
      <c r="M705" s="110"/>
      <c r="N705" s="110"/>
      <c r="O705" s="110"/>
    </row>
    <row r="706" spans="2:15" ht="15.75" x14ac:dyDescent="0.25">
      <c r="B706" s="16">
        <v>4</v>
      </c>
      <c r="C706" s="17"/>
      <c r="D706" s="84" t="s">
        <v>264</v>
      </c>
      <c r="E706" s="113">
        <f t="shared" ref="E706:M706" si="302">E707+E708</f>
        <v>36</v>
      </c>
      <c r="F706" s="113">
        <f t="shared" si="302"/>
        <v>7</v>
      </c>
      <c r="G706" s="113">
        <f t="shared" si="302"/>
        <v>29</v>
      </c>
      <c r="H706" s="113">
        <f t="shared" si="302"/>
        <v>35</v>
      </c>
      <c r="I706" s="113">
        <f t="shared" si="302"/>
        <v>7</v>
      </c>
      <c r="J706" s="113">
        <f t="shared" si="302"/>
        <v>28</v>
      </c>
      <c r="K706" s="113">
        <f t="shared" si="302"/>
        <v>5312.3</v>
      </c>
      <c r="L706" s="113">
        <f t="shared" si="302"/>
        <v>4589.2</v>
      </c>
      <c r="M706" s="113">
        <f t="shared" si="302"/>
        <v>723.09999999999991</v>
      </c>
      <c r="N706" s="113">
        <f t="shared" si="291"/>
        <v>54.633333333333333</v>
      </c>
      <c r="O706" s="113">
        <f t="shared" si="292"/>
        <v>2.1520833333333331</v>
      </c>
    </row>
    <row r="707" spans="2:15" ht="15.75" x14ac:dyDescent="0.25">
      <c r="B707" s="21"/>
      <c r="C707" s="85" t="s">
        <v>264</v>
      </c>
      <c r="D707" s="70" t="s">
        <v>759</v>
      </c>
      <c r="E707" s="110">
        <v>17</v>
      </c>
      <c r="F707" s="110">
        <v>3</v>
      </c>
      <c r="G707" s="110">
        <v>14</v>
      </c>
      <c r="H707" s="110">
        <f>I707+J707</f>
        <v>16</v>
      </c>
      <c r="I707" s="110">
        <v>3</v>
      </c>
      <c r="J707" s="110">
        <v>13</v>
      </c>
      <c r="K707" s="110">
        <f>L707+M707</f>
        <v>2318.5</v>
      </c>
      <c r="L707" s="110">
        <v>1986.8</v>
      </c>
      <c r="M707" s="110">
        <v>331.7</v>
      </c>
      <c r="N707" s="110">
        <f t="shared" si="291"/>
        <v>55.18888888888889</v>
      </c>
      <c r="O707" s="110">
        <f t="shared" si="292"/>
        <v>2.1262820512820513</v>
      </c>
    </row>
    <row r="708" spans="2:15" ht="15.75" x14ac:dyDescent="0.25">
      <c r="B708" s="21"/>
      <c r="C708" s="85" t="s">
        <v>264</v>
      </c>
      <c r="D708" s="70" t="s">
        <v>760</v>
      </c>
      <c r="E708" s="110">
        <v>19</v>
      </c>
      <c r="F708" s="110">
        <v>4</v>
      </c>
      <c r="G708" s="110">
        <v>15</v>
      </c>
      <c r="H708" s="110">
        <f>I708+J708</f>
        <v>19</v>
      </c>
      <c r="I708" s="110">
        <v>4</v>
      </c>
      <c r="J708" s="110">
        <v>15</v>
      </c>
      <c r="K708" s="110">
        <f>L708+M708</f>
        <v>2993.8</v>
      </c>
      <c r="L708" s="110">
        <v>2602.4</v>
      </c>
      <c r="M708" s="110">
        <v>391.4</v>
      </c>
      <c r="N708" s="110">
        <f t="shared" si="291"/>
        <v>54.216666666666669</v>
      </c>
      <c r="O708" s="110">
        <f t="shared" si="292"/>
        <v>2.1744444444444442</v>
      </c>
    </row>
    <row r="709" spans="2:15" ht="15.75" x14ac:dyDescent="0.25">
      <c r="B709" s="21"/>
      <c r="C709" s="65"/>
      <c r="D709" s="65"/>
      <c r="E709" s="110"/>
      <c r="F709" s="110"/>
      <c r="G709" s="110"/>
      <c r="H709" s="110"/>
      <c r="I709" s="110"/>
      <c r="J709" s="110"/>
      <c r="K709" s="110"/>
      <c r="L709" s="110"/>
      <c r="M709" s="110"/>
      <c r="N709" s="110"/>
      <c r="O709" s="110"/>
    </row>
    <row r="710" spans="2:15" ht="15.75" x14ac:dyDescent="0.25">
      <c r="B710" s="16">
        <v>5</v>
      </c>
      <c r="C710" s="17"/>
      <c r="D710" s="84" t="s">
        <v>265</v>
      </c>
      <c r="E710" s="113">
        <f t="shared" ref="E710:M710" si="303">E711+E712</f>
        <v>57</v>
      </c>
      <c r="F710" s="113">
        <f t="shared" si="303"/>
        <v>10</v>
      </c>
      <c r="G710" s="113">
        <f t="shared" si="303"/>
        <v>47</v>
      </c>
      <c r="H710" s="113">
        <f t="shared" si="303"/>
        <v>52</v>
      </c>
      <c r="I710" s="113">
        <f t="shared" si="303"/>
        <v>9</v>
      </c>
      <c r="J710" s="113">
        <f t="shared" si="303"/>
        <v>44</v>
      </c>
      <c r="K710" s="113">
        <f t="shared" si="303"/>
        <v>10020.700000000001</v>
      </c>
      <c r="L710" s="113">
        <f t="shared" si="303"/>
        <v>8730.6</v>
      </c>
      <c r="M710" s="113">
        <f t="shared" si="303"/>
        <v>1290.0999999999999</v>
      </c>
      <c r="N710" s="113">
        <f t="shared" si="291"/>
        <v>80.838888888888889</v>
      </c>
      <c r="O710" s="113">
        <f t="shared" si="292"/>
        <v>2.4433712121212117</v>
      </c>
    </row>
    <row r="711" spans="2:15" ht="15.75" x14ac:dyDescent="0.25">
      <c r="B711" s="21"/>
      <c r="C711" s="85" t="s">
        <v>265</v>
      </c>
      <c r="D711" s="70" t="s">
        <v>761</v>
      </c>
      <c r="E711" s="110">
        <v>34</v>
      </c>
      <c r="F711" s="110">
        <v>7</v>
      </c>
      <c r="G711" s="110">
        <v>27</v>
      </c>
      <c r="H711" s="110">
        <v>30</v>
      </c>
      <c r="I711" s="110">
        <v>6</v>
      </c>
      <c r="J711" s="110">
        <v>25</v>
      </c>
      <c r="K711" s="110">
        <v>5853.2</v>
      </c>
      <c r="L711" s="110">
        <v>5112.5</v>
      </c>
      <c r="M711" s="110">
        <v>740.7</v>
      </c>
      <c r="N711" s="110">
        <f t="shared" si="291"/>
        <v>71.006944444444443</v>
      </c>
      <c r="O711" s="110">
        <f t="shared" si="292"/>
        <v>2.4689999999999999</v>
      </c>
    </row>
    <row r="712" spans="2:15" ht="15.75" x14ac:dyDescent="0.25">
      <c r="B712" s="21"/>
      <c r="C712" s="85" t="s">
        <v>265</v>
      </c>
      <c r="D712" s="70" t="s">
        <v>762</v>
      </c>
      <c r="E712" s="110">
        <v>23</v>
      </c>
      <c r="F712" s="110">
        <v>3</v>
      </c>
      <c r="G712" s="110">
        <v>20</v>
      </c>
      <c r="H712" s="110">
        <v>22</v>
      </c>
      <c r="I712" s="110">
        <v>3</v>
      </c>
      <c r="J712" s="110">
        <v>19</v>
      </c>
      <c r="K712" s="110">
        <v>4167.5</v>
      </c>
      <c r="L712" s="110">
        <v>3618.1</v>
      </c>
      <c r="M712" s="110">
        <v>549.4</v>
      </c>
      <c r="N712" s="110">
        <f t="shared" si="291"/>
        <v>100.50277777777778</v>
      </c>
      <c r="O712" s="110">
        <f t="shared" si="292"/>
        <v>2.4096491228070174</v>
      </c>
    </row>
    <row r="713" spans="2:15" ht="15.75" x14ac:dyDescent="0.25">
      <c r="B713" s="21"/>
      <c r="C713" s="65"/>
      <c r="D713" s="65"/>
      <c r="E713" s="110"/>
      <c r="F713" s="110"/>
      <c r="G713" s="110"/>
      <c r="H713" s="110"/>
      <c r="I713" s="110"/>
      <c r="J713" s="110"/>
      <c r="K713" s="110"/>
      <c r="L713" s="110"/>
      <c r="M713" s="110"/>
      <c r="N713" s="110"/>
      <c r="O713" s="110"/>
    </row>
    <row r="714" spans="2:15" ht="15.75" x14ac:dyDescent="0.25">
      <c r="B714" s="16">
        <v>6</v>
      </c>
      <c r="C714" s="17"/>
      <c r="D714" s="84" t="s">
        <v>266</v>
      </c>
      <c r="E714" s="113">
        <f t="shared" ref="E714:M714" si="304">E715+E716</f>
        <v>48</v>
      </c>
      <c r="F714" s="113">
        <f t="shared" si="304"/>
        <v>10</v>
      </c>
      <c r="G714" s="113">
        <f t="shared" si="304"/>
        <v>38</v>
      </c>
      <c r="H714" s="113">
        <f t="shared" si="304"/>
        <v>43</v>
      </c>
      <c r="I714" s="113">
        <f t="shared" si="304"/>
        <v>7</v>
      </c>
      <c r="J714" s="113">
        <f t="shared" si="304"/>
        <v>36</v>
      </c>
      <c r="K714" s="113">
        <f t="shared" si="304"/>
        <v>11318.099999999999</v>
      </c>
      <c r="L714" s="113">
        <f t="shared" si="304"/>
        <v>9921.6</v>
      </c>
      <c r="M714" s="113">
        <f t="shared" si="304"/>
        <v>1396.5</v>
      </c>
      <c r="N714" s="113">
        <f t="shared" si="291"/>
        <v>118.11428571428571</v>
      </c>
      <c r="O714" s="113">
        <f t="shared" si="292"/>
        <v>3.2326388888888888</v>
      </c>
    </row>
    <row r="715" spans="2:15" ht="15.75" x14ac:dyDescent="0.25">
      <c r="B715" s="21"/>
      <c r="C715" s="85" t="s">
        <v>266</v>
      </c>
      <c r="D715" s="70" t="s">
        <v>763</v>
      </c>
      <c r="E715" s="110">
        <v>24</v>
      </c>
      <c r="F715" s="110">
        <v>5</v>
      </c>
      <c r="G715" s="110">
        <v>19</v>
      </c>
      <c r="H715" s="110">
        <v>20</v>
      </c>
      <c r="I715" s="110">
        <v>3</v>
      </c>
      <c r="J715" s="110">
        <v>17</v>
      </c>
      <c r="K715" s="110">
        <v>4766.7</v>
      </c>
      <c r="L715" s="110">
        <v>4102</v>
      </c>
      <c r="M715" s="110">
        <v>664.7</v>
      </c>
      <c r="N715" s="110">
        <f t="shared" si="291"/>
        <v>113.94444444444444</v>
      </c>
      <c r="O715" s="110">
        <f t="shared" si="292"/>
        <v>3.2583333333333333</v>
      </c>
    </row>
    <row r="716" spans="2:15" ht="15.75" x14ac:dyDescent="0.25">
      <c r="B716" s="21"/>
      <c r="C716" s="85" t="s">
        <v>266</v>
      </c>
      <c r="D716" s="70" t="s">
        <v>764</v>
      </c>
      <c r="E716" s="110">
        <v>24</v>
      </c>
      <c r="F716" s="110">
        <v>5</v>
      </c>
      <c r="G716" s="110">
        <v>19</v>
      </c>
      <c r="H716" s="110">
        <v>23</v>
      </c>
      <c r="I716" s="110">
        <v>4</v>
      </c>
      <c r="J716" s="110">
        <v>19</v>
      </c>
      <c r="K716" s="110">
        <v>6551.4</v>
      </c>
      <c r="L716" s="110">
        <v>5819.6</v>
      </c>
      <c r="M716" s="110">
        <v>731.8</v>
      </c>
      <c r="N716" s="110">
        <f t="shared" si="291"/>
        <v>121.24166666666667</v>
      </c>
      <c r="O716" s="110">
        <f t="shared" si="292"/>
        <v>3.2096491228070172</v>
      </c>
    </row>
    <row r="717" spans="2:15" ht="15.75" x14ac:dyDescent="0.25">
      <c r="B717" s="21"/>
      <c r="C717" s="65"/>
      <c r="D717" s="65"/>
      <c r="E717" s="110"/>
      <c r="F717" s="110"/>
      <c r="G717" s="110"/>
      <c r="H717" s="110"/>
      <c r="I717" s="110"/>
      <c r="J717" s="110"/>
      <c r="K717" s="110"/>
      <c r="L717" s="110"/>
      <c r="M717" s="110"/>
      <c r="N717" s="110"/>
      <c r="O717" s="110"/>
    </row>
    <row r="718" spans="2:15" ht="15.75" x14ac:dyDescent="0.25">
      <c r="B718" s="16">
        <v>7</v>
      </c>
      <c r="C718" s="17"/>
      <c r="D718" s="86" t="s">
        <v>267</v>
      </c>
      <c r="E718" s="113">
        <f t="shared" ref="E718:M718" si="305">E719+E720</f>
        <v>153</v>
      </c>
      <c r="F718" s="113">
        <f t="shared" si="305"/>
        <v>34</v>
      </c>
      <c r="G718" s="113">
        <f t="shared" si="305"/>
        <v>119</v>
      </c>
      <c r="H718" s="113">
        <f t="shared" si="305"/>
        <v>148</v>
      </c>
      <c r="I718" s="113">
        <f t="shared" si="305"/>
        <v>30</v>
      </c>
      <c r="J718" s="113">
        <f t="shared" si="305"/>
        <v>118</v>
      </c>
      <c r="K718" s="113">
        <f t="shared" si="305"/>
        <v>57023.900000000009</v>
      </c>
      <c r="L718" s="113">
        <f t="shared" si="305"/>
        <v>50764.4</v>
      </c>
      <c r="M718" s="113">
        <f t="shared" si="305"/>
        <v>6259.5</v>
      </c>
      <c r="N718" s="113">
        <f t="shared" si="291"/>
        <v>141.01222222222222</v>
      </c>
      <c r="O718" s="113">
        <f t="shared" si="292"/>
        <v>4.4205508474576272</v>
      </c>
    </row>
    <row r="719" spans="2:15" ht="15.75" x14ac:dyDescent="0.25">
      <c r="B719" s="21"/>
      <c r="C719" s="85" t="s">
        <v>267</v>
      </c>
      <c r="D719" s="70" t="s">
        <v>765</v>
      </c>
      <c r="E719" s="110">
        <v>108</v>
      </c>
      <c r="F719" s="110">
        <v>25</v>
      </c>
      <c r="G719" s="110">
        <v>83</v>
      </c>
      <c r="H719" s="110">
        <f>I719+J719</f>
        <v>104</v>
      </c>
      <c r="I719" s="110">
        <v>21</v>
      </c>
      <c r="J719" s="110">
        <v>83</v>
      </c>
      <c r="K719" s="110">
        <f>L719+M719</f>
        <v>44172.200000000004</v>
      </c>
      <c r="L719" s="110">
        <v>39903.300000000003</v>
      </c>
      <c r="M719" s="110">
        <v>4268.8999999999996</v>
      </c>
      <c r="N719" s="110">
        <f t="shared" si="291"/>
        <v>158.34642857142859</v>
      </c>
      <c r="O719" s="110">
        <f t="shared" si="292"/>
        <v>4.2860441767068265</v>
      </c>
    </row>
    <row r="720" spans="2:15" ht="15.75" x14ac:dyDescent="0.25">
      <c r="B720" s="21"/>
      <c r="C720" s="85" t="s">
        <v>267</v>
      </c>
      <c r="D720" s="70" t="s">
        <v>766</v>
      </c>
      <c r="E720" s="110">
        <v>45</v>
      </c>
      <c r="F720" s="110">
        <v>9</v>
      </c>
      <c r="G720" s="110">
        <v>36</v>
      </c>
      <c r="H720" s="110">
        <f>I720+J720</f>
        <v>44</v>
      </c>
      <c r="I720" s="110">
        <v>9</v>
      </c>
      <c r="J720" s="110">
        <v>35</v>
      </c>
      <c r="K720" s="110">
        <f>L720+M720</f>
        <v>12851.7</v>
      </c>
      <c r="L720" s="110">
        <v>10861.1</v>
      </c>
      <c r="M720" s="110">
        <v>1990.6</v>
      </c>
      <c r="N720" s="110">
        <f t="shared" si="291"/>
        <v>100.56574074074075</v>
      </c>
      <c r="O720" s="110">
        <f t="shared" si="292"/>
        <v>4.739523809523809</v>
      </c>
    </row>
    <row r="721" spans="2:15" ht="15.75" x14ac:dyDescent="0.25">
      <c r="B721" s="21"/>
      <c r="C721" s="65"/>
      <c r="D721" s="65"/>
      <c r="E721" s="110"/>
      <c r="F721" s="110"/>
      <c r="G721" s="110"/>
      <c r="H721" s="110"/>
      <c r="I721" s="110"/>
      <c r="J721" s="110"/>
      <c r="K721" s="110"/>
      <c r="L721" s="110"/>
      <c r="M721" s="110"/>
      <c r="N721" s="110"/>
      <c r="O721" s="110"/>
    </row>
    <row r="722" spans="2:15" ht="15.75" x14ac:dyDescent="0.25">
      <c r="B722" s="16">
        <v>8</v>
      </c>
      <c r="C722" s="17"/>
      <c r="D722" s="85" t="s">
        <v>767</v>
      </c>
      <c r="E722" s="113">
        <f t="shared" ref="E722:M722" si="306">E723+E724</f>
        <v>55</v>
      </c>
      <c r="F722" s="113">
        <f t="shared" si="306"/>
        <v>10</v>
      </c>
      <c r="G722" s="113">
        <f t="shared" si="306"/>
        <v>45</v>
      </c>
      <c r="H722" s="113">
        <f t="shared" si="306"/>
        <v>49</v>
      </c>
      <c r="I722" s="113">
        <f t="shared" si="306"/>
        <v>8</v>
      </c>
      <c r="J722" s="113">
        <f t="shared" si="306"/>
        <v>41</v>
      </c>
      <c r="K722" s="113">
        <f t="shared" si="306"/>
        <v>12188.2</v>
      </c>
      <c r="L722" s="113">
        <f t="shared" si="306"/>
        <v>10671.1</v>
      </c>
      <c r="M722" s="113">
        <f t="shared" si="306"/>
        <v>1517.1</v>
      </c>
      <c r="N722" s="113">
        <f t="shared" si="291"/>
        <v>111.15729166666667</v>
      </c>
      <c r="O722" s="113">
        <f t="shared" si="292"/>
        <v>3.0835365853658536</v>
      </c>
    </row>
    <row r="723" spans="2:15" ht="15.75" x14ac:dyDescent="0.25">
      <c r="B723" s="21"/>
      <c r="C723" s="85" t="s">
        <v>767</v>
      </c>
      <c r="D723" s="70" t="s">
        <v>768</v>
      </c>
      <c r="E723" s="110">
        <v>19</v>
      </c>
      <c r="F723" s="110">
        <v>3</v>
      </c>
      <c r="G723" s="110">
        <v>16</v>
      </c>
      <c r="H723" s="110">
        <f>I723+J723</f>
        <v>17</v>
      </c>
      <c r="I723" s="110">
        <v>3</v>
      </c>
      <c r="J723" s="110">
        <v>14</v>
      </c>
      <c r="K723" s="110">
        <f>L723+M723</f>
        <v>3729.6</v>
      </c>
      <c r="L723" s="110">
        <v>3216.1</v>
      </c>
      <c r="M723" s="110">
        <v>513.5</v>
      </c>
      <c r="N723" s="110">
        <f t="shared" si="291"/>
        <v>89.336111111111109</v>
      </c>
      <c r="O723" s="110">
        <f t="shared" si="292"/>
        <v>3.0565476190476191</v>
      </c>
    </row>
    <row r="724" spans="2:15" ht="15.75" x14ac:dyDescent="0.25">
      <c r="B724" s="21"/>
      <c r="C724" s="85" t="s">
        <v>767</v>
      </c>
      <c r="D724" s="70" t="s">
        <v>769</v>
      </c>
      <c r="E724" s="110">
        <v>36</v>
      </c>
      <c r="F724" s="110">
        <v>7</v>
      </c>
      <c r="G724" s="110">
        <v>29</v>
      </c>
      <c r="H724" s="110">
        <f>I724+J724</f>
        <v>32</v>
      </c>
      <c r="I724" s="110">
        <v>5</v>
      </c>
      <c r="J724" s="110">
        <v>27</v>
      </c>
      <c r="K724" s="110">
        <f>L724+M724</f>
        <v>8458.6</v>
      </c>
      <c r="L724" s="110">
        <v>7455</v>
      </c>
      <c r="M724" s="110">
        <v>1003.6</v>
      </c>
      <c r="N724" s="110">
        <f t="shared" si="291"/>
        <v>124.25</v>
      </c>
      <c r="O724" s="110">
        <f t="shared" si="292"/>
        <v>3.0975308641975308</v>
      </c>
    </row>
    <row r="725" spans="2:15" ht="59.25" customHeight="1" x14ac:dyDescent="0.25">
      <c r="B725" s="8"/>
      <c r="C725" s="140" t="s">
        <v>268</v>
      </c>
      <c r="D725" s="140"/>
      <c r="E725" s="113">
        <f t="shared" ref="E725" si="307">F725+G725</f>
        <v>713</v>
      </c>
      <c r="F725" s="113">
        <f>F726+F727+F731+F734+F738+F742+F747+F751</f>
        <v>125</v>
      </c>
      <c r="G725" s="113">
        <f>G726+G727+G731+G734+G738+G742+G747+G751</f>
        <v>588</v>
      </c>
      <c r="H725" s="113">
        <f t="shared" ref="H725" si="308">I725+J725</f>
        <v>646</v>
      </c>
      <c r="I725" s="113">
        <f>I726+I727+I731+I734+I738+I742+I747+I751</f>
        <v>95</v>
      </c>
      <c r="J725" s="113">
        <f>J726+J727+J731+J734+J738+J742+J747+J751</f>
        <v>551</v>
      </c>
      <c r="K725" s="113">
        <f t="shared" ref="K725" si="309">L725+M725</f>
        <v>157573.09999999998</v>
      </c>
      <c r="L725" s="113">
        <f>L726+L727+L731+L734+L738+L742+L747+L751</f>
        <v>100966.9</v>
      </c>
      <c r="M725" s="113">
        <f>M726+M727+M731+M734+M738+M742+M747+M751</f>
        <v>56606.2</v>
      </c>
      <c r="N725" s="113">
        <f t="shared" si="291"/>
        <v>88.56745614035087</v>
      </c>
      <c r="O725" s="113">
        <f t="shared" si="292"/>
        <v>8.5611312764670284</v>
      </c>
    </row>
    <row r="726" spans="2:15" ht="42" customHeight="1" x14ac:dyDescent="0.25">
      <c r="B726" s="21"/>
      <c r="C726" s="149" t="s">
        <v>269</v>
      </c>
      <c r="D726" s="149"/>
      <c r="E726" s="110">
        <v>16</v>
      </c>
      <c r="F726" s="110"/>
      <c r="G726" s="110">
        <v>16</v>
      </c>
      <c r="H726" s="110">
        <v>16</v>
      </c>
      <c r="I726" s="110"/>
      <c r="J726" s="110">
        <v>16</v>
      </c>
      <c r="K726" s="110">
        <f>L726+M726</f>
        <v>4775.3999999999996</v>
      </c>
      <c r="L726" s="110"/>
      <c r="M726" s="110">
        <v>4775.3999999999996</v>
      </c>
      <c r="N726" s="110"/>
      <c r="O726" s="110">
        <f t="shared" si="292"/>
        <v>24.871874999999999</v>
      </c>
    </row>
    <row r="727" spans="2:15" ht="15.75" x14ac:dyDescent="0.25">
      <c r="B727" s="87">
        <v>1</v>
      </c>
      <c r="C727" s="88" t="s">
        <v>272</v>
      </c>
      <c r="D727" s="17"/>
      <c r="E727" s="113">
        <f>F727+G727</f>
        <v>81.5</v>
      </c>
      <c r="F727" s="113">
        <f>F728+F729+F730</f>
        <v>13</v>
      </c>
      <c r="G727" s="113">
        <f>G728+G729+G730</f>
        <v>68.5</v>
      </c>
      <c r="H727" s="113">
        <f>I727+J727</f>
        <v>70.5</v>
      </c>
      <c r="I727" s="113">
        <f>I728+I729+I730</f>
        <v>10</v>
      </c>
      <c r="J727" s="113">
        <f>J728+J729+J730</f>
        <v>60.5</v>
      </c>
      <c r="K727" s="113">
        <f>L727+M727</f>
        <v>17577.3</v>
      </c>
      <c r="L727" s="113">
        <f>L728+L729+L730</f>
        <v>11611</v>
      </c>
      <c r="M727" s="113">
        <f>M728+M729+M730</f>
        <v>5966.2999999999993</v>
      </c>
      <c r="N727" s="113">
        <f t="shared" si="291"/>
        <v>96.758333333333326</v>
      </c>
      <c r="O727" s="113">
        <f t="shared" si="292"/>
        <v>8.2180440771349854</v>
      </c>
    </row>
    <row r="728" spans="2:15" ht="15.75" x14ac:dyDescent="0.25">
      <c r="B728" s="8"/>
      <c r="C728" s="15"/>
      <c r="D728" s="15" t="s">
        <v>770</v>
      </c>
      <c r="E728" s="110">
        <f>F728+G728</f>
        <v>38</v>
      </c>
      <c r="F728" s="110">
        <v>7</v>
      </c>
      <c r="G728" s="110">
        <v>31</v>
      </c>
      <c r="H728" s="110">
        <f>I728+J728</f>
        <v>33</v>
      </c>
      <c r="I728" s="110">
        <v>5</v>
      </c>
      <c r="J728" s="110">
        <v>28</v>
      </c>
      <c r="K728" s="110">
        <f>L728+M728</f>
        <v>7943.4</v>
      </c>
      <c r="L728" s="110">
        <v>5334.3</v>
      </c>
      <c r="M728" s="110">
        <v>2609.1</v>
      </c>
      <c r="N728" s="110">
        <f t="shared" si="291"/>
        <v>88.905000000000015</v>
      </c>
      <c r="O728" s="110">
        <f t="shared" si="292"/>
        <v>7.7651785714285708</v>
      </c>
    </row>
    <row r="729" spans="2:15" ht="15.75" x14ac:dyDescent="0.25">
      <c r="B729" s="8"/>
      <c r="C729" s="15"/>
      <c r="D729" s="15" t="s">
        <v>771</v>
      </c>
      <c r="E729" s="110">
        <f>F729+G729</f>
        <v>22</v>
      </c>
      <c r="F729" s="110">
        <v>3</v>
      </c>
      <c r="G729" s="110">
        <v>19</v>
      </c>
      <c r="H729" s="110">
        <f>I729+J729</f>
        <v>20</v>
      </c>
      <c r="I729" s="110">
        <v>3</v>
      </c>
      <c r="J729" s="110">
        <v>17</v>
      </c>
      <c r="K729" s="110">
        <f t="shared" ref="K729:K753" si="310">L729+M729</f>
        <v>5495.5</v>
      </c>
      <c r="L729" s="110">
        <v>3716.9</v>
      </c>
      <c r="M729" s="110">
        <v>1778.6</v>
      </c>
      <c r="N729" s="110">
        <f t="shared" si="291"/>
        <v>103.24722222222222</v>
      </c>
      <c r="O729" s="110">
        <f t="shared" si="292"/>
        <v>8.7186274509803923</v>
      </c>
    </row>
    <row r="730" spans="2:15" ht="15.75" x14ac:dyDescent="0.25">
      <c r="B730" s="8"/>
      <c r="C730" s="15"/>
      <c r="D730" s="15" t="s">
        <v>772</v>
      </c>
      <c r="E730" s="110">
        <f>F730+G730</f>
        <v>21.5</v>
      </c>
      <c r="F730" s="110">
        <v>3</v>
      </c>
      <c r="G730" s="110">
        <v>18.5</v>
      </c>
      <c r="H730" s="110">
        <f>I730+J730</f>
        <v>17.5</v>
      </c>
      <c r="I730" s="110">
        <v>2</v>
      </c>
      <c r="J730" s="110">
        <v>15.5</v>
      </c>
      <c r="K730" s="110">
        <f t="shared" si="310"/>
        <v>4138.3999999999996</v>
      </c>
      <c r="L730" s="110">
        <v>2559.8000000000002</v>
      </c>
      <c r="M730" s="110">
        <v>1578.6</v>
      </c>
      <c r="N730" s="110">
        <f t="shared" si="291"/>
        <v>106.65833333333335</v>
      </c>
      <c r="O730" s="110">
        <f t="shared" si="292"/>
        <v>8.4870967741935477</v>
      </c>
    </row>
    <row r="731" spans="2:15" ht="15.75" x14ac:dyDescent="0.25">
      <c r="B731" s="87">
        <v>2</v>
      </c>
      <c r="C731" s="88" t="s">
        <v>273</v>
      </c>
      <c r="D731" s="54"/>
      <c r="E731" s="113">
        <f t="shared" ref="E731:J731" si="311">E732+E733</f>
        <v>83</v>
      </c>
      <c r="F731" s="113">
        <f t="shared" si="311"/>
        <v>15</v>
      </c>
      <c r="G731" s="113">
        <f t="shared" si="311"/>
        <v>68</v>
      </c>
      <c r="H731" s="113">
        <f t="shared" si="311"/>
        <v>71</v>
      </c>
      <c r="I731" s="113">
        <f t="shared" si="311"/>
        <v>11</v>
      </c>
      <c r="J731" s="113">
        <f t="shared" si="311"/>
        <v>60</v>
      </c>
      <c r="K731" s="113">
        <f>L731+M731</f>
        <v>15511.6</v>
      </c>
      <c r="L731" s="113">
        <f>L732+L733</f>
        <v>10249.800000000001</v>
      </c>
      <c r="M731" s="113">
        <f>M732+M733</f>
        <v>5261.7999999999993</v>
      </c>
      <c r="N731" s="113">
        <f t="shared" si="291"/>
        <v>77.650000000000006</v>
      </c>
      <c r="O731" s="113">
        <f t="shared" si="292"/>
        <v>7.3080555555555549</v>
      </c>
    </row>
    <row r="732" spans="2:15" ht="15.75" x14ac:dyDescent="0.25">
      <c r="B732" s="8"/>
      <c r="C732" s="15"/>
      <c r="D732" s="15" t="s">
        <v>773</v>
      </c>
      <c r="E732" s="110">
        <f>F732+G732</f>
        <v>21</v>
      </c>
      <c r="F732" s="110">
        <v>3</v>
      </c>
      <c r="G732" s="110">
        <v>18</v>
      </c>
      <c r="H732" s="110">
        <f>I732+J732</f>
        <v>18</v>
      </c>
      <c r="I732" s="110">
        <v>2</v>
      </c>
      <c r="J732" s="110">
        <v>16</v>
      </c>
      <c r="K732" s="110">
        <f t="shared" si="310"/>
        <v>3396.8</v>
      </c>
      <c r="L732" s="110">
        <v>1918.7</v>
      </c>
      <c r="M732" s="110">
        <v>1478.1</v>
      </c>
      <c r="N732" s="110">
        <f t="shared" si="291"/>
        <v>79.94583333333334</v>
      </c>
      <c r="O732" s="110">
        <f t="shared" si="292"/>
        <v>7.6984374999999998</v>
      </c>
    </row>
    <row r="733" spans="2:15" ht="15.75" x14ac:dyDescent="0.25">
      <c r="B733" s="8"/>
      <c r="C733" s="15"/>
      <c r="D733" s="15" t="s">
        <v>774</v>
      </c>
      <c r="E733" s="110">
        <f>F733+G733</f>
        <v>62</v>
      </c>
      <c r="F733" s="110">
        <v>12</v>
      </c>
      <c r="G733" s="110">
        <v>50</v>
      </c>
      <c r="H733" s="110">
        <f>I733+J733</f>
        <v>53</v>
      </c>
      <c r="I733" s="110">
        <v>9</v>
      </c>
      <c r="J733" s="110">
        <v>44</v>
      </c>
      <c r="K733" s="110">
        <f t="shared" si="310"/>
        <v>12114.8</v>
      </c>
      <c r="L733" s="110">
        <v>8331.1</v>
      </c>
      <c r="M733" s="110">
        <v>3783.7</v>
      </c>
      <c r="N733" s="110">
        <f t="shared" ref="N733:N790" si="312">L733/I733/12</f>
        <v>77.139814814814812</v>
      </c>
      <c r="O733" s="110">
        <f t="shared" ref="O733:O790" si="313">M733/J733/12</f>
        <v>7.1660984848484839</v>
      </c>
    </row>
    <row r="734" spans="2:15" ht="15.75" x14ac:dyDescent="0.25">
      <c r="B734" s="87">
        <v>3</v>
      </c>
      <c r="C734" s="88" t="s">
        <v>275</v>
      </c>
      <c r="D734" s="54"/>
      <c r="E734" s="113">
        <f t="shared" ref="E734:J734" si="314">E735+E736+E737</f>
        <v>98.5</v>
      </c>
      <c r="F734" s="113">
        <f t="shared" si="314"/>
        <v>17</v>
      </c>
      <c r="G734" s="113">
        <f t="shared" si="314"/>
        <v>81.5</v>
      </c>
      <c r="H734" s="113">
        <f t="shared" si="314"/>
        <v>85.5</v>
      </c>
      <c r="I734" s="113">
        <f t="shared" si="314"/>
        <v>12</v>
      </c>
      <c r="J734" s="113">
        <f t="shared" si="314"/>
        <v>73.5</v>
      </c>
      <c r="K734" s="113">
        <f>L734+M734</f>
        <v>19025.2</v>
      </c>
      <c r="L734" s="113">
        <f>L735+L736+L737</f>
        <v>12570.7</v>
      </c>
      <c r="M734" s="113">
        <f>M735+M736+M737</f>
        <v>6454.5</v>
      </c>
      <c r="N734" s="113">
        <f t="shared" si="312"/>
        <v>87.296527777777783</v>
      </c>
      <c r="O734" s="113">
        <f t="shared" si="313"/>
        <v>7.3180272108843534</v>
      </c>
    </row>
    <row r="735" spans="2:15" ht="15.75" x14ac:dyDescent="0.25">
      <c r="B735" s="8"/>
      <c r="C735" s="15"/>
      <c r="D735" s="15" t="s">
        <v>775</v>
      </c>
      <c r="E735" s="110">
        <f t="shared" ref="E735:E753" si="315">F735+G735</f>
        <v>19.5</v>
      </c>
      <c r="F735" s="110">
        <v>3</v>
      </c>
      <c r="G735" s="110">
        <v>16.5</v>
      </c>
      <c r="H735" s="110">
        <f t="shared" ref="H735:H753" si="316">I735+J735</f>
        <v>18.5</v>
      </c>
      <c r="I735" s="110">
        <v>3</v>
      </c>
      <c r="J735" s="110">
        <v>15.5</v>
      </c>
      <c r="K735" s="110">
        <f t="shared" si="310"/>
        <v>4981.8</v>
      </c>
      <c r="L735" s="110">
        <v>3471.3</v>
      </c>
      <c r="M735" s="110">
        <v>1510.5</v>
      </c>
      <c r="N735" s="110">
        <f t="shared" si="312"/>
        <v>96.425000000000011</v>
      </c>
      <c r="O735" s="110">
        <f t="shared" si="313"/>
        <v>8.120967741935484</v>
      </c>
    </row>
    <row r="736" spans="2:15" ht="15.75" x14ac:dyDescent="0.25">
      <c r="B736" s="8"/>
      <c r="C736" s="15"/>
      <c r="D736" s="15" t="s">
        <v>776</v>
      </c>
      <c r="E736" s="110">
        <f t="shared" si="315"/>
        <v>51</v>
      </c>
      <c r="F736" s="110">
        <v>9</v>
      </c>
      <c r="G736" s="110">
        <v>42</v>
      </c>
      <c r="H736" s="110">
        <f t="shared" si="316"/>
        <v>42</v>
      </c>
      <c r="I736" s="110">
        <v>6</v>
      </c>
      <c r="J736" s="110">
        <v>36</v>
      </c>
      <c r="K736" s="110">
        <f t="shared" si="310"/>
        <v>9232.5</v>
      </c>
      <c r="L736" s="110">
        <v>6167.4</v>
      </c>
      <c r="M736" s="110">
        <v>3065.1</v>
      </c>
      <c r="N736" s="110">
        <f t="shared" si="312"/>
        <v>85.658333333333317</v>
      </c>
      <c r="O736" s="110">
        <f t="shared" si="313"/>
        <v>7.0951388888888891</v>
      </c>
    </row>
    <row r="737" spans="2:15" ht="15.75" x14ac:dyDescent="0.25">
      <c r="B737" s="8"/>
      <c r="C737" s="15"/>
      <c r="D737" s="15" t="s">
        <v>777</v>
      </c>
      <c r="E737" s="110">
        <f t="shared" si="315"/>
        <v>28</v>
      </c>
      <c r="F737" s="110">
        <v>5</v>
      </c>
      <c r="G737" s="110">
        <v>23</v>
      </c>
      <c r="H737" s="110">
        <f t="shared" si="316"/>
        <v>25</v>
      </c>
      <c r="I737" s="110">
        <v>3</v>
      </c>
      <c r="J737" s="110">
        <v>22</v>
      </c>
      <c r="K737" s="110">
        <f t="shared" si="310"/>
        <v>4810.8999999999996</v>
      </c>
      <c r="L737" s="110">
        <v>2932</v>
      </c>
      <c r="M737" s="110">
        <v>1878.9</v>
      </c>
      <c r="N737" s="110">
        <f t="shared" si="312"/>
        <v>81.444444444444443</v>
      </c>
      <c r="O737" s="110">
        <f t="shared" si="313"/>
        <v>7.1170454545454547</v>
      </c>
    </row>
    <row r="738" spans="2:15" ht="15.75" x14ac:dyDescent="0.25">
      <c r="B738" s="87">
        <v>4</v>
      </c>
      <c r="C738" s="88" t="s">
        <v>276</v>
      </c>
      <c r="D738" s="54"/>
      <c r="E738" s="113">
        <f t="shared" si="315"/>
        <v>87</v>
      </c>
      <c r="F738" s="113">
        <f>F739+F740+F741</f>
        <v>16</v>
      </c>
      <c r="G738" s="113">
        <f>G739+G740+G741</f>
        <v>71</v>
      </c>
      <c r="H738" s="113">
        <f t="shared" si="316"/>
        <v>80</v>
      </c>
      <c r="I738" s="113">
        <f>I739+I740+I741</f>
        <v>11</v>
      </c>
      <c r="J738" s="113">
        <f>J739+J740+J741</f>
        <v>69</v>
      </c>
      <c r="K738" s="113">
        <f>L738+M738</f>
        <v>10489.2</v>
      </c>
      <c r="L738" s="113">
        <f>L739+L740+L741</f>
        <v>6929</v>
      </c>
      <c r="M738" s="113">
        <f>M739+M740+M741</f>
        <v>3560.2</v>
      </c>
      <c r="N738" s="113">
        <f t="shared" si="312"/>
        <v>52.492424242424242</v>
      </c>
      <c r="O738" s="113">
        <f t="shared" si="313"/>
        <v>4.2997584541062794</v>
      </c>
    </row>
    <row r="739" spans="2:15" ht="15.75" x14ac:dyDescent="0.25">
      <c r="B739" s="8"/>
      <c r="C739" s="15"/>
      <c r="D739" s="15" t="s">
        <v>778</v>
      </c>
      <c r="E739" s="110">
        <f t="shared" si="315"/>
        <v>51.5</v>
      </c>
      <c r="F739" s="110">
        <v>10</v>
      </c>
      <c r="G739" s="110">
        <v>41.5</v>
      </c>
      <c r="H739" s="110">
        <f t="shared" si="316"/>
        <v>44.5</v>
      </c>
      <c r="I739" s="110">
        <v>5</v>
      </c>
      <c r="J739" s="110">
        <v>39.5</v>
      </c>
      <c r="K739" s="110">
        <f t="shared" si="310"/>
        <v>5099.2</v>
      </c>
      <c r="L739" s="110">
        <v>3103.7</v>
      </c>
      <c r="M739" s="110">
        <v>1995.5</v>
      </c>
      <c r="N739" s="110">
        <f t="shared" si="312"/>
        <v>51.728333333333332</v>
      </c>
      <c r="O739" s="110">
        <f t="shared" si="313"/>
        <v>4.2099156118143464</v>
      </c>
    </row>
    <row r="740" spans="2:15" ht="15.75" x14ac:dyDescent="0.25">
      <c r="B740" s="8"/>
      <c r="C740" s="15"/>
      <c r="D740" s="15" t="s">
        <v>779</v>
      </c>
      <c r="E740" s="110">
        <f t="shared" si="315"/>
        <v>17.5</v>
      </c>
      <c r="F740" s="110">
        <v>3</v>
      </c>
      <c r="G740" s="110">
        <v>14.5</v>
      </c>
      <c r="H740" s="110">
        <f t="shared" si="316"/>
        <v>17.5</v>
      </c>
      <c r="I740" s="110">
        <v>3</v>
      </c>
      <c r="J740" s="110">
        <v>14.5</v>
      </c>
      <c r="K740" s="110">
        <f t="shared" si="310"/>
        <v>2591.9</v>
      </c>
      <c r="L740" s="110">
        <v>1835.7</v>
      </c>
      <c r="M740" s="110">
        <v>756.2</v>
      </c>
      <c r="N740" s="110">
        <f t="shared" si="312"/>
        <v>50.991666666666667</v>
      </c>
      <c r="O740" s="110">
        <f t="shared" si="313"/>
        <v>4.3459770114942531</v>
      </c>
    </row>
    <row r="741" spans="2:15" ht="15.75" x14ac:dyDescent="0.25">
      <c r="B741" s="8"/>
      <c r="C741" s="15"/>
      <c r="D741" s="15" t="s">
        <v>780</v>
      </c>
      <c r="E741" s="110">
        <f t="shared" si="315"/>
        <v>18</v>
      </c>
      <c r="F741" s="110">
        <v>3</v>
      </c>
      <c r="G741" s="110">
        <v>15</v>
      </c>
      <c r="H741" s="110">
        <f t="shared" si="316"/>
        <v>18</v>
      </c>
      <c r="I741" s="110">
        <v>3</v>
      </c>
      <c r="J741" s="110">
        <v>15</v>
      </c>
      <c r="K741" s="110">
        <f t="shared" si="310"/>
        <v>2798.1</v>
      </c>
      <c r="L741" s="110">
        <v>1989.6</v>
      </c>
      <c r="M741" s="110">
        <v>808.5</v>
      </c>
      <c r="N741" s="110">
        <f t="shared" si="312"/>
        <v>55.266666666666659</v>
      </c>
      <c r="O741" s="110">
        <f t="shared" si="313"/>
        <v>4.4916666666666663</v>
      </c>
    </row>
    <row r="742" spans="2:15" ht="15.75" x14ac:dyDescent="0.25">
      <c r="B742" s="87">
        <v>5</v>
      </c>
      <c r="C742" s="88" t="s">
        <v>277</v>
      </c>
      <c r="D742" s="54"/>
      <c r="E742" s="113">
        <f t="shared" si="315"/>
        <v>107.5</v>
      </c>
      <c r="F742" s="113">
        <f>F743+F744+F745+F746</f>
        <v>18</v>
      </c>
      <c r="G742" s="113">
        <f>G743+G744+G745+G746</f>
        <v>89.5</v>
      </c>
      <c r="H742" s="113">
        <f t="shared" si="316"/>
        <v>97.5</v>
      </c>
      <c r="I742" s="113">
        <f>I743+I744+I745+I746</f>
        <v>14</v>
      </c>
      <c r="J742" s="113">
        <f>J743+J744+J745+J746</f>
        <v>83.5</v>
      </c>
      <c r="K742" s="113">
        <f>L742+M742</f>
        <v>18951.099999999999</v>
      </c>
      <c r="L742" s="113">
        <f>L743+L744+L745+L746</f>
        <v>12525.4</v>
      </c>
      <c r="M742" s="113">
        <f>M743+M744+M745+M746</f>
        <v>6425.7000000000007</v>
      </c>
      <c r="N742" s="113">
        <f t="shared" si="312"/>
        <v>74.555952380952377</v>
      </c>
      <c r="O742" s="113">
        <f t="shared" si="313"/>
        <v>6.4128742514970059</v>
      </c>
    </row>
    <row r="743" spans="2:15" ht="15.75" x14ac:dyDescent="0.25">
      <c r="B743" s="8"/>
      <c r="C743" s="15"/>
      <c r="D743" s="15" t="s">
        <v>781</v>
      </c>
      <c r="E743" s="110">
        <f t="shared" si="315"/>
        <v>28.5</v>
      </c>
      <c r="F743" s="110">
        <v>5</v>
      </c>
      <c r="G743" s="110">
        <v>23.5</v>
      </c>
      <c r="H743" s="110">
        <f t="shared" si="316"/>
        <v>25.5</v>
      </c>
      <c r="I743" s="110">
        <v>4</v>
      </c>
      <c r="J743" s="110">
        <v>21.5</v>
      </c>
      <c r="K743" s="110">
        <f t="shared" si="310"/>
        <v>4470</v>
      </c>
      <c r="L743" s="110">
        <v>2894.4</v>
      </c>
      <c r="M743" s="110">
        <v>1575.6</v>
      </c>
      <c r="N743" s="110">
        <f t="shared" si="312"/>
        <v>60.300000000000004</v>
      </c>
      <c r="O743" s="110">
        <f t="shared" si="313"/>
        <v>6.1069767441860456</v>
      </c>
    </row>
    <row r="744" spans="2:15" ht="15.75" x14ac:dyDescent="0.25">
      <c r="B744" s="8"/>
      <c r="C744" s="15"/>
      <c r="D744" s="15" t="s">
        <v>782</v>
      </c>
      <c r="E744" s="110">
        <f t="shared" si="315"/>
        <v>22</v>
      </c>
      <c r="F744" s="110">
        <v>3</v>
      </c>
      <c r="G744" s="110">
        <v>19</v>
      </c>
      <c r="H744" s="110">
        <f t="shared" si="316"/>
        <v>20</v>
      </c>
      <c r="I744" s="110">
        <v>3</v>
      </c>
      <c r="J744" s="110">
        <v>17</v>
      </c>
      <c r="K744" s="110">
        <f t="shared" si="310"/>
        <v>4128.8</v>
      </c>
      <c r="L744" s="110">
        <v>2743.6</v>
      </c>
      <c r="M744" s="110">
        <v>1385.2</v>
      </c>
      <c r="N744" s="110">
        <f t="shared" si="312"/>
        <v>76.211111111111109</v>
      </c>
      <c r="O744" s="110">
        <f t="shared" si="313"/>
        <v>6.7901960784313724</v>
      </c>
    </row>
    <row r="745" spans="2:15" ht="15.75" x14ac:dyDescent="0.25">
      <c r="B745" s="8"/>
      <c r="C745" s="15"/>
      <c r="D745" s="15" t="s">
        <v>783</v>
      </c>
      <c r="E745" s="110">
        <f t="shared" si="315"/>
        <v>26.5</v>
      </c>
      <c r="F745" s="110">
        <v>5</v>
      </c>
      <c r="G745" s="110">
        <v>21.5</v>
      </c>
      <c r="H745" s="110">
        <f t="shared" si="316"/>
        <v>23.5</v>
      </c>
      <c r="I745" s="110">
        <v>4</v>
      </c>
      <c r="J745" s="110">
        <v>19.5</v>
      </c>
      <c r="K745" s="110">
        <f t="shared" si="310"/>
        <v>5281</v>
      </c>
      <c r="L745" s="110">
        <v>3819</v>
      </c>
      <c r="M745" s="110">
        <v>1462</v>
      </c>
      <c r="N745" s="110">
        <f t="shared" si="312"/>
        <v>79.5625</v>
      </c>
      <c r="O745" s="110">
        <f t="shared" si="313"/>
        <v>6.2478632478632479</v>
      </c>
    </row>
    <row r="746" spans="2:15" ht="15.75" x14ac:dyDescent="0.25">
      <c r="B746" s="8"/>
      <c r="C746" s="15"/>
      <c r="D746" s="15" t="s">
        <v>784</v>
      </c>
      <c r="E746" s="110">
        <f t="shared" si="315"/>
        <v>30.5</v>
      </c>
      <c r="F746" s="110">
        <v>5</v>
      </c>
      <c r="G746" s="110">
        <v>25.5</v>
      </c>
      <c r="H746" s="110">
        <f t="shared" si="316"/>
        <v>28.5</v>
      </c>
      <c r="I746" s="110">
        <v>3</v>
      </c>
      <c r="J746" s="110">
        <v>25.5</v>
      </c>
      <c r="K746" s="110">
        <f t="shared" si="310"/>
        <v>5071.3</v>
      </c>
      <c r="L746" s="110">
        <v>3068.4</v>
      </c>
      <c r="M746" s="110">
        <v>2002.9</v>
      </c>
      <c r="N746" s="110">
        <f t="shared" si="312"/>
        <v>85.233333333333334</v>
      </c>
      <c r="O746" s="110">
        <f t="shared" si="313"/>
        <v>6.545424836601307</v>
      </c>
    </row>
    <row r="747" spans="2:15" ht="15.75" x14ac:dyDescent="0.25">
      <c r="B747" s="87">
        <v>6</v>
      </c>
      <c r="C747" s="88" t="s">
        <v>278</v>
      </c>
      <c r="D747" s="54"/>
      <c r="E747" s="113">
        <f t="shared" si="315"/>
        <v>90</v>
      </c>
      <c r="F747" s="113">
        <f>F748+F749+F750</f>
        <v>16</v>
      </c>
      <c r="G747" s="113">
        <f>G748+G749+G750</f>
        <v>74</v>
      </c>
      <c r="H747" s="113">
        <f t="shared" si="316"/>
        <v>82</v>
      </c>
      <c r="I747" s="113">
        <f>I748+I749+I750</f>
        <v>11</v>
      </c>
      <c r="J747" s="113">
        <f>J748+J749+J750</f>
        <v>71</v>
      </c>
      <c r="K747" s="113">
        <f>L747+M747</f>
        <v>16478.699999999997</v>
      </c>
      <c r="L747" s="113">
        <f>L748+L749+L750</f>
        <v>10884.699999999999</v>
      </c>
      <c r="M747" s="113">
        <f>M748+M749+M750</f>
        <v>5594</v>
      </c>
      <c r="N747" s="113">
        <f t="shared" si="312"/>
        <v>82.459848484848479</v>
      </c>
      <c r="O747" s="113">
        <f t="shared" si="313"/>
        <v>6.565727699530516</v>
      </c>
    </row>
    <row r="748" spans="2:15" ht="15.75" x14ac:dyDescent="0.25">
      <c r="B748" s="8"/>
      <c r="C748" s="15"/>
      <c r="D748" s="15" t="s">
        <v>785</v>
      </c>
      <c r="E748" s="110">
        <f t="shared" si="315"/>
        <v>17</v>
      </c>
      <c r="F748" s="110">
        <v>3</v>
      </c>
      <c r="G748" s="110">
        <v>14</v>
      </c>
      <c r="H748" s="110">
        <f t="shared" si="316"/>
        <v>14</v>
      </c>
      <c r="I748" s="110">
        <v>2</v>
      </c>
      <c r="J748" s="110">
        <v>12</v>
      </c>
      <c r="K748" s="110">
        <f t="shared" si="310"/>
        <v>2794.8</v>
      </c>
      <c r="L748" s="110">
        <v>1888.2</v>
      </c>
      <c r="M748" s="110">
        <v>906.6</v>
      </c>
      <c r="N748" s="110">
        <f t="shared" si="312"/>
        <v>78.674999999999997</v>
      </c>
      <c r="O748" s="110">
        <f t="shared" si="313"/>
        <v>6.2958333333333334</v>
      </c>
    </row>
    <row r="749" spans="2:15" ht="15.75" x14ac:dyDescent="0.25">
      <c r="B749" s="8"/>
      <c r="C749" s="15"/>
      <c r="D749" s="15" t="s">
        <v>786</v>
      </c>
      <c r="E749" s="110">
        <f t="shared" si="315"/>
        <v>52</v>
      </c>
      <c r="F749" s="110">
        <v>10</v>
      </c>
      <c r="G749" s="110">
        <v>42</v>
      </c>
      <c r="H749" s="110">
        <f t="shared" si="316"/>
        <v>48</v>
      </c>
      <c r="I749" s="110">
        <v>6</v>
      </c>
      <c r="J749" s="110">
        <v>42</v>
      </c>
      <c r="K749" s="110">
        <f t="shared" si="310"/>
        <v>9334</v>
      </c>
      <c r="L749" s="110">
        <v>6069.9</v>
      </c>
      <c r="M749" s="110">
        <v>3264.1</v>
      </c>
      <c r="N749" s="110">
        <f t="shared" si="312"/>
        <v>84.30416666666666</v>
      </c>
      <c r="O749" s="110">
        <f t="shared" si="313"/>
        <v>6.4763888888888888</v>
      </c>
    </row>
    <row r="750" spans="2:15" ht="15.75" x14ac:dyDescent="0.25">
      <c r="B750" s="8"/>
      <c r="C750" s="15"/>
      <c r="D750" s="15" t="s">
        <v>787</v>
      </c>
      <c r="E750" s="110">
        <f t="shared" si="315"/>
        <v>21</v>
      </c>
      <c r="F750" s="110">
        <v>3</v>
      </c>
      <c r="G750" s="110">
        <v>18</v>
      </c>
      <c r="H750" s="110">
        <f t="shared" si="316"/>
        <v>20</v>
      </c>
      <c r="I750" s="110">
        <v>3</v>
      </c>
      <c r="J750" s="110">
        <v>17</v>
      </c>
      <c r="K750" s="110">
        <f t="shared" si="310"/>
        <v>4349.8999999999996</v>
      </c>
      <c r="L750" s="110">
        <v>2926.6</v>
      </c>
      <c r="M750" s="110">
        <v>1423.3</v>
      </c>
      <c r="N750" s="110">
        <f t="shared" si="312"/>
        <v>81.294444444444437</v>
      </c>
      <c r="O750" s="110">
        <f t="shared" si="313"/>
        <v>6.9769607843137251</v>
      </c>
    </row>
    <row r="751" spans="2:15" ht="15.75" x14ac:dyDescent="0.25">
      <c r="B751" s="89">
        <v>7</v>
      </c>
      <c r="C751" s="88" t="s">
        <v>274</v>
      </c>
      <c r="D751" s="54"/>
      <c r="E751" s="113">
        <f t="shared" si="315"/>
        <v>149.5</v>
      </c>
      <c r="F751" s="113">
        <f>F752+F753</f>
        <v>30</v>
      </c>
      <c r="G751" s="113">
        <f>G752+G753</f>
        <v>119.5</v>
      </c>
      <c r="H751" s="113">
        <f t="shared" si="316"/>
        <v>143.5</v>
      </c>
      <c r="I751" s="113">
        <f>I752+I753</f>
        <v>26</v>
      </c>
      <c r="J751" s="113">
        <f>J752+J753</f>
        <v>117.5</v>
      </c>
      <c r="K751" s="113">
        <f>L751+M751</f>
        <v>54764.600000000006</v>
      </c>
      <c r="L751" s="113">
        <f>L752+L753</f>
        <v>36196.300000000003</v>
      </c>
      <c r="M751" s="113">
        <f>M752+M753</f>
        <v>18568.3</v>
      </c>
      <c r="N751" s="113">
        <f t="shared" si="312"/>
        <v>116.01378205128206</v>
      </c>
      <c r="O751" s="113">
        <f t="shared" si="313"/>
        <v>13.169007092198582</v>
      </c>
    </row>
    <row r="752" spans="2:15" ht="15.75" x14ac:dyDescent="0.25">
      <c r="B752" s="8"/>
      <c r="C752" s="15"/>
      <c r="D752" s="15" t="s">
        <v>788</v>
      </c>
      <c r="E752" s="110">
        <f t="shared" si="315"/>
        <v>72.5</v>
      </c>
      <c r="F752" s="110">
        <v>15</v>
      </c>
      <c r="G752" s="110">
        <v>57.5</v>
      </c>
      <c r="H752" s="110">
        <f t="shared" si="316"/>
        <v>69.5</v>
      </c>
      <c r="I752" s="110">
        <v>12</v>
      </c>
      <c r="J752" s="110">
        <v>57.5</v>
      </c>
      <c r="K752" s="110">
        <f t="shared" si="310"/>
        <v>25028.6</v>
      </c>
      <c r="L752" s="110">
        <v>16107.8</v>
      </c>
      <c r="M752" s="110">
        <v>8920.7999999999993</v>
      </c>
      <c r="N752" s="110">
        <f t="shared" si="312"/>
        <v>111.85972222222222</v>
      </c>
      <c r="O752" s="110">
        <f t="shared" si="313"/>
        <v>12.928695652173912</v>
      </c>
    </row>
    <row r="753" spans="2:15" ht="15.75" x14ac:dyDescent="0.25">
      <c r="B753" s="8"/>
      <c r="C753" s="15"/>
      <c r="D753" s="15" t="s">
        <v>789</v>
      </c>
      <c r="E753" s="110">
        <f t="shared" si="315"/>
        <v>77</v>
      </c>
      <c r="F753" s="110">
        <v>15</v>
      </c>
      <c r="G753" s="110">
        <v>62</v>
      </c>
      <c r="H753" s="110">
        <f t="shared" si="316"/>
        <v>74</v>
      </c>
      <c r="I753" s="110">
        <v>14</v>
      </c>
      <c r="J753" s="110">
        <v>60</v>
      </c>
      <c r="K753" s="110">
        <f t="shared" si="310"/>
        <v>29736</v>
      </c>
      <c r="L753" s="110">
        <v>20088.5</v>
      </c>
      <c r="M753" s="110">
        <v>9647.5</v>
      </c>
      <c r="N753" s="110">
        <f t="shared" si="312"/>
        <v>119.57440476190476</v>
      </c>
      <c r="O753" s="110">
        <f t="shared" si="313"/>
        <v>13.399305555555555</v>
      </c>
    </row>
    <row r="754" spans="2:15" ht="60" customHeight="1" x14ac:dyDescent="0.25">
      <c r="B754" s="8"/>
      <c r="C754" s="140" t="s">
        <v>279</v>
      </c>
      <c r="D754" s="140"/>
      <c r="E754" s="113">
        <f t="shared" ref="E754" si="317">F754+G754</f>
        <v>531</v>
      </c>
      <c r="F754" s="113">
        <f>F755+F756+F761+F764+F768+F771+F774+F775</f>
        <v>91</v>
      </c>
      <c r="G754" s="113">
        <f>G755+G756+G761+G764+G768+G771+G774+G775</f>
        <v>440</v>
      </c>
      <c r="H754" s="113">
        <f t="shared" ref="H754" si="318">I754+J754</f>
        <v>472</v>
      </c>
      <c r="I754" s="113">
        <f>I755+I756+I761+I764+I768+I771+I774+I775</f>
        <v>76</v>
      </c>
      <c r="J754" s="113">
        <f>J755+J756+J761+J764+J768+J771+J774+J775</f>
        <v>396</v>
      </c>
      <c r="K754" s="113">
        <f t="shared" ref="K754" si="319">L754+M754</f>
        <v>123220.09999999999</v>
      </c>
      <c r="L754" s="113">
        <f>L755+L756+L761+L764+L768+L771+L774+L775</f>
        <v>84159.5</v>
      </c>
      <c r="M754" s="113">
        <f>M755+M756+M761+M764+M768+M771+M774+M775</f>
        <v>39060.599999999991</v>
      </c>
      <c r="N754" s="113">
        <f t="shared" si="312"/>
        <v>92.280153508771932</v>
      </c>
      <c r="O754" s="113">
        <f t="shared" si="313"/>
        <v>8.2198232323232308</v>
      </c>
    </row>
    <row r="755" spans="2:15" ht="46.5" customHeight="1" x14ac:dyDescent="0.25">
      <c r="B755" s="90">
        <v>1</v>
      </c>
      <c r="C755" s="149" t="s">
        <v>280</v>
      </c>
      <c r="D755" s="149"/>
      <c r="E755" s="118">
        <f>F755+G755</f>
        <v>15</v>
      </c>
      <c r="F755" s="110"/>
      <c r="G755" s="118">
        <v>15</v>
      </c>
      <c r="H755" s="113">
        <f>I755+J755</f>
        <v>13</v>
      </c>
      <c r="I755" s="110"/>
      <c r="J755" s="118">
        <v>13</v>
      </c>
      <c r="K755" s="116">
        <f t="shared" ref="K755:K778" si="320">L755+M755</f>
        <v>3890.3</v>
      </c>
      <c r="L755" s="110"/>
      <c r="M755" s="116">
        <v>3890.3</v>
      </c>
      <c r="N755" s="110"/>
      <c r="O755" s="110">
        <f t="shared" si="313"/>
        <v>24.937820512820512</v>
      </c>
    </row>
    <row r="756" spans="2:15" ht="15.75" x14ac:dyDescent="0.25">
      <c r="B756" s="90">
        <v>2</v>
      </c>
      <c r="C756" s="77" t="s">
        <v>283</v>
      </c>
      <c r="D756" s="91"/>
      <c r="E756" s="129">
        <f>E757+E758+E759+E760</f>
        <v>90</v>
      </c>
      <c r="F756" s="129">
        <f>F757+F758+F759+F760</f>
        <v>15</v>
      </c>
      <c r="G756" s="129">
        <f>G757+G758+G759+G760</f>
        <v>75</v>
      </c>
      <c r="H756" s="129">
        <f>I756+J756</f>
        <v>75</v>
      </c>
      <c r="I756" s="129">
        <f>I757+I758+I759+I760</f>
        <v>10</v>
      </c>
      <c r="J756" s="129">
        <f>J757+J758+J759+J760</f>
        <v>65</v>
      </c>
      <c r="K756" s="109">
        <f t="shared" si="320"/>
        <v>11452.4</v>
      </c>
      <c r="L756" s="130">
        <v>10227</v>
      </c>
      <c r="M756" s="113">
        <v>1225.3999999999996</v>
      </c>
      <c r="N756" s="110">
        <f t="shared" si="312"/>
        <v>85.225000000000009</v>
      </c>
      <c r="O756" s="110">
        <f t="shared" si="313"/>
        <v>1.5710256410256405</v>
      </c>
    </row>
    <row r="757" spans="2:15" ht="15.75" x14ac:dyDescent="0.25">
      <c r="B757" s="90"/>
      <c r="C757" s="77"/>
      <c r="D757" s="92" t="s">
        <v>790</v>
      </c>
      <c r="E757" s="131">
        <f>F757+G757</f>
        <v>27</v>
      </c>
      <c r="F757" s="119">
        <v>5</v>
      </c>
      <c r="G757" s="119">
        <v>22</v>
      </c>
      <c r="H757" s="131">
        <f t="shared" ref="H757:H778" si="321">I757+J757</f>
        <v>24</v>
      </c>
      <c r="I757" s="114">
        <v>5</v>
      </c>
      <c r="J757" s="110">
        <v>19</v>
      </c>
      <c r="K757" s="109">
        <f t="shared" si="320"/>
        <v>5471.7</v>
      </c>
      <c r="L757" s="132">
        <v>5113.5</v>
      </c>
      <c r="M757" s="110">
        <v>358.2</v>
      </c>
      <c r="N757" s="110">
        <f t="shared" si="312"/>
        <v>85.225000000000009</v>
      </c>
      <c r="O757" s="110">
        <f t="shared" si="313"/>
        <v>1.5710526315789473</v>
      </c>
    </row>
    <row r="758" spans="2:15" ht="15.75" x14ac:dyDescent="0.25">
      <c r="B758" s="90"/>
      <c r="C758" s="77"/>
      <c r="D758" s="92" t="s">
        <v>791</v>
      </c>
      <c r="E758" s="131">
        <f t="shared" ref="E758:E778" si="322">F758+G758</f>
        <v>25</v>
      </c>
      <c r="F758" s="119">
        <v>4</v>
      </c>
      <c r="G758" s="119">
        <v>21</v>
      </c>
      <c r="H758" s="131">
        <f t="shared" si="321"/>
        <v>22</v>
      </c>
      <c r="I758" s="114">
        <v>3</v>
      </c>
      <c r="J758" s="110">
        <v>19</v>
      </c>
      <c r="K758" s="109">
        <f t="shared" si="320"/>
        <v>3426.2999999999997</v>
      </c>
      <c r="L758" s="132">
        <v>3068.1</v>
      </c>
      <c r="M758" s="110">
        <v>358.2</v>
      </c>
      <c r="N758" s="110">
        <f t="shared" si="312"/>
        <v>85.224999999999994</v>
      </c>
      <c r="O758" s="110">
        <f t="shared" si="313"/>
        <v>1.5710526315789473</v>
      </c>
    </row>
    <row r="759" spans="2:15" ht="15.75" x14ac:dyDescent="0.25">
      <c r="B759" s="90"/>
      <c r="C759" s="77"/>
      <c r="D759" s="92" t="s">
        <v>792</v>
      </c>
      <c r="E759" s="131">
        <f t="shared" si="322"/>
        <v>19</v>
      </c>
      <c r="F759" s="119">
        <v>3</v>
      </c>
      <c r="G759" s="119">
        <v>16</v>
      </c>
      <c r="H759" s="131">
        <f t="shared" si="321"/>
        <v>15</v>
      </c>
      <c r="I759" s="114">
        <v>1</v>
      </c>
      <c r="J759" s="110">
        <v>14</v>
      </c>
      <c r="K759" s="109">
        <f t="shared" si="320"/>
        <v>1186.6000000000001</v>
      </c>
      <c r="L759" s="132">
        <v>1022.7</v>
      </c>
      <c r="M759" s="110">
        <v>163.9</v>
      </c>
      <c r="N759" s="110">
        <f t="shared" si="312"/>
        <v>85.225000000000009</v>
      </c>
      <c r="O759" s="110">
        <f t="shared" si="313"/>
        <v>0.97559523809523807</v>
      </c>
    </row>
    <row r="760" spans="2:15" ht="15.75" x14ac:dyDescent="0.25">
      <c r="B760" s="90"/>
      <c r="C760" s="77"/>
      <c r="D760" s="92" t="s">
        <v>793</v>
      </c>
      <c r="E760" s="131">
        <f t="shared" si="322"/>
        <v>19</v>
      </c>
      <c r="F760" s="119">
        <v>3</v>
      </c>
      <c r="G760" s="119">
        <v>16</v>
      </c>
      <c r="H760" s="131">
        <f t="shared" si="321"/>
        <v>14</v>
      </c>
      <c r="I760" s="114">
        <v>1</v>
      </c>
      <c r="J760" s="110">
        <v>13</v>
      </c>
      <c r="K760" s="109">
        <f t="shared" si="320"/>
        <v>1267.8</v>
      </c>
      <c r="L760" s="132">
        <v>1022.7</v>
      </c>
      <c r="M760" s="110">
        <v>245.1</v>
      </c>
      <c r="N760" s="110">
        <f t="shared" si="312"/>
        <v>85.225000000000009</v>
      </c>
      <c r="O760" s="110">
        <f t="shared" si="313"/>
        <v>1.5711538461538461</v>
      </c>
    </row>
    <row r="761" spans="2:15" ht="15.75" x14ac:dyDescent="0.25">
      <c r="B761" s="90">
        <v>3</v>
      </c>
      <c r="C761" s="40" t="s">
        <v>284</v>
      </c>
      <c r="D761" s="91"/>
      <c r="E761" s="129">
        <f t="shared" si="322"/>
        <v>43.5</v>
      </c>
      <c r="F761" s="129">
        <f>F762+F763</f>
        <v>7</v>
      </c>
      <c r="G761" s="129">
        <f>G762+G763</f>
        <v>36.5</v>
      </c>
      <c r="H761" s="129">
        <f>H762+H763</f>
        <v>40.5</v>
      </c>
      <c r="I761" s="129">
        <f>I762+I763</f>
        <v>7</v>
      </c>
      <c r="J761" s="129">
        <f>J762+J763</f>
        <v>33.5</v>
      </c>
      <c r="K761" s="109">
        <f t="shared" si="320"/>
        <v>6555.4</v>
      </c>
      <c r="L761" s="130">
        <v>5853.4</v>
      </c>
      <c r="M761" s="113">
        <v>702</v>
      </c>
      <c r="N761" s="110">
        <f t="shared" si="312"/>
        <v>69.683333333333323</v>
      </c>
      <c r="O761" s="110">
        <f t="shared" si="313"/>
        <v>1.7462686567164178</v>
      </c>
    </row>
    <row r="762" spans="2:15" ht="15.75" x14ac:dyDescent="0.25">
      <c r="B762" s="90"/>
      <c r="C762" s="40"/>
      <c r="D762" s="92" t="s">
        <v>794</v>
      </c>
      <c r="E762" s="131">
        <f t="shared" si="322"/>
        <v>24.5</v>
      </c>
      <c r="F762" s="118">
        <v>4</v>
      </c>
      <c r="G762" s="119">
        <v>20.5</v>
      </c>
      <c r="H762" s="131">
        <f t="shared" si="321"/>
        <v>22.5</v>
      </c>
      <c r="I762" s="110">
        <v>4</v>
      </c>
      <c r="J762" s="110">
        <v>18.5</v>
      </c>
      <c r="K762" s="109">
        <f t="shared" si="320"/>
        <v>3735.3</v>
      </c>
      <c r="L762" s="132">
        <v>3344.8</v>
      </c>
      <c r="M762" s="110">
        <v>390.5</v>
      </c>
      <c r="N762" s="110">
        <f t="shared" si="312"/>
        <v>69.683333333333337</v>
      </c>
      <c r="O762" s="110">
        <f t="shared" si="313"/>
        <v>1.7590090090090091</v>
      </c>
    </row>
    <row r="763" spans="2:15" ht="15.75" x14ac:dyDescent="0.25">
      <c r="B763" s="90"/>
      <c r="C763" s="40"/>
      <c r="D763" s="92" t="s">
        <v>795</v>
      </c>
      <c r="E763" s="131">
        <f t="shared" si="322"/>
        <v>19</v>
      </c>
      <c r="F763" s="118">
        <v>3</v>
      </c>
      <c r="G763" s="119">
        <v>16</v>
      </c>
      <c r="H763" s="131">
        <f t="shared" si="321"/>
        <v>18</v>
      </c>
      <c r="I763" s="110">
        <v>3</v>
      </c>
      <c r="J763" s="110">
        <v>15</v>
      </c>
      <c r="K763" s="109">
        <f t="shared" si="320"/>
        <v>2820.1</v>
      </c>
      <c r="L763" s="132">
        <v>2508.6</v>
      </c>
      <c r="M763" s="110">
        <v>311.5</v>
      </c>
      <c r="N763" s="110">
        <f t="shared" si="312"/>
        <v>69.683333333333323</v>
      </c>
      <c r="O763" s="110">
        <f t="shared" si="313"/>
        <v>1.7305555555555554</v>
      </c>
    </row>
    <row r="764" spans="2:15" ht="15.75" x14ac:dyDescent="0.25">
      <c r="B764" s="90">
        <v>4</v>
      </c>
      <c r="C764" s="40" t="s">
        <v>285</v>
      </c>
      <c r="D764" s="91"/>
      <c r="E764" s="129">
        <f>E765+E766+E767</f>
        <v>68</v>
      </c>
      <c r="F764" s="124">
        <v>10</v>
      </c>
      <c r="G764" s="127">
        <f>E764-F764</f>
        <v>58</v>
      </c>
      <c r="H764" s="129">
        <f>H765+H766+H767</f>
        <v>60</v>
      </c>
      <c r="I764" s="129">
        <f>I765+I766+I767</f>
        <v>8</v>
      </c>
      <c r="J764" s="129">
        <f>J765+J766+J767</f>
        <v>52</v>
      </c>
      <c r="K764" s="109">
        <f t="shared" si="320"/>
        <v>9890.7999999999993</v>
      </c>
      <c r="L764" s="130">
        <v>8831.5</v>
      </c>
      <c r="M764" s="113">
        <v>1059.2999999999993</v>
      </c>
      <c r="N764" s="110">
        <f t="shared" si="312"/>
        <v>91.994791666666671</v>
      </c>
      <c r="O764" s="110">
        <f t="shared" si="313"/>
        <v>1.6975961538461526</v>
      </c>
    </row>
    <row r="765" spans="2:15" ht="15.75" x14ac:dyDescent="0.25">
      <c r="B765" s="90"/>
      <c r="C765" s="40"/>
      <c r="D765" s="92" t="s">
        <v>796</v>
      </c>
      <c r="E765" s="131">
        <f t="shared" si="322"/>
        <v>26</v>
      </c>
      <c r="F765" s="118">
        <v>4</v>
      </c>
      <c r="G765" s="119">
        <v>22</v>
      </c>
      <c r="H765" s="131">
        <f t="shared" si="321"/>
        <v>23</v>
      </c>
      <c r="I765" s="110">
        <v>4</v>
      </c>
      <c r="J765" s="110">
        <v>19</v>
      </c>
      <c r="K765" s="109">
        <f t="shared" si="320"/>
        <v>4802.8500000000004</v>
      </c>
      <c r="L765" s="132">
        <v>4415.75</v>
      </c>
      <c r="M765" s="110">
        <v>387.1</v>
      </c>
      <c r="N765" s="110">
        <f t="shared" si="312"/>
        <v>91.994791666666671</v>
      </c>
      <c r="O765" s="110">
        <f t="shared" si="313"/>
        <v>1.6978070175438598</v>
      </c>
    </row>
    <row r="766" spans="2:15" ht="15.75" x14ac:dyDescent="0.25">
      <c r="B766" s="90"/>
      <c r="C766" s="40"/>
      <c r="D766" s="92" t="s">
        <v>797</v>
      </c>
      <c r="E766" s="131">
        <f t="shared" si="322"/>
        <v>21</v>
      </c>
      <c r="F766" s="118">
        <v>3</v>
      </c>
      <c r="G766" s="119">
        <v>18</v>
      </c>
      <c r="H766" s="131">
        <f t="shared" si="321"/>
        <v>19</v>
      </c>
      <c r="I766" s="110">
        <v>2</v>
      </c>
      <c r="J766" s="110">
        <v>17</v>
      </c>
      <c r="K766" s="109">
        <f t="shared" si="320"/>
        <v>2554.15</v>
      </c>
      <c r="L766" s="132">
        <v>2207.85</v>
      </c>
      <c r="M766" s="110">
        <v>346.3</v>
      </c>
      <c r="N766" s="110">
        <f t="shared" si="312"/>
        <v>91.993749999999991</v>
      </c>
      <c r="O766" s="110">
        <f t="shared" si="313"/>
        <v>1.6975490196078431</v>
      </c>
    </row>
    <row r="767" spans="2:15" ht="15.75" x14ac:dyDescent="0.25">
      <c r="B767" s="90"/>
      <c r="C767" s="40"/>
      <c r="D767" s="92" t="s">
        <v>798</v>
      </c>
      <c r="E767" s="131">
        <f t="shared" si="322"/>
        <v>21</v>
      </c>
      <c r="F767" s="118">
        <v>3</v>
      </c>
      <c r="G767" s="119">
        <v>18</v>
      </c>
      <c r="H767" s="131">
        <f t="shared" si="321"/>
        <v>18</v>
      </c>
      <c r="I767" s="110">
        <v>2</v>
      </c>
      <c r="J767" s="110">
        <v>16</v>
      </c>
      <c r="K767" s="109">
        <f t="shared" si="320"/>
        <v>2533.75</v>
      </c>
      <c r="L767" s="132">
        <v>2207.85</v>
      </c>
      <c r="M767" s="110">
        <v>325.89999999999998</v>
      </c>
      <c r="N767" s="110">
        <f t="shared" si="312"/>
        <v>91.993749999999991</v>
      </c>
      <c r="O767" s="110">
        <f t="shared" si="313"/>
        <v>1.6973958333333332</v>
      </c>
    </row>
    <row r="768" spans="2:15" ht="15.75" x14ac:dyDescent="0.25">
      <c r="B768" s="90">
        <v>5</v>
      </c>
      <c r="C768" s="40" t="s">
        <v>286</v>
      </c>
      <c r="D768" s="91"/>
      <c r="E768" s="129">
        <f>E769+E770</f>
        <v>49</v>
      </c>
      <c r="F768" s="124">
        <v>8</v>
      </c>
      <c r="G768" s="127">
        <f>E768-F768</f>
        <v>41</v>
      </c>
      <c r="H768" s="129">
        <f>H769+H770</f>
        <v>87.5</v>
      </c>
      <c r="I768" s="129">
        <f>I769+I770</f>
        <v>7</v>
      </c>
      <c r="J768" s="129">
        <f>J769+J770</f>
        <v>40</v>
      </c>
      <c r="K768" s="109">
        <f t="shared" si="320"/>
        <v>14139</v>
      </c>
      <c r="L768" s="130">
        <v>7421.2</v>
      </c>
      <c r="M768" s="113">
        <v>6717.8</v>
      </c>
      <c r="N768" s="110">
        <f t="shared" si="312"/>
        <v>88.347619047619048</v>
      </c>
      <c r="O768" s="110">
        <f t="shared" si="313"/>
        <v>13.995416666666666</v>
      </c>
    </row>
    <row r="769" spans="2:15" ht="15.75" x14ac:dyDescent="0.25">
      <c r="B769" s="90"/>
      <c r="C769" s="40"/>
      <c r="D769" s="92" t="s">
        <v>799</v>
      </c>
      <c r="E769" s="131">
        <f t="shared" si="322"/>
        <v>28.5</v>
      </c>
      <c r="F769" s="118">
        <v>5</v>
      </c>
      <c r="G769" s="119">
        <v>23.5</v>
      </c>
      <c r="H769" s="131">
        <f>H770+H771</f>
        <v>68</v>
      </c>
      <c r="I769" s="110">
        <v>4</v>
      </c>
      <c r="J769" s="110">
        <v>23.5</v>
      </c>
      <c r="K769" s="109">
        <f t="shared" si="320"/>
        <v>8187.4</v>
      </c>
      <c r="L769" s="132">
        <v>4240.7</v>
      </c>
      <c r="M769" s="110">
        <v>3946.7</v>
      </c>
      <c r="N769" s="110">
        <f t="shared" si="312"/>
        <v>88.347916666666663</v>
      </c>
      <c r="O769" s="110">
        <f t="shared" si="313"/>
        <v>13.995390070921985</v>
      </c>
    </row>
    <row r="770" spans="2:15" ht="15.75" x14ac:dyDescent="0.25">
      <c r="B770" s="90"/>
      <c r="C770" s="40"/>
      <c r="D770" s="93" t="s">
        <v>800</v>
      </c>
      <c r="E770" s="131">
        <f t="shared" si="322"/>
        <v>20.5</v>
      </c>
      <c r="F770" s="118">
        <v>3</v>
      </c>
      <c r="G770" s="119">
        <v>17.5</v>
      </c>
      <c r="H770" s="131">
        <f t="shared" si="321"/>
        <v>19.5</v>
      </c>
      <c r="I770" s="110">
        <v>3</v>
      </c>
      <c r="J770" s="110">
        <v>16.5</v>
      </c>
      <c r="K770" s="109">
        <f t="shared" si="320"/>
        <v>5951.6</v>
      </c>
      <c r="L770" s="132">
        <v>3180.5</v>
      </c>
      <c r="M770" s="110">
        <v>2771.1</v>
      </c>
      <c r="N770" s="110">
        <f t="shared" si="312"/>
        <v>88.347222222222229</v>
      </c>
      <c r="O770" s="110">
        <f t="shared" si="313"/>
        <v>13.995454545454544</v>
      </c>
    </row>
    <row r="771" spans="2:15" ht="15.75" x14ac:dyDescent="0.25">
      <c r="B771" s="90">
        <v>6</v>
      </c>
      <c r="C771" s="40" t="s">
        <v>287</v>
      </c>
      <c r="D771" s="91"/>
      <c r="E771" s="129">
        <f t="shared" ref="E771:J771" si="323">E772+E773</f>
        <v>56.5</v>
      </c>
      <c r="F771" s="129">
        <f t="shared" si="323"/>
        <v>10</v>
      </c>
      <c r="G771" s="129">
        <f t="shared" si="323"/>
        <v>46.5</v>
      </c>
      <c r="H771" s="129">
        <f t="shared" si="323"/>
        <v>48.5</v>
      </c>
      <c r="I771" s="129">
        <f t="shared" si="323"/>
        <v>7</v>
      </c>
      <c r="J771" s="129">
        <f t="shared" si="323"/>
        <v>41.5</v>
      </c>
      <c r="K771" s="109">
        <f t="shared" si="320"/>
        <v>10203.299999999999</v>
      </c>
      <c r="L771" s="130">
        <v>7981.9</v>
      </c>
      <c r="M771" s="113">
        <v>2221.3999999999996</v>
      </c>
      <c r="N771" s="110">
        <f t="shared" si="312"/>
        <v>95.022619047619045</v>
      </c>
      <c r="O771" s="110">
        <f t="shared" si="313"/>
        <v>4.4606425702811237</v>
      </c>
    </row>
    <row r="772" spans="2:15" ht="15.75" x14ac:dyDescent="0.25">
      <c r="B772" s="90"/>
      <c r="C772" s="40"/>
      <c r="D772" s="92" t="s">
        <v>801</v>
      </c>
      <c r="E772" s="131">
        <f t="shared" si="322"/>
        <v>27</v>
      </c>
      <c r="F772" s="118">
        <v>5</v>
      </c>
      <c r="G772" s="119">
        <v>22</v>
      </c>
      <c r="H772" s="131">
        <f t="shared" si="321"/>
        <v>23</v>
      </c>
      <c r="I772" s="110">
        <v>3</v>
      </c>
      <c r="J772" s="110">
        <v>20</v>
      </c>
      <c r="K772" s="109">
        <f t="shared" si="320"/>
        <v>4491.3999999999996</v>
      </c>
      <c r="L772" s="132">
        <v>3420.8</v>
      </c>
      <c r="M772" s="110">
        <v>1070.5999999999999</v>
      </c>
      <c r="N772" s="110">
        <f t="shared" si="312"/>
        <v>95.022222222222226</v>
      </c>
      <c r="O772" s="110">
        <f t="shared" si="313"/>
        <v>4.4608333333333325</v>
      </c>
    </row>
    <row r="773" spans="2:15" ht="15.75" x14ac:dyDescent="0.25">
      <c r="B773" s="90"/>
      <c r="C773" s="40"/>
      <c r="D773" s="93" t="s">
        <v>802</v>
      </c>
      <c r="E773" s="131">
        <f t="shared" si="322"/>
        <v>29.5</v>
      </c>
      <c r="F773" s="118">
        <v>5</v>
      </c>
      <c r="G773" s="119">
        <v>24.5</v>
      </c>
      <c r="H773" s="131">
        <f t="shared" si="321"/>
        <v>25.5</v>
      </c>
      <c r="I773" s="110">
        <v>4</v>
      </c>
      <c r="J773" s="110">
        <v>21.5</v>
      </c>
      <c r="K773" s="109">
        <f t="shared" si="320"/>
        <v>5711.9000000000005</v>
      </c>
      <c r="L773" s="132">
        <v>4561.1000000000004</v>
      </c>
      <c r="M773" s="110">
        <v>1150.8</v>
      </c>
      <c r="N773" s="110">
        <f t="shared" si="312"/>
        <v>95.022916666666674</v>
      </c>
      <c r="O773" s="110">
        <f t="shared" si="313"/>
        <v>4.4604651162790701</v>
      </c>
    </row>
    <row r="774" spans="2:15" ht="15.75" x14ac:dyDescent="0.25">
      <c r="B774" s="94">
        <v>7</v>
      </c>
      <c r="C774" s="40" t="s">
        <v>288</v>
      </c>
      <c r="D774" s="91"/>
      <c r="E774" s="129">
        <f>F774+G774</f>
        <v>132</v>
      </c>
      <c r="F774" s="124">
        <v>28</v>
      </c>
      <c r="G774" s="127">
        <v>104</v>
      </c>
      <c r="H774" s="129">
        <f t="shared" si="321"/>
        <v>120</v>
      </c>
      <c r="I774" s="113">
        <v>26</v>
      </c>
      <c r="J774" s="113">
        <v>94</v>
      </c>
      <c r="K774" s="109">
        <f t="shared" si="320"/>
        <v>51187</v>
      </c>
      <c r="L774" s="130">
        <v>30845.4</v>
      </c>
      <c r="M774" s="113">
        <v>20341.599999999999</v>
      </c>
      <c r="N774" s="110">
        <f t="shared" si="312"/>
        <v>98.863461538461536</v>
      </c>
      <c r="O774" s="110">
        <f t="shared" si="313"/>
        <v>18.033333333333331</v>
      </c>
    </row>
    <row r="775" spans="2:15" ht="15.75" x14ac:dyDescent="0.25">
      <c r="B775" s="90">
        <v>8</v>
      </c>
      <c r="C775" s="40" t="s">
        <v>289</v>
      </c>
      <c r="D775" s="91"/>
      <c r="E775" s="129">
        <f>E776+E777+E778</f>
        <v>77</v>
      </c>
      <c r="F775" s="124">
        <v>13</v>
      </c>
      <c r="G775" s="127">
        <f>E775-F775</f>
        <v>64</v>
      </c>
      <c r="H775" s="127">
        <f>H776+H777+H778</f>
        <v>68</v>
      </c>
      <c r="I775" s="127">
        <f>I776+I777+I778</f>
        <v>11</v>
      </c>
      <c r="J775" s="127">
        <f>J776+J777+J778</f>
        <v>57</v>
      </c>
      <c r="K775" s="109">
        <f t="shared" si="320"/>
        <v>15901.9</v>
      </c>
      <c r="L775" s="130">
        <v>12999.1</v>
      </c>
      <c r="M775" s="113">
        <v>2902.7999999999993</v>
      </c>
      <c r="N775" s="110">
        <f t="shared" si="312"/>
        <v>98.478030303030309</v>
      </c>
      <c r="O775" s="110">
        <f t="shared" si="313"/>
        <v>4.2438596491228058</v>
      </c>
    </row>
    <row r="776" spans="2:15" ht="15.75" x14ac:dyDescent="0.25">
      <c r="B776" s="8"/>
      <c r="C776" s="14"/>
      <c r="D776" s="92" t="s">
        <v>803</v>
      </c>
      <c r="E776" s="131">
        <f t="shared" si="322"/>
        <v>24</v>
      </c>
      <c r="F776" s="110">
        <v>4</v>
      </c>
      <c r="G776" s="110">
        <v>20</v>
      </c>
      <c r="H776" s="131">
        <f t="shared" si="321"/>
        <v>22</v>
      </c>
      <c r="I776" s="110">
        <v>3</v>
      </c>
      <c r="J776" s="110">
        <v>19</v>
      </c>
      <c r="K776" s="110">
        <f t="shared" si="320"/>
        <v>4512.5</v>
      </c>
      <c r="L776" s="110">
        <v>3545.2</v>
      </c>
      <c r="M776" s="110">
        <v>967.3</v>
      </c>
      <c r="N776" s="110">
        <f t="shared" si="312"/>
        <v>98.477777777777774</v>
      </c>
      <c r="O776" s="110">
        <f t="shared" si="313"/>
        <v>4.2425438596491221</v>
      </c>
    </row>
    <row r="777" spans="2:15" ht="15.75" x14ac:dyDescent="0.25">
      <c r="B777" s="8"/>
      <c r="C777" s="14"/>
      <c r="D777" s="92" t="s">
        <v>804</v>
      </c>
      <c r="E777" s="131">
        <f t="shared" si="322"/>
        <v>19</v>
      </c>
      <c r="F777" s="110">
        <v>3</v>
      </c>
      <c r="G777" s="110">
        <v>16</v>
      </c>
      <c r="H777" s="131">
        <f t="shared" si="321"/>
        <v>16</v>
      </c>
      <c r="I777" s="110">
        <v>3</v>
      </c>
      <c r="J777" s="110">
        <v>13</v>
      </c>
      <c r="K777" s="110">
        <f t="shared" si="320"/>
        <v>4207.5</v>
      </c>
      <c r="L777" s="110">
        <v>3545.2</v>
      </c>
      <c r="M777" s="110">
        <v>662.3</v>
      </c>
      <c r="N777" s="110">
        <f t="shared" si="312"/>
        <v>98.477777777777774</v>
      </c>
      <c r="O777" s="110">
        <f t="shared" si="313"/>
        <v>4.2455128205128201</v>
      </c>
    </row>
    <row r="778" spans="2:15" ht="15.75" x14ac:dyDescent="0.25">
      <c r="B778" s="8"/>
      <c r="C778" s="14"/>
      <c r="D778" s="93" t="s">
        <v>805</v>
      </c>
      <c r="E778" s="131">
        <f t="shared" si="322"/>
        <v>34</v>
      </c>
      <c r="F778" s="110">
        <v>6</v>
      </c>
      <c r="G778" s="110">
        <v>28</v>
      </c>
      <c r="H778" s="131">
        <f t="shared" si="321"/>
        <v>30</v>
      </c>
      <c r="I778" s="110">
        <v>5</v>
      </c>
      <c r="J778" s="110">
        <v>25</v>
      </c>
      <c r="K778" s="110">
        <f t="shared" si="320"/>
        <v>7181.9</v>
      </c>
      <c r="L778" s="110">
        <v>5908.7</v>
      </c>
      <c r="M778" s="110">
        <v>1273.2</v>
      </c>
      <c r="N778" s="110">
        <f t="shared" si="312"/>
        <v>98.478333333333339</v>
      </c>
      <c r="O778" s="110">
        <f t="shared" si="313"/>
        <v>4.2440000000000007</v>
      </c>
    </row>
    <row r="779" spans="2:15" ht="68.25" customHeight="1" x14ac:dyDescent="0.25">
      <c r="B779" s="8"/>
      <c r="C779" s="140" t="s">
        <v>290</v>
      </c>
      <c r="D779" s="140"/>
      <c r="E779" s="113">
        <f t="shared" ref="E779" si="324">F779+G779</f>
        <v>1649</v>
      </c>
      <c r="F779" s="113">
        <f>F780+F781+F784+F787+F791+F794+F797+F801+F806+F810+F813+F814+F817+F820+F823+F824+F827+F830</f>
        <v>313</v>
      </c>
      <c r="G779" s="113">
        <f>G780+G781+G784+G787+G791+G794+G797+G801+G806+G810+G813+G814+G817+G820+G823+G824+G827+G830</f>
        <v>1336</v>
      </c>
      <c r="H779" s="113">
        <f t="shared" ref="H779" si="325">I779+J779</f>
        <v>1404.5</v>
      </c>
      <c r="I779" s="113">
        <f>I780+I781+I784+I787+I791+I794+I797+I801+I806+I810+I813+I814+I817+I820+I823+I824+I827+I830</f>
        <v>227</v>
      </c>
      <c r="J779" s="113">
        <f>J780+J781+J784+J787+J791+J794+J797+J801+J806+J810+J813+J814+J817+J820+J823+J824+J827+J830</f>
        <v>1177.5</v>
      </c>
      <c r="K779" s="113">
        <f t="shared" ref="K779" si="326">L779+M779</f>
        <v>422551.70000000007</v>
      </c>
      <c r="L779" s="113">
        <f>L780+L781+L784+L787+L791+L794+L797+L801+L806+L810+L813+L814+L817+L820+L823+L824+L827+L830</f>
        <v>332209.30000000005</v>
      </c>
      <c r="M779" s="113">
        <f>M780+M781+M784+M787+M791+M794+M797+M801+M806+M810+M813+M814+M817+M820+M823+M824+M827+M830</f>
        <v>90342.399999999994</v>
      </c>
      <c r="N779" s="113">
        <f t="shared" si="312"/>
        <v>121.95642437591778</v>
      </c>
      <c r="O779" s="113">
        <f t="shared" si="313"/>
        <v>6.3936588818117484</v>
      </c>
    </row>
    <row r="780" spans="2:15" ht="30.75" customHeight="1" x14ac:dyDescent="0.25">
      <c r="B780" s="8"/>
      <c r="C780" s="149" t="s">
        <v>291</v>
      </c>
      <c r="D780" s="149"/>
      <c r="E780" s="113">
        <f>F780+G780</f>
        <v>29</v>
      </c>
      <c r="F780" s="113"/>
      <c r="G780" s="113">
        <v>29</v>
      </c>
      <c r="H780" s="113">
        <f>I780+J780</f>
        <v>26</v>
      </c>
      <c r="I780" s="113"/>
      <c r="J780" s="113">
        <v>26</v>
      </c>
      <c r="K780" s="113">
        <f>L780+M780</f>
        <v>8609</v>
      </c>
      <c r="L780" s="113"/>
      <c r="M780" s="113">
        <v>8609</v>
      </c>
      <c r="N780" s="113"/>
      <c r="O780" s="113">
        <f t="shared" si="313"/>
        <v>27.592948717948719</v>
      </c>
    </row>
    <row r="781" spans="2:15" ht="15.75" x14ac:dyDescent="0.25">
      <c r="B781" s="165"/>
      <c r="C781" s="17" t="s">
        <v>294</v>
      </c>
      <c r="D781" s="17"/>
      <c r="E781" s="113">
        <f t="shared" ref="E781:J781" si="327">E782+E783</f>
        <v>83</v>
      </c>
      <c r="F781" s="113">
        <f t="shared" si="327"/>
        <v>16</v>
      </c>
      <c r="G781" s="113">
        <f t="shared" si="327"/>
        <v>67</v>
      </c>
      <c r="H781" s="113">
        <f t="shared" si="327"/>
        <v>73.5</v>
      </c>
      <c r="I781" s="113">
        <f t="shared" si="327"/>
        <v>11</v>
      </c>
      <c r="J781" s="113">
        <f t="shared" si="327"/>
        <v>62.5</v>
      </c>
      <c r="K781" s="113">
        <f>L781+M781</f>
        <v>21210.1</v>
      </c>
      <c r="L781" s="113">
        <f>L782+L783</f>
        <v>18216</v>
      </c>
      <c r="M781" s="113">
        <f>M782+M783</f>
        <v>2994.1</v>
      </c>
      <c r="N781" s="113">
        <f t="shared" si="312"/>
        <v>138</v>
      </c>
      <c r="O781" s="113">
        <f t="shared" si="313"/>
        <v>3.9921333333333333</v>
      </c>
    </row>
    <row r="782" spans="2:15" ht="15.75" x14ac:dyDescent="0.25">
      <c r="B782" s="165"/>
      <c r="C782" s="65"/>
      <c r="D782" s="65" t="s">
        <v>806</v>
      </c>
      <c r="E782" s="110">
        <f>SUM(F782:G782)</f>
        <v>45</v>
      </c>
      <c r="F782" s="110">
        <v>9</v>
      </c>
      <c r="G782" s="110">
        <v>36</v>
      </c>
      <c r="H782" s="110">
        <f>SUM(I782:J782)</f>
        <v>39</v>
      </c>
      <c r="I782" s="110">
        <v>6</v>
      </c>
      <c r="J782" s="110">
        <v>33</v>
      </c>
      <c r="K782" s="110">
        <f t="shared" ref="K782:K832" si="328">L782+M782</f>
        <v>11220.5</v>
      </c>
      <c r="L782" s="110">
        <v>9826.7000000000007</v>
      </c>
      <c r="M782" s="110">
        <v>1393.8</v>
      </c>
      <c r="N782" s="110">
        <f t="shared" si="312"/>
        <v>136.48194444444445</v>
      </c>
      <c r="O782" s="110">
        <f t="shared" si="313"/>
        <v>3.5196969696969695</v>
      </c>
    </row>
    <row r="783" spans="2:15" ht="15.75" x14ac:dyDescent="0.25">
      <c r="B783" s="165"/>
      <c r="C783" s="65"/>
      <c r="D783" s="65" t="s">
        <v>807</v>
      </c>
      <c r="E783" s="110">
        <f>SUM(F783:G783)</f>
        <v>38</v>
      </c>
      <c r="F783" s="110">
        <v>7</v>
      </c>
      <c r="G783" s="110">
        <v>31</v>
      </c>
      <c r="H783" s="110">
        <f>SUM(I783:J783)</f>
        <v>34.5</v>
      </c>
      <c r="I783" s="110">
        <v>5</v>
      </c>
      <c r="J783" s="110">
        <v>29.5</v>
      </c>
      <c r="K783" s="110">
        <f t="shared" si="328"/>
        <v>9989.5999999999985</v>
      </c>
      <c r="L783" s="110">
        <v>8389.2999999999993</v>
      </c>
      <c r="M783" s="110">
        <v>1600.3</v>
      </c>
      <c r="N783" s="110">
        <f t="shared" si="312"/>
        <v>139.82166666666666</v>
      </c>
      <c r="O783" s="110">
        <f t="shared" si="313"/>
        <v>4.5206214689265538</v>
      </c>
    </row>
    <row r="784" spans="2:15" ht="15.75" x14ac:dyDescent="0.25">
      <c r="B784" s="165"/>
      <c r="C784" s="17" t="s">
        <v>295</v>
      </c>
      <c r="D784" s="17"/>
      <c r="E784" s="113">
        <f t="shared" ref="E784:E832" si="329">SUM(F784:G784)</f>
        <v>44</v>
      </c>
      <c r="F784" s="113">
        <f>F785+F786</f>
        <v>8</v>
      </c>
      <c r="G784" s="113">
        <f>G785+G786</f>
        <v>36</v>
      </c>
      <c r="H784" s="110">
        <f t="shared" ref="H784:H832" si="330">SUM(I784:J784)</f>
        <v>41</v>
      </c>
      <c r="I784" s="113">
        <f>I785+I786</f>
        <v>7</v>
      </c>
      <c r="J784" s="113">
        <f>J785+J786</f>
        <v>34</v>
      </c>
      <c r="K784" s="113">
        <f t="shared" si="328"/>
        <v>5650.9000000000005</v>
      </c>
      <c r="L784" s="113">
        <f>L785+L786</f>
        <v>4943.6000000000004</v>
      </c>
      <c r="M784" s="113">
        <f>M785+M786</f>
        <v>707.3</v>
      </c>
      <c r="N784" s="113">
        <f t="shared" si="312"/>
        <v>58.852380952380962</v>
      </c>
      <c r="O784" s="113">
        <f t="shared" si="313"/>
        <v>1.7335784313725489</v>
      </c>
    </row>
    <row r="785" spans="2:15" ht="15.75" x14ac:dyDescent="0.25">
      <c r="B785" s="165"/>
      <c r="C785" s="65"/>
      <c r="D785" s="65" t="s">
        <v>808</v>
      </c>
      <c r="E785" s="110">
        <f t="shared" si="329"/>
        <v>26</v>
      </c>
      <c r="F785" s="110">
        <v>5</v>
      </c>
      <c r="G785" s="110">
        <v>21</v>
      </c>
      <c r="H785" s="110">
        <f t="shared" si="330"/>
        <v>23</v>
      </c>
      <c r="I785" s="110">
        <v>4</v>
      </c>
      <c r="J785" s="110">
        <v>19</v>
      </c>
      <c r="K785" s="110">
        <f t="shared" si="328"/>
        <v>3158.7</v>
      </c>
      <c r="L785" s="110">
        <v>2746.1</v>
      </c>
      <c r="M785" s="110">
        <v>412.6</v>
      </c>
      <c r="N785" s="110">
        <f t="shared" si="312"/>
        <v>57.210416666666667</v>
      </c>
      <c r="O785" s="110">
        <f t="shared" si="313"/>
        <v>1.8096491228070175</v>
      </c>
    </row>
    <row r="786" spans="2:15" ht="15.75" x14ac:dyDescent="0.25">
      <c r="B786" s="95"/>
      <c r="C786" s="65"/>
      <c r="D786" s="65" t="s">
        <v>809</v>
      </c>
      <c r="E786" s="110">
        <f t="shared" si="329"/>
        <v>18</v>
      </c>
      <c r="F786" s="110">
        <v>3</v>
      </c>
      <c r="G786" s="110">
        <v>15</v>
      </c>
      <c r="H786" s="110">
        <f t="shared" si="330"/>
        <v>18</v>
      </c>
      <c r="I786" s="110">
        <v>3</v>
      </c>
      <c r="J786" s="110">
        <v>15</v>
      </c>
      <c r="K786" s="110">
        <f t="shared" si="328"/>
        <v>2492.1999999999998</v>
      </c>
      <c r="L786" s="110">
        <v>2197.5</v>
      </c>
      <c r="M786" s="110">
        <v>294.7</v>
      </c>
      <c r="N786" s="110">
        <f t="shared" si="312"/>
        <v>61.041666666666664</v>
      </c>
      <c r="O786" s="110">
        <f t="shared" si="313"/>
        <v>1.6372222222222221</v>
      </c>
    </row>
    <row r="787" spans="2:15" ht="15.75" x14ac:dyDescent="0.25">
      <c r="B787" s="16"/>
      <c r="C787" s="17" t="s">
        <v>296</v>
      </c>
      <c r="D787" s="17"/>
      <c r="E787" s="113">
        <f t="shared" si="329"/>
        <v>53.5</v>
      </c>
      <c r="F787" s="113">
        <f>F788+F789+F790</f>
        <v>9</v>
      </c>
      <c r="G787" s="113">
        <f>G788+G789+G790</f>
        <v>44.5</v>
      </c>
      <c r="H787" s="110">
        <f t="shared" si="330"/>
        <v>49.5</v>
      </c>
      <c r="I787" s="113">
        <f>I788+I789+I790</f>
        <v>9</v>
      </c>
      <c r="J787" s="113">
        <f>J788+J789+J790</f>
        <v>40.5</v>
      </c>
      <c r="K787" s="113">
        <f t="shared" si="328"/>
        <v>14521.8</v>
      </c>
      <c r="L787" s="113">
        <f>L788+L789+L790</f>
        <v>11916.099999999999</v>
      </c>
      <c r="M787" s="113">
        <f>M788+M789+M790</f>
        <v>2605.6999999999998</v>
      </c>
      <c r="N787" s="113">
        <f t="shared" si="312"/>
        <v>110.33425925925924</v>
      </c>
      <c r="O787" s="113">
        <f t="shared" si="313"/>
        <v>5.3615226337448556</v>
      </c>
    </row>
    <row r="788" spans="2:15" ht="15.75" x14ac:dyDescent="0.25">
      <c r="B788" s="21"/>
      <c r="C788" s="65"/>
      <c r="D788" s="65" t="s">
        <v>810</v>
      </c>
      <c r="E788" s="110">
        <f t="shared" si="329"/>
        <v>20</v>
      </c>
      <c r="F788" s="110">
        <v>3</v>
      </c>
      <c r="G788" s="110">
        <v>17</v>
      </c>
      <c r="H788" s="110">
        <f t="shared" si="330"/>
        <v>19</v>
      </c>
      <c r="I788" s="110">
        <v>3</v>
      </c>
      <c r="J788" s="110">
        <v>16</v>
      </c>
      <c r="K788" s="110">
        <f t="shared" si="328"/>
        <v>5286.2</v>
      </c>
      <c r="L788" s="110">
        <v>4290.8</v>
      </c>
      <c r="M788" s="110">
        <v>995.4</v>
      </c>
      <c r="N788" s="110">
        <f t="shared" si="312"/>
        <v>119.18888888888888</v>
      </c>
      <c r="O788" s="110">
        <f t="shared" si="313"/>
        <v>5.1843750000000002</v>
      </c>
    </row>
    <row r="789" spans="2:15" ht="15.75" x14ac:dyDescent="0.25">
      <c r="B789" s="21"/>
      <c r="C789" s="65"/>
      <c r="D789" s="65" t="s">
        <v>811</v>
      </c>
      <c r="E789" s="110">
        <f t="shared" si="329"/>
        <v>19.5</v>
      </c>
      <c r="F789" s="110">
        <v>3</v>
      </c>
      <c r="G789" s="110">
        <v>16.5</v>
      </c>
      <c r="H789" s="110">
        <f t="shared" si="330"/>
        <v>16.5</v>
      </c>
      <c r="I789" s="110">
        <v>3</v>
      </c>
      <c r="J789" s="110">
        <v>13.5</v>
      </c>
      <c r="K789" s="110">
        <f t="shared" si="328"/>
        <v>4898.2</v>
      </c>
      <c r="L789" s="110">
        <v>3932</v>
      </c>
      <c r="M789" s="110">
        <v>966.2</v>
      </c>
      <c r="N789" s="110">
        <f t="shared" si="312"/>
        <v>109.22222222222223</v>
      </c>
      <c r="O789" s="110">
        <f t="shared" si="313"/>
        <v>5.9641975308641975</v>
      </c>
    </row>
    <row r="790" spans="2:15" ht="15.75" x14ac:dyDescent="0.25">
      <c r="B790" s="21"/>
      <c r="C790" s="65"/>
      <c r="D790" s="65" t="s">
        <v>812</v>
      </c>
      <c r="E790" s="110">
        <f t="shared" si="329"/>
        <v>14</v>
      </c>
      <c r="F790" s="110">
        <v>3</v>
      </c>
      <c r="G790" s="110">
        <v>11</v>
      </c>
      <c r="H790" s="110">
        <f t="shared" si="330"/>
        <v>14</v>
      </c>
      <c r="I790" s="110">
        <v>3</v>
      </c>
      <c r="J790" s="110">
        <v>11</v>
      </c>
      <c r="K790" s="110">
        <f t="shared" si="328"/>
        <v>4337.4000000000005</v>
      </c>
      <c r="L790" s="110">
        <v>3693.3</v>
      </c>
      <c r="M790" s="110">
        <v>644.1</v>
      </c>
      <c r="N790" s="110">
        <f t="shared" si="312"/>
        <v>102.59166666666668</v>
      </c>
      <c r="O790" s="110">
        <f t="shared" si="313"/>
        <v>4.8795454545454549</v>
      </c>
    </row>
    <row r="791" spans="2:15" ht="15.75" x14ac:dyDescent="0.25">
      <c r="B791" s="96"/>
      <c r="C791" s="54" t="s">
        <v>297</v>
      </c>
      <c r="D791" s="54"/>
      <c r="E791" s="113">
        <f t="shared" si="329"/>
        <v>47.5</v>
      </c>
      <c r="F791" s="113">
        <f>F792+F793</f>
        <v>8</v>
      </c>
      <c r="G791" s="113">
        <f>G792+G793</f>
        <v>39.5</v>
      </c>
      <c r="H791" s="110">
        <f t="shared" si="330"/>
        <v>44.5</v>
      </c>
      <c r="I791" s="113">
        <f>I792+I793</f>
        <v>7</v>
      </c>
      <c r="J791" s="113">
        <f>J792+J793</f>
        <v>37.5</v>
      </c>
      <c r="K791" s="113">
        <f t="shared" si="328"/>
        <v>8762.2999999999993</v>
      </c>
      <c r="L791" s="113">
        <f>L792+L793</f>
        <v>7721.2</v>
      </c>
      <c r="M791" s="113">
        <f>M792+M793</f>
        <v>1041.0999999999999</v>
      </c>
      <c r="N791" s="113">
        <f t="shared" ref="N791:N852" si="331">L791/I791/12</f>
        <v>91.919047619047618</v>
      </c>
      <c r="O791" s="113">
        <f t="shared" ref="O791:O852" si="332">M791/J791/12</f>
        <v>2.3135555555555554</v>
      </c>
    </row>
    <row r="792" spans="2:15" ht="15.75" x14ac:dyDescent="0.25">
      <c r="B792" s="8"/>
      <c r="C792" s="14"/>
      <c r="D792" s="14" t="s">
        <v>813</v>
      </c>
      <c r="E792" s="110">
        <f t="shared" si="329"/>
        <v>28</v>
      </c>
      <c r="F792" s="110">
        <v>5</v>
      </c>
      <c r="G792" s="110">
        <v>23</v>
      </c>
      <c r="H792" s="110">
        <f t="shared" si="330"/>
        <v>26</v>
      </c>
      <c r="I792" s="110">
        <v>4</v>
      </c>
      <c r="J792" s="110">
        <v>22</v>
      </c>
      <c r="K792" s="110">
        <f t="shared" si="328"/>
        <v>4953.5999999999995</v>
      </c>
      <c r="L792" s="110">
        <v>4347.3999999999996</v>
      </c>
      <c r="M792" s="110">
        <v>606.20000000000005</v>
      </c>
      <c r="N792" s="110">
        <f t="shared" si="331"/>
        <v>90.570833333333326</v>
      </c>
      <c r="O792" s="110">
        <f t="shared" si="332"/>
        <v>2.2962121212121214</v>
      </c>
    </row>
    <row r="793" spans="2:15" ht="15.75" x14ac:dyDescent="0.25">
      <c r="B793" s="8"/>
      <c r="C793" s="14"/>
      <c r="D793" s="14" t="s">
        <v>814</v>
      </c>
      <c r="E793" s="110">
        <f t="shared" si="329"/>
        <v>19.5</v>
      </c>
      <c r="F793" s="110">
        <v>3</v>
      </c>
      <c r="G793" s="110">
        <v>16.5</v>
      </c>
      <c r="H793" s="110">
        <f t="shared" si="330"/>
        <v>18.5</v>
      </c>
      <c r="I793" s="110">
        <v>3</v>
      </c>
      <c r="J793" s="110">
        <v>15.5</v>
      </c>
      <c r="K793" s="110">
        <f t="shared" si="328"/>
        <v>3808.7000000000003</v>
      </c>
      <c r="L793" s="110">
        <v>3373.8</v>
      </c>
      <c r="M793" s="110">
        <v>434.9</v>
      </c>
      <c r="N793" s="110">
        <f t="shared" si="331"/>
        <v>93.716666666666683</v>
      </c>
      <c r="O793" s="110">
        <f t="shared" si="332"/>
        <v>2.3381720430107524</v>
      </c>
    </row>
    <row r="794" spans="2:15" ht="15.75" x14ac:dyDescent="0.25">
      <c r="B794" s="16"/>
      <c r="C794" s="54" t="s">
        <v>298</v>
      </c>
      <c r="D794" s="54"/>
      <c r="E794" s="113">
        <f t="shared" si="329"/>
        <v>69</v>
      </c>
      <c r="F794" s="113">
        <f>F795+F796</f>
        <v>13</v>
      </c>
      <c r="G794" s="113">
        <f>G795+G796</f>
        <v>56</v>
      </c>
      <c r="H794" s="110">
        <f t="shared" si="330"/>
        <v>62</v>
      </c>
      <c r="I794" s="113">
        <f>I795+I796</f>
        <v>11</v>
      </c>
      <c r="J794" s="113">
        <f>J795+J796</f>
        <v>51</v>
      </c>
      <c r="K794" s="113">
        <f t="shared" si="328"/>
        <v>11744</v>
      </c>
      <c r="L794" s="113">
        <f>L795+L796</f>
        <v>10383.1</v>
      </c>
      <c r="M794" s="113">
        <f>M795+M796</f>
        <v>1360.9</v>
      </c>
      <c r="N794" s="113">
        <f t="shared" si="331"/>
        <v>78.659848484848496</v>
      </c>
      <c r="O794" s="113">
        <f t="shared" si="332"/>
        <v>2.2236928104575164</v>
      </c>
    </row>
    <row r="795" spans="2:15" ht="15.75" x14ac:dyDescent="0.25">
      <c r="B795" s="21"/>
      <c r="C795" s="14"/>
      <c r="D795" s="14" t="s">
        <v>815</v>
      </c>
      <c r="E795" s="110">
        <f t="shared" si="329"/>
        <v>49</v>
      </c>
      <c r="F795" s="110">
        <v>10</v>
      </c>
      <c r="G795" s="110">
        <v>39</v>
      </c>
      <c r="H795" s="110">
        <f t="shared" si="330"/>
        <v>45</v>
      </c>
      <c r="I795" s="110">
        <v>9</v>
      </c>
      <c r="J795" s="110">
        <v>36</v>
      </c>
      <c r="K795" s="110">
        <f t="shared" si="328"/>
        <v>9414.7000000000007</v>
      </c>
      <c r="L795" s="110">
        <v>8467</v>
      </c>
      <c r="M795" s="110">
        <v>947.7</v>
      </c>
      <c r="N795" s="110">
        <f t="shared" si="331"/>
        <v>78.398148148148152</v>
      </c>
      <c r="O795" s="110">
        <f t="shared" si="332"/>
        <v>2.1937500000000001</v>
      </c>
    </row>
    <row r="796" spans="2:15" ht="15.75" x14ac:dyDescent="0.25">
      <c r="B796" s="21"/>
      <c r="C796" s="14"/>
      <c r="D796" s="14" t="s">
        <v>816</v>
      </c>
      <c r="E796" s="110">
        <f t="shared" si="329"/>
        <v>20</v>
      </c>
      <c r="F796" s="110">
        <v>3</v>
      </c>
      <c r="G796" s="110">
        <v>17</v>
      </c>
      <c r="H796" s="110">
        <f t="shared" si="330"/>
        <v>17</v>
      </c>
      <c r="I796" s="110">
        <v>2</v>
      </c>
      <c r="J796" s="110">
        <v>15</v>
      </c>
      <c r="K796" s="110">
        <f t="shared" si="328"/>
        <v>2329.2999999999997</v>
      </c>
      <c r="L796" s="110">
        <v>1916.1</v>
      </c>
      <c r="M796" s="110">
        <v>413.2</v>
      </c>
      <c r="N796" s="110">
        <f t="shared" si="331"/>
        <v>79.837499999999991</v>
      </c>
      <c r="O796" s="110">
        <f t="shared" si="332"/>
        <v>2.2955555555555556</v>
      </c>
    </row>
    <row r="797" spans="2:15" ht="15.75" x14ac:dyDescent="0.25">
      <c r="B797" s="96"/>
      <c r="C797" s="54" t="s">
        <v>299</v>
      </c>
      <c r="D797" s="54"/>
      <c r="E797" s="113">
        <f t="shared" si="329"/>
        <v>89.5</v>
      </c>
      <c r="F797" s="113">
        <f>F798+F799+F800</f>
        <v>16</v>
      </c>
      <c r="G797" s="113">
        <f>G798+G799+G800</f>
        <v>73.5</v>
      </c>
      <c r="H797" s="110">
        <f t="shared" si="330"/>
        <v>71.5</v>
      </c>
      <c r="I797" s="113">
        <f>I798+I799+I800</f>
        <v>7</v>
      </c>
      <c r="J797" s="113">
        <f>J798+J799+J800</f>
        <v>64.5</v>
      </c>
      <c r="K797" s="113">
        <f t="shared" si="328"/>
        <v>11251.5</v>
      </c>
      <c r="L797" s="113">
        <f>L798+L799+L800</f>
        <v>9852.1999999999989</v>
      </c>
      <c r="M797" s="113">
        <f>M798+M799+M800</f>
        <v>1399.3000000000002</v>
      </c>
      <c r="N797" s="113">
        <f t="shared" si="331"/>
        <v>117.28809523809524</v>
      </c>
      <c r="O797" s="113">
        <f t="shared" si="332"/>
        <v>1.8078811369509047</v>
      </c>
    </row>
    <row r="798" spans="2:15" ht="15.75" x14ac:dyDescent="0.25">
      <c r="B798" s="8"/>
      <c r="C798" s="14"/>
      <c r="D798" s="14" t="s">
        <v>817</v>
      </c>
      <c r="E798" s="110">
        <f t="shared" si="329"/>
        <v>53</v>
      </c>
      <c r="F798" s="110">
        <v>10</v>
      </c>
      <c r="G798" s="110">
        <v>43</v>
      </c>
      <c r="H798" s="110">
        <f t="shared" si="330"/>
        <v>44</v>
      </c>
      <c r="I798" s="110">
        <v>5</v>
      </c>
      <c r="J798" s="110">
        <v>39</v>
      </c>
      <c r="K798" s="110">
        <f t="shared" si="328"/>
        <v>7419.5</v>
      </c>
      <c r="L798" s="110">
        <v>6606.4</v>
      </c>
      <c r="M798" s="110">
        <v>813.1</v>
      </c>
      <c r="N798" s="110">
        <f t="shared" si="331"/>
        <v>110.10666666666667</v>
      </c>
      <c r="O798" s="110">
        <f t="shared" si="332"/>
        <v>1.7373931623931627</v>
      </c>
    </row>
    <row r="799" spans="2:15" ht="15.75" x14ac:dyDescent="0.25">
      <c r="B799" s="8"/>
      <c r="C799" s="14"/>
      <c r="D799" s="14" t="s">
        <v>818</v>
      </c>
      <c r="E799" s="110">
        <f t="shared" si="329"/>
        <v>18.5</v>
      </c>
      <c r="F799" s="110">
        <v>3</v>
      </c>
      <c r="G799" s="110">
        <v>15.5</v>
      </c>
      <c r="H799" s="110">
        <f t="shared" si="330"/>
        <v>12.5</v>
      </c>
      <c r="I799" s="110">
        <v>1</v>
      </c>
      <c r="J799" s="110">
        <v>11.5</v>
      </c>
      <c r="K799" s="110">
        <f t="shared" si="328"/>
        <v>2046.6</v>
      </c>
      <c r="L799" s="110">
        <v>1744</v>
      </c>
      <c r="M799" s="110">
        <v>302.60000000000002</v>
      </c>
      <c r="N799" s="110">
        <f t="shared" si="331"/>
        <v>145.33333333333334</v>
      </c>
      <c r="O799" s="110">
        <f t="shared" si="332"/>
        <v>2.1927536231884059</v>
      </c>
    </row>
    <row r="800" spans="2:15" ht="15.75" x14ac:dyDescent="0.25">
      <c r="B800" s="8"/>
      <c r="C800" s="14"/>
      <c r="D800" s="14" t="s">
        <v>819</v>
      </c>
      <c r="E800" s="110">
        <f t="shared" si="329"/>
        <v>18</v>
      </c>
      <c r="F800" s="110">
        <v>3</v>
      </c>
      <c r="G800" s="110">
        <v>15</v>
      </c>
      <c r="H800" s="110">
        <f t="shared" si="330"/>
        <v>15</v>
      </c>
      <c r="I800" s="110">
        <v>1</v>
      </c>
      <c r="J800" s="110">
        <v>14</v>
      </c>
      <c r="K800" s="110">
        <f t="shared" si="328"/>
        <v>1785.4</v>
      </c>
      <c r="L800" s="110">
        <v>1501.8</v>
      </c>
      <c r="M800" s="110">
        <v>283.60000000000002</v>
      </c>
      <c r="N800" s="110">
        <f t="shared" si="331"/>
        <v>125.14999999999999</v>
      </c>
      <c r="O800" s="110">
        <f t="shared" si="332"/>
        <v>1.6880952380952383</v>
      </c>
    </row>
    <row r="801" spans="2:15" ht="15.75" x14ac:dyDescent="0.25">
      <c r="B801" s="96"/>
      <c r="C801" s="54" t="s">
        <v>300</v>
      </c>
      <c r="D801" s="54"/>
      <c r="E801" s="113">
        <f t="shared" si="329"/>
        <v>91</v>
      </c>
      <c r="F801" s="113">
        <f>F802+F803+F804+F805</f>
        <v>15</v>
      </c>
      <c r="G801" s="113">
        <f>G802+G803+G804+G805</f>
        <v>76</v>
      </c>
      <c r="H801" s="110">
        <f t="shared" si="330"/>
        <v>80</v>
      </c>
      <c r="I801" s="113">
        <f>I802+I803+I804+I805</f>
        <v>9</v>
      </c>
      <c r="J801" s="113">
        <f>J802+J803+J804+J805</f>
        <v>71</v>
      </c>
      <c r="K801" s="113">
        <f t="shared" si="328"/>
        <v>11809.4</v>
      </c>
      <c r="L801" s="113">
        <f>L802+L803+L804+L805</f>
        <v>10438.5</v>
      </c>
      <c r="M801" s="113">
        <f>M802+M803+M804+M805</f>
        <v>1370.9</v>
      </c>
      <c r="N801" s="113">
        <f t="shared" si="331"/>
        <v>96.652777777777771</v>
      </c>
      <c r="O801" s="113">
        <f t="shared" si="332"/>
        <v>1.6090375586854462</v>
      </c>
    </row>
    <row r="802" spans="2:15" ht="15.75" x14ac:dyDescent="0.25">
      <c r="B802" s="8"/>
      <c r="C802" s="14"/>
      <c r="D802" s="14" t="s">
        <v>820</v>
      </c>
      <c r="E802" s="110">
        <f t="shared" si="329"/>
        <v>19</v>
      </c>
      <c r="F802" s="110">
        <v>3</v>
      </c>
      <c r="G802" s="110">
        <v>16</v>
      </c>
      <c r="H802" s="110">
        <f t="shared" si="330"/>
        <v>17</v>
      </c>
      <c r="I802" s="110">
        <v>1</v>
      </c>
      <c r="J802" s="110">
        <v>16</v>
      </c>
      <c r="K802" s="110">
        <f t="shared" si="328"/>
        <v>1541.6</v>
      </c>
      <c r="L802" s="110">
        <v>1253</v>
      </c>
      <c r="M802" s="110">
        <v>288.60000000000002</v>
      </c>
      <c r="N802" s="110">
        <f t="shared" si="331"/>
        <v>104.41666666666667</v>
      </c>
      <c r="O802" s="110">
        <f t="shared" si="332"/>
        <v>1.503125</v>
      </c>
    </row>
    <row r="803" spans="2:15" ht="15.75" x14ac:dyDescent="0.25">
      <c r="B803" s="8"/>
      <c r="C803" s="14"/>
      <c r="D803" s="14" t="s">
        <v>821</v>
      </c>
      <c r="E803" s="110">
        <f t="shared" si="329"/>
        <v>20</v>
      </c>
      <c r="F803" s="110">
        <v>3</v>
      </c>
      <c r="G803" s="110">
        <v>17</v>
      </c>
      <c r="H803" s="110">
        <f t="shared" si="330"/>
        <v>17</v>
      </c>
      <c r="I803" s="110">
        <v>2</v>
      </c>
      <c r="J803" s="110">
        <v>15</v>
      </c>
      <c r="K803" s="110">
        <f t="shared" si="328"/>
        <v>2534.2999999999997</v>
      </c>
      <c r="L803" s="110">
        <v>2227.6</v>
      </c>
      <c r="M803" s="110">
        <v>306.7</v>
      </c>
      <c r="N803" s="110">
        <f t="shared" si="331"/>
        <v>92.816666666666663</v>
      </c>
      <c r="O803" s="110">
        <f t="shared" si="332"/>
        <v>1.7038888888888888</v>
      </c>
    </row>
    <row r="804" spans="2:15" ht="15.75" x14ac:dyDescent="0.25">
      <c r="B804" s="8"/>
      <c r="C804" s="14"/>
      <c r="D804" s="14" t="s">
        <v>822</v>
      </c>
      <c r="E804" s="110">
        <f t="shared" si="329"/>
        <v>33</v>
      </c>
      <c r="F804" s="110">
        <v>6</v>
      </c>
      <c r="G804" s="110">
        <v>27</v>
      </c>
      <c r="H804" s="110">
        <f t="shared" si="330"/>
        <v>29</v>
      </c>
      <c r="I804" s="110">
        <v>4</v>
      </c>
      <c r="J804" s="110">
        <v>25</v>
      </c>
      <c r="K804" s="110">
        <f t="shared" si="328"/>
        <v>5220.8</v>
      </c>
      <c r="L804" s="110">
        <v>4733.8</v>
      </c>
      <c r="M804" s="110">
        <v>487</v>
      </c>
      <c r="N804" s="110">
        <f t="shared" si="331"/>
        <v>98.620833333333337</v>
      </c>
      <c r="O804" s="110">
        <f t="shared" si="332"/>
        <v>1.6233333333333333</v>
      </c>
    </row>
    <row r="805" spans="2:15" ht="15.75" x14ac:dyDescent="0.25">
      <c r="B805" s="8"/>
      <c r="C805" s="14"/>
      <c r="D805" s="14" t="s">
        <v>823</v>
      </c>
      <c r="E805" s="110">
        <f t="shared" si="329"/>
        <v>19</v>
      </c>
      <c r="F805" s="110">
        <v>3</v>
      </c>
      <c r="G805" s="110">
        <v>16</v>
      </c>
      <c r="H805" s="110">
        <f t="shared" si="330"/>
        <v>17</v>
      </c>
      <c r="I805" s="110">
        <v>2</v>
      </c>
      <c r="J805" s="110">
        <v>15</v>
      </c>
      <c r="K805" s="110">
        <f t="shared" si="328"/>
        <v>2512.6999999999998</v>
      </c>
      <c r="L805" s="110">
        <v>2224.1</v>
      </c>
      <c r="M805" s="110">
        <v>288.60000000000002</v>
      </c>
      <c r="N805" s="110">
        <f t="shared" si="331"/>
        <v>92.670833333333334</v>
      </c>
      <c r="O805" s="110">
        <f t="shared" si="332"/>
        <v>1.6033333333333335</v>
      </c>
    </row>
    <row r="806" spans="2:15" ht="15.75" x14ac:dyDescent="0.25">
      <c r="B806" s="96"/>
      <c r="C806" s="54" t="s">
        <v>301</v>
      </c>
      <c r="D806" s="54"/>
      <c r="E806" s="113">
        <f t="shared" si="329"/>
        <v>92.5</v>
      </c>
      <c r="F806" s="113">
        <f>F807+F808+F809</f>
        <v>17</v>
      </c>
      <c r="G806" s="113">
        <f>G807+G808+G809</f>
        <v>75.5</v>
      </c>
      <c r="H806" s="110">
        <f t="shared" si="330"/>
        <v>84.5</v>
      </c>
      <c r="I806" s="113">
        <f>I807+I808+I809</f>
        <v>14</v>
      </c>
      <c r="J806" s="113">
        <f>J807+J808+J809</f>
        <v>70.5</v>
      </c>
      <c r="K806" s="113">
        <f t="shared" si="328"/>
        <v>17584.8</v>
      </c>
      <c r="L806" s="113">
        <f>L807+L808+L809</f>
        <v>15596.099999999999</v>
      </c>
      <c r="M806" s="113">
        <f>M807+M808+M809</f>
        <v>1988.7</v>
      </c>
      <c r="N806" s="113">
        <f t="shared" si="331"/>
        <v>92.833928571428558</v>
      </c>
      <c r="O806" s="113">
        <f t="shared" si="332"/>
        <v>2.3507092198581563</v>
      </c>
    </row>
    <row r="807" spans="2:15" ht="15.75" x14ac:dyDescent="0.25">
      <c r="B807" s="8"/>
      <c r="C807" s="14"/>
      <c r="D807" s="14" t="s">
        <v>824</v>
      </c>
      <c r="E807" s="110">
        <f t="shared" si="329"/>
        <v>17.5</v>
      </c>
      <c r="F807" s="110">
        <v>3</v>
      </c>
      <c r="G807" s="110">
        <v>14.5</v>
      </c>
      <c r="H807" s="110">
        <f t="shared" si="330"/>
        <v>15.5</v>
      </c>
      <c r="I807" s="110">
        <v>2</v>
      </c>
      <c r="J807" s="110">
        <v>13.5</v>
      </c>
      <c r="K807" s="110">
        <f t="shared" si="328"/>
        <v>2626.4</v>
      </c>
      <c r="L807" s="110">
        <v>2244.5</v>
      </c>
      <c r="M807" s="110">
        <v>381.9</v>
      </c>
      <c r="N807" s="110">
        <f t="shared" si="331"/>
        <v>93.520833333333329</v>
      </c>
      <c r="O807" s="110">
        <f t="shared" si="332"/>
        <v>2.3574074074074072</v>
      </c>
    </row>
    <row r="808" spans="2:15" ht="15.75" x14ac:dyDescent="0.25">
      <c r="B808" s="8"/>
      <c r="C808" s="14"/>
      <c r="D808" s="14" t="s">
        <v>825</v>
      </c>
      <c r="E808" s="110">
        <f t="shared" si="329"/>
        <v>58</v>
      </c>
      <c r="F808" s="110">
        <v>11</v>
      </c>
      <c r="G808" s="110">
        <v>47</v>
      </c>
      <c r="H808" s="110">
        <f t="shared" si="330"/>
        <v>55</v>
      </c>
      <c r="I808" s="110">
        <v>10</v>
      </c>
      <c r="J808" s="110">
        <v>45</v>
      </c>
      <c r="K808" s="110">
        <f t="shared" si="328"/>
        <v>12367.3</v>
      </c>
      <c r="L808" s="110">
        <v>11129.3</v>
      </c>
      <c r="M808" s="110">
        <v>1238</v>
      </c>
      <c r="N808" s="110">
        <f t="shared" si="331"/>
        <v>92.744166666666658</v>
      </c>
      <c r="O808" s="110">
        <f t="shared" si="332"/>
        <v>2.2925925925925927</v>
      </c>
    </row>
    <row r="809" spans="2:15" ht="15.75" x14ac:dyDescent="0.25">
      <c r="B809" s="8"/>
      <c r="C809" s="14"/>
      <c r="D809" s="14" t="s">
        <v>826</v>
      </c>
      <c r="E809" s="110">
        <f t="shared" si="329"/>
        <v>17</v>
      </c>
      <c r="F809" s="110">
        <v>3</v>
      </c>
      <c r="G809" s="110">
        <v>14</v>
      </c>
      <c r="H809" s="110">
        <f t="shared" si="330"/>
        <v>14</v>
      </c>
      <c r="I809" s="110">
        <v>2</v>
      </c>
      <c r="J809" s="110">
        <v>12</v>
      </c>
      <c r="K809" s="110">
        <f t="shared" si="328"/>
        <v>2591.1000000000004</v>
      </c>
      <c r="L809" s="110">
        <v>2222.3000000000002</v>
      </c>
      <c r="M809" s="110">
        <v>368.8</v>
      </c>
      <c r="N809" s="110">
        <f t="shared" si="331"/>
        <v>92.595833333333346</v>
      </c>
      <c r="O809" s="110">
        <f t="shared" si="332"/>
        <v>2.5611111111111113</v>
      </c>
    </row>
    <row r="810" spans="2:15" ht="15.75" x14ac:dyDescent="0.25">
      <c r="B810" s="96"/>
      <c r="C810" s="54" t="s">
        <v>302</v>
      </c>
      <c r="D810" s="54"/>
      <c r="E810" s="113">
        <f t="shared" si="329"/>
        <v>78</v>
      </c>
      <c r="F810" s="113">
        <f>F811+F812</f>
        <v>15</v>
      </c>
      <c r="G810" s="113">
        <f>G811+G812</f>
        <v>63</v>
      </c>
      <c r="H810" s="110">
        <f t="shared" si="330"/>
        <v>64</v>
      </c>
      <c r="I810" s="113">
        <f>I811+I812</f>
        <v>9</v>
      </c>
      <c r="J810" s="113">
        <f>J811+J812</f>
        <v>55</v>
      </c>
      <c r="K810" s="113">
        <f t="shared" si="328"/>
        <v>10140.700000000001</v>
      </c>
      <c r="L810" s="113">
        <f>L811+L812</f>
        <v>8950.1</v>
      </c>
      <c r="M810" s="113">
        <f>M811+M812</f>
        <v>1190.5999999999999</v>
      </c>
      <c r="N810" s="113">
        <f t="shared" si="331"/>
        <v>82.871296296296308</v>
      </c>
      <c r="O810" s="113">
        <f t="shared" si="332"/>
        <v>1.8039393939393937</v>
      </c>
    </row>
    <row r="811" spans="2:15" ht="15.75" x14ac:dyDescent="0.25">
      <c r="B811" s="8"/>
      <c r="C811" s="14"/>
      <c r="D811" s="14" t="s">
        <v>827</v>
      </c>
      <c r="E811" s="110">
        <f t="shared" si="329"/>
        <v>18</v>
      </c>
      <c r="F811" s="110">
        <v>3</v>
      </c>
      <c r="G811" s="110">
        <v>15</v>
      </c>
      <c r="H811" s="110">
        <f t="shared" si="330"/>
        <v>15</v>
      </c>
      <c r="I811" s="110">
        <v>2</v>
      </c>
      <c r="J811" s="110">
        <v>13</v>
      </c>
      <c r="K811" s="110">
        <f t="shared" si="328"/>
        <v>2373</v>
      </c>
      <c r="L811" s="110">
        <v>2089.5</v>
      </c>
      <c r="M811" s="110">
        <v>283.5</v>
      </c>
      <c r="N811" s="110">
        <f t="shared" si="331"/>
        <v>87.0625</v>
      </c>
      <c r="O811" s="110">
        <f t="shared" si="332"/>
        <v>1.8173076923076923</v>
      </c>
    </row>
    <row r="812" spans="2:15" ht="15.75" x14ac:dyDescent="0.25">
      <c r="B812" s="8"/>
      <c r="C812" s="14"/>
      <c r="D812" s="14" t="s">
        <v>828</v>
      </c>
      <c r="E812" s="110">
        <f t="shared" si="329"/>
        <v>60</v>
      </c>
      <c r="F812" s="110">
        <v>12</v>
      </c>
      <c r="G812" s="110">
        <v>48</v>
      </c>
      <c r="H812" s="110">
        <f t="shared" si="330"/>
        <v>49</v>
      </c>
      <c r="I812" s="110">
        <v>7</v>
      </c>
      <c r="J812" s="110">
        <v>42</v>
      </c>
      <c r="K812" s="110">
        <f t="shared" si="328"/>
        <v>7767.7000000000007</v>
      </c>
      <c r="L812" s="110">
        <v>6860.6</v>
      </c>
      <c r="M812" s="110">
        <v>907.1</v>
      </c>
      <c r="N812" s="110">
        <f t="shared" si="331"/>
        <v>81.673809523809524</v>
      </c>
      <c r="O812" s="110">
        <f t="shared" si="332"/>
        <v>1.7998015873015873</v>
      </c>
    </row>
    <row r="813" spans="2:15" ht="15.75" x14ac:dyDescent="0.25">
      <c r="B813" s="96"/>
      <c r="C813" s="54" t="s">
        <v>303</v>
      </c>
      <c r="D813" s="97" t="s">
        <v>829</v>
      </c>
      <c r="E813" s="113">
        <f t="shared" si="329"/>
        <v>44</v>
      </c>
      <c r="F813" s="113">
        <v>7</v>
      </c>
      <c r="G813" s="113">
        <v>37</v>
      </c>
      <c r="H813" s="110">
        <f t="shared" si="330"/>
        <v>42</v>
      </c>
      <c r="I813" s="113">
        <v>7</v>
      </c>
      <c r="J813" s="113">
        <v>35</v>
      </c>
      <c r="K813" s="113">
        <f t="shared" si="328"/>
        <v>3658.9</v>
      </c>
      <c r="L813" s="113">
        <v>3165.1</v>
      </c>
      <c r="M813" s="113">
        <v>493.8</v>
      </c>
      <c r="N813" s="113">
        <f t="shared" si="331"/>
        <v>37.679761904761904</v>
      </c>
      <c r="O813" s="113">
        <f t="shared" si="332"/>
        <v>1.1757142857142857</v>
      </c>
    </row>
    <row r="814" spans="2:15" ht="15.75" x14ac:dyDescent="0.25">
      <c r="B814" s="96"/>
      <c r="C814" s="54" t="s">
        <v>304</v>
      </c>
      <c r="D814" s="54"/>
      <c r="E814" s="113">
        <f t="shared" si="329"/>
        <v>90</v>
      </c>
      <c r="F814" s="113">
        <f>F815+F816</f>
        <v>18</v>
      </c>
      <c r="G814" s="113">
        <f>G815+G816</f>
        <v>72</v>
      </c>
      <c r="H814" s="110">
        <f t="shared" si="330"/>
        <v>75</v>
      </c>
      <c r="I814" s="113">
        <f>I815+I816</f>
        <v>12</v>
      </c>
      <c r="J814" s="113">
        <f>J815+J816</f>
        <v>63</v>
      </c>
      <c r="K814" s="113">
        <f t="shared" si="328"/>
        <v>21725</v>
      </c>
      <c r="L814" s="113">
        <f>L815+L816</f>
        <v>18862</v>
      </c>
      <c r="M814" s="113">
        <f>M815+M816</f>
        <v>2863</v>
      </c>
      <c r="N814" s="113">
        <f t="shared" si="331"/>
        <v>130.98611111111111</v>
      </c>
      <c r="O814" s="113">
        <f t="shared" si="332"/>
        <v>3.7870370370370368</v>
      </c>
    </row>
    <row r="815" spans="2:15" ht="15.75" x14ac:dyDescent="0.25">
      <c r="B815" s="8"/>
      <c r="C815" s="14"/>
      <c r="D815" s="14" t="s">
        <v>830</v>
      </c>
      <c r="E815" s="110">
        <f t="shared" si="329"/>
        <v>17</v>
      </c>
      <c r="F815" s="110">
        <v>3</v>
      </c>
      <c r="G815" s="110">
        <v>14</v>
      </c>
      <c r="H815" s="110">
        <f t="shared" si="330"/>
        <v>17</v>
      </c>
      <c r="I815" s="110">
        <v>3</v>
      </c>
      <c r="J815" s="110">
        <v>14</v>
      </c>
      <c r="K815" s="110">
        <f t="shared" si="328"/>
        <v>4720.8999999999996</v>
      </c>
      <c r="L815" s="110">
        <v>4164.2</v>
      </c>
      <c r="M815" s="110">
        <v>556.70000000000005</v>
      </c>
      <c r="N815" s="110">
        <f t="shared" si="331"/>
        <v>115.67222222222222</v>
      </c>
      <c r="O815" s="110">
        <f t="shared" si="332"/>
        <v>3.3136904761904766</v>
      </c>
    </row>
    <row r="816" spans="2:15" ht="15.75" x14ac:dyDescent="0.25">
      <c r="B816" s="8"/>
      <c r="C816" s="14"/>
      <c r="D816" s="14" t="s">
        <v>831</v>
      </c>
      <c r="E816" s="110">
        <f t="shared" si="329"/>
        <v>73</v>
      </c>
      <c r="F816" s="110">
        <v>15</v>
      </c>
      <c r="G816" s="110">
        <v>58</v>
      </c>
      <c r="H816" s="110">
        <f t="shared" si="330"/>
        <v>58</v>
      </c>
      <c r="I816" s="110">
        <v>9</v>
      </c>
      <c r="J816" s="110">
        <v>49</v>
      </c>
      <c r="K816" s="110">
        <f t="shared" si="328"/>
        <v>17004.099999999999</v>
      </c>
      <c r="L816" s="110">
        <v>14697.8</v>
      </c>
      <c r="M816" s="110">
        <v>2306.3000000000002</v>
      </c>
      <c r="N816" s="110">
        <f t="shared" si="331"/>
        <v>136.09074074074073</v>
      </c>
      <c r="O816" s="110">
        <f t="shared" si="332"/>
        <v>3.9222789115646264</v>
      </c>
    </row>
    <row r="817" spans="2:15" ht="15.75" x14ac:dyDescent="0.25">
      <c r="B817" s="96"/>
      <c r="C817" s="54" t="s">
        <v>305</v>
      </c>
      <c r="D817" s="54"/>
      <c r="E817" s="113">
        <f t="shared" si="329"/>
        <v>64</v>
      </c>
      <c r="F817" s="113">
        <f>F818+F819</f>
        <v>13</v>
      </c>
      <c r="G817" s="113">
        <f>G818+G819</f>
        <v>51</v>
      </c>
      <c r="H817" s="110">
        <f t="shared" si="330"/>
        <v>53</v>
      </c>
      <c r="I817" s="113">
        <f>I818+I819</f>
        <v>8</v>
      </c>
      <c r="J817" s="113">
        <f>J818+J819</f>
        <v>45</v>
      </c>
      <c r="K817" s="113">
        <f t="shared" si="328"/>
        <v>13106.8</v>
      </c>
      <c r="L817" s="113">
        <f>L818+L819</f>
        <v>10528.8</v>
      </c>
      <c r="M817" s="113">
        <f>M818+M819</f>
        <v>2578</v>
      </c>
      <c r="N817" s="113">
        <f t="shared" si="331"/>
        <v>109.675</v>
      </c>
      <c r="O817" s="113">
        <f t="shared" si="332"/>
        <v>4.7740740740740746</v>
      </c>
    </row>
    <row r="818" spans="2:15" ht="15.75" x14ac:dyDescent="0.25">
      <c r="B818" s="8"/>
      <c r="C818" s="14"/>
      <c r="D818" s="14" t="s">
        <v>832</v>
      </c>
      <c r="E818" s="110">
        <f t="shared" si="329"/>
        <v>49</v>
      </c>
      <c r="F818" s="110">
        <v>10</v>
      </c>
      <c r="G818" s="110">
        <v>39</v>
      </c>
      <c r="H818" s="110">
        <f t="shared" si="330"/>
        <v>38</v>
      </c>
      <c r="I818" s="110">
        <v>5</v>
      </c>
      <c r="J818" s="110">
        <v>33</v>
      </c>
      <c r="K818" s="110">
        <f t="shared" si="328"/>
        <v>8864</v>
      </c>
      <c r="L818" s="110">
        <v>6892.6</v>
      </c>
      <c r="M818" s="110">
        <v>1971.4</v>
      </c>
      <c r="N818" s="110">
        <f t="shared" si="331"/>
        <v>114.87666666666667</v>
      </c>
      <c r="O818" s="110">
        <f t="shared" si="332"/>
        <v>4.9782828282828282</v>
      </c>
    </row>
    <row r="819" spans="2:15" ht="15.75" x14ac:dyDescent="0.25">
      <c r="B819" s="8"/>
      <c r="C819" s="14"/>
      <c r="D819" s="14" t="s">
        <v>833</v>
      </c>
      <c r="E819" s="110">
        <f t="shared" si="329"/>
        <v>15</v>
      </c>
      <c r="F819" s="110">
        <v>3</v>
      </c>
      <c r="G819" s="110">
        <v>12</v>
      </c>
      <c r="H819" s="110">
        <f t="shared" si="330"/>
        <v>15</v>
      </c>
      <c r="I819" s="110">
        <v>3</v>
      </c>
      <c r="J819" s="110">
        <v>12</v>
      </c>
      <c r="K819" s="110">
        <f t="shared" si="328"/>
        <v>4242.8</v>
      </c>
      <c r="L819" s="110">
        <v>3636.2</v>
      </c>
      <c r="M819" s="110">
        <v>606.6</v>
      </c>
      <c r="N819" s="110">
        <f t="shared" si="331"/>
        <v>101.00555555555555</v>
      </c>
      <c r="O819" s="110">
        <f t="shared" si="332"/>
        <v>4.2125000000000004</v>
      </c>
    </row>
    <row r="820" spans="2:15" ht="15.75" x14ac:dyDescent="0.25">
      <c r="B820" s="96"/>
      <c r="C820" s="54" t="s">
        <v>306</v>
      </c>
      <c r="D820" s="54"/>
      <c r="E820" s="113">
        <f t="shared" si="329"/>
        <v>200</v>
      </c>
      <c r="F820" s="113">
        <f>F821+F822</f>
        <v>42</v>
      </c>
      <c r="G820" s="113">
        <f>G821+G822</f>
        <v>158</v>
      </c>
      <c r="H820" s="110">
        <f t="shared" si="330"/>
        <v>167</v>
      </c>
      <c r="I820" s="113">
        <f>I821+I822</f>
        <v>31</v>
      </c>
      <c r="J820" s="113">
        <f>J821+J822</f>
        <v>136</v>
      </c>
      <c r="K820" s="113">
        <f t="shared" si="328"/>
        <v>42566.299999999996</v>
      </c>
      <c r="L820" s="113">
        <f>L821+L822</f>
        <v>37912.6</v>
      </c>
      <c r="M820" s="113">
        <f>M821+M822</f>
        <v>4653.7</v>
      </c>
      <c r="N820" s="113">
        <f t="shared" si="331"/>
        <v>101.91559139784947</v>
      </c>
      <c r="O820" s="113">
        <f t="shared" si="332"/>
        <v>2.8515318627450981</v>
      </c>
    </row>
    <row r="821" spans="2:15" ht="15.75" x14ac:dyDescent="0.25">
      <c r="B821" s="96"/>
      <c r="C821" s="54"/>
      <c r="D821" s="97" t="s">
        <v>834</v>
      </c>
      <c r="E821" s="113">
        <f t="shared" si="329"/>
        <v>94</v>
      </c>
      <c r="F821" s="110">
        <v>20</v>
      </c>
      <c r="G821" s="110">
        <v>74</v>
      </c>
      <c r="H821" s="110">
        <f t="shared" si="330"/>
        <v>80</v>
      </c>
      <c r="I821" s="110">
        <v>13</v>
      </c>
      <c r="J821" s="110">
        <v>67</v>
      </c>
      <c r="K821" s="110">
        <f t="shared" si="328"/>
        <v>19706.199999999997</v>
      </c>
      <c r="L821" s="110">
        <v>17526.599999999999</v>
      </c>
      <c r="M821" s="110">
        <v>2179.6</v>
      </c>
      <c r="N821" s="110">
        <f t="shared" si="331"/>
        <v>112.34999999999998</v>
      </c>
      <c r="O821" s="110">
        <f t="shared" si="332"/>
        <v>2.7109452736318409</v>
      </c>
    </row>
    <row r="822" spans="2:15" ht="15.75" x14ac:dyDescent="0.25">
      <c r="B822" s="96"/>
      <c r="C822" s="54"/>
      <c r="D822" s="97" t="s">
        <v>835</v>
      </c>
      <c r="E822" s="113">
        <f t="shared" si="329"/>
        <v>106</v>
      </c>
      <c r="F822" s="110">
        <v>22</v>
      </c>
      <c r="G822" s="110">
        <v>84</v>
      </c>
      <c r="H822" s="110">
        <f t="shared" si="330"/>
        <v>87</v>
      </c>
      <c r="I822" s="110">
        <v>18</v>
      </c>
      <c r="J822" s="110">
        <v>69</v>
      </c>
      <c r="K822" s="110">
        <f t="shared" si="328"/>
        <v>22860.1</v>
      </c>
      <c r="L822" s="110">
        <v>20386</v>
      </c>
      <c r="M822" s="110">
        <v>2474.1</v>
      </c>
      <c r="N822" s="110">
        <f t="shared" si="331"/>
        <v>94.379629629629633</v>
      </c>
      <c r="O822" s="110">
        <f t="shared" si="332"/>
        <v>2.9880434782608698</v>
      </c>
    </row>
    <row r="823" spans="2:15" ht="15.75" x14ac:dyDescent="0.25">
      <c r="B823" s="96"/>
      <c r="C823" s="54" t="s">
        <v>307</v>
      </c>
      <c r="D823" s="97" t="s">
        <v>836</v>
      </c>
      <c r="E823" s="113">
        <f t="shared" si="329"/>
        <v>123</v>
      </c>
      <c r="F823" s="113">
        <v>25</v>
      </c>
      <c r="G823" s="113">
        <v>98</v>
      </c>
      <c r="H823" s="110">
        <f t="shared" si="330"/>
        <v>102</v>
      </c>
      <c r="I823" s="113">
        <v>18</v>
      </c>
      <c r="J823" s="113">
        <v>84</v>
      </c>
      <c r="K823" s="113">
        <f t="shared" si="328"/>
        <v>74926.600000000006</v>
      </c>
      <c r="L823" s="113">
        <v>58237.3</v>
      </c>
      <c r="M823" s="113">
        <v>16689.3</v>
      </c>
      <c r="N823" s="113">
        <f t="shared" si="331"/>
        <v>269.61712962962963</v>
      </c>
      <c r="O823" s="113">
        <f t="shared" si="332"/>
        <v>16.556845238095239</v>
      </c>
    </row>
    <row r="824" spans="2:15" ht="15.75" x14ac:dyDescent="0.25">
      <c r="B824" s="96"/>
      <c r="C824" s="54" t="s">
        <v>308</v>
      </c>
      <c r="D824" s="54"/>
      <c r="E824" s="113">
        <f t="shared" si="329"/>
        <v>147</v>
      </c>
      <c r="F824" s="113">
        <f>F825+F826</f>
        <v>30</v>
      </c>
      <c r="G824" s="113">
        <f>G825+G826</f>
        <v>117</v>
      </c>
      <c r="H824" s="110">
        <f t="shared" si="330"/>
        <v>119</v>
      </c>
      <c r="I824" s="113">
        <f>I825+I826</f>
        <v>23</v>
      </c>
      <c r="J824" s="113">
        <f>J825+J826</f>
        <v>96</v>
      </c>
      <c r="K824" s="113">
        <f t="shared" si="328"/>
        <v>37462.299999999996</v>
      </c>
      <c r="L824" s="113">
        <f>L825+L826</f>
        <v>33353.1</v>
      </c>
      <c r="M824" s="113">
        <f>M825+M826</f>
        <v>4109.2</v>
      </c>
      <c r="N824" s="113">
        <f t="shared" si="331"/>
        <v>120.84456521739129</v>
      </c>
      <c r="O824" s="113">
        <f t="shared" si="332"/>
        <v>3.5670138888888889</v>
      </c>
    </row>
    <row r="825" spans="2:15" ht="15.75" x14ac:dyDescent="0.25">
      <c r="B825" s="96"/>
      <c r="C825" s="54"/>
      <c r="D825" s="97" t="s">
        <v>837</v>
      </c>
      <c r="E825" s="113">
        <f t="shared" si="329"/>
        <v>78</v>
      </c>
      <c r="F825" s="110">
        <v>16</v>
      </c>
      <c r="G825" s="110">
        <v>62</v>
      </c>
      <c r="H825" s="110">
        <f t="shared" si="330"/>
        <v>63</v>
      </c>
      <c r="I825" s="110">
        <v>12</v>
      </c>
      <c r="J825" s="113">
        <v>51</v>
      </c>
      <c r="K825" s="110">
        <f t="shared" si="328"/>
        <v>20543.2</v>
      </c>
      <c r="L825" s="110">
        <v>18365.7</v>
      </c>
      <c r="M825" s="110">
        <v>2177.5</v>
      </c>
      <c r="N825" s="110">
        <f t="shared" si="331"/>
        <v>127.53958333333334</v>
      </c>
      <c r="O825" s="110">
        <f t="shared" si="332"/>
        <v>3.5580065359477122</v>
      </c>
    </row>
    <row r="826" spans="2:15" ht="15.75" x14ac:dyDescent="0.25">
      <c r="B826" s="96"/>
      <c r="C826" s="54"/>
      <c r="D826" s="97" t="s">
        <v>838</v>
      </c>
      <c r="E826" s="113">
        <f t="shared" si="329"/>
        <v>69</v>
      </c>
      <c r="F826" s="110">
        <v>14</v>
      </c>
      <c r="G826" s="110">
        <v>55</v>
      </c>
      <c r="H826" s="110">
        <f t="shared" si="330"/>
        <v>56</v>
      </c>
      <c r="I826" s="110">
        <v>11</v>
      </c>
      <c r="J826" s="113">
        <v>45</v>
      </c>
      <c r="K826" s="110">
        <f t="shared" si="328"/>
        <v>16919.099999999999</v>
      </c>
      <c r="L826" s="110">
        <v>14987.4</v>
      </c>
      <c r="M826" s="110">
        <v>1931.7</v>
      </c>
      <c r="N826" s="110">
        <f t="shared" si="331"/>
        <v>113.5409090909091</v>
      </c>
      <c r="O826" s="110">
        <f t="shared" si="332"/>
        <v>3.5772222222222223</v>
      </c>
    </row>
    <row r="827" spans="2:15" ht="15.75" x14ac:dyDescent="0.25">
      <c r="B827" s="96"/>
      <c r="C827" s="54" t="s">
        <v>309</v>
      </c>
      <c r="D827" s="54"/>
      <c r="E827" s="113">
        <f t="shared" si="329"/>
        <v>154</v>
      </c>
      <c r="F827" s="113">
        <f>F828+F829</f>
        <v>31</v>
      </c>
      <c r="G827" s="113">
        <f>G828+G829</f>
        <v>123</v>
      </c>
      <c r="H827" s="110">
        <f t="shared" si="330"/>
        <v>122</v>
      </c>
      <c r="I827" s="113">
        <f>I828+I829</f>
        <v>21</v>
      </c>
      <c r="J827" s="113">
        <f>J828+J829</f>
        <v>101</v>
      </c>
      <c r="K827" s="113">
        <f t="shared" si="328"/>
        <v>43193.9</v>
      </c>
      <c r="L827" s="113">
        <f>L828+L829</f>
        <v>35388.9</v>
      </c>
      <c r="M827" s="113">
        <f>M828+M829</f>
        <v>7805</v>
      </c>
      <c r="N827" s="113">
        <f t="shared" si="331"/>
        <v>140.43214285714285</v>
      </c>
      <c r="O827" s="113">
        <f t="shared" si="332"/>
        <v>6.4397689768976898</v>
      </c>
    </row>
    <row r="828" spans="2:15" ht="15.75" x14ac:dyDescent="0.25">
      <c r="B828" s="96"/>
      <c r="C828" s="54"/>
      <c r="D828" s="97" t="s">
        <v>839</v>
      </c>
      <c r="E828" s="113">
        <f t="shared" si="329"/>
        <v>77</v>
      </c>
      <c r="F828" s="110">
        <v>16</v>
      </c>
      <c r="G828" s="110">
        <v>61</v>
      </c>
      <c r="H828" s="110">
        <f t="shared" si="330"/>
        <v>62</v>
      </c>
      <c r="I828" s="110">
        <v>11</v>
      </c>
      <c r="J828" s="110">
        <v>51</v>
      </c>
      <c r="K828" s="110">
        <f t="shared" si="328"/>
        <v>21247.4</v>
      </c>
      <c r="L828" s="110">
        <v>17339</v>
      </c>
      <c r="M828" s="110">
        <v>3908.4</v>
      </c>
      <c r="N828" s="110">
        <f t="shared" si="331"/>
        <v>131.35606060606059</v>
      </c>
      <c r="O828" s="110">
        <f t="shared" si="332"/>
        <v>6.386274509803922</v>
      </c>
    </row>
    <row r="829" spans="2:15" ht="15.75" x14ac:dyDescent="0.25">
      <c r="B829" s="96"/>
      <c r="C829" s="54"/>
      <c r="D829" s="97" t="s">
        <v>840</v>
      </c>
      <c r="E829" s="113">
        <f t="shared" si="329"/>
        <v>77</v>
      </c>
      <c r="F829" s="110">
        <v>15</v>
      </c>
      <c r="G829" s="110">
        <v>62</v>
      </c>
      <c r="H829" s="110">
        <f t="shared" si="330"/>
        <v>60</v>
      </c>
      <c r="I829" s="110">
        <v>10</v>
      </c>
      <c r="J829" s="110">
        <v>50</v>
      </c>
      <c r="K829" s="110">
        <f t="shared" si="328"/>
        <v>21946.5</v>
      </c>
      <c r="L829" s="110">
        <v>18049.900000000001</v>
      </c>
      <c r="M829" s="110">
        <v>3896.6</v>
      </c>
      <c r="N829" s="110">
        <f t="shared" si="331"/>
        <v>150.41583333333335</v>
      </c>
      <c r="O829" s="110">
        <f t="shared" si="332"/>
        <v>6.4943333333333335</v>
      </c>
    </row>
    <row r="830" spans="2:15" ht="15.75" x14ac:dyDescent="0.25">
      <c r="B830" s="96"/>
      <c r="C830" s="54" t="s">
        <v>310</v>
      </c>
      <c r="D830" s="54"/>
      <c r="E830" s="113">
        <f t="shared" si="329"/>
        <v>150</v>
      </c>
      <c r="F830" s="113">
        <f>F831+F832</f>
        <v>30</v>
      </c>
      <c r="G830" s="113">
        <f>G831+G832</f>
        <v>120</v>
      </c>
      <c r="H830" s="110">
        <f t="shared" si="330"/>
        <v>128</v>
      </c>
      <c r="I830" s="113">
        <f>I831+I832</f>
        <v>23</v>
      </c>
      <c r="J830" s="113">
        <f>J831+J832</f>
        <v>105</v>
      </c>
      <c r="K830" s="113">
        <f t="shared" si="328"/>
        <v>64627.400000000009</v>
      </c>
      <c r="L830" s="113">
        <f>L831+L832</f>
        <v>36744.600000000006</v>
      </c>
      <c r="M830" s="113">
        <f>M831+M832</f>
        <v>27882.799999999999</v>
      </c>
      <c r="N830" s="113">
        <f t="shared" si="331"/>
        <v>133.13260869565218</v>
      </c>
      <c r="O830" s="113">
        <f t="shared" si="332"/>
        <v>22.129206349206346</v>
      </c>
    </row>
    <row r="831" spans="2:15" ht="15.75" x14ac:dyDescent="0.25">
      <c r="B831" s="98"/>
      <c r="C831" s="97"/>
      <c r="D831" s="97" t="s">
        <v>841</v>
      </c>
      <c r="E831" s="110">
        <f t="shared" si="329"/>
        <v>76</v>
      </c>
      <c r="F831" s="110">
        <v>15</v>
      </c>
      <c r="G831" s="110">
        <v>61</v>
      </c>
      <c r="H831" s="110">
        <f t="shared" si="330"/>
        <v>63</v>
      </c>
      <c r="I831" s="110">
        <v>12</v>
      </c>
      <c r="J831" s="110">
        <v>51</v>
      </c>
      <c r="K831" s="110">
        <f t="shared" si="328"/>
        <v>33777.699999999997</v>
      </c>
      <c r="L831" s="110">
        <v>19603.900000000001</v>
      </c>
      <c r="M831" s="110">
        <v>14173.8</v>
      </c>
      <c r="N831" s="110">
        <f t="shared" si="331"/>
        <v>136.13819444444445</v>
      </c>
      <c r="O831" s="110">
        <f t="shared" si="332"/>
        <v>23.159803921568624</v>
      </c>
    </row>
    <row r="832" spans="2:15" ht="15.75" x14ac:dyDescent="0.25">
      <c r="B832" s="8"/>
      <c r="C832" s="14"/>
      <c r="D832" s="14" t="s">
        <v>842</v>
      </c>
      <c r="E832" s="110">
        <f t="shared" si="329"/>
        <v>74</v>
      </c>
      <c r="F832" s="110">
        <v>15</v>
      </c>
      <c r="G832" s="110">
        <v>59</v>
      </c>
      <c r="H832" s="110">
        <f t="shared" si="330"/>
        <v>65</v>
      </c>
      <c r="I832" s="110">
        <v>11</v>
      </c>
      <c r="J832" s="110">
        <v>54</v>
      </c>
      <c r="K832" s="110">
        <f t="shared" si="328"/>
        <v>30849.7</v>
      </c>
      <c r="L832" s="110">
        <v>17140.7</v>
      </c>
      <c r="M832" s="110">
        <v>13709</v>
      </c>
      <c r="N832" s="110">
        <f t="shared" si="331"/>
        <v>129.85378787878787</v>
      </c>
      <c r="O832" s="110">
        <f t="shared" si="332"/>
        <v>21.155864197530864</v>
      </c>
    </row>
    <row r="833" spans="2:15" ht="55.5" customHeight="1" x14ac:dyDescent="0.25">
      <c r="B833" s="8"/>
      <c r="C833" s="140" t="s">
        <v>311</v>
      </c>
      <c r="D833" s="140"/>
      <c r="E833" s="113">
        <f t="shared" ref="E833" si="333">F833+G833</f>
        <v>727</v>
      </c>
      <c r="F833" s="113">
        <f>F834+F835+F837+F842+F846+F850+F853+F856+F859+F862</f>
        <v>142</v>
      </c>
      <c r="G833" s="113">
        <f>G834+G835+G837+G842+G846+G850+G853+G856+G859+G862</f>
        <v>585</v>
      </c>
      <c r="H833" s="113">
        <f t="shared" ref="H833" si="334">I833+J833</f>
        <v>585</v>
      </c>
      <c r="I833" s="113">
        <f>I834+I835+I837+I842+I846+I850+I853+I856+I859+I862</f>
        <v>94</v>
      </c>
      <c r="J833" s="113">
        <f>J834+J835+J837+J842+J846+J850+J853+J856+J859+J862</f>
        <v>491</v>
      </c>
      <c r="K833" s="113">
        <f t="shared" ref="K833" si="335">L833+M833</f>
        <v>160451.1</v>
      </c>
      <c r="L833" s="113">
        <f>L834+L835+L837+L842+L846+L850+L853+L856+L859+L862</f>
        <v>119698.1</v>
      </c>
      <c r="M833" s="113">
        <f>M834+M835+M837+M842+M846+M850+M853+M856+M859+M862</f>
        <v>40752.999999999993</v>
      </c>
      <c r="N833" s="113">
        <f t="shared" si="331"/>
        <v>106.11533687943263</v>
      </c>
      <c r="O833" s="113">
        <f t="shared" si="332"/>
        <v>6.9166666666666652</v>
      </c>
    </row>
    <row r="834" spans="2:15" ht="51" customHeight="1" x14ac:dyDescent="0.25">
      <c r="B834" s="99">
        <v>1</v>
      </c>
      <c r="C834" s="149" t="s">
        <v>312</v>
      </c>
      <c r="D834" s="149" t="s">
        <v>311</v>
      </c>
      <c r="E834" s="110">
        <f t="shared" ref="E834:E863" si="336">F834+G834</f>
        <v>16</v>
      </c>
      <c r="F834" s="110">
        <v>0</v>
      </c>
      <c r="G834" s="110">
        <v>16</v>
      </c>
      <c r="H834" s="110">
        <f t="shared" ref="H834:H863" si="337">I834+J834</f>
        <v>13</v>
      </c>
      <c r="I834" s="110">
        <v>0</v>
      </c>
      <c r="J834" s="110">
        <v>13</v>
      </c>
      <c r="K834" s="110">
        <f t="shared" ref="K834:K863" si="338">L834+M834</f>
        <v>4775</v>
      </c>
      <c r="L834" s="110">
        <v>0</v>
      </c>
      <c r="M834" s="110">
        <v>4775</v>
      </c>
      <c r="N834" s="110"/>
      <c r="O834" s="110">
        <f t="shared" si="332"/>
        <v>30.608974358974361</v>
      </c>
    </row>
    <row r="835" spans="2:15" ht="15.75" x14ac:dyDescent="0.25">
      <c r="B835" s="100">
        <v>2</v>
      </c>
      <c r="C835" s="81" t="s">
        <v>315</v>
      </c>
      <c r="D835" s="81" t="s">
        <v>315</v>
      </c>
      <c r="E835" s="113">
        <f t="shared" ref="E835:M835" si="339">E836</f>
        <v>38</v>
      </c>
      <c r="F835" s="113">
        <f t="shared" si="339"/>
        <v>8</v>
      </c>
      <c r="G835" s="113">
        <f t="shared" si="339"/>
        <v>30</v>
      </c>
      <c r="H835" s="113">
        <f t="shared" si="339"/>
        <v>30</v>
      </c>
      <c r="I835" s="113">
        <f t="shared" si="339"/>
        <v>7</v>
      </c>
      <c r="J835" s="113">
        <f t="shared" si="339"/>
        <v>23</v>
      </c>
      <c r="K835" s="113">
        <f t="shared" si="339"/>
        <v>9335.2999999999993</v>
      </c>
      <c r="L835" s="113">
        <f t="shared" si="339"/>
        <v>7696.3</v>
      </c>
      <c r="M835" s="113">
        <f t="shared" si="339"/>
        <v>1639</v>
      </c>
      <c r="N835" s="113">
        <f t="shared" si="331"/>
        <v>91.62261904761904</v>
      </c>
      <c r="O835" s="113">
        <f t="shared" si="332"/>
        <v>5.9384057971014492</v>
      </c>
    </row>
    <row r="836" spans="2:15" ht="26.25" x14ac:dyDescent="0.25">
      <c r="B836" s="99"/>
      <c r="C836" s="83"/>
      <c r="D836" s="75" t="s">
        <v>843</v>
      </c>
      <c r="E836" s="110">
        <f t="shared" si="336"/>
        <v>38</v>
      </c>
      <c r="F836" s="110">
        <v>8</v>
      </c>
      <c r="G836" s="110">
        <v>30</v>
      </c>
      <c r="H836" s="110">
        <f t="shared" si="337"/>
        <v>30</v>
      </c>
      <c r="I836" s="110">
        <v>7</v>
      </c>
      <c r="J836" s="110">
        <v>23</v>
      </c>
      <c r="K836" s="110">
        <f t="shared" si="338"/>
        <v>9335.2999999999993</v>
      </c>
      <c r="L836" s="110">
        <v>7696.3</v>
      </c>
      <c r="M836" s="110">
        <v>1639</v>
      </c>
      <c r="N836" s="110">
        <f t="shared" si="331"/>
        <v>91.62261904761904</v>
      </c>
      <c r="O836" s="110">
        <f t="shared" si="332"/>
        <v>5.9384057971014492</v>
      </c>
    </row>
    <row r="837" spans="2:15" ht="15.75" x14ac:dyDescent="0.25">
      <c r="B837" s="100">
        <v>3</v>
      </c>
      <c r="C837" s="86" t="s">
        <v>316</v>
      </c>
      <c r="D837" s="86" t="s">
        <v>316</v>
      </c>
      <c r="E837" s="113">
        <f t="shared" ref="E837:M837" si="340">E838+E839+E840+E841</f>
        <v>68</v>
      </c>
      <c r="F837" s="113">
        <f t="shared" si="340"/>
        <v>12</v>
      </c>
      <c r="G837" s="113">
        <f t="shared" si="340"/>
        <v>56</v>
      </c>
      <c r="H837" s="113">
        <f t="shared" si="340"/>
        <v>49</v>
      </c>
      <c r="I837" s="113">
        <f t="shared" si="340"/>
        <v>7</v>
      </c>
      <c r="J837" s="113">
        <f t="shared" si="340"/>
        <v>42</v>
      </c>
      <c r="K837" s="113">
        <f t="shared" si="340"/>
        <v>13327</v>
      </c>
      <c r="L837" s="113">
        <f t="shared" si="340"/>
        <v>9416.4</v>
      </c>
      <c r="M837" s="113">
        <f t="shared" si="340"/>
        <v>3910.5999999999995</v>
      </c>
      <c r="N837" s="113">
        <f t="shared" si="331"/>
        <v>112.10000000000001</v>
      </c>
      <c r="O837" s="113">
        <f t="shared" si="332"/>
        <v>7.7591269841269828</v>
      </c>
    </row>
    <row r="838" spans="2:15" ht="26.25" x14ac:dyDescent="0.25">
      <c r="B838" s="99"/>
      <c r="C838" s="85"/>
      <c r="D838" s="75" t="s">
        <v>844</v>
      </c>
      <c r="E838" s="110">
        <f>F838+G838</f>
        <v>17</v>
      </c>
      <c r="F838" s="110">
        <v>3</v>
      </c>
      <c r="G838" s="110">
        <v>14</v>
      </c>
      <c r="H838" s="110">
        <f>I838+J838</f>
        <v>17</v>
      </c>
      <c r="I838" s="110">
        <v>3</v>
      </c>
      <c r="J838" s="110">
        <v>14</v>
      </c>
      <c r="K838" s="110">
        <f>L838+M838</f>
        <v>5425.1</v>
      </c>
      <c r="L838" s="110">
        <v>4179.2</v>
      </c>
      <c r="M838" s="110">
        <v>1245.9000000000001</v>
      </c>
      <c r="N838" s="110">
        <f t="shared" si="331"/>
        <v>116.08888888888889</v>
      </c>
      <c r="O838" s="110">
        <f t="shared" si="332"/>
        <v>7.4160714285714286</v>
      </c>
    </row>
    <row r="839" spans="2:15" ht="26.25" x14ac:dyDescent="0.25">
      <c r="B839" s="99"/>
      <c r="C839" s="75"/>
      <c r="D839" s="75" t="s">
        <v>845</v>
      </c>
      <c r="E839" s="110">
        <f t="shared" si="336"/>
        <v>18</v>
      </c>
      <c r="F839" s="110">
        <v>3</v>
      </c>
      <c r="G839" s="110">
        <v>15</v>
      </c>
      <c r="H839" s="110">
        <f t="shared" si="337"/>
        <v>9</v>
      </c>
      <c r="I839" s="110">
        <v>1</v>
      </c>
      <c r="J839" s="110">
        <v>8</v>
      </c>
      <c r="K839" s="110">
        <f t="shared" si="338"/>
        <v>2285.6</v>
      </c>
      <c r="L839" s="110">
        <v>1475.8</v>
      </c>
      <c r="M839" s="110">
        <v>809.8</v>
      </c>
      <c r="N839" s="110">
        <f t="shared" si="331"/>
        <v>122.98333333333333</v>
      </c>
      <c r="O839" s="110">
        <f t="shared" si="332"/>
        <v>8.4354166666666668</v>
      </c>
    </row>
    <row r="840" spans="2:15" ht="26.25" x14ac:dyDescent="0.25">
      <c r="B840" s="99"/>
      <c r="C840" s="75"/>
      <c r="D840" s="75" t="s">
        <v>846</v>
      </c>
      <c r="E840" s="110">
        <f t="shared" si="336"/>
        <v>17</v>
      </c>
      <c r="F840" s="110">
        <v>3</v>
      </c>
      <c r="G840" s="110">
        <v>14</v>
      </c>
      <c r="H840" s="110">
        <f t="shared" si="337"/>
        <v>9</v>
      </c>
      <c r="I840" s="110">
        <v>1</v>
      </c>
      <c r="J840" s="110">
        <v>8</v>
      </c>
      <c r="K840" s="110">
        <f t="shared" si="338"/>
        <v>2107.9</v>
      </c>
      <c r="L840" s="110">
        <v>1306.3</v>
      </c>
      <c r="M840" s="110">
        <v>801.6</v>
      </c>
      <c r="N840" s="110">
        <f t="shared" si="331"/>
        <v>108.85833333333333</v>
      </c>
      <c r="O840" s="110">
        <f t="shared" si="332"/>
        <v>8.35</v>
      </c>
    </row>
    <row r="841" spans="2:15" ht="26.25" x14ac:dyDescent="0.25">
      <c r="B841" s="99"/>
      <c r="C841" s="75"/>
      <c r="D841" s="75" t="s">
        <v>847</v>
      </c>
      <c r="E841" s="110">
        <f t="shared" si="336"/>
        <v>16</v>
      </c>
      <c r="F841" s="110">
        <v>3</v>
      </c>
      <c r="G841" s="110">
        <v>13</v>
      </c>
      <c r="H841" s="110">
        <f t="shared" si="337"/>
        <v>14</v>
      </c>
      <c r="I841" s="110">
        <v>2</v>
      </c>
      <c r="J841" s="110">
        <v>12</v>
      </c>
      <c r="K841" s="110">
        <f t="shared" si="338"/>
        <v>3508.3999999999996</v>
      </c>
      <c r="L841" s="110">
        <v>2455.1</v>
      </c>
      <c r="M841" s="110">
        <v>1053.3</v>
      </c>
      <c r="N841" s="110">
        <f t="shared" si="331"/>
        <v>102.29583333333333</v>
      </c>
      <c r="O841" s="110">
        <f t="shared" si="332"/>
        <v>7.3145833333333323</v>
      </c>
    </row>
    <row r="842" spans="2:15" ht="15.75" x14ac:dyDescent="0.25">
      <c r="B842" s="100">
        <v>3</v>
      </c>
      <c r="C842" s="86" t="s">
        <v>317</v>
      </c>
      <c r="D842" s="86" t="s">
        <v>317</v>
      </c>
      <c r="E842" s="113">
        <f t="shared" ref="E842:M842" si="341">E845+E844+E843</f>
        <v>54</v>
      </c>
      <c r="F842" s="113">
        <f t="shared" si="341"/>
        <v>10</v>
      </c>
      <c r="G842" s="113">
        <f t="shared" si="341"/>
        <v>44</v>
      </c>
      <c r="H842" s="113">
        <f t="shared" si="341"/>
        <v>45</v>
      </c>
      <c r="I842" s="113">
        <f t="shared" si="341"/>
        <v>7</v>
      </c>
      <c r="J842" s="113">
        <f t="shared" si="341"/>
        <v>38</v>
      </c>
      <c r="K842" s="113">
        <f t="shared" si="341"/>
        <v>13031.400000000001</v>
      </c>
      <c r="L842" s="113">
        <f t="shared" si="341"/>
        <v>9556.7999999999993</v>
      </c>
      <c r="M842" s="113">
        <f t="shared" si="341"/>
        <v>3474.6000000000004</v>
      </c>
      <c r="N842" s="113">
        <f t="shared" si="331"/>
        <v>113.77142857142856</v>
      </c>
      <c r="O842" s="113">
        <f t="shared" si="332"/>
        <v>7.6197368421052643</v>
      </c>
    </row>
    <row r="843" spans="2:15" ht="26.25" x14ac:dyDescent="0.25">
      <c r="B843" s="99"/>
      <c r="C843" s="85"/>
      <c r="D843" s="75" t="s">
        <v>848</v>
      </c>
      <c r="E843" s="110">
        <f t="shared" si="336"/>
        <v>20</v>
      </c>
      <c r="F843" s="110">
        <v>4</v>
      </c>
      <c r="G843" s="110">
        <v>16</v>
      </c>
      <c r="H843" s="110">
        <f t="shared" si="337"/>
        <v>18</v>
      </c>
      <c r="I843" s="110">
        <v>3</v>
      </c>
      <c r="J843" s="110">
        <v>15</v>
      </c>
      <c r="K843" s="110">
        <f t="shared" si="338"/>
        <v>5555.2</v>
      </c>
      <c r="L843" s="110">
        <v>4261.8999999999996</v>
      </c>
      <c r="M843" s="110">
        <v>1293.3</v>
      </c>
      <c r="N843" s="110">
        <f t="shared" si="331"/>
        <v>118.38611111111111</v>
      </c>
      <c r="O843" s="110">
        <f t="shared" si="332"/>
        <v>7.1849999999999996</v>
      </c>
    </row>
    <row r="844" spans="2:15" ht="26.25" x14ac:dyDescent="0.25">
      <c r="B844" s="99"/>
      <c r="C844" s="75"/>
      <c r="D844" s="75" t="s">
        <v>849</v>
      </c>
      <c r="E844" s="110">
        <f t="shared" si="336"/>
        <v>17</v>
      </c>
      <c r="F844" s="110">
        <v>3</v>
      </c>
      <c r="G844" s="110">
        <v>14</v>
      </c>
      <c r="H844" s="110">
        <f t="shared" si="337"/>
        <v>13</v>
      </c>
      <c r="I844" s="110">
        <v>2</v>
      </c>
      <c r="J844" s="110">
        <v>11</v>
      </c>
      <c r="K844" s="110">
        <f t="shared" si="338"/>
        <v>3836.6000000000004</v>
      </c>
      <c r="L844" s="110">
        <v>2725.9</v>
      </c>
      <c r="M844" s="110">
        <v>1110.7</v>
      </c>
      <c r="N844" s="110">
        <f t="shared" si="331"/>
        <v>113.57916666666667</v>
      </c>
      <c r="O844" s="110">
        <f t="shared" si="332"/>
        <v>8.4143939393939409</v>
      </c>
    </row>
    <row r="845" spans="2:15" ht="26.25" x14ac:dyDescent="0.25">
      <c r="B845" s="99"/>
      <c r="C845" s="75"/>
      <c r="D845" s="75" t="s">
        <v>850</v>
      </c>
      <c r="E845" s="110">
        <f t="shared" si="336"/>
        <v>17</v>
      </c>
      <c r="F845" s="110">
        <v>3</v>
      </c>
      <c r="G845" s="110">
        <v>14</v>
      </c>
      <c r="H845" s="110">
        <f t="shared" si="337"/>
        <v>14</v>
      </c>
      <c r="I845" s="110">
        <v>2</v>
      </c>
      <c r="J845" s="110">
        <v>12</v>
      </c>
      <c r="K845" s="110">
        <f t="shared" si="338"/>
        <v>3639.6</v>
      </c>
      <c r="L845" s="110">
        <v>2569</v>
      </c>
      <c r="M845" s="110">
        <v>1070.5999999999999</v>
      </c>
      <c r="N845" s="110">
        <f t="shared" si="331"/>
        <v>107.04166666666667</v>
      </c>
      <c r="O845" s="110">
        <f t="shared" si="332"/>
        <v>7.4347222222222209</v>
      </c>
    </row>
    <row r="846" spans="2:15" ht="15.75" x14ac:dyDescent="0.25">
      <c r="B846" s="100">
        <v>4</v>
      </c>
      <c r="C846" s="86" t="s">
        <v>318</v>
      </c>
      <c r="D846" s="86" t="s">
        <v>318</v>
      </c>
      <c r="E846" s="113">
        <f t="shared" ref="E846:M846" si="342">E847+E848+E849</f>
        <v>75</v>
      </c>
      <c r="F846" s="113">
        <f t="shared" si="342"/>
        <v>14</v>
      </c>
      <c r="G846" s="113">
        <f t="shared" si="342"/>
        <v>61</v>
      </c>
      <c r="H846" s="113">
        <f t="shared" si="342"/>
        <v>61</v>
      </c>
      <c r="I846" s="113">
        <f t="shared" si="342"/>
        <v>10</v>
      </c>
      <c r="J846" s="113">
        <f t="shared" si="342"/>
        <v>51</v>
      </c>
      <c r="K846" s="113">
        <f t="shared" si="342"/>
        <v>16154.7</v>
      </c>
      <c r="L846" s="113">
        <f t="shared" si="342"/>
        <v>11944.5</v>
      </c>
      <c r="M846" s="113">
        <f t="shared" si="342"/>
        <v>4210.2</v>
      </c>
      <c r="N846" s="113">
        <f t="shared" si="331"/>
        <v>99.537500000000009</v>
      </c>
      <c r="O846" s="113">
        <f t="shared" si="332"/>
        <v>6.8794117647058819</v>
      </c>
    </row>
    <row r="847" spans="2:15" ht="15.75" x14ac:dyDescent="0.25">
      <c r="B847" s="99"/>
      <c r="C847" s="85"/>
      <c r="D847" s="75" t="s">
        <v>851</v>
      </c>
      <c r="E847" s="110">
        <f t="shared" si="336"/>
        <v>36</v>
      </c>
      <c r="F847" s="110">
        <v>7</v>
      </c>
      <c r="G847" s="110">
        <v>29</v>
      </c>
      <c r="H847" s="110">
        <f t="shared" si="337"/>
        <v>27</v>
      </c>
      <c r="I847" s="110">
        <v>5</v>
      </c>
      <c r="J847" s="110">
        <v>22</v>
      </c>
      <c r="K847" s="110">
        <f t="shared" si="338"/>
        <v>7377</v>
      </c>
      <c r="L847" s="110">
        <v>5724</v>
      </c>
      <c r="M847" s="110">
        <v>1653</v>
      </c>
      <c r="N847" s="110">
        <f t="shared" si="331"/>
        <v>95.399999999999991</v>
      </c>
      <c r="O847" s="110">
        <f t="shared" si="332"/>
        <v>6.2613636363636367</v>
      </c>
    </row>
    <row r="848" spans="2:15" ht="15.75" x14ac:dyDescent="0.25">
      <c r="B848" s="99"/>
      <c r="C848" s="75"/>
      <c r="D848" s="75" t="s">
        <v>852</v>
      </c>
      <c r="E848" s="110">
        <f t="shared" si="336"/>
        <v>17</v>
      </c>
      <c r="F848" s="110">
        <v>3</v>
      </c>
      <c r="G848" s="110">
        <v>14</v>
      </c>
      <c r="H848" s="110">
        <f t="shared" si="337"/>
        <v>17</v>
      </c>
      <c r="I848" s="110">
        <v>3</v>
      </c>
      <c r="J848" s="110">
        <v>14</v>
      </c>
      <c r="K848" s="110">
        <f t="shared" si="338"/>
        <v>5016.3999999999996</v>
      </c>
      <c r="L848" s="110">
        <v>3848.2</v>
      </c>
      <c r="M848" s="110">
        <v>1168.2</v>
      </c>
      <c r="N848" s="110">
        <f t="shared" si="331"/>
        <v>106.89444444444445</v>
      </c>
      <c r="O848" s="110">
        <f t="shared" si="332"/>
        <v>6.9535714285714292</v>
      </c>
    </row>
    <row r="849" spans="2:15" ht="26.25" x14ac:dyDescent="0.25">
      <c r="B849" s="99"/>
      <c r="C849" s="75"/>
      <c r="D849" s="75" t="s">
        <v>853</v>
      </c>
      <c r="E849" s="110">
        <f t="shared" si="336"/>
        <v>22</v>
      </c>
      <c r="F849" s="110">
        <v>4</v>
      </c>
      <c r="G849" s="110">
        <v>18</v>
      </c>
      <c r="H849" s="110">
        <f t="shared" si="337"/>
        <v>17</v>
      </c>
      <c r="I849" s="110">
        <v>2</v>
      </c>
      <c r="J849" s="110">
        <v>15</v>
      </c>
      <c r="K849" s="110">
        <f t="shared" si="338"/>
        <v>3761.3</v>
      </c>
      <c r="L849" s="110">
        <v>2372.3000000000002</v>
      </c>
      <c r="M849" s="110">
        <v>1389</v>
      </c>
      <c r="N849" s="110">
        <f t="shared" si="331"/>
        <v>98.845833333333346</v>
      </c>
      <c r="O849" s="110">
        <f t="shared" si="332"/>
        <v>7.7166666666666659</v>
      </c>
    </row>
    <row r="850" spans="2:15" ht="15.75" x14ac:dyDescent="0.25">
      <c r="B850" s="100">
        <v>5</v>
      </c>
      <c r="C850" s="86" t="s">
        <v>319</v>
      </c>
      <c r="D850" s="86" t="s">
        <v>319</v>
      </c>
      <c r="E850" s="113">
        <f t="shared" ref="E850:M850" si="343">E852+E851</f>
        <v>73</v>
      </c>
      <c r="F850" s="113">
        <f t="shared" si="343"/>
        <v>15</v>
      </c>
      <c r="G850" s="113">
        <f t="shared" si="343"/>
        <v>58</v>
      </c>
      <c r="H850" s="113">
        <f t="shared" si="343"/>
        <v>55</v>
      </c>
      <c r="I850" s="113">
        <f t="shared" si="343"/>
        <v>10</v>
      </c>
      <c r="J850" s="113">
        <f t="shared" si="343"/>
        <v>45</v>
      </c>
      <c r="K850" s="113">
        <f t="shared" si="343"/>
        <v>16043.3</v>
      </c>
      <c r="L850" s="113">
        <f t="shared" si="343"/>
        <v>12390.4</v>
      </c>
      <c r="M850" s="113">
        <f t="shared" si="343"/>
        <v>3652.8999999999996</v>
      </c>
      <c r="N850" s="113">
        <f t="shared" si="331"/>
        <v>103.25333333333333</v>
      </c>
      <c r="O850" s="113">
        <f t="shared" si="332"/>
        <v>6.7646296296296287</v>
      </c>
    </row>
    <row r="851" spans="2:15" ht="26.25" x14ac:dyDescent="0.25">
      <c r="B851" s="99"/>
      <c r="C851" s="85"/>
      <c r="D851" s="75" t="s">
        <v>854</v>
      </c>
      <c r="E851" s="110">
        <f t="shared" si="336"/>
        <v>39</v>
      </c>
      <c r="F851" s="110">
        <v>8</v>
      </c>
      <c r="G851" s="110">
        <v>31</v>
      </c>
      <c r="H851" s="110">
        <f t="shared" si="337"/>
        <v>26</v>
      </c>
      <c r="I851" s="110">
        <v>5</v>
      </c>
      <c r="J851" s="110">
        <v>21</v>
      </c>
      <c r="K851" s="110">
        <f t="shared" si="338"/>
        <v>7654.3</v>
      </c>
      <c r="L851" s="110">
        <v>6055</v>
      </c>
      <c r="M851" s="110">
        <v>1599.3</v>
      </c>
      <c r="N851" s="110">
        <f t="shared" si="331"/>
        <v>100.91666666666667</v>
      </c>
      <c r="O851" s="110">
        <f t="shared" si="332"/>
        <v>6.3464285714285715</v>
      </c>
    </row>
    <row r="852" spans="2:15" ht="26.25" x14ac:dyDescent="0.25">
      <c r="B852" s="99"/>
      <c r="C852" s="75"/>
      <c r="D852" s="75" t="s">
        <v>855</v>
      </c>
      <c r="E852" s="110">
        <f t="shared" si="336"/>
        <v>34</v>
      </c>
      <c r="F852" s="110">
        <v>7</v>
      </c>
      <c r="G852" s="110">
        <v>27</v>
      </c>
      <c r="H852" s="110">
        <f t="shared" si="337"/>
        <v>29</v>
      </c>
      <c r="I852" s="110">
        <v>5</v>
      </c>
      <c r="J852" s="110">
        <v>24</v>
      </c>
      <c r="K852" s="110">
        <f t="shared" si="338"/>
        <v>8389</v>
      </c>
      <c r="L852" s="110">
        <v>6335.4</v>
      </c>
      <c r="M852" s="110">
        <v>2053.6</v>
      </c>
      <c r="N852" s="110">
        <f t="shared" si="331"/>
        <v>105.58999999999999</v>
      </c>
      <c r="O852" s="110">
        <f t="shared" si="332"/>
        <v>7.1305555555555555</v>
      </c>
    </row>
    <row r="853" spans="2:15" ht="15.75" x14ac:dyDescent="0.25">
      <c r="B853" s="100">
        <v>6</v>
      </c>
      <c r="C853" s="86" t="s">
        <v>320</v>
      </c>
      <c r="D853" s="86" t="s">
        <v>320</v>
      </c>
      <c r="E853" s="113">
        <f t="shared" ref="E853:M853" si="344">E855+E854</f>
        <v>71</v>
      </c>
      <c r="F853" s="113">
        <f t="shared" si="344"/>
        <v>14</v>
      </c>
      <c r="G853" s="113">
        <f t="shared" si="344"/>
        <v>57</v>
      </c>
      <c r="H853" s="113">
        <f t="shared" si="344"/>
        <v>63</v>
      </c>
      <c r="I853" s="113">
        <f t="shared" si="344"/>
        <v>10</v>
      </c>
      <c r="J853" s="113">
        <f t="shared" si="344"/>
        <v>53</v>
      </c>
      <c r="K853" s="113">
        <f t="shared" si="344"/>
        <v>15658.1</v>
      </c>
      <c r="L853" s="113">
        <f t="shared" si="344"/>
        <v>11613.5</v>
      </c>
      <c r="M853" s="113">
        <f t="shared" si="344"/>
        <v>4044.6</v>
      </c>
      <c r="N853" s="110">
        <f t="shared" ref="N853:N912" si="345">L853/I853/12</f>
        <v>96.779166666666654</v>
      </c>
      <c r="O853" s="110">
        <f t="shared" ref="O853:O912" si="346">M853/J853/12</f>
        <v>6.3594339622641511</v>
      </c>
    </row>
    <row r="854" spans="2:15" ht="26.25" x14ac:dyDescent="0.25">
      <c r="B854" s="99"/>
      <c r="C854" s="85"/>
      <c r="D854" s="75" t="s">
        <v>856</v>
      </c>
      <c r="E854" s="110">
        <f t="shared" si="336"/>
        <v>47</v>
      </c>
      <c r="F854" s="110">
        <v>9</v>
      </c>
      <c r="G854" s="110">
        <v>38</v>
      </c>
      <c r="H854" s="110">
        <f t="shared" si="337"/>
        <v>43</v>
      </c>
      <c r="I854" s="110">
        <v>7</v>
      </c>
      <c r="J854" s="110">
        <v>36</v>
      </c>
      <c r="K854" s="110">
        <f t="shared" si="338"/>
        <v>11051.2</v>
      </c>
      <c r="L854" s="110">
        <v>8344.6</v>
      </c>
      <c r="M854" s="110">
        <v>2706.6</v>
      </c>
      <c r="N854" s="110">
        <f t="shared" si="345"/>
        <v>99.340476190476195</v>
      </c>
      <c r="O854" s="110">
        <f t="shared" si="346"/>
        <v>6.2652777777777784</v>
      </c>
    </row>
    <row r="855" spans="2:15" ht="26.25" x14ac:dyDescent="0.25">
      <c r="B855" s="99"/>
      <c r="C855" s="75"/>
      <c r="D855" s="75" t="s">
        <v>857</v>
      </c>
      <c r="E855" s="110">
        <f t="shared" si="336"/>
        <v>24</v>
      </c>
      <c r="F855" s="110">
        <v>5</v>
      </c>
      <c r="G855" s="110">
        <v>19</v>
      </c>
      <c r="H855" s="110">
        <f t="shared" si="337"/>
        <v>20</v>
      </c>
      <c r="I855" s="110">
        <v>3</v>
      </c>
      <c r="J855" s="110">
        <v>17</v>
      </c>
      <c r="K855" s="110">
        <f t="shared" si="338"/>
        <v>4606.8999999999996</v>
      </c>
      <c r="L855" s="110">
        <v>3268.9</v>
      </c>
      <c r="M855" s="110">
        <v>1338</v>
      </c>
      <c r="N855" s="110">
        <f t="shared" si="345"/>
        <v>90.802777777777791</v>
      </c>
      <c r="O855" s="110">
        <f t="shared" si="346"/>
        <v>6.5588235294117645</v>
      </c>
    </row>
    <row r="856" spans="2:15" ht="15.75" x14ac:dyDescent="0.25">
      <c r="B856" s="100">
        <v>7</v>
      </c>
      <c r="C856" s="86" t="s">
        <v>321</v>
      </c>
      <c r="D856" s="86" t="s">
        <v>321</v>
      </c>
      <c r="E856" s="113">
        <f t="shared" ref="E856:M856" si="347">E857+E858</f>
        <v>65</v>
      </c>
      <c r="F856" s="113">
        <f t="shared" si="347"/>
        <v>13</v>
      </c>
      <c r="G856" s="113">
        <f t="shared" si="347"/>
        <v>52</v>
      </c>
      <c r="H856" s="113">
        <f t="shared" si="347"/>
        <v>58</v>
      </c>
      <c r="I856" s="113">
        <f t="shared" si="347"/>
        <v>9</v>
      </c>
      <c r="J856" s="113">
        <f t="shared" si="347"/>
        <v>49</v>
      </c>
      <c r="K856" s="113">
        <f t="shared" si="347"/>
        <v>15028.1</v>
      </c>
      <c r="L856" s="113">
        <f t="shared" si="347"/>
        <v>11486.5</v>
      </c>
      <c r="M856" s="113">
        <f t="shared" si="347"/>
        <v>3541.6</v>
      </c>
      <c r="N856" s="113">
        <f t="shared" si="345"/>
        <v>106.35648148148148</v>
      </c>
      <c r="O856" s="113">
        <f t="shared" si="346"/>
        <v>6.0231292517006807</v>
      </c>
    </row>
    <row r="857" spans="2:15" ht="26.25" x14ac:dyDescent="0.25">
      <c r="B857" s="99"/>
      <c r="C857" s="85"/>
      <c r="D857" s="75" t="s">
        <v>858</v>
      </c>
      <c r="E857" s="110">
        <f t="shared" si="336"/>
        <v>38</v>
      </c>
      <c r="F857" s="110">
        <v>8</v>
      </c>
      <c r="G857" s="110">
        <v>30</v>
      </c>
      <c r="H857" s="110">
        <f t="shared" si="337"/>
        <v>35</v>
      </c>
      <c r="I857" s="110">
        <v>5</v>
      </c>
      <c r="J857" s="110">
        <v>30</v>
      </c>
      <c r="K857" s="110">
        <f t="shared" si="338"/>
        <v>8766.6</v>
      </c>
      <c r="L857" s="110">
        <v>6659.1</v>
      </c>
      <c r="M857" s="110">
        <v>2107.5</v>
      </c>
      <c r="N857" s="110">
        <f t="shared" si="345"/>
        <v>110.98500000000001</v>
      </c>
      <c r="O857" s="110">
        <f t="shared" si="346"/>
        <v>5.854166666666667</v>
      </c>
    </row>
    <row r="858" spans="2:15" ht="26.25" x14ac:dyDescent="0.25">
      <c r="B858" s="99"/>
      <c r="C858" s="75"/>
      <c r="D858" s="75" t="s">
        <v>859</v>
      </c>
      <c r="E858" s="110">
        <f t="shared" si="336"/>
        <v>27</v>
      </c>
      <c r="F858" s="110">
        <v>5</v>
      </c>
      <c r="G858" s="110">
        <v>22</v>
      </c>
      <c r="H858" s="110">
        <f t="shared" si="337"/>
        <v>23</v>
      </c>
      <c r="I858" s="110">
        <v>4</v>
      </c>
      <c r="J858" s="110">
        <v>19</v>
      </c>
      <c r="K858" s="110">
        <f t="shared" si="338"/>
        <v>6261.5</v>
      </c>
      <c r="L858" s="110">
        <v>4827.3999999999996</v>
      </c>
      <c r="M858" s="110">
        <v>1434.1</v>
      </c>
      <c r="N858" s="110">
        <f t="shared" si="345"/>
        <v>100.57083333333333</v>
      </c>
      <c r="O858" s="110">
        <f t="shared" si="346"/>
        <v>6.2899122807017536</v>
      </c>
    </row>
    <row r="859" spans="2:15" ht="15.75" x14ac:dyDescent="0.25">
      <c r="B859" s="100">
        <v>8</v>
      </c>
      <c r="C859" s="86" t="s">
        <v>323</v>
      </c>
      <c r="D859" s="86" t="s">
        <v>323</v>
      </c>
      <c r="E859" s="113">
        <f t="shared" ref="E859:M859" si="348">E861+E860</f>
        <v>54</v>
      </c>
      <c r="F859" s="113">
        <f t="shared" si="348"/>
        <v>10</v>
      </c>
      <c r="G859" s="113">
        <f t="shared" si="348"/>
        <v>44</v>
      </c>
      <c r="H859" s="113">
        <f t="shared" si="348"/>
        <v>48</v>
      </c>
      <c r="I859" s="113">
        <f t="shared" si="348"/>
        <v>8</v>
      </c>
      <c r="J859" s="113">
        <f t="shared" si="348"/>
        <v>40</v>
      </c>
      <c r="K859" s="113">
        <f t="shared" si="348"/>
        <v>13203.699999999999</v>
      </c>
      <c r="L859" s="113">
        <f t="shared" si="348"/>
        <v>9978.6</v>
      </c>
      <c r="M859" s="113">
        <f t="shared" si="348"/>
        <v>3225.1</v>
      </c>
      <c r="N859" s="113">
        <f t="shared" si="345"/>
        <v>103.94375000000001</v>
      </c>
      <c r="O859" s="113">
        <f t="shared" si="346"/>
        <v>6.7189583333333331</v>
      </c>
    </row>
    <row r="860" spans="2:15" ht="15.75" x14ac:dyDescent="0.25">
      <c r="B860" s="99"/>
      <c r="C860" s="85"/>
      <c r="D860" s="75" t="s">
        <v>860</v>
      </c>
      <c r="E860" s="110">
        <f t="shared" si="336"/>
        <v>32</v>
      </c>
      <c r="F860" s="110">
        <v>6</v>
      </c>
      <c r="G860" s="110">
        <v>26</v>
      </c>
      <c r="H860" s="110">
        <f t="shared" si="337"/>
        <v>27</v>
      </c>
      <c r="I860" s="110">
        <v>5</v>
      </c>
      <c r="J860" s="110">
        <v>22</v>
      </c>
      <c r="K860" s="110">
        <f t="shared" si="338"/>
        <v>7705.7999999999993</v>
      </c>
      <c r="L860" s="110">
        <v>6047.7</v>
      </c>
      <c r="M860" s="110">
        <v>1658.1</v>
      </c>
      <c r="N860" s="110">
        <f t="shared" si="345"/>
        <v>100.795</v>
      </c>
      <c r="O860" s="110">
        <f t="shared" si="346"/>
        <v>6.2806818181818178</v>
      </c>
    </row>
    <row r="861" spans="2:15" ht="26.25" x14ac:dyDescent="0.25">
      <c r="B861" s="99"/>
      <c r="C861" s="75"/>
      <c r="D861" s="75" t="s">
        <v>861</v>
      </c>
      <c r="E861" s="110">
        <f t="shared" si="336"/>
        <v>22</v>
      </c>
      <c r="F861" s="110">
        <v>4</v>
      </c>
      <c r="G861" s="110">
        <v>18</v>
      </c>
      <c r="H861" s="110">
        <f t="shared" si="337"/>
        <v>21</v>
      </c>
      <c r="I861" s="110">
        <v>3</v>
      </c>
      <c r="J861" s="110">
        <v>18</v>
      </c>
      <c r="K861" s="110">
        <f t="shared" si="338"/>
        <v>5497.9</v>
      </c>
      <c r="L861" s="110">
        <v>3930.9</v>
      </c>
      <c r="M861" s="110">
        <v>1567</v>
      </c>
      <c r="N861" s="110">
        <f t="shared" si="345"/>
        <v>109.19166666666666</v>
      </c>
      <c r="O861" s="110">
        <f t="shared" si="346"/>
        <v>7.2546296296296298</v>
      </c>
    </row>
    <row r="862" spans="2:15" ht="15.75" x14ac:dyDescent="0.25">
      <c r="B862" s="100">
        <v>9</v>
      </c>
      <c r="C862" s="86" t="s">
        <v>322</v>
      </c>
      <c r="D862" s="86" t="s">
        <v>322</v>
      </c>
      <c r="E862" s="113">
        <f t="shared" ref="E862:M862" si="349">E863</f>
        <v>213</v>
      </c>
      <c r="F862" s="113">
        <f t="shared" si="349"/>
        <v>46</v>
      </c>
      <c r="G862" s="113">
        <f t="shared" si="349"/>
        <v>167</v>
      </c>
      <c r="H862" s="113">
        <f t="shared" si="349"/>
        <v>163</v>
      </c>
      <c r="I862" s="113">
        <f t="shared" si="349"/>
        <v>26</v>
      </c>
      <c r="J862" s="113">
        <f t="shared" si="349"/>
        <v>137</v>
      </c>
      <c r="K862" s="113">
        <f t="shared" si="349"/>
        <v>43894.5</v>
      </c>
      <c r="L862" s="113">
        <f t="shared" si="349"/>
        <v>35615.1</v>
      </c>
      <c r="M862" s="113">
        <f t="shared" si="349"/>
        <v>8279.4</v>
      </c>
      <c r="N862" s="113">
        <f t="shared" si="345"/>
        <v>114.15096153846154</v>
      </c>
      <c r="O862" s="113">
        <f t="shared" si="346"/>
        <v>5.0361313868613138</v>
      </c>
    </row>
    <row r="863" spans="2:15" ht="15.75" x14ac:dyDescent="0.25">
      <c r="B863" s="99"/>
      <c r="C863" s="85"/>
      <c r="D863" s="75" t="s">
        <v>862</v>
      </c>
      <c r="E863" s="110">
        <f t="shared" si="336"/>
        <v>213</v>
      </c>
      <c r="F863" s="110">
        <v>46</v>
      </c>
      <c r="G863" s="110">
        <v>167</v>
      </c>
      <c r="H863" s="110">
        <f t="shared" si="337"/>
        <v>163</v>
      </c>
      <c r="I863" s="110">
        <v>26</v>
      </c>
      <c r="J863" s="110">
        <v>137</v>
      </c>
      <c r="K863" s="110">
        <f t="shared" si="338"/>
        <v>43894.5</v>
      </c>
      <c r="L863" s="110">
        <v>35615.1</v>
      </c>
      <c r="M863" s="110">
        <v>8279.4</v>
      </c>
      <c r="N863" s="110">
        <f t="shared" si="345"/>
        <v>114.15096153846154</v>
      </c>
      <c r="O863" s="110">
        <f t="shared" si="346"/>
        <v>5.0361313868613138</v>
      </c>
    </row>
    <row r="864" spans="2:15" ht="59.25" customHeight="1" x14ac:dyDescent="0.25">
      <c r="B864" s="8"/>
      <c r="C864" s="140" t="s">
        <v>324</v>
      </c>
      <c r="D864" s="140"/>
      <c r="E864" s="113">
        <f t="shared" ref="E864" si="350">F864+G864</f>
        <v>700</v>
      </c>
      <c r="F864" s="113">
        <f>F865+F866+F869+F873+F876+F880+F883+F886+F889+F892</f>
        <v>137</v>
      </c>
      <c r="G864" s="113">
        <f>G865+G866+G869+G873+G876+G880+G883+G886+G889+G892</f>
        <v>563</v>
      </c>
      <c r="H864" s="113">
        <f t="shared" ref="H864" si="351">I864+J864</f>
        <v>638</v>
      </c>
      <c r="I864" s="113">
        <f>I865+I866+I869+I873+I876+I880+I883+I886+I889+I892</f>
        <v>110</v>
      </c>
      <c r="J864" s="113">
        <f>J865+J866+J869+J873+J876+J880+J883+J886+J889+J892</f>
        <v>528</v>
      </c>
      <c r="K864" s="113">
        <f t="shared" ref="K864" si="352">L864+M864</f>
        <v>176134.7</v>
      </c>
      <c r="L864" s="113">
        <f>L865+L866+L869+L873+L876+L880+L883+L886+L889+L892</f>
        <v>137984.70000000001</v>
      </c>
      <c r="M864" s="113">
        <f>M865+M866+M869+M873+M876+M880+M883+M886+M889+M892</f>
        <v>38149.999999999993</v>
      </c>
      <c r="N864" s="113">
        <f t="shared" si="345"/>
        <v>104.53386363636365</v>
      </c>
      <c r="O864" s="113">
        <f t="shared" si="346"/>
        <v>6.0211489898989887</v>
      </c>
    </row>
    <row r="865" spans="2:15" ht="44.25" customHeight="1" x14ac:dyDescent="0.25">
      <c r="B865" s="16">
        <v>1</v>
      </c>
      <c r="C865" s="149" t="s">
        <v>324</v>
      </c>
      <c r="D865" s="149" t="s">
        <v>324</v>
      </c>
      <c r="E865" s="113">
        <v>16</v>
      </c>
      <c r="F865" s="113"/>
      <c r="G865" s="113">
        <v>16</v>
      </c>
      <c r="H865" s="113">
        <v>15</v>
      </c>
      <c r="I865" s="113"/>
      <c r="J865" s="113">
        <v>16</v>
      </c>
      <c r="K865" s="113">
        <v>4775.3999999999996</v>
      </c>
      <c r="L865" s="113"/>
      <c r="M865" s="113">
        <v>4775.3999999999996</v>
      </c>
      <c r="N865" s="113"/>
      <c r="O865" s="113">
        <f t="shared" si="346"/>
        <v>24.871874999999999</v>
      </c>
    </row>
    <row r="866" spans="2:15" ht="15.75" x14ac:dyDescent="0.25">
      <c r="B866" s="16">
        <v>2</v>
      </c>
      <c r="C866" s="17" t="s">
        <v>327</v>
      </c>
      <c r="D866" s="17"/>
      <c r="E866" s="113">
        <f>F866+G866</f>
        <v>39</v>
      </c>
      <c r="F866" s="113">
        <f>F867+F868</f>
        <v>7</v>
      </c>
      <c r="G866" s="113">
        <f>G867+G868</f>
        <v>32</v>
      </c>
      <c r="H866" s="113">
        <f>I866+J866</f>
        <v>35</v>
      </c>
      <c r="I866" s="113">
        <f>I867+I868</f>
        <v>6</v>
      </c>
      <c r="J866" s="113">
        <f>J867+J868</f>
        <v>29</v>
      </c>
      <c r="K866" s="113">
        <v>12113.5</v>
      </c>
      <c r="L866" s="113">
        <f>L867+L868</f>
        <v>5865.1</v>
      </c>
      <c r="M866" s="113">
        <f>K866-L866</f>
        <v>6248.4</v>
      </c>
      <c r="N866" s="113">
        <f t="shared" si="345"/>
        <v>81.459722222222226</v>
      </c>
      <c r="O866" s="113">
        <f t="shared" si="346"/>
        <v>17.955172413793104</v>
      </c>
    </row>
    <row r="867" spans="2:15" ht="15.75" x14ac:dyDescent="0.25">
      <c r="B867" s="21"/>
      <c r="C867" s="65"/>
      <c r="D867" s="65" t="s">
        <v>863</v>
      </c>
      <c r="E867" s="113">
        <f t="shared" ref="E867:E895" si="353">F867+G867</f>
        <v>22</v>
      </c>
      <c r="F867" s="110">
        <v>4</v>
      </c>
      <c r="G867" s="110">
        <v>18</v>
      </c>
      <c r="H867" s="113">
        <f t="shared" ref="H867:H895" si="354">I867+J867</f>
        <v>20</v>
      </c>
      <c r="I867" s="110">
        <v>3</v>
      </c>
      <c r="J867" s="110">
        <v>17</v>
      </c>
      <c r="K867" s="110">
        <v>6833.3</v>
      </c>
      <c r="L867" s="110">
        <v>3647.6</v>
      </c>
      <c r="M867" s="113">
        <f t="shared" ref="M867:M895" si="355">K867-L867</f>
        <v>3185.7000000000003</v>
      </c>
      <c r="N867" s="113">
        <f t="shared" si="345"/>
        <v>101.32222222222221</v>
      </c>
      <c r="O867" s="113">
        <f t="shared" si="346"/>
        <v>15.616176470588236</v>
      </c>
    </row>
    <row r="868" spans="2:15" ht="15.75" x14ac:dyDescent="0.25">
      <c r="B868" s="21"/>
      <c r="C868" s="65"/>
      <c r="D868" s="65" t="s">
        <v>864</v>
      </c>
      <c r="E868" s="113">
        <f t="shared" si="353"/>
        <v>17</v>
      </c>
      <c r="F868" s="110">
        <v>3</v>
      </c>
      <c r="G868" s="110">
        <v>14</v>
      </c>
      <c r="H868" s="113">
        <f t="shared" si="354"/>
        <v>15</v>
      </c>
      <c r="I868" s="110">
        <v>3</v>
      </c>
      <c r="J868" s="110">
        <v>12</v>
      </c>
      <c r="K868" s="110">
        <v>5280.2</v>
      </c>
      <c r="L868" s="110">
        <v>2217.5</v>
      </c>
      <c r="M868" s="113">
        <f t="shared" si="355"/>
        <v>3062.7</v>
      </c>
      <c r="N868" s="113">
        <f t="shared" si="345"/>
        <v>61.597222222222221</v>
      </c>
      <c r="O868" s="113">
        <f t="shared" si="346"/>
        <v>21.268750000000001</v>
      </c>
    </row>
    <row r="869" spans="2:15" ht="15.75" x14ac:dyDescent="0.25">
      <c r="B869" s="16">
        <v>3</v>
      </c>
      <c r="C869" s="17" t="s">
        <v>328</v>
      </c>
      <c r="D869" s="17"/>
      <c r="E869" s="113">
        <f t="shared" si="353"/>
        <v>65</v>
      </c>
      <c r="F869" s="113">
        <f>F870+F871+F872</f>
        <v>12</v>
      </c>
      <c r="G869" s="113">
        <f>G870+G871+G872</f>
        <v>53</v>
      </c>
      <c r="H869" s="113">
        <f t="shared" si="354"/>
        <v>61</v>
      </c>
      <c r="I869" s="113">
        <f>I870+I871+I872</f>
        <v>10</v>
      </c>
      <c r="J869" s="113">
        <f>J870+J871+J872</f>
        <v>51</v>
      </c>
      <c r="K869" s="113">
        <v>10986.3</v>
      </c>
      <c r="L869" s="113">
        <f>L870+L871+L872</f>
        <v>10452.800000000001</v>
      </c>
      <c r="M869" s="113">
        <f t="shared" si="355"/>
        <v>533.49999999999818</v>
      </c>
      <c r="N869" s="113">
        <f t="shared" si="345"/>
        <v>87.106666666666683</v>
      </c>
      <c r="O869" s="113">
        <f t="shared" si="346"/>
        <v>0.87173202614378786</v>
      </c>
    </row>
    <row r="870" spans="2:15" ht="15.75" x14ac:dyDescent="0.25">
      <c r="B870" s="21"/>
      <c r="C870" s="65"/>
      <c r="D870" s="65" t="s">
        <v>865</v>
      </c>
      <c r="E870" s="113">
        <f t="shared" si="353"/>
        <v>30</v>
      </c>
      <c r="F870" s="110">
        <v>6</v>
      </c>
      <c r="G870" s="110">
        <v>24</v>
      </c>
      <c r="H870" s="113">
        <f t="shared" si="354"/>
        <v>30</v>
      </c>
      <c r="I870" s="110">
        <v>6</v>
      </c>
      <c r="J870" s="110">
        <v>24</v>
      </c>
      <c r="K870" s="110">
        <v>6387.3</v>
      </c>
      <c r="L870" s="110">
        <v>6187.3</v>
      </c>
      <c r="M870" s="113">
        <f t="shared" si="355"/>
        <v>200</v>
      </c>
      <c r="N870" s="113">
        <f t="shared" si="345"/>
        <v>85.93472222222222</v>
      </c>
      <c r="O870" s="113">
        <f t="shared" si="346"/>
        <v>0.69444444444444453</v>
      </c>
    </row>
    <row r="871" spans="2:15" ht="15.75" x14ac:dyDescent="0.25">
      <c r="B871" s="21"/>
      <c r="C871" s="65"/>
      <c r="D871" s="65" t="s">
        <v>866</v>
      </c>
      <c r="E871" s="113">
        <f t="shared" si="353"/>
        <v>17</v>
      </c>
      <c r="F871" s="110">
        <v>3</v>
      </c>
      <c r="G871" s="110">
        <v>14</v>
      </c>
      <c r="H871" s="113">
        <f t="shared" si="354"/>
        <v>16</v>
      </c>
      <c r="I871" s="110">
        <v>2</v>
      </c>
      <c r="J871" s="110">
        <v>14</v>
      </c>
      <c r="K871" s="110">
        <v>2311.6</v>
      </c>
      <c r="L871" s="110">
        <v>2144.9</v>
      </c>
      <c r="M871" s="113">
        <f t="shared" si="355"/>
        <v>166.69999999999982</v>
      </c>
      <c r="N871" s="113">
        <f t="shared" si="345"/>
        <v>89.370833333333337</v>
      </c>
      <c r="O871" s="113">
        <f t="shared" si="346"/>
        <v>0.99226190476190368</v>
      </c>
    </row>
    <row r="872" spans="2:15" ht="15.75" x14ac:dyDescent="0.25">
      <c r="B872" s="21"/>
      <c r="C872" s="65"/>
      <c r="D872" s="65" t="s">
        <v>867</v>
      </c>
      <c r="E872" s="113">
        <f t="shared" si="353"/>
        <v>18</v>
      </c>
      <c r="F872" s="110">
        <v>3</v>
      </c>
      <c r="G872" s="110">
        <v>15</v>
      </c>
      <c r="H872" s="113">
        <f t="shared" si="354"/>
        <v>15</v>
      </c>
      <c r="I872" s="110">
        <v>2</v>
      </c>
      <c r="J872" s="110">
        <v>13</v>
      </c>
      <c r="K872" s="110">
        <v>2287.4</v>
      </c>
      <c r="L872" s="110">
        <v>2120.6</v>
      </c>
      <c r="M872" s="113">
        <f t="shared" si="355"/>
        <v>166.80000000000018</v>
      </c>
      <c r="N872" s="113">
        <f t="shared" si="345"/>
        <v>88.358333333333334</v>
      </c>
      <c r="O872" s="113">
        <f t="shared" si="346"/>
        <v>1.0692307692307705</v>
      </c>
    </row>
    <row r="873" spans="2:15" ht="15.75" x14ac:dyDescent="0.25">
      <c r="B873" s="16">
        <v>4</v>
      </c>
      <c r="C873" s="17" t="s">
        <v>329</v>
      </c>
      <c r="D873" s="17"/>
      <c r="E873" s="113">
        <f t="shared" si="353"/>
        <v>97</v>
      </c>
      <c r="F873" s="113">
        <f>F874+F875</f>
        <v>20</v>
      </c>
      <c r="G873" s="113">
        <f>G874+G875</f>
        <v>77</v>
      </c>
      <c r="H873" s="113">
        <f t="shared" si="354"/>
        <v>87</v>
      </c>
      <c r="I873" s="113">
        <f>I874+I875</f>
        <v>17</v>
      </c>
      <c r="J873" s="113">
        <f>J874+J875</f>
        <v>70</v>
      </c>
      <c r="K873" s="113">
        <v>19957.900000000001</v>
      </c>
      <c r="L873" s="113">
        <f>L874+L875</f>
        <v>18981.7</v>
      </c>
      <c r="M873" s="113">
        <f t="shared" si="355"/>
        <v>976.20000000000073</v>
      </c>
      <c r="N873" s="113">
        <f t="shared" si="345"/>
        <v>93.047549019607843</v>
      </c>
      <c r="O873" s="113">
        <f t="shared" si="346"/>
        <v>1.162142857142858</v>
      </c>
    </row>
    <row r="874" spans="2:15" ht="30" x14ac:dyDescent="0.25">
      <c r="B874" s="21"/>
      <c r="C874" s="65"/>
      <c r="D874" s="65" t="s">
        <v>868</v>
      </c>
      <c r="E874" s="113">
        <f t="shared" si="353"/>
        <v>75</v>
      </c>
      <c r="F874" s="110">
        <v>16</v>
      </c>
      <c r="G874" s="110">
        <v>59</v>
      </c>
      <c r="H874" s="113">
        <f t="shared" si="354"/>
        <v>66</v>
      </c>
      <c r="I874" s="110">
        <v>14</v>
      </c>
      <c r="J874" s="110">
        <v>52</v>
      </c>
      <c r="K874" s="110">
        <v>16192.4</v>
      </c>
      <c r="L874" s="110">
        <v>15559.8</v>
      </c>
      <c r="M874" s="113">
        <f t="shared" si="355"/>
        <v>632.60000000000036</v>
      </c>
      <c r="N874" s="113">
        <f t="shared" si="345"/>
        <v>92.617857142857133</v>
      </c>
      <c r="O874" s="113">
        <f t="shared" si="346"/>
        <v>1.0137820512820519</v>
      </c>
    </row>
    <row r="875" spans="2:15" ht="15.75" x14ac:dyDescent="0.25">
      <c r="B875" s="21"/>
      <c r="C875" s="65"/>
      <c r="D875" s="65" t="s">
        <v>869</v>
      </c>
      <c r="E875" s="113">
        <f t="shared" si="353"/>
        <v>22</v>
      </c>
      <c r="F875" s="110">
        <v>4</v>
      </c>
      <c r="G875" s="110">
        <v>18</v>
      </c>
      <c r="H875" s="113">
        <f t="shared" si="354"/>
        <v>21</v>
      </c>
      <c r="I875" s="110">
        <v>3</v>
      </c>
      <c r="J875" s="110">
        <v>18</v>
      </c>
      <c r="K875" s="110">
        <v>3765.5</v>
      </c>
      <c r="L875" s="110">
        <v>3421.9</v>
      </c>
      <c r="M875" s="113">
        <f t="shared" si="355"/>
        <v>343.59999999999991</v>
      </c>
      <c r="N875" s="113">
        <f t="shared" si="345"/>
        <v>95.052777777777791</v>
      </c>
      <c r="O875" s="113">
        <f t="shared" si="346"/>
        <v>1.5907407407407403</v>
      </c>
    </row>
    <row r="876" spans="2:15" ht="15.75" x14ac:dyDescent="0.25">
      <c r="B876" s="16">
        <v>5</v>
      </c>
      <c r="C876" s="17" t="s">
        <v>330</v>
      </c>
      <c r="D876" s="17"/>
      <c r="E876" s="113">
        <f t="shared" si="353"/>
        <v>52.5</v>
      </c>
      <c r="F876" s="113">
        <f>F877+F878+F879</f>
        <v>9</v>
      </c>
      <c r="G876" s="113">
        <f>G877+G878+G879</f>
        <v>43.5</v>
      </c>
      <c r="H876" s="113">
        <f t="shared" si="354"/>
        <v>48</v>
      </c>
      <c r="I876" s="113">
        <f>I877+I878+I879</f>
        <v>7</v>
      </c>
      <c r="J876" s="113">
        <f>J877+J878+J879</f>
        <v>41</v>
      </c>
      <c r="K876" s="113">
        <v>8299.9</v>
      </c>
      <c r="L876" s="113">
        <f>L877+L878+L879</f>
        <v>7666.9</v>
      </c>
      <c r="M876" s="113">
        <f t="shared" si="355"/>
        <v>633</v>
      </c>
      <c r="N876" s="113">
        <f t="shared" si="345"/>
        <v>91.272619047619045</v>
      </c>
      <c r="O876" s="113">
        <f t="shared" si="346"/>
        <v>1.2865853658536586</v>
      </c>
    </row>
    <row r="877" spans="2:15" ht="15.75" x14ac:dyDescent="0.25">
      <c r="B877" s="21"/>
      <c r="C877" s="65"/>
      <c r="D877" s="65" t="s">
        <v>870</v>
      </c>
      <c r="E877" s="113">
        <f t="shared" si="353"/>
        <v>18</v>
      </c>
      <c r="F877" s="110">
        <v>3</v>
      </c>
      <c r="G877" s="110">
        <v>15</v>
      </c>
      <c r="H877" s="113">
        <f t="shared" si="354"/>
        <v>17</v>
      </c>
      <c r="I877" s="110">
        <v>3</v>
      </c>
      <c r="J877" s="110">
        <v>14</v>
      </c>
      <c r="K877" s="110">
        <v>3659.2</v>
      </c>
      <c r="L877" s="110">
        <v>3443.1</v>
      </c>
      <c r="M877" s="113">
        <f t="shared" si="355"/>
        <v>216.09999999999991</v>
      </c>
      <c r="N877" s="113">
        <f t="shared" si="345"/>
        <v>95.641666666666666</v>
      </c>
      <c r="O877" s="113">
        <f t="shared" si="346"/>
        <v>1.2863095238095232</v>
      </c>
    </row>
    <row r="878" spans="2:15" ht="15.75" x14ac:dyDescent="0.25">
      <c r="B878" s="21"/>
      <c r="C878" s="65"/>
      <c r="D878" s="65" t="s">
        <v>871</v>
      </c>
      <c r="E878" s="113">
        <f t="shared" si="353"/>
        <v>17.5</v>
      </c>
      <c r="F878" s="110">
        <v>3</v>
      </c>
      <c r="G878" s="110">
        <v>14.5</v>
      </c>
      <c r="H878" s="113">
        <f t="shared" si="354"/>
        <v>16</v>
      </c>
      <c r="I878" s="110">
        <v>2</v>
      </c>
      <c r="J878" s="110">
        <v>14</v>
      </c>
      <c r="K878" s="110">
        <v>2490.1</v>
      </c>
      <c r="L878" s="110">
        <v>2281.6</v>
      </c>
      <c r="M878" s="113">
        <f t="shared" si="355"/>
        <v>208.5</v>
      </c>
      <c r="N878" s="113">
        <f t="shared" si="345"/>
        <v>95.066666666666663</v>
      </c>
      <c r="O878" s="113">
        <f t="shared" si="346"/>
        <v>1.2410714285714286</v>
      </c>
    </row>
    <row r="879" spans="2:15" ht="15.75" x14ac:dyDescent="0.25">
      <c r="B879" s="21"/>
      <c r="C879" s="65"/>
      <c r="D879" s="65" t="s">
        <v>872</v>
      </c>
      <c r="E879" s="113">
        <f t="shared" si="353"/>
        <v>17</v>
      </c>
      <c r="F879" s="110">
        <v>3</v>
      </c>
      <c r="G879" s="110">
        <v>14</v>
      </c>
      <c r="H879" s="113">
        <f t="shared" si="354"/>
        <v>15</v>
      </c>
      <c r="I879" s="110">
        <v>2</v>
      </c>
      <c r="J879" s="110">
        <v>13</v>
      </c>
      <c r="K879" s="110">
        <v>2150.6</v>
      </c>
      <c r="L879" s="110">
        <v>1942.2</v>
      </c>
      <c r="M879" s="113">
        <f t="shared" si="355"/>
        <v>208.39999999999986</v>
      </c>
      <c r="N879" s="113">
        <f t="shared" si="345"/>
        <v>80.924999999999997</v>
      </c>
      <c r="O879" s="113">
        <f t="shared" si="346"/>
        <v>1.3358974358974349</v>
      </c>
    </row>
    <row r="880" spans="2:15" ht="15.75" x14ac:dyDescent="0.25">
      <c r="B880" s="16">
        <v>6</v>
      </c>
      <c r="C880" s="17" t="s">
        <v>331</v>
      </c>
      <c r="D880" s="17"/>
      <c r="E880" s="113">
        <f t="shared" si="353"/>
        <v>59</v>
      </c>
      <c r="F880" s="113">
        <f>F881+F882</f>
        <v>12</v>
      </c>
      <c r="G880" s="113">
        <f>G881+G882</f>
        <v>47</v>
      </c>
      <c r="H880" s="113">
        <f t="shared" si="354"/>
        <v>47</v>
      </c>
      <c r="I880" s="113">
        <f>I881+I882</f>
        <v>6</v>
      </c>
      <c r="J880" s="113">
        <f>J881+J882</f>
        <v>41</v>
      </c>
      <c r="K880" s="113">
        <v>9004.2999999999993</v>
      </c>
      <c r="L880" s="113">
        <f>L881+L882</f>
        <v>8527.1</v>
      </c>
      <c r="M880" s="113">
        <f t="shared" si="355"/>
        <v>477.19999999999891</v>
      </c>
      <c r="N880" s="113">
        <f t="shared" si="345"/>
        <v>118.43194444444445</v>
      </c>
      <c r="O880" s="113">
        <f t="shared" si="346"/>
        <v>0.96991869918698959</v>
      </c>
    </row>
    <row r="881" spans="2:15" ht="15.75" x14ac:dyDescent="0.25">
      <c r="B881" s="21"/>
      <c r="C881" s="65"/>
      <c r="D881" s="65" t="s">
        <v>873</v>
      </c>
      <c r="E881" s="113">
        <f t="shared" si="353"/>
        <v>35</v>
      </c>
      <c r="F881" s="110">
        <v>7</v>
      </c>
      <c r="G881" s="110">
        <v>28</v>
      </c>
      <c r="H881" s="113">
        <f t="shared" si="354"/>
        <v>28</v>
      </c>
      <c r="I881" s="110">
        <v>3</v>
      </c>
      <c r="J881" s="110">
        <v>25</v>
      </c>
      <c r="K881" s="110">
        <v>4062.8</v>
      </c>
      <c r="L881" s="110">
        <v>3832.3</v>
      </c>
      <c r="M881" s="113">
        <f t="shared" si="355"/>
        <v>230.5</v>
      </c>
      <c r="N881" s="113">
        <f t="shared" si="345"/>
        <v>106.45277777777778</v>
      </c>
      <c r="O881" s="113">
        <f t="shared" si="346"/>
        <v>0.76833333333333342</v>
      </c>
    </row>
    <row r="882" spans="2:15" ht="15.75" x14ac:dyDescent="0.25">
      <c r="B882" s="21"/>
      <c r="C882" s="65"/>
      <c r="D882" s="65" t="s">
        <v>874</v>
      </c>
      <c r="E882" s="113">
        <f t="shared" si="353"/>
        <v>24</v>
      </c>
      <c r="F882" s="110">
        <v>5</v>
      </c>
      <c r="G882" s="110">
        <v>19</v>
      </c>
      <c r="H882" s="113">
        <f t="shared" si="354"/>
        <v>19</v>
      </c>
      <c r="I882" s="110">
        <v>3</v>
      </c>
      <c r="J882" s="110">
        <v>16</v>
      </c>
      <c r="K882" s="110">
        <v>4941.5</v>
      </c>
      <c r="L882" s="110">
        <v>4694.8</v>
      </c>
      <c r="M882" s="113">
        <f t="shared" si="355"/>
        <v>246.69999999999982</v>
      </c>
      <c r="N882" s="113">
        <f t="shared" si="345"/>
        <v>130.41111111111113</v>
      </c>
      <c r="O882" s="113">
        <f t="shared" si="346"/>
        <v>1.2848958333333325</v>
      </c>
    </row>
    <row r="883" spans="2:15" ht="29.25" x14ac:dyDescent="0.25">
      <c r="B883" s="16">
        <v>7</v>
      </c>
      <c r="C883" s="17" t="s">
        <v>875</v>
      </c>
      <c r="D883" s="17"/>
      <c r="E883" s="113">
        <f t="shared" si="353"/>
        <v>56</v>
      </c>
      <c r="F883" s="113">
        <f>F884+F885</f>
        <v>12</v>
      </c>
      <c r="G883" s="113">
        <f>G884+G885</f>
        <v>44</v>
      </c>
      <c r="H883" s="113">
        <f t="shared" si="354"/>
        <v>50</v>
      </c>
      <c r="I883" s="113">
        <f>I884+I885</f>
        <v>11</v>
      </c>
      <c r="J883" s="113">
        <f>J884+J885</f>
        <v>39</v>
      </c>
      <c r="K883" s="113">
        <v>23935.200000000001</v>
      </c>
      <c r="L883" s="113">
        <f>L884+L885</f>
        <v>13502.6</v>
      </c>
      <c r="M883" s="113">
        <f t="shared" si="355"/>
        <v>10432.6</v>
      </c>
      <c r="N883" s="113">
        <f t="shared" si="345"/>
        <v>102.29242424242425</v>
      </c>
      <c r="O883" s="113">
        <f t="shared" si="346"/>
        <v>22.291880341880344</v>
      </c>
    </row>
    <row r="884" spans="2:15" ht="15.75" x14ac:dyDescent="0.25">
      <c r="B884" s="21"/>
      <c r="C884" s="65"/>
      <c r="D884" s="65" t="s">
        <v>876</v>
      </c>
      <c r="E884" s="113">
        <f t="shared" si="353"/>
        <v>35</v>
      </c>
      <c r="F884" s="110">
        <v>8</v>
      </c>
      <c r="G884" s="110">
        <v>27</v>
      </c>
      <c r="H884" s="113">
        <f t="shared" si="354"/>
        <v>31</v>
      </c>
      <c r="I884" s="110">
        <v>7</v>
      </c>
      <c r="J884" s="110">
        <v>24</v>
      </c>
      <c r="K884" s="110">
        <v>14959.5</v>
      </c>
      <c r="L884" s="110">
        <v>8722.6</v>
      </c>
      <c r="M884" s="113">
        <f t="shared" si="355"/>
        <v>6236.9</v>
      </c>
      <c r="N884" s="113">
        <f t="shared" si="345"/>
        <v>103.8404761904762</v>
      </c>
      <c r="O884" s="113">
        <f t="shared" si="346"/>
        <v>21.655902777777779</v>
      </c>
    </row>
    <row r="885" spans="2:15" ht="15.75" x14ac:dyDescent="0.25">
      <c r="B885" s="21"/>
      <c r="C885" s="65"/>
      <c r="D885" s="65" t="s">
        <v>877</v>
      </c>
      <c r="E885" s="113">
        <f t="shared" si="353"/>
        <v>21</v>
      </c>
      <c r="F885" s="110">
        <v>4</v>
      </c>
      <c r="G885" s="110">
        <v>17</v>
      </c>
      <c r="H885" s="113">
        <f t="shared" si="354"/>
        <v>19</v>
      </c>
      <c r="I885" s="110">
        <v>4</v>
      </c>
      <c r="J885" s="110">
        <v>15</v>
      </c>
      <c r="K885" s="110">
        <v>8975.7000000000007</v>
      </c>
      <c r="L885" s="110">
        <v>4780</v>
      </c>
      <c r="M885" s="113">
        <f t="shared" si="355"/>
        <v>4195.7000000000007</v>
      </c>
      <c r="N885" s="113">
        <f t="shared" si="345"/>
        <v>99.583333333333329</v>
      </c>
      <c r="O885" s="113">
        <f t="shared" si="346"/>
        <v>23.309444444444448</v>
      </c>
    </row>
    <row r="886" spans="2:15" ht="15.75" x14ac:dyDescent="0.25">
      <c r="B886" s="16">
        <v>8</v>
      </c>
      <c r="C886" s="17" t="s">
        <v>332</v>
      </c>
      <c r="D886" s="17"/>
      <c r="E886" s="113">
        <f t="shared" si="353"/>
        <v>186</v>
      </c>
      <c r="F886" s="113">
        <f>F887+F888</f>
        <v>41</v>
      </c>
      <c r="G886" s="113">
        <f>G887+G888</f>
        <v>145</v>
      </c>
      <c r="H886" s="113">
        <f t="shared" si="354"/>
        <v>176</v>
      </c>
      <c r="I886" s="113">
        <f>I887+I888</f>
        <v>34</v>
      </c>
      <c r="J886" s="113">
        <f>J887+J888</f>
        <v>142</v>
      </c>
      <c r="K886" s="113">
        <v>62568.9</v>
      </c>
      <c r="L886" s="113">
        <f>L887+L888</f>
        <v>52507.3</v>
      </c>
      <c r="M886" s="113">
        <f t="shared" si="355"/>
        <v>10061.599999999999</v>
      </c>
      <c r="N886" s="113">
        <f t="shared" si="345"/>
        <v>128.69436274509806</v>
      </c>
      <c r="O886" s="113">
        <f t="shared" si="346"/>
        <v>5.9046948356807505</v>
      </c>
    </row>
    <row r="887" spans="2:15" ht="15.75" x14ac:dyDescent="0.25">
      <c r="B887" s="21"/>
      <c r="C887" s="65"/>
      <c r="D887" s="65" t="s">
        <v>878</v>
      </c>
      <c r="E887" s="113">
        <f t="shared" si="353"/>
        <v>160</v>
      </c>
      <c r="F887" s="110">
        <v>36</v>
      </c>
      <c r="G887" s="110">
        <v>124</v>
      </c>
      <c r="H887" s="113">
        <f t="shared" si="354"/>
        <v>153</v>
      </c>
      <c r="I887" s="110">
        <v>31</v>
      </c>
      <c r="J887" s="110">
        <v>122</v>
      </c>
      <c r="K887" s="110">
        <v>54822.7</v>
      </c>
      <c r="L887" s="110">
        <v>48894.5</v>
      </c>
      <c r="M887" s="113">
        <f t="shared" si="355"/>
        <v>5928.1999999999971</v>
      </c>
      <c r="N887" s="113">
        <f t="shared" si="345"/>
        <v>131.43682795698925</v>
      </c>
      <c r="O887" s="113">
        <f t="shared" si="346"/>
        <v>4.0493169398907085</v>
      </c>
    </row>
    <row r="888" spans="2:15" ht="15.75" x14ac:dyDescent="0.25">
      <c r="B888" s="21"/>
      <c r="C888" s="65"/>
      <c r="D888" s="65" t="s">
        <v>879</v>
      </c>
      <c r="E888" s="113">
        <f t="shared" si="353"/>
        <v>26</v>
      </c>
      <c r="F888" s="110">
        <v>5</v>
      </c>
      <c r="G888" s="110">
        <v>21</v>
      </c>
      <c r="H888" s="113">
        <f t="shared" si="354"/>
        <v>23</v>
      </c>
      <c r="I888" s="110">
        <v>3</v>
      </c>
      <c r="J888" s="110">
        <v>20</v>
      </c>
      <c r="K888" s="110">
        <v>7746.2</v>
      </c>
      <c r="L888" s="110">
        <v>3612.8</v>
      </c>
      <c r="M888" s="113">
        <f t="shared" si="355"/>
        <v>4133.3999999999996</v>
      </c>
      <c r="N888" s="113">
        <f t="shared" si="345"/>
        <v>100.35555555555555</v>
      </c>
      <c r="O888" s="113">
        <f t="shared" si="346"/>
        <v>17.2225</v>
      </c>
    </row>
    <row r="889" spans="2:15" ht="15.75" x14ac:dyDescent="0.25">
      <c r="B889" s="16">
        <v>9</v>
      </c>
      <c r="C889" s="17" t="s">
        <v>333</v>
      </c>
      <c r="D889" s="17"/>
      <c r="E889" s="113">
        <f t="shared" si="353"/>
        <v>68.5</v>
      </c>
      <c r="F889" s="113">
        <f>F890+F891</f>
        <v>13</v>
      </c>
      <c r="G889" s="113">
        <f>G890+G891</f>
        <v>55.5</v>
      </c>
      <c r="H889" s="113">
        <f t="shared" si="354"/>
        <v>64</v>
      </c>
      <c r="I889" s="113">
        <f>I890+I891</f>
        <v>11</v>
      </c>
      <c r="J889" s="113">
        <f>J890+J891</f>
        <v>53</v>
      </c>
      <c r="K889" s="113">
        <v>10959.4</v>
      </c>
      <c r="L889" s="113">
        <f>L890+L891</f>
        <v>9795.2999999999993</v>
      </c>
      <c r="M889" s="113">
        <f t="shared" si="355"/>
        <v>1164.1000000000004</v>
      </c>
      <c r="N889" s="113">
        <f t="shared" si="345"/>
        <v>74.206818181818178</v>
      </c>
      <c r="O889" s="113">
        <f t="shared" si="346"/>
        <v>1.8303459119496861</v>
      </c>
    </row>
    <row r="890" spans="2:15" ht="15.75" x14ac:dyDescent="0.25">
      <c r="B890" s="21"/>
      <c r="C890" s="65"/>
      <c r="D890" s="65" t="s">
        <v>880</v>
      </c>
      <c r="E890" s="113">
        <f t="shared" si="353"/>
        <v>46.5</v>
      </c>
      <c r="F890" s="110">
        <v>9</v>
      </c>
      <c r="G890" s="110">
        <v>37.5</v>
      </c>
      <c r="H890" s="113">
        <f t="shared" si="354"/>
        <v>43</v>
      </c>
      <c r="I890" s="110">
        <v>8</v>
      </c>
      <c r="J890" s="110">
        <v>35</v>
      </c>
      <c r="K890" s="110">
        <v>7439.6</v>
      </c>
      <c r="L890" s="110">
        <v>6776.9</v>
      </c>
      <c r="M890" s="113">
        <f t="shared" si="355"/>
        <v>662.70000000000073</v>
      </c>
      <c r="N890" s="113">
        <f t="shared" si="345"/>
        <v>70.592708333333334</v>
      </c>
      <c r="O890" s="113">
        <f t="shared" si="346"/>
        <v>1.5778571428571446</v>
      </c>
    </row>
    <row r="891" spans="2:15" ht="15.75" x14ac:dyDescent="0.25">
      <c r="B891" s="21"/>
      <c r="C891" s="65"/>
      <c r="D891" s="65" t="s">
        <v>881</v>
      </c>
      <c r="E891" s="113">
        <f t="shared" si="353"/>
        <v>22</v>
      </c>
      <c r="F891" s="110">
        <v>4</v>
      </c>
      <c r="G891" s="110">
        <v>18</v>
      </c>
      <c r="H891" s="113">
        <f t="shared" si="354"/>
        <v>21</v>
      </c>
      <c r="I891" s="110">
        <v>3</v>
      </c>
      <c r="J891" s="110">
        <v>18</v>
      </c>
      <c r="K891" s="110">
        <v>3519.8</v>
      </c>
      <c r="L891" s="110">
        <v>3018.4</v>
      </c>
      <c r="M891" s="113">
        <f t="shared" si="355"/>
        <v>501.40000000000009</v>
      </c>
      <c r="N891" s="113">
        <f t="shared" si="345"/>
        <v>83.844444444444449</v>
      </c>
      <c r="O891" s="113">
        <f t="shared" si="346"/>
        <v>2.3212962962962966</v>
      </c>
    </row>
    <row r="892" spans="2:15" ht="15.75" x14ac:dyDescent="0.25">
      <c r="B892" s="16">
        <v>10</v>
      </c>
      <c r="C892" s="17" t="s">
        <v>334</v>
      </c>
      <c r="D892" s="17"/>
      <c r="E892" s="113">
        <f t="shared" si="353"/>
        <v>61</v>
      </c>
      <c r="F892" s="113">
        <f>F893+F894+F895</f>
        <v>11</v>
      </c>
      <c r="G892" s="113">
        <f>G893+G894+G895</f>
        <v>50</v>
      </c>
      <c r="H892" s="113">
        <f t="shared" si="354"/>
        <v>54</v>
      </c>
      <c r="I892" s="113">
        <f>I893+I894+I895</f>
        <v>8</v>
      </c>
      <c r="J892" s="113">
        <f>J893+J894+J895</f>
        <v>46</v>
      </c>
      <c r="K892" s="113">
        <v>13533.9</v>
      </c>
      <c r="L892" s="113">
        <f>L893+L894+L895</f>
        <v>10685.9</v>
      </c>
      <c r="M892" s="113">
        <f t="shared" si="355"/>
        <v>2848</v>
      </c>
      <c r="N892" s="113">
        <f t="shared" si="345"/>
        <v>111.31145833333333</v>
      </c>
      <c r="O892" s="113">
        <f t="shared" si="346"/>
        <v>5.1594202898550723</v>
      </c>
    </row>
    <row r="893" spans="2:15" ht="15.75" x14ac:dyDescent="0.25">
      <c r="B893" s="21"/>
      <c r="C893" s="65"/>
      <c r="D893" s="65" t="s">
        <v>882</v>
      </c>
      <c r="E893" s="113">
        <f t="shared" si="353"/>
        <v>24</v>
      </c>
      <c r="F893" s="110">
        <v>5</v>
      </c>
      <c r="G893" s="110">
        <v>19</v>
      </c>
      <c r="H893" s="113">
        <f t="shared" si="354"/>
        <v>23</v>
      </c>
      <c r="I893" s="110">
        <v>5</v>
      </c>
      <c r="J893" s="110">
        <v>18</v>
      </c>
      <c r="K893" s="110">
        <v>7088.4</v>
      </c>
      <c r="L893" s="110">
        <v>6138.1</v>
      </c>
      <c r="M893" s="113">
        <f t="shared" si="355"/>
        <v>950.29999999999927</v>
      </c>
      <c r="N893" s="113">
        <f t="shared" si="345"/>
        <v>102.30166666666668</v>
      </c>
      <c r="O893" s="113">
        <f t="shared" si="346"/>
        <v>4.3995370370370335</v>
      </c>
    </row>
    <row r="894" spans="2:15" ht="15.75" x14ac:dyDescent="0.25">
      <c r="B894" s="21"/>
      <c r="C894" s="65"/>
      <c r="D894" s="65" t="s">
        <v>883</v>
      </c>
      <c r="E894" s="113">
        <f t="shared" si="353"/>
        <v>17</v>
      </c>
      <c r="F894" s="110">
        <v>3</v>
      </c>
      <c r="G894" s="110">
        <v>14</v>
      </c>
      <c r="H894" s="113">
        <f t="shared" si="354"/>
        <v>13</v>
      </c>
      <c r="I894" s="110">
        <v>1</v>
      </c>
      <c r="J894" s="110">
        <v>12</v>
      </c>
      <c r="K894" s="110">
        <v>2750</v>
      </c>
      <c r="L894" s="110">
        <v>1801.2</v>
      </c>
      <c r="M894" s="113">
        <f t="shared" si="355"/>
        <v>948.8</v>
      </c>
      <c r="N894" s="113">
        <f t="shared" si="345"/>
        <v>150.1</v>
      </c>
      <c r="O894" s="113">
        <f t="shared" si="346"/>
        <v>6.5888888888888886</v>
      </c>
    </row>
    <row r="895" spans="2:15" ht="15.75" x14ac:dyDescent="0.25">
      <c r="B895" s="21"/>
      <c r="C895" s="65"/>
      <c r="D895" s="65" t="s">
        <v>655</v>
      </c>
      <c r="E895" s="113">
        <f t="shared" si="353"/>
        <v>20</v>
      </c>
      <c r="F895" s="110">
        <v>3</v>
      </c>
      <c r="G895" s="110">
        <v>17</v>
      </c>
      <c r="H895" s="113">
        <f t="shared" si="354"/>
        <v>18</v>
      </c>
      <c r="I895" s="110">
        <v>2</v>
      </c>
      <c r="J895" s="110">
        <v>16</v>
      </c>
      <c r="K895" s="110">
        <v>3695.5</v>
      </c>
      <c r="L895" s="110">
        <v>2746.6</v>
      </c>
      <c r="M895" s="113">
        <f t="shared" si="355"/>
        <v>948.90000000000009</v>
      </c>
      <c r="N895" s="113">
        <f t="shared" si="345"/>
        <v>114.44166666666666</v>
      </c>
      <c r="O895" s="113">
        <f t="shared" si="346"/>
        <v>4.9421875000000002</v>
      </c>
    </row>
    <row r="896" spans="2:15" ht="63.75" customHeight="1" x14ac:dyDescent="0.25">
      <c r="B896" s="8"/>
      <c r="C896" s="140" t="s">
        <v>335</v>
      </c>
      <c r="D896" s="140"/>
      <c r="E896" s="113">
        <f t="shared" ref="E896" si="356">F896+G896</f>
        <v>766</v>
      </c>
      <c r="F896" s="113">
        <f>F897+F898+F903+F907+F908+F911+F915+F919+F922+F923</f>
        <v>139</v>
      </c>
      <c r="G896" s="113">
        <f>G897+G898+G903+G907+G908+G911+G915+G919+G922+G923</f>
        <v>627</v>
      </c>
      <c r="H896" s="113">
        <f t="shared" ref="H896" si="357">I896+J896</f>
        <v>654</v>
      </c>
      <c r="I896" s="113">
        <f>I897+I898+I903+I907+I908+I911+I915+I919+I922+I923</f>
        <v>93</v>
      </c>
      <c r="J896" s="113">
        <f>J897+J898+J903+J907+J908+J911+J915+J919+J922+J923</f>
        <v>561</v>
      </c>
      <c r="K896" s="113">
        <f t="shared" ref="K896" si="358">L896+M896</f>
        <v>162128.79999999999</v>
      </c>
      <c r="L896" s="113">
        <f>L897+L898+L903+L907+L908+L911+L915+L919+L922+L923</f>
        <v>117485.19999999998</v>
      </c>
      <c r="M896" s="113">
        <f>M897+M898+M903+M907+M908+M911+M915+M919+M922+M923</f>
        <v>44643.6</v>
      </c>
      <c r="N896" s="113">
        <f t="shared" si="345"/>
        <v>105.27347670250894</v>
      </c>
      <c r="O896" s="113">
        <f t="shared" si="346"/>
        <v>6.6315508021390377</v>
      </c>
    </row>
    <row r="897" spans="2:15" ht="72.75" customHeight="1" x14ac:dyDescent="0.25">
      <c r="B897" s="101">
        <v>1</v>
      </c>
      <c r="C897" s="149" t="s">
        <v>336</v>
      </c>
      <c r="D897" s="149"/>
      <c r="E897" s="113">
        <f>F897+G897</f>
        <v>17</v>
      </c>
      <c r="F897" s="113"/>
      <c r="G897" s="113">
        <v>17</v>
      </c>
      <c r="H897" s="113">
        <f>I897+J897</f>
        <v>14</v>
      </c>
      <c r="I897" s="113"/>
      <c r="J897" s="113">
        <v>14</v>
      </c>
      <c r="K897" s="113">
        <f>L897+M897</f>
        <v>5015</v>
      </c>
      <c r="L897" s="113"/>
      <c r="M897" s="113">
        <v>5015</v>
      </c>
      <c r="N897" s="121"/>
      <c r="O897" s="121">
        <f t="shared" si="346"/>
        <v>29.851190476190478</v>
      </c>
    </row>
    <row r="898" spans="2:15" ht="15.75" x14ac:dyDescent="0.25">
      <c r="B898" s="176">
        <v>2</v>
      </c>
      <c r="C898" s="102" t="s">
        <v>339</v>
      </c>
      <c r="D898" s="102" t="s">
        <v>339</v>
      </c>
      <c r="E898" s="113">
        <f t="shared" ref="E898:E927" si="359">F898+G898</f>
        <v>86</v>
      </c>
      <c r="F898" s="113">
        <f>F899+F900+F901+F902</f>
        <v>14</v>
      </c>
      <c r="G898" s="113">
        <f>G899+G900+G901+G902</f>
        <v>72</v>
      </c>
      <c r="H898" s="113">
        <f>H899+H900+H901+H902</f>
        <v>83</v>
      </c>
      <c r="I898" s="113">
        <f>I899+I900+I901+I902</f>
        <v>12</v>
      </c>
      <c r="J898" s="113">
        <f>J899+J900+J901+J902</f>
        <v>71</v>
      </c>
      <c r="K898" s="113">
        <f t="shared" ref="K898:K927" si="360">L898+M898</f>
        <v>12884.8</v>
      </c>
      <c r="L898" s="113">
        <v>11501.3</v>
      </c>
      <c r="M898" s="113">
        <v>1383.5</v>
      </c>
      <c r="N898" s="121">
        <f t="shared" si="345"/>
        <v>79.870138888888889</v>
      </c>
      <c r="O898" s="121">
        <f t="shared" si="346"/>
        <v>1.6238262910798122</v>
      </c>
    </row>
    <row r="899" spans="2:15" ht="15.75" x14ac:dyDescent="0.25">
      <c r="B899" s="176"/>
      <c r="C899" s="151"/>
      <c r="D899" s="65" t="s">
        <v>884</v>
      </c>
      <c r="E899" s="113">
        <f t="shared" si="359"/>
        <v>17</v>
      </c>
      <c r="F899" s="110">
        <v>3</v>
      </c>
      <c r="G899" s="110">
        <v>14</v>
      </c>
      <c r="H899" s="113">
        <f t="shared" ref="H899:H927" si="361">I899+J899</f>
        <v>17</v>
      </c>
      <c r="I899" s="110">
        <v>3</v>
      </c>
      <c r="J899" s="110">
        <v>14</v>
      </c>
      <c r="K899" s="113">
        <f t="shared" si="360"/>
        <v>3727</v>
      </c>
      <c r="L899" s="110">
        <v>3450.3</v>
      </c>
      <c r="M899" s="110">
        <v>276.7</v>
      </c>
      <c r="N899" s="110">
        <f t="shared" si="345"/>
        <v>95.841666666666683</v>
      </c>
      <c r="O899" s="110">
        <f t="shared" si="346"/>
        <v>1.6470238095238094</v>
      </c>
    </row>
    <row r="900" spans="2:15" ht="15.75" x14ac:dyDescent="0.25">
      <c r="B900" s="176"/>
      <c r="C900" s="151"/>
      <c r="D900" s="65" t="s">
        <v>885</v>
      </c>
      <c r="E900" s="113">
        <f t="shared" si="359"/>
        <v>27</v>
      </c>
      <c r="F900" s="110">
        <v>4</v>
      </c>
      <c r="G900" s="110">
        <v>23</v>
      </c>
      <c r="H900" s="113">
        <f t="shared" si="361"/>
        <v>24</v>
      </c>
      <c r="I900" s="110">
        <v>2</v>
      </c>
      <c r="J900" s="110">
        <v>22</v>
      </c>
      <c r="K900" s="113">
        <f t="shared" si="360"/>
        <v>2735</v>
      </c>
      <c r="L900" s="110">
        <v>2300.3000000000002</v>
      </c>
      <c r="M900" s="110">
        <v>434.7</v>
      </c>
      <c r="N900" s="110">
        <f t="shared" si="345"/>
        <v>95.845833333333346</v>
      </c>
      <c r="O900" s="110">
        <f t="shared" si="346"/>
        <v>1.646590909090909</v>
      </c>
    </row>
    <row r="901" spans="2:15" ht="15.75" x14ac:dyDescent="0.25">
      <c r="B901" s="176"/>
      <c r="C901" s="151"/>
      <c r="D901" s="65" t="s">
        <v>886</v>
      </c>
      <c r="E901" s="113">
        <f t="shared" si="359"/>
        <v>20</v>
      </c>
      <c r="F901" s="110">
        <v>3</v>
      </c>
      <c r="G901" s="110">
        <v>17</v>
      </c>
      <c r="H901" s="113">
        <f t="shared" si="361"/>
        <v>20</v>
      </c>
      <c r="I901" s="110">
        <v>3</v>
      </c>
      <c r="J901" s="110">
        <v>17</v>
      </c>
      <c r="K901" s="113">
        <f t="shared" si="360"/>
        <v>2616.7000000000003</v>
      </c>
      <c r="L901" s="110">
        <v>2300.3000000000002</v>
      </c>
      <c r="M901" s="110">
        <v>316.39999999999998</v>
      </c>
      <c r="N901" s="110">
        <f t="shared" si="345"/>
        <v>63.897222222222233</v>
      </c>
      <c r="O901" s="110">
        <f t="shared" si="346"/>
        <v>1.5509803921568626</v>
      </c>
    </row>
    <row r="902" spans="2:15" ht="15.75" x14ac:dyDescent="0.25">
      <c r="B902" s="176"/>
      <c r="C902" s="151"/>
      <c r="D902" s="65" t="s">
        <v>887</v>
      </c>
      <c r="E902" s="113">
        <f t="shared" si="359"/>
        <v>22</v>
      </c>
      <c r="F902" s="110">
        <v>4</v>
      </c>
      <c r="G902" s="110">
        <v>18</v>
      </c>
      <c r="H902" s="113">
        <f t="shared" si="361"/>
        <v>22</v>
      </c>
      <c r="I902" s="110">
        <v>4</v>
      </c>
      <c r="J902" s="110">
        <v>18</v>
      </c>
      <c r="K902" s="113">
        <f t="shared" si="360"/>
        <v>3806.1</v>
      </c>
      <c r="L902" s="110">
        <v>3450.4</v>
      </c>
      <c r="M902" s="110">
        <v>355.7</v>
      </c>
      <c r="N902" s="110">
        <f t="shared" si="345"/>
        <v>71.88333333333334</v>
      </c>
      <c r="O902" s="110">
        <f t="shared" si="346"/>
        <v>1.646759259259259</v>
      </c>
    </row>
    <row r="903" spans="2:15" ht="15.75" x14ac:dyDescent="0.25">
      <c r="B903" s="177">
        <v>3</v>
      </c>
      <c r="C903" s="103" t="s">
        <v>340</v>
      </c>
      <c r="D903" s="102" t="s">
        <v>888</v>
      </c>
      <c r="E903" s="113">
        <f t="shared" si="359"/>
        <v>94.5</v>
      </c>
      <c r="F903" s="113">
        <f>F904+F905+F906</f>
        <v>17</v>
      </c>
      <c r="G903" s="113">
        <f>G904+G905+G906</f>
        <v>77.5</v>
      </c>
      <c r="H903" s="113">
        <f>H904+H905+H906</f>
        <v>74.5</v>
      </c>
      <c r="I903" s="113">
        <f>I904+I905+I906</f>
        <v>10</v>
      </c>
      <c r="J903" s="113">
        <f>J904+J905+J906</f>
        <v>64.5</v>
      </c>
      <c r="K903" s="113">
        <f t="shared" si="360"/>
        <v>23380.2</v>
      </c>
      <c r="L903" s="113">
        <v>11651.5</v>
      </c>
      <c r="M903" s="113">
        <v>11728.7</v>
      </c>
      <c r="N903" s="113">
        <f t="shared" si="345"/>
        <v>97.095833333333346</v>
      </c>
      <c r="O903" s="113">
        <f t="shared" si="346"/>
        <v>15.153359173126617</v>
      </c>
    </row>
    <row r="904" spans="2:15" ht="15.75" x14ac:dyDescent="0.25">
      <c r="B904" s="177"/>
      <c r="C904" s="153"/>
      <c r="D904" s="65" t="s">
        <v>889</v>
      </c>
      <c r="E904" s="113">
        <f t="shared" si="359"/>
        <v>20</v>
      </c>
      <c r="F904" s="110">
        <v>3</v>
      </c>
      <c r="G904" s="110">
        <v>17</v>
      </c>
      <c r="H904" s="113">
        <f t="shared" si="361"/>
        <v>17</v>
      </c>
      <c r="I904" s="110">
        <v>2</v>
      </c>
      <c r="J904" s="110">
        <v>15</v>
      </c>
      <c r="K904" s="113">
        <f t="shared" si="360"/>
        <v>5079.8</v>
      </c>
      <c r="L904" s="110">
        <v>2330.3000000000002</v>
      </c>
      <c r="M904" s="110">
        <v>2749.5</v>
      </c>
      <c r="N904" s="110">
        <f t="shared" si="345"/>
        <v>97.095833333333346</v>
      </c>
      <c r="O904" s="110">
        <f t="shared" si="346"/>
        <v>15.275</v>
      </c>
    </row>
    <row r="905" spans="2:15" ht="15.75" x14ac:dyDescent="0.25">
      <c r="B905" s="177"/>
      <c r="C905" s="153"/>
      <c r="D905" s="65" t="s">
        <v>890</v>
      </c>
      <c r="E905" s="113">
        <f t="shared" si="359"/>
        <v>43.5</v>
      </c>
      <c r="F905" s="110">
        <v>8</v>
      </c>
      <c r="G905" s="110">
        <v>35.5</v>
      </c>
      <c r="H905" s="113">
        <f t="shared" si="361"/>
        <v>31.5</v>
      </c>
      <c r="I905" s="110">
        <v>4</v>
      </c>
      <c r="J905" s="110">
        <v>27.5</v>
      </c>
      <c r="K905" s="113">
        <f t="shared" si="360"/>
        <v>9976.2999999999993</v>
      </c>
      <c r="L905" s="110">
        <v>4660.6000000000004</v>
      </c>
      <c r="M905" s="110">
        <v>5315.7</v>
      </c>
      <c r="N905" s="110">
        <f t="shared" si="345"/>
        <v>97.095833333333346</v>
      </c>
      <c r="O905" s="110">
        <f t="shared" si="346"/>
        <v>16.108181818181816</v>
      </c>
    </row>
    <row r="906" spans="2:15" ht="15.75" x14ac:dyDescent="0.25">
      <c r="B906" s="177"/>
      <c r="C906" s="153"/>
      <c r="D906" s="65" t="s">
        <v>891</v>
      </c>
      <c r="E906" s="113">
        <f t="shared" si="359"/>
        <v>31</v>
      </c>
      <c r="F906" s="110">
        <v>6</v>
      </c>
      <c r="G906" s="110">
        <v>25</v>
      </c>
      <c r="H906" s="113">
        <f t="shared" si="361"/>
        <v>26</v>
      </c>
      <c r="I906" s="110">
        <v>4</v>
      </c>
      <c r="J906" s="110">
        <v>22</v>
      </c>
      <c r="K906" s="113">
        <f t="shared" si="360"/>
        <v>8324.1</v>
      </c>
      <c r="L906" s="110">
        <v>4660.6000000000004</v>
      </c>
      <c r="M906" s="110">
        <v>3663.5</v>
      </c>
      <c r="N906" s="110">
        <f t="shared" si="345"/>
        <v>97.095833333333346</v>
      </c>
      <c r="O906" s="110">
        <f t="shared" si="346"/>
        <v>13.876893939393939</v>
      </c>
    </row>
    <row r="907" spans="2:15" ht="15.75" x14ac:dyDescent="0.25">
      <c r="B907" s="104">
        <v>4</v>
      </c>
      <c r="C907" s="102" t="s">
        <v>341</v>
      </c>
      <c r="D907" s="17" t="s">
        <v>892</v>
      </c>
      <c r="E907" s="113">
        <f t="shared" si="359"/>
        <v>35</v>
      </c>
      <c r="F907" s="113">
        <v>6</v>
      </c>
      <c r="G907" s="113">
        <v>29</v>
      </c>
      <c r="H907" s="113">
        <f t="shared" si="361"/>
        <v>29</v>
      </c>
      <c r="I907" s="113">
        <v>5</v>
      </c>
      <c r="J907" s="113">
        <v>24</v>
      </c>
      <c r="K907" s="113">
        <f t="shared" si="360"/>
        <v>5713.7</v>
      </c>
      <c r="L907" s="113">
        <v>5102.3999999999996</v>
      </c>
      <c r="M907" s="113">
        <v>611.29999999999995</v>
      </c>
      <c r="N907" s="113">
        <f t="shared" si="345"/>
        <v>85.039999999999992</v>
      </c>
      <c r="O907" s="113">
        <f t="shared" si="346"/>
        <v>2.1225694444444443</v>
      </c>
    </row>
    <row r="908" spans="2:15" ht="28.5" x14ac:dyDescent="0.25">
      <c r="B908" s="177">
        <v>5</v>
      </c>
      <c r="C908" s="102" t="s">
        <v>342</v>
      </c>
      <c r="D908" s="102" t="s">
        <v>342</v>
      </c>
      <c r="E908" s="113">
        <f t="shared" si="359"/>
        <v>43</v>
      </c>
      <c r="F908" s="113">
        <f>F909+F910</f>
        <v>7</v>
      </c>
      <c r="G908" s="113">
        <f>G909+G910</f>
        <v>36</v>
      </c>
      <c r="H908" s="113">
        <f>H909+H910</f>
        <v>40</v>
      </c>
      <c r="I908" s="113">
        <f>I909+I910</f>
        <v>7</v>
      </c>
      <c r="J908" s="113">
        <f>J909+J910</f>
        <v>33</v>
      </c>
      <c r="K908" s="113">
        <f t="shared" si="360"/>
        <v>6437.3</v>
      </c>
      <c r="L908" s="113">
        <v>5747.6</v>
      </c>
      <c r="M908" s="113">
        <v>689.7</v>
      </c>
      <c r="N908" s="113">
        <f t="shared" si="345"/>
        <v>68.423809523809524</v>
      </c>
      <c r="O908" s="113">
        <f t="shared" si="346"/>
        <v>1.7416666666666669</v>
      </c>
    </row>
    <row r="909" spans="2:15" ht="15.75" x14ac:dyDescent="0.25">
      <c r="B909" s="177"/>
      <c r="C909" s="153"/>
      <c r="D909" s="65" t="s">
        <v>893</v>
      </c>
      <c r="E909" s="113">
        <f t="shared" si="359"/>
        <v>23</v>
      </c>
      <c r="F909" s="110">
        <v>4</v>
      </c>
      <c r="G909" s="110">
        <v>19</v>
      </c>
      <c r="H909" s="113">
        <f t="shared" si="361"/>
        <v>22</v>
      </c>
      <c r="I909" s="110">
        <v>4</v>
      </c>
      <c r="J909" s="110">
        <v>18</v>
      </c>
      <c r="K909" s="113">
        <f t="shared" si="360"/>
        <v>3649</v>
      </c>
      <c r="L909" s="110">
        <v>3284.4</v>
      </c>
      <c r="M909" s="110">
        <v>364.6</v>
      </c>
      <c r="N909" s="110">
        <f t="shared" si="345"/>
        <v>68.424999999999997</v>
      </c>
      <c r="O909" s="110">
        <f t="shared" si="346"/>
        <v>1.6879629629629631</v>
      </c>
    </row>
    <row r="910" spans="2:15" ht="15.75" x14ac:dyDescent="0.25">
      <c r="B910" s="177"/>
      <c r="C910" s="153"/>
      <c r="D910" s="65" t="s">
        <v>894</v>
      </c>
      <c r="E910" s="113">
        <f t="shared" si="359"/>
        <v>20</v>
      </c>
      <c r="F910" s="110">
        <v>3</v>
      </c>
      <c r="G910" s="110">
        <v>17</v>
      </c>
      <c r="H910" s="113">
        <f t="shared" si="361"/>
        <v>18</v>
      </c>
      <c r="I910" s="110">
        <v>3</v>
      </c>
      <c r="J910" s="110">
        <v>15</v>
      </c>
      <c r="K910" s="113">
        <f t="shared" si="360"/>
        <v>2788.2999999999997</v>
      </c>
      <c r="L910" s="110">
        <v>2463.1999999999998</v>
      </c>
      <c r="M910" s="110">
        <v>325.10000000000002</v>
      </c>
      <c r="N910" s="110">
        <f t="shared" si="345"/>
        <v>68.422222222222217</v>
      </c>
      <c r="O910" s="110">
        <f t="shared" si="346"/>
        <v>1.8061111111111112</v>
      </c>
    </row>
    <row r="911" spans="2:15" ht="15.75" x14ac:dyDescent="0.25">
      <c r="B911" s="177">
        <v>6</v>
      </c>
      <c r="C911" s="102" t="s">
        <v>343</v>
      </c>
      <c r="D911" s="102" t="s">
        <v>343</v>
      </c>
      <c r="E911" s="113">
        <f t="shared" si="359"/>
        <v>61</v>
      </c>
      <c r="F911" s="113">
        <f>F912+F913+F914</f>
        <v>11</v>
      </c>
      <c r="G911" s="113">
        <f>G912+G913+G914</f>
        <v>50</v>
      </c>
      <c r="H911" s="113">
        <f>H912+H913+H914</f>
        <v>48</v>
      </c>
      <c r="I911" s="113">
        <f>I912+I913+I914</f>
        <v>6</v>
      </c>
      <c r="J911" s="113">
        <f>J912+J913+J914</f>
        <v>42</v>
      </c>
      <c r="K911" s="113">
        <f t="shared" si="360"/>
        <v>9180.4</v>
      </c>
      <c r="L911" s="113">
        <v>7591.5</v>
      </c>
      <c r="M911" s="113">
        <v>1588.9</v>
      </c>
      <c r="N911" s="113">
        <f t="shared" si="345"/>
        <v>105.4375</v>
      </c>
      <c r="O911" s="113">
        <f t="shared" si="346"/>
        <v>3.1525793650793652</v>
      </c>
    </row>
    <row r="912" spans="2:15" ht="15.75" x14ac:dyDescent="0.25">
      <c r="B912" s="177"/>
      <c r="C912" s="153"/>
      <c r="D912" s="65" t="s">
        <v>895</v>
      </c>
      <c r="E912" s="113">
        <f t="shared" si="359"/>
        <v>22</v>
      </c>
      <c r="F912" s="110">
        <v>4</v>
      </c>
      <c r="G912" s="110">
        <v>18</v>
      </c>
      <c r="H912" s="113">
        <f t="shared" si="361"/>
        <v>18</v>
      </c>
      <c r="I912" s="110">
        <v>2</v>
      </c>
      <c r="J912" s="110">
        <v>16</v>
      </c>
      <c r="K912" s="113">
        <f t="shared" si="360"/>
        <v>3150.7</v>
      </c>
      <c r="L912" s="110">
        <v>2530.5</v>
      </c>
      <c r="M912" s="110">
        <v>620.20000000000005</v>
      </c>
      <c r="N912" s="110">
        <f t="shared" si="345"/>
        <v>105.4375</v>
      </c>
      <c r="O912" s="110">
        <f t="shared" si="346"/>
        <v>3.2302083333333336</v>
      </c>
    </row>
    <row r="913" spans="2:15" ht="15.75" x14ac:dyDescent="0.25">
      <c r="B913" s="177"/>
      <c r="C913" s="153"/>
      <c r="D913" s="65" t="s">
        <v>896</v>
      </c>
      <c r="E913" s="113">
        <f t="shared" si="359"/>
        <v>21</v>
      </c>
      <c r="F913" s="110">
        <v>4</v>
      </c>
      <c r="G913" s="110">
        <v>17</v>
      </c>
      <c r="H913" s="113">
        <f t="shared" si="361"/>
        <v>15</v>
      </c>
      <c r="I913" s="110">
        <v>2</v>
      </c>
      <c r="J913" s="110">
        <v>13</v>
      </c>
      <c r="K913" s="113">
        <f t="shared" si="360"/>
        <v>2995.5</v>
      </c>
      <c r="L913" s="110">
        <v>2530.5</v>
      </c>
      <c r="M913" s="110">
        <v>465</v>
      </c>
      <c r="N913" s="110">
        <f t="shared" ref="N913:N970" si="362">L913/I913/12</f>
        <v>105.4375</v>
      </c>
      <c r="O913" s="110">
        <f t="shared" ref="O913:O970" si="363">M913/J913/12</f>
        <v>2.9807692307692304</v>
      </c>
    </row>
    <row r="914" spans="2:15" ht="15.75" x14ac:dyDescent="0.25">
      <c r="B914" s="177"/>
      <c r="C914" s="153"/>
      <c r="D914" s="65" t="s">
        <v>897</v>
      </c>
      <c r="E914" s="113">
        <f t="shared" si="359"/>
        <v>18</v>
      </c>
      <c r="F914" s="110">
        <v>3</v>
      </c>
      <c r="G914" s="110">
        <v>15</v>
      </c>
      <c r="H914" s="113">
        <f t="shared" si="361"/>
        <v>15</v>
      </c>
      <c r="I914" s="110">
        <v>2</v>
      </c>
      <c r="J914" s="110">
        <v>13</v>
      </c>
      <c r="K914" s="113">
        <f t="shared" si="360"/>
        <v>3034.2</v>
      </c>
      <c r="L914" s="110">
        <v>2530.5</v>
      </c>
      <c r="M914" s="110">
        <v>503.7</v>
      </c>
      <c r="N914" s="110">
        <f t="shared" si="362"/>
        <v>105.4375</v>
      </c>
      <c r="O914" s="110">
        <f t="shared" si="363"/>
        <v>3.2288461538461539</v>
      </c>
    </row>
    <row r="915" spans="2:15" ht="15.75" x14ac:dyDescent="0.25">
      <c r="B915" s="177">
        <v>7</v>
      </c>
      <c r="C915" s="102" t="s">
        <v>344</v>
      </c>
      <c r="D915" s="104" t="s">
        <v>344</v>
      </c>
      <c r="E915" s="113">
        <f t="shared" si="359"/>
        <v>99.5</v>
      </c>
      <c r="F915" s="113">
        <f>F916+F917+F918</f>
        <v>18</v>
      </c>
      <c r="G915" s="113">
        <f>G916+G917+G918</f>
        <v>81.5</v>
      </c>
      <c r="H915" s="113">
        <f>H916+H917+H918</f>
        <v>82.5</v>
      </c>
      <c r="I915" s="113">
        <f>I916+I917+I918</f>
        <v>11</v>
      </c>
      <c r="J915" s="113">
        <f>J916+J917+J918</f>
        <v>71.5</v>
      </c>
      <c r="K915" s="113">
        <f t="shared" si="360"/>
        <v>17621.3</v>
      </c>
      <c r="L915" s="113">
        <v>13233.4</v>
      </c>
      <c r="M915" s="113">
        <v>4387.8999999999996</v>
      </c>
      <c r="N915" s="113">
        <f t="shared" si="362"/>
        <v>100.2530303030303</v>
      </c>
      <c r="O915" s="113">
        <f t="shared" si="363"/>
        <v>5.1141025641025637</v>
      </c>
    </row>
    <row r="916" spans="2:15" ht="15.75" x14ac:dyDescent="0.25">
      <c r="B916" s="177"/>
      <c r="C916" s="178"/>
      <c r="D916" s="65" t="s">
        <v>898</v>
      </c>
      <c r="E916" s="113">
        <f t="shared" si="359"/>
        <v>20</v>
      </c>
      <c r="F916" s="110">
        <v>3</v>
      </c>
      <c r="G916" s="110">
        <v>17</v>
      </c>
      <c r="H916" s="113">
        <f t="shared" si="361"/>
        <v>18</v>
      </c>
      <c r="I916" s="110">
        <v>3</v>
      </c>
      <c r="J916" s="110">
        <v>15</v>
      </c>
      <c r="K916" s="113">
        <f t="shared" si="360"/>
        <v>4562.6000000000004</v>
      </c>
      <c r="L916" s="110">
        <v>3609.1</v>
      </c>
      <c r="M916" s="110">
        <v>953.5</v>
      </c>
      <c r="N916" s="110">
        <f t="shared" si="362"/>
        <v>100.25277777777778</v>
      </c>
      <c r="O916" s="110">
        <f t="shared" si="363"/>
        <v>5.2972222222222225</v>
      </c>
    </row>
    <row r="917" spans="2:15" ht="15.75" x14ac:dyDescent="0.25">
      <c r="B917" s="177"/>
      <c r="C917" s="178"/>
      <c r="D917" s="65" t="s">
        <v>899</v>
      </c>
      <c r="E917" s="113">
        <f t="shared" si="359"/>
        <v>59.5</v>
      </c>
      <c r="F917" s="110">
        <v>12</v>
      </c>
      <c r="G917" s="110">
        <v>47.5</v>
      </c>
      <c r="H917" s="113">
        <f t="shared" si="361"/>
        <v>45.5</v>
      </c>
      <c r="I917" s="110">
        <v>5</v>
      </c>
      <c r="J917" s="110">
        <v>40.5</v>
      </c>
      <c r="K917" s="113">
        <f t="shared" si="360"/>
        <v>8431.9000000000015</v>
      </c>
      <c r="L917" s="110">
        <v>6015.1</v>
      </c>
      <c r="M917" s="110">
        <v>2416.8000000000002</v>
      </c>
      <c r="N917" s="110">
        <f t="shared" si="362"/>
        <v>100.25166666666667</v>
      </c>
      <c r="O917" s="110">
        <f t="shared" si="363"/>
        <v>4.9728395061728401</v>
      </c>
    </row>
    <row r="918" spans="2:15" ht="15.75" x14ac:dyDescent="0.25">
      <c r="B918" s="177"/>
      <c r="C918" s="178"/>
      <c r="D918" s="65" t="s">
        <v>900</v>
      </c>
      <c r="E918" s="113">
        <f t="shared" si="359"/>
        <v>20</v>
      </c>
      <c r="F918" s="110">
        <v>3</v>
      </c>
      <c r="G918" s="110">
        <v>17</v>
      </c>
      <c r="H918" s="113">
        <f t="shared" si="361"/>
        <v>19</v>
      </c>
      <c r="I918" s="110">
        <v>3</v>
      </c>
      <c r="J918" s="110">
        <v>16</v>
      </c>
      <c r="K918" s="113">
        <f t="shared" si="360"/>
        <v>4626.8</v>
      </c>
      <c r="L918" s="110">
        <v>3609.2</v>
      </c>
      <c r="M918" s="110">
        <v>1017.6</v>
      </c>
      <c r="N918" s="110">
        <f t="shared" si="362"/>
        <v>100.25555555555555</v>
      </c>
      <c r="O918" s="110">
        <f t="shared" si="363"/>
        <v>5.3</v>
      </c>
    </row>
    <row r="919" spans="2:15" ht="15.75" x14ac:dyDescent="0.25">
      <c r="B919" s="177">
        <v>8</v>
      </c>
      <c r="C919" s="102" t="s">
        <v>345</v>
      </c>
      <c r="D919" s="104" t="s">
        <v>345</v>
      </c>
      <c r="E919" s="113">
        <f>F919+G919</f>
        <v>42</v>
      </c>
      <c r="F919" s="113">
        <f>F920+F921</f>
        <v>7</v>
      </c>
      <c r="G919" s="113">
        <f>G920+G921</f>
        <v>35</v>
      </c>
      <c r="H919" s="113">
        <f>H920+H921</f>
        <v>40</v>
      </c>
      <c r="I919" s="113">
        <f>I920+I921</f>
        <v>6</v>
      </c>
      <c r="J919" s="113">
        <f>J920+J921</f>
        <v>34</v>
      </c>
      <c r="K919" s="113">
        <f t="shared" si="360"/>
        <v>8993.2999999999993</v>
      </c>
      <c r="L919" s="113">
        <v>7675.7</v>
      </c>
      <c r="M919" s="113">
        <v>1317.6</v>
      </c>
      <c r="N919" s="113">
        <f t="shared" si="362"/>
        <v>106.60694444444444</v>
      </c>
      <c r="O919" s="113">
        <f t="shared" si="363"/>
        <v>3.229411764705882</v>
      </c>
    </row>
    <row r="920" spans="2:15" ht="15.75" x14ac:dyDescent="0.25">
      <c r="B920" s="177"/>
      <c r="C920" s="153"/>
      <c r="D920" s="65" t="s">
        <v>901</v>
      </c>
      <c r="E920" s="113">
        <f t="shared" si="359"/>
        <v>22</v>
      </c>
      <c r="F920" s="110">
        <v>4</v>
      </c>
      <c r="G920" s="110">
        <v>18</v>
      </c>
      <c r="H920" s="113">
        <f t="shared" si="361"/>
        <v>21</v>
      </c>
      <c r="I920" s="110">
        <v>3</v>
      </c>
      <c r="J920" s="110">
        <v>18</v>
      </c>
      <c r="K920" s="113">
        <f t="shared" si="360"/>
        <v>4475.3999999999996</v>
      </c>
      <c r="L920" s="110">
        <v>3837.9</v>
      </c>
      <c r="M920" s="110">
        <v>637.5</v>
      </c>
      <c r="N920" s="110">
        <f t="shared" si="362"/>
        <v>106.60833333333333</v>
      </c>
      <c r="O920" s="110">
        <f t="shared" si="363"/>
        <v>2.9513888888888888</v>
      </c>
    </row>
    <row r="921" spans="2:15" ht="15.75" x14ac:dyDescent="0.25">
      <c r="B921" s="177"/>
      <c r="C921" s="153"/>
      <c r="D921" s="65" t="s">
        <v>902</v>
      </c>
      <c r="E921" s="113">
        <f t="shared" si="359"/>
        <v>20</v>
      </c>
      <c r="F921" s="110">
        <v>3</v>
      </c>
      <c r="G921" s="110">
        <v>17</v>
      </c>
      <c r="H921" s="113">
        <f t="shared" si="361"/>
        <v>19</v>
      </c>
      <c r="I921" s="110">
        <v>3</v>
      </c>
      <c r="J921" s="110">
        <v>16</v>
      </c>
      <c r="K921" s="113">
        <f t="shared" si="360"/>
        <v>4517.9000000000005</v>
      </c>
      <c r="L921" s="110">
        <v>3837.8</v>
      </c>
      <c r="M921" s="110">
        <v>680.1</v>
      </c>
      <c r="N921" s="110">
        <f t="shared" si="362"/>
        <v>106.60555555555555</v>
      </c>
      <c r="O921" s="110">
        <f t="shared" si="363"/>
        <v>3.5421875000000003</v>
      </c>
    </row>
    <row r="922" spans="2:15" ht="15.75" x14ac:dyDescent="0.25">
      <c r="B922" s="102">
        <v>9</v>
      </c>
      <c r="C922" s="102" t="s">
        <v>346</v>
      </c>
      <c r="D922" s="17" t="s">
        <v>903</v>
      </c>
      <c r="E922" s="113">
        <f t="shared" si="359"/>
        <v>72</v>
      </c>
      <c r="F922" s="113">
        <v>14</v>
      </c>
      <c r="G922" s="113">
        <v>58</v>
      </c>
      <c r="H922" s="113">
        <f t="shared" si="361"/>
        <v>59</v>
      </c>
      <c r="I922" s="113">
        <v>8</v>
      </c>
      <c r="J922" s="113">
        <v>51</v>
      </c>
      <c r="K922" s="113">
        <f t="shared" si="360"/>
        <v>13180.1</v>
      </c>
      <c r="L922" s="113">
        <v>9075.7000000000007</v>
      </c>
      <c r="M922" s="113">
        <v>4104.3999999999996</v>
      </c>
      <c r="N922" s="113">
        <f t="shared" si="362"/>
        <v>94.538541666666674</v>
      </c>
      <c r="O922" s="113">
        <f t="shared" si="363"/>
        <v>6.7065359477124176</v>
      </c>
    </row>
    <row r="923" spans="2:15" ht="15.75" x14ac:dyDescent="0.25">
      <c r="B923" s="177">
        <v>10</v>
      </c>
      <c r="C923" s="102" t="s">
        <v>347</v>
      </c>
      <c r="D923" s="104" t="s">
        <v>347</v>
      </c>
      <c r="E923" s="113">
        <f t="shared" si="359"/>
        <v>216</v>
      </c>
      <c r="F923" s="113">
        <f>F924+F925+F926+F927</f>
        <v>45</v>
      </c>
      <c r="G923" s="113">
        <f>G924+G925+G926+G927</f>
        <v>171</v>
      </c>
      <c r="H923" s="113">
        <f>H924+H925+H926+H927</f>
        <v>184</v>
      </c>
      <c r="I923" s="113">
        <f>I924+I925+I926+I927</f>
        <v>28</v>
      </c>
      <c r="J923" s="113">
        <f>J924+J925+J926+J927</f>
        <v>156</v>
      </c>
      <c r="K923" s="113">
        <f t="shared" si="360"/>
        <v>59722.7</v>
      </c>
      <c r="L923" s="113">
        <v>45906.1</v>
      </c>
      <c r="M923" s="113">
        <v>13816.6</v>
      </c>
      <c r="N923" s="113">
        <f t="shared" si="362"/>
        <v>136.62529761904761</v>
      </c>
      <c r="O923" s="113">
        <f t="shared" si="363"/>
        <v>7.3806623931623934</v>
      </c>
    </row>
    <row r="924" spans="2:15" ht="15.75" x14ac:dyDescent="0.25">
      <c r="B924" s="177"/>
      <c r="C924" s="153"/>
      <c r="D924" s="65" t="s">
        <v>904</v>
      </c>
      <c r="E924" s="113">
        <f t="shared" si="359"/>
        <v>80.5</v>
      </c>
      <c r="F924" s="110">
        <v>16</v>
      </c>
      <c r="G924" s="110">
        <v>64.5</v>
      </c>
      <c r="H924" s="113">
        <f t="shared" si="361"/>
        <v>64.5</v>
      </c>
      <c r="I924" s="110">
        <v>9</v>
      </c>
      <c r="J924" s="110">
        <v>55.5</v>
      </c>
      <c r="K924" s="113">
        <f t="shared" si="360"/>
        <v>19712.099999999999</v>
      </c>
      <c r="L924" s="110">
        <v>14755.5</v>
      </c>
      <c r="M924" s="110">
        <v>4956.6000000000004</v>
      </c>
      <c r="N924" s="110">
        <f t="shared" si="362"/>
        <v>136.625</v>
      </c>
      <c r="O924" s="110">
        <f t="shared" si="363"/>
        <v>7.4423423423423429</v>
      </c>
    </row>
    <row r="925" spans="2:15" ht="15.75" x14ac:dyDescent="0.25">
      <c r="B925" s="177"/>
      <c r="C925" s="153"/>
      <c r="D925" s="65" t="s">
        <v>905</v>
      </c>
      <c r="E925" s="113">
        <f t="shared" si="359"/>
        <v>83.5</v>
      </c>
      <c r="F925" s="110">
        <v>19</v>
      </c>
      <c r="G925" s="110">
        <v>64.5</v>
      </c>
      <c r="H925" s="113">
        <f t="shared" si="361"/>
        <v>73.5</v>
      </c>
      <c r="I925" s="110">
        <v>12</v>
      </c>
      <c r="J925" s="110">
        <v>61.5</v>
      </c>
      <c r="K925" s="113">
        <f t="shared" si="360"/>
        <v>24990</v>
      </c>
      <c r="L925" s="110">
        <v>19674</v>
      </c>
      <c r="M925" s="110">
        <v>5316</v>
      </c>
      <c r="N925" s="110">
        <f t="shared" si="362"/>
        <v>136.625</v>
      </c>
      <c r="O925" s="110">
        <f t="shared" si="363"/>
        <v>7.2032520325203251</v>
      </c>
    </row>
    <row r="926" spans="2:15" ht="15.75" x14ac:dyDescent="0.25">
      <c r="B926" s="177"/>
      <c r="C926" s="153"/>
      <c r="D926" s="65" t="s">
        <v>906</v>
      </c>
      <c r="E926" s="113">
        <f t="shared" si="359"/>
        <v>34</v>
      </c>
      <c r="F926" s="110">
        <v>7</v>
      </c>
      <c r="G926" s="110">
        <v>27</v>
      </c>
      <c r="H926" s="113">
        <f t="shared" si="361"/>
        <v>31</v>
      </c>
      <c r="I926" s="110">
        <v>5</v>
      </c>
      <c r="J926" s="110">
        <v>26</v>
      </c>
      <c r="K926" s="113">
        <f t="shared" si="360"/>
        <v>10501.1</v>
      </c>
      <c r="L926" s="110">
        <v>8197.5</v>
      </c>
      <c r="M926" s="110">
        <v>2303.6</v>
      </c>
      <c r="N926" s="110">
        <f t="shared" si="362"/>
        <v>136.625</v>
      </c>
      <c r="O926" s="110">
        <f t="shared" si="363"/>
        <v>7.3833333333333329</v>
      </c>
    </row>
    <row r="927" spans="2:15" ht="15.75" x14ac:dyDescent="0.25">
      <c r="B927" s="177"/>
      <c r="C927" s="153"/>
      <c r="D927" s="65" t="s">
        <v>907</v>
      </c>
      <c r="E927" s="113">
        <f t="shared" si="359"/>
        <v>18</v>
      </c>
      <c r="F927" s="110">
        <v>3</v>
      </c>
      <c r="G927" s="110">
        <v>15</v>
      </c>
      <c r="H927" s="113">
        <f t="shared" si="361"/>
        <v>15</v>
      </c>
      <c r="I927" s="110">
        <v>2</v>
      </c>
      <c r="J927" s="110">
        <v>13</v>
      </c>
      <c r="K927" s="113">
        <f t="shared" si="360"/>
        <v>4519.5</v>
      </c>
      <c r="L927" s="110">
        <v>3279.1</v>
      </c>
      <c r="M927" s="110">
        <v>1240.4000000000001</v>
      </c>
      <c r="N927" s="110">
        <f t="shared" si="362"/>
        <v>136.62916666666666</v>
      </c>
      <c r="O927" s="110">
        <f t="shared" si="363"/>
        <v>7.9512820512820523</v>
      </c>
    </row>
    <row r="928" spans="2:15" ht="74.25" customHeight="1" x14ac:dyDescent="0.25">
      <c r="B928" s="8"/>
      <c r="C928" s="140" t="s">
        <v>348</v>
      </c>
      <c r="D928" s="140"/>
      <c r="E928" s="113">
        <f t="shared" ref="E928" si="364">F928+G928</f>
        <v>432</v>
      </c>
      <c r="F928" s="113">
        <f>F929+F930+F933+F936+F940+F944+F948</f>
        <v>78</v>
      </c>
      <c r="G928" s="113">
        <f>G929+G930+G933+G936+G940+G944+G948</f>
        <v>354</v>
      </c>
      <c r="H928" s="113">
        <f t="shared" ref="H928" si="365">I928+J928</f>
        <v>405</v>
      </c>
      <c r="I928" s="113">
        <f>I929+I930+I933+I936+I940+I944+I948</f>
        <v>64</v>
      </c>
      <c r="J928" s="113">
        <f>J929+J930+J933+J936+J940+J944+J948</f>
        <v>341</v>
      </c>
      <c r="K928" s="113">
        <f t="shared" ref="K928" si="366">L928+M928</f>
        <v>107159.3</v>
      </c>
      <c r="L928" s="113">
        <f>L929+L930+L933+L936+L940+L944+L948</f>
        <v>80064.100000000006</v>
      </c>
      <c r="M928" s="113">
        <f>M929+M930+M933+M936+M940+M944+M948</f>
        <v>27095.199999999997</v>
      </c>
      <c r="N928" s="113">
        <f t="shared" si="362"/>
        <v>104.25013020833335</v>
      </c>
      <c r="O928" s="113">
        <f t="shared" si="363"/>
        <v>6.6215053763440856</v>
      </c>
    </row>
    <row r="929" spans="2:15" ht="49.5" customHeight="1" x14ac:dyDescent="0.25">
      <c r="B929" s="21">
        <v>1</v>
      </c>
      <c r="C929" s="149" t="s">
        <v>349</v>
      </c>
      <c r="D929" s="149"/>
      <c r="E929" s="110">
        <f>F929+G929</f>
        <v>15</v>
      </c>
      <c r="F929" s="110"/>
      <c r="G929" s="110">
        <v>15</v>
      </c>
      <c r="H929" s="110">
        <f>I929+J929</f>
        <v>15</v>
      </c>
      <c r="I929" s="110"/>
      <c r="J929" s="110">
        <v>15</v>
      </c>
      <c r="K929" s="110">
        <f t="shared" ref="K929:K950" si="367">L929+M929</f>
        <v>4178.5</v>
      </c>
      <c r="L929" s="110"/>
      <c r="M929" s="110">
        <v>4178.5</v>
      </c>
      <c r="N929" s="110"/>
      <c r="O929" s="110">
        <f t="shared" si="363"/>
        <v>23.213888888888889</v>
      </c>
    </row>
    <row r="930" spans="2:15" ht="15.75" x14ac:dyDescent="0.25">
      <c r="B930" s="16">
        <v>2</v>
      </c>
      <c r="C930" s="17" t="s">
        <v>352</v>
      </c>
      <c r="D930" s="105"/>
      <c r="E930" s="113">
        <f t="shared" ref="E930:E950" si="368">F930+G930</f>
        <v>41</v>
      </c>
      <c r="F930" s="113">
        <f>SUM(F931:F932)</f>
        <v>7</v>
      </c>
      <c r="G930" s="113">
        <f>SUM(G931:G932)</f>
        <v>34</v>
      </c>
      <c r="H930" s="113">
        <f t="shared" ref="H930:H950" si="369">I930+J930</f>
        <v>38</v>
      </c>
      <c r="I930" s="113">
        <f>SUM(I931:I932)</f>
        <v>6</v>
      </c>
      <c r="J930" s="113">
        <f>SUM(J931:J932)</f>
        <v>32</v>
      </c>
      <c r="K930" s="113">
        <f t="shared" si="367"/>
        <v>6923.5</v>
      </c>
      <c r="L930" s="113">
        <f>SUM(L931:L932)</f>
        <v>6182.9000000000005</v>
      </c>
      <c r="M930" s="113">
        <f>SUM(M931:M932)</f>
        <v>740.59999999999991</v>
      </c>
      <c r="N930" s="113">
        <f t="shared" si="362"/>
        <v>85.873611111111117</v>
      </c>
      <c r="O930" s="113">
        <f t="shared" si="363"/>
        <v>1.9286458333333332</v>
      </c>
    </row>
    <row r="931" spans="2:15" ht="15.75" x14ac:dyDescent="0.25">
      <c r="B931" s="21"/>
      <c r="C931" s="65"/>
      <c r="D931" s="65" t="s">
        <v>908</v>
      </c>
      <c r="E931" s="110">
        <f t="shared" si="368"/>
        <v>23</v>
      </c>
      <c r="F931" s="110">
        <v>4</v>
      </c>
      <c r="G931" s="110">
        <v>19</v>
      </c>
      <c r="H931" s="110">
        <f t="shared" si="369"/>
        <v>23</v>
      </c>
      <c r="I931" s="110">
        <v>4</v>
      </c>
      <c r="J931" s="110">
        <v>19</v>
      </c>
      <c r="K931" s="110">
        <f t="shared" si="367"/>
        <v>4663.8</v>
      </c>
      <c r="L931" s="110">
        <v>4303.1000000000004</v>
      </c>
      <c r="M931" s="110">
        <v>360.7</v>
      </c>
      <c r="N931" s="110">
        <f t="shared" si="362"/>
        <v>89.647916666666674</v>
      </c>
      <c r="O931" s="110">
        <f t="shared" si="363"/>
        <v>1.5820175438596491</v>
      </c>
    </row>
    <row r="932" spans="2:15" ht="15.75" x14ac:dyDescent="0.25">
      <c r="B932" s="21"/>
      <c r="C932" s="65"/>
      <c r="D932" s="65" t="s">
        <v>909</v>
      </c>
      <c r="E932" s="110">
        <f t="shared" si="368"/>
        <v>18</v>
      </c>
      <c r="F932" s="110">
        <v>3</v>
      </c>
      <c r="G932" s="110">
        <v>15</v>
      </c>
      <c r="H932" s="110">
        <f t="shared" si="369"/>
        <v>15</v>
      </c>
      <c r="I932" s="110">
        <v>2</v>
      </c>
      <c r="J932" s="110">
        <v>13</v>
      </c>
      <c r="K932" s="110">
        <f t="shared" si="367"/>
        <v>2259.6999999999998</v>
      </c>
      <c r="L932" s="110">
        <v>1879.8</v>
      </c>
      <c r="M932" s="110">
        <v>379.9</v>
      </c>
      <c r="N932" s="110">
        <f t="shared" si="362"/>
        <v>78.325000000000003</v>
      </c>
      <c r="O932" s="110">
        <f t="shared" si="363"/>
        <v>2.43525641025641</v>
      </c>
    </row>
    <row r="933" spans="2:15" ht="15.75" x14ac:dyDescent="0.25">
      <c r="B933" s="16">
        <v>3</v>
      </c>
      <c r="C933" s="17" t="s">
        <v>910</v>
      </c>
      <c r="D933" s="17"/>
      <c r="E933" s="113">
        <f t="shared" si="368"/>
        <v>47</v>
      </c>
      <c r="F933" s="113">
        <f>SUM(F934:F935)</f>
        <v>9</v>
      </c>
      <c r="G933" s="113">
        <f>SUM(G934:G935)</f>
        <v>38</v>
      </c>
      <c r="H933" s="113">
        <f t="shared" si="369"/>
        <v>46</v>
      </c>
      <c r="I933" s="113">
        <f>SUM(I934:I935)</f>
        <v>8</v>
      </c>
      <c r="J933" s="113">
        <f>SUM(J934:J935)</f>
        <v>38</v>
      </c>
      <c r="K933" s="113">
        <f t="shared" si="367"/>
        <v>18511.599999999999</v>
      </c>
      <c r="L933" s="113">
        <f>SUM(L934:L935)</f>
        <v>10062.200000000001</v>
      </c>
      <c r="M933" s="113">
        <f>SUM(M934:M935)</f>
        <v>8449.4</v>
      </c>
      <c r="N933" s="113">
        <f t="shared" si="362"/>
        <v>104.81458333333335</v>
      </c>
      <c r="O933" s="113">
        <f t="shared" si="363"/>
        <v>18.529385964912279</v>
      </c>
    </row>
    <row r="934" spans="2:15" ht="15.75" x14ac:dyDescent="0.25">
      <c r="B934" s="21"/>
      <c r="C934" s="65"/>
      <c r="D934" s="65" t="s">
        <v>911</v>
      </c>
      <c r="E934" s="110">
        <f t="shared" si="368"/>
        <v>22</v>
      </c>
      <c r="F934" s="110">
        <v>4</v>
      </c>
      <c r="G934" s="110">
        <v>18</v>
      </c>
      <c r="H934" s="110">
        <f t="shared" si="369"/>
        <v>21</v>
      </c>
      <c r="I934" s="110">
        <v>3</v>
      </c>
      <c r="J934" s="110">
        <v>18</v>
      </c>
      <c r="K934" s="110">
        <f t="shared" si="367"/>
        <v>7975.5</v>
      </c>
      <c r="L934" s="110">
        <v>3836.6</v>
      </c>
      <c r="M934" s="110">
        <v>4138.8999999999996</v>
      </c>
      <c r="N934" s="110">
        <f t="shared" si="362"/>
        <v>106.57222222222221</v>
      </c>
      <c r="O934" s="110">
        <f t="shared" si="363"/>
        <v>19.161574074074071</v>
      </c>
    </row>
    <row r="935" spans="2:15" ht="15.75" x14ac:dyDescent="0.25">
      <c r="B935" s="21"/>
      <c r="C935" s="65"/>
      <c r="D935" s="65" t="s">
        <v>912</v>
      </c>
      <c r="E935" s="110">
        <f t="shared" si="368"/>
        <v>25</v>
      </c>
      <c r="F935" s="110">
        <v>5</v>
      </c>
      <c r="G935" s="110">
        <v>20</v>
      </c>
      <c r="H935" s="110">
        <f t="shared" si="369"/>
        <v>25</v>
      </c>
      <c r="I935" s="110">
        <v>5</v>
      </c>
      <c r="J935" s="110">
        <v>20</v>
      </c>
      <c r="K935" s="110">
        <f t="shared" si="367"/>
        <v>10536.1</v>
      </c>
      <c r="L935" s="110">
        <v>6225.6</v>
      </c>
      <c r="M935" s="110">
        <v>4310.5</v>
      </c>
      <c r="N935" s="110">
        <f t="shared" si="362"/>
        <v>103.76</v>
      </c>
      <c r="O935" s="110">
        <f t="shared" si="363"/>
        <v>17.960416666666667</v>
      </c>
    </row>
    <row r="936" spans="2:15" ht="15.75" x14ac:dyDescent="0.25">
      <c r="B936" s="16">
        <v>4</v>
      </c>
      <c r="C936" s="17" t="s">
        <v>913</v>
      </c>
      <c r="D936" s="17"/>
      <c r="E936" s="113">
        <f t="shared" si="368"/>
        <v>73</v>
      </c>
      <c r="F936" s="113">
        <f>SUM(F937:F939)</f>
        <v>14</v>
      </c>
      <c r="G936" s="113">
        <f>SUM(G937:G939)</f>
        <v>59</v>
      </c>
      <c r="H936" s="113">
        <f t="shared" si="369"/>
        <v>67</v>
      </c>
      <c r="I936" s="113">
        <f>SUM(I937:I939)</f>
        <v>11</v>
      </c>
      <c r="J936" s="113">
        <f>SUM(J937:J939)</f>
        <v>56</v>
      </c>
      <c r="K936" s="113">
        <f t="shared" si="367"/>
        <v>15027.3</v>
      </c>
      <c r="L936" s="113">
        <f>SUM(L937:L939)</f>
        <v>13419.599999999999</v>
      </c>
      <c r="M936" s="113">
        <f>SUM(M937:M939)</f>
        <v>1607.6999999999998</v>
      </c>
      <c r="N936" s="113">
        <f t="shared" si="362"/>
        <v>101.66363636363634</v>
      </c>
      <c r="O936" s="113">
        <f t="shared" si="363"/>
        <v>2.3924107142857141</v>
      </c>
    </row>
    <row r="937" spans="2:15" ht="15.75" x14ac:dyDescent="0.25">
      <c r="B937" s="21"/>
      <c r="C937" s="65"/>
      <c r="D937" s="65" t="s">
        <v>914</v>
      </c>
      <c r="E937" s="110">
        <f t="shared" si="368"/>
        <v>21</v>
      </c>
      <c r="F937" s="110">
        <v>4</v>
      </c>
      <c r="G937" s="110">
        <v>17</v>
      </c>
      <c r="H937" s="110">
        <f t="shared" si="369"/>
        <v>20</v>
      </c>
      <c r="I937" s="110">
        <v>4</v>
      </c>
      <c r="J937" s="110">
        <v>16</v>
      </c>
      <c r="K937" s="110">
        <f t="shared" si="367"/>
        <v>5464.9000000000005</v>
      </c>
      <c r="L937" s="110">
        <v>4988.6000000000004</v>
      </c>
      <c r="M937" s="110">
        <v>476.3</v>
      </c>
      <c r="N937" s="110">
        <f t="shared" si="362"/>
        <v>103.92916666666667</v>
      </c>
      <c r="O937" s="110">
        <f t="shared" si="363"/>
        <v>2.4807291666666669</v>
      </c>
    </row>
    <row r="938" spans="2:15" ht="15.75" x14ac:dyDescent="0.25">
      <c r="B938" s="21"/>
      <c r="C938" s="65"/>
      <c r="D938" s="65" t="s">
        <v>915</v>
      </c>
      <c r="E938" s="110">
        <f t="shared" si="368"/>
        <v>25</v>
      </c>
      <c r="F938" s="110">
        <v>5</v>
      </c>
      <c r="G938" s="110">
        <v>20</v>
      </c>
      <c r="H938" s="110">
        <f t="shared" si="369"/>
        <v>23</v>
      </c>
      <c r="I938" s="110">
        <v>4</v>
      </c>
      <c r="J938" s="110">
        <v>19</v>
      </c>
      <c r="K938" s="110">
        <f t="shared" si="367"/>
        <v>5403.2</v>
      </c>
      <c r="L938" s="110">
        <v>4902.7</v>
      </c>
      <c r="M938" s="110">
        <v>500.5</v>
      </c>
      <c r="N938" s="110">
        <f t="shared" si="362"/>
        <v>102.13958333333333</v>
      </c>
      <c r="O938" s="110">
        <f t="shared" si="363"/>
        <v>2.195175438596491</v>
      </c>
    </row>
    <row r="939" spans="2:15" ht="15.75" x14ac:dyDescent="0.25">
      <c r="B939" s="21"/>
      <c r="C939" s="65"/>
      <c r="D939" s="65" t="s">
        <v>916</v>
      </c>
      <c r="E939" s="110">
        <f t="shared" si="368"/>
        <v>27</v>
      </c>
      <c r="F939" s="110">
        <v>5</v>
      </c>
      <c r="G939" s="110">
        <v>22</v>
      </c>
      <c r="H939" s="110">
        <f t="shared" si="369"/>
        <v>24</v>
      </c>
      <c r="I939" s="110">
        <v>3</v>
      </c>
      <c r="J939" s="110">
        <v>21</v>
      </c>
      <c r="K939" s="110">
        <f t="shared" si="367"/>
        <v>4159.2</v>
      </c>
      <c r="L939" s="110">
        <v>3528.3</v>
      </c>
      <c r="M939" s="110">
        <v>630.9</v>
      </c>
      <c r="N939" s="110">
        <f t="shared" si="362"/>
        <v>98.00833333333334</v>
      </c>
      <c r="O939" s="110">
        <f t="shared" si="363"/>
        <v>2.5035714285714286</v>
      </c>
    </row>
    <row r="940" spans="2:15" ht="15.75" x14ac:dyDescent="0.25">
      <c r="B940" s="16">
        <v>5</v>
      </c>
      <c r="C940" s="17" t="s">
        <v>353</v>
      </c>
      <c r="D940" s="17"/>
      <c r="E940" s="113">
        <f t="shared" si="368"/>
        <v>140</v>
      </c>
      <c r="F940" s="113">
        <f>SUM(F941:F943)</f>
        <v>27</v>
      </c>
      <c r="G940" s="113">
        <f>SUM(G941:G943)</f>
        <v>113</v>
      </c>
      <c r="H940" s="113">
        <f t="shared" si="369"/>
        <v>134</v>
      </c>
      <c r="I940" s="113">
        <f>SUM(I941:I943)</f>
        <v>23</v>
      </c>
      <c r="J940" s="113">
        <f>SUM(J941:J943)</f>
        <v>111</v>
      </c>
      <c r="K940" s="113">
        <f t="shared" si="367"/>
        <v>39303.200000000004</v>
      </c>
      <c r="L940" s="113">
        <f>SUM(L941:L943)</f>
        <v>32544.300000000003</v>
      </c>
      <c r="M940" s="113">
        <f>SUM(M941:M943)</f>
        <v>6758.9</v>
      </c>
      <c r="N940" s="113">
        <f t="shared" si="362"/>
        <v>117.91413043478262</v>
      </c>
      <c r="O940" s="113">
        <f t="shared" si="363"/>
        <v>5.0742492492492488</v>
      </c>
    </row>
    <row r="941" spans="2:15" ht="15.75" x14ac:dyDescent="0.25">
      <c r="B941" s="21"/>
      <c r="C941" s="65"/>
      <c r="D941" s="65" t="s">
        <v>917</v>
      </c>
      <c r="E941" s="110">
        <f t="shared" si="368"/>
        <v>45</v>
      </c>
      <c r="F941" s="110">
        <v>9</v>
      </c>
      <c r="G941" s="110">
        <v>36</v>
      </c>
      <c r="H941" s="110">
        <f t="shared" si="369"/>
        <v>45</v>
      </c>
      <c r="I941" s="110">
        <v>9</v>
      </c>
      <c r="J941" s="110">
        <v>36</v>
      </c>
      <c r="K941" s="110">
        <f t="shared" si="367"/>
        <v>14494.900000000001</v>
      </c>
      <c r="L941" s="110">
        <v>12404.6</v>
      </c>
      <c r="M941" s="110">
        <v>2090.3000000000002</v>
      </c>
      <c r="N941" s="110">
        <f t="shared" si="362"/>
        <v>114.85740740740742</v>
      </c>
      <c r="O941" s="110">
        <f t="shared" si="363"/>
        <v>4.8386574074074078</v>
      </c>
    </row>
    <row r="942" spans="2:15" ht="15.75" x14ac:dyDescent="0.25">
      <c r="B942" s="21"/>
      <c r="C942" s="65"/>
      <c r="D942" s="65" t="s">
        <v>918</v>
      </c>
      <c r="E942" s="110">
        <f t="shared" si="368"/>
        <v>30</v>
      </c>
      <c r="F942" s="110">
        <v>5</v>
      </c>
      <c r="G942" s="110">
        <v>25</v>
      </c>
      <c r="H942" s="110">
        <f t="shared" si="369"/>
        <v>29</v>
      </c>
      <c r="I942" s="110">
        <v>5</v>
      </c>
      <c r="J942" s="110">
        <v>24</v>
      </c>
      <c r="K942" s="110">
        <f t="shared" si="367"/>
        <v>8393.9</v>
      </c>
      <c r="L942" s="110">
        <v>6812.8</v>
      </c>
      <c r="M942" s="110">
        <v>1581.1</v>
      </c>
      <c r="N942" s="110">
        <f t="shared" si="362"/>
        <v>113.54666666666667</v>
      </c>
      <c r="O942" s="110">
        <f t="shared" si="363"/>
        <v>5.4899305555555555</v>
      </c>
    </row>
    <row r="943" spans="2:15" ht="15.75" x14ac:dyDescent="0.25">
      <c r="B943" s="21"/>
      <c r="C943" s="65"/>
      <c r="D943" s="65" t="s">
        <v>534</v>
      </c>
      <c r="E943" s="110">
        <f t="shared" si="368"/>
        <v>65</v>
      </c>
      <c r="F943" s="110">
        <v>13</v>
      </c>
      <c r="G943" s="110">
        <v>52</v>
      </c>
      <c r="H943" s="110">
        <f t="shared" si="369"/>
        <v>60</v>
      </c>
      <c r="I943" s="110">
        <v>9</v>
      </c>
      <c r="J943" s="110">
        <v>51</v>
      </c>
      <c r="K943" s="110">
        <f t="shared" si="367"/>
        <v>16414.400000000001</v>
      </c>
      <c r="L943" s="110">
        <v>13326.9</v>
      </c>
      <c r="M943" s="110">
        <v>3087.5</v>
      </c>
      <c r="N943" s="110">
        <f t="shared" si="362"/>
        <v>123.39722222222223</v>
      </c>
      <c r="O943" s="110">
        <f t="shared" si="363"/>
        <v>5.0449346405228761</v>
      </c>
    </row>
    <row r="944" spans="2:15" ht="15.75" x14ac:dyDescent="0.25">
      <c r="B944" s="16">
        <v>6</v>
      </c>
      <c r="C944" s="17" t="s">
        <v>919</v>
      </c>
      <c r="D944" s="17"/>
      <c r="E944" s="113">
        <f t="shared" si="368"/>
        <v>60</v>
      </c>
      <c r="F944" s="113">
        <f>SUM(F945:F947)</f>
        <v>11</v>
      </c>
      <c r="G944" s="113">
        <f>SUM(G945:G947)</f>
        <v>49</v>
      </c>
      <c r="H944" s="113">
        <f t="shared" si="369"/>
        <v>51</v>
      </c>
      <c r="I944" s="113">
        <f>SUM(I945:I947)</f>
        <v>7</v>
      </c>
      <c r="J944" s="113">
        <f>SUM(J945:J947)</f>
        <v>44</v>
      </c>
      <c r="K944" s="113">
        <f t="shared" si="367"/>
        <v>7580.3</v>
      </c>
      <c r="L944" s="113">
        <f>SUM(L945:L947)</f>
        <v>6768.5</v>
      </c>
      <c r="M944" s="113">
        <f>SUM(M945:M947)</f>
        <v>811.8</v>
      </c>
      <c r="N944" s="113">
        <f t="shared" si="362"/>
        <v>80.577380952380949</v>
      </c>
      <c r="O944" s="113">
        <f t="shared" si="363"/>
        <v>1.5374999999999999</v>
      </c>
    </row>
    <row r="945" spans="2:15" ht="15.75" x14ac:dyDescent="0.25">
      <c r="B945" s="21"/>
      <c r="C945" s="65"/>
      <c r="D945" s="65" t="s">
        <v>920</v>
      </c>
      <c r="E945" s="110">
        <f t="shared" si="368"/>
        <v>20</v>
      </c>
      <c r="F945" s="110">
        <v>4</v>
      </c>
      <c r="G945" s="110">
        <v>16</v>
      </c>
      <c r="H945" s="110">
        <f t="shared" si="369"/>
        <v>18</v>
      </c>
      <c r="I945" s="110">
        <v>2</v>
      </c>
      <c r="J945" s="110">
        <v>16</v>
      </c>
      <c r="K945" s="110">
        <f t="shared" si="367"/>
        <v>2358.7999999999997</v>
      </c>
      <c r="L945" s="110">
        <v>2075.6999999999998</v>
      </c>
      <c r="M945" s="110">
        <v>283.10000000000002</v>
      </c>
      <c r="N945" s="110">
        <f t="shared" si="362"/>
        <v>86.487499999999997</v>
      </c>
      <c r="O945" s="110">
        <f t="shared" si="363"/>
        <v>1.4744791666666668</v>
      </c>
    </row>
    <row r="946" spans="2:15" ht="15.75" x14ac:dyDescent="0.25">
      <c r="B946" s="21"/>
      <c r="C946" s="65"/>
      <c r="D946" s="65" t="s">
        <v>921</v>
      </c>
      <c r="E946" s="110">
        <f t="shared" si="368"/>
        <v>17</v>
      </c>
      <c r="F946" s="110">
        <v>3</v>
      </c>
      <c r="G946" s="110">
        <v>14</v>
      </c>
      <c r="H946" s="110">
        <f t="shared" si="369"/>
        <v>12</v>
      </c>
      <c r="I946" s="110">
        <v>2</v>
      </c>
      <c r="J946" s="110">
        <v>10</v>
      </c>
      <c r="K946" s="110">
        <f t="shared" si="367"/>
        <v>2019</v>
      </c>
      <c r="L946" s="110">
        <v>1865.3</v>
      </c>
      <c r="M946" s="110">
        <v>153.69999999999999</v>
      </c>
      <c r="N946" s="110">
        <f t="shared" si="362"/>
        <v>77.720833333333331</v>
      </c>
      <c r="O946" s="110">
        <f t="shared" si="363"/>
        <v>1.2808333333333333</v>
      </c>
    </row>
    <row r="947" spans="2:15" ht="15.75" x14ac:dyDescent="0.25">
      <c r="B947" s="21"/>
      <c r="C947" s="65"/>
      <c r="D947" s="65" t="s">
        <v>922</v>
      </c>
      <c r="E947" s="110">
        <f t="shared" si="368"/>
        <v>23</v>
      </c>
      <c r="F947" s="110">
        <v>4</v>
      </c>
      <c r="G947" s="110">
        <v>19</v>
      </c>
      <c r="H947" s="110">
        <f t="shared" si="369"/>
        <v>21</v>
      </c>
      <c r="I947" s="110">
        <v>3</v>
      </c>
      <c r="J947" s="110">
        <v>18</v>
      </c>
      <c r="K947" s="110">
        <f t="shared" si="367"/>
        <v>3202.5</v>
      </c>
      <c r="L947" s="110">
        <v>2827.5</v>
      </c>
      <c r="M947" s="110">
        <v>375</v>
      </c>
      <c r="N947" s="110">
        <f t="shared" si="362"/>
        <v>78.541666666666671</v>
      </c>
      <c r="O947" s="110">
        <f t="shared" si="363"/>
        <v>1.7361111111111109</v>
      </c>
    </row>
    <row r="948" spans="2:15" ht="15.75" x14ac:dyDescent="0.25">
      <c r="B948" s="16">
        <v>7</v>
      </c>
      <c r="C948" s="17" t="s">
        <v>923</v>
      </c>
      <c r="D948" s="17"/>
      <c r="E948" s="113">
        <f t="shared" si="368"/>
        <v>56</v>
      </c>
      <c r="F948" s="113">
        <f>SUM(F949:F950)</f>
        <v>10</v>
      </c>
      <c r="G948" s="113">
        <f>SUM(G949:G950)</f>
        <v>46</v>
      </c>
      <c r="H948" s="113">
        <f t="shared" si="369"/>
        <v>54</v>
      </c>
      <c r="I948" s="113">
        <f>SUM(I949:I950)</f>
        <v>9</v>
      </c>
      <c r="J948" s="113">
        <f>SUM(J949:J950)</f>
        <v>45</v>
      </c>
      <c r="K948" s="113">
        <f t="shared" si="367"/>
        <v>15634.900000000001</v>
      </c>
      <c r="L948" s="113">
        <f>SUM(L949:L950)</f>
        <v>11086.6</v>
      </c>
      <c r="M948" s="113">
        <f>SUM(M949:M950)</f>
        <v>4548.3</v>
      </c>
      <c r="N948" s="113">
        <f t="shared" si="362"/>
        <v>102.6537037037037</v>
      </c>
      <c r="O948" s="113">
        <f t="shared" si="363"/>
        <v>8.4227777777777781</v>
      </c>
    </row>
    <row r="949" spans="2:15" ht="15.75" x14ac:dyDescent="0.25">
      <c r="B949" s="21"/>
      <c r="C949" s="65"/>
      <c r="D949" s="65" t="s">
        <v>924</v>
      </c>
      <c r="E949" s="110">
        <f t="shared" si="368"/>
        <v>25</v>
      </c>
      <c r="F949" s="110">
        <v>4</v>
      </c>
      <c r="G949" s="110">
        <v>21</v>
      </c>
      <c r="H949" s="110">
        <f t="shared" si="369"/>
        <v>25</v>
      </c>
      <c r="I949" s="110">
        <v>4</v>
      </c>
      <c r="J949" s="110">
        <v>21</v>
      </c>
      <c r="K949" s="110">
        <f t="shared" si="367"/>
        <v>6837.4</v>
      </c>
      <c r="L949" s="110">
        <v>4653</v>
      </c>
      <c r="M949" s="110">
        <v>2184.4</v>
      </c>
      <c r="N949" s="110">
        <f t="shared" si="362"/>
        <v>96.9375</v>
      </c>
      <c r="O949" s="110">
        <f t="shared" si="363"/>
        <v>8.6682539682539694</v>
      </c>
    </row>
    <row r="950" spans="2:15" ht="15.75" x14ac:dyDescent="0.25">
      <c r="B950" s="21"/>
      <c r="C950" s="65"/>
      <c r="D950" s="65" t="s">
        <v>925</v>
      </c>
      <c r="E950" s="110">
        <f t="shared" si="368"/>
        <v>31</v>
      </c>
      <c r="F950" s="110">
        <v>6</v>
      </c>
      <c r="G950" s="110">
        <v>25</v>
      </c>
      <c r="H950" s="110">
        <f t="shared" si="369"/>
        <v>29</v>
      </c>
      <c r="I950" s="110">
        <v>5</v>
      </c>
      <c r="J950" s="110">
        <v>24</v>
      </c>
      <c r="K950" s="110">
        <f t="shared" si="367"/>
        <v>8797.5</v>
      </c>
      <c r="L950" s="110">
        <v>6433.6</v>
      </c>
      <c r="M950" s="110">
        <v>2363.9</v>
      </c>
      <c r="N950" s="110">
        <f t="shared" si="362"/>
        <v>107.22666666666667</v>
      </c>
      <c r="O950" s="110">
        <f t="shared" si="363"/>
        <v>8.2079861111111114</v>
      </c>
    </row>
    <row r="951" spans="2:15" ht="67.5" customHeight="1" x14ac:dyDescent="0.25">
      <c r="B951" s="8"/>
      <c r="C951" s="140" t="s">
        <v>354</v>
      </c>
      <c r="D951" s="140"/>
      <c r="E951" s="113">
        <f t="shared" ref="E951" si="370">F951+G951</f>
        <v>730</v>
      </c>
      <c r="F951" s="113">
        <f>F952+F953+F956+F959+F962+F965+F969+F972+F975+F978+F982+F985</f>
        <v>131</v>
      </c>
      <c r="G951" s="113">
        <f>G952+G953+G956+G959+G962+G965+G969+G972+G975+G978+G982+G985</f>
        <v>599</v>
      </c>
      <c r="H951" s="113">
        <f t="shared" ref="H951" si="371">I951+J951</f>
        <v>630</v>
      </c>
      <c r="I951" s="113">
        <f>I952+I953+I956+I959+I962+I965+I969+I972+I975+I978+I982+I985</f>
        <v>99</v>
      </c>
      <c r="J951" s="113">
        <f>J952+J953+J956+J959+J962+J965+J969+J972+J975+J978+J982+J985</f>
        <v>531</v>
      </c>
      <c r="K951" s="113">
        <f t="shared" ref="K951" si="372">L951+M951</f>
        <v>166062.09999999998</v>
      </c>
      <c r="L951" s="113">
        <f>L952+L953+L956+L959+L962+L965+L969+L972+L975+L978+L982+L985</f>
        <v>123359.4</v>
      </c>
      <c r="M951" s="113">
        <f>M952+M953+M956+M959+M962+M965+M969+M972+M975+M978+M982+M985</f>
        <v>42702.7</v>
      </c>
      <c r="N951" s="113">
        <f t="shared" si="362"/>
        <v>103.83787878787878</v>
      </c>
      <c r="O951" s="113">
        <f t="shared" si="363"/>
        <v>6.7016164469554296</v>
      </c>
    </row>
    <row r="952" spans="2:15" ht="48" customHeight="1" x14ac:dyDescent="0.25">
      <c r="B952" s="27"/>
      <c r="C952" s="149" t="s">
        <v>960</v>
      </c>
      <c r="D952" s="149"/>
      <c r="E952" s="110">
        <v>17</v>
      </c>
      <c r="F952" s="110"/>
      <c r="G952" s="110">
        <v>17</v>
      </c>
      <c r="H952" s="110">
        <v>14</v>
      </c>
      <c r="I952" s="110"/>
      <c r="J952" s="110">
        <v>15</v>
      </c>
      <c r="K952" s="110">
        <f>L952+M952</f>
        <v>5073.8</v>
      </c>
      <c r="L952" s="110"/>
      <c r="M952" s="110">
        <v>5073.8</v>
      </c>
      <c r="N952" s="114"/>
      <c r="O952" s="114">
        <f t="shared" si="363"/>
        <v>28.187777777777779</v>
      </c>
    </row>
    <row r="953" spans="2:15" ht="15.75" x14ac:dyDescent="0.25">
      <c r="B953" s="106">
        <v>1</v>
      </c>
      <c r="C953" s="152" t="s">
        <v>357</v>
      </c>
      <c r="D953" s="152"/>
      <c r="E953" s="113">
        <f t="shared" ref="E953:M953" si="373">E954+E955</f>
        <v>53</v>
      </c>
      <c r="F953" s="113">
        <f t="shared" si="373"/>
        <v>10</v>
      </c>
      <c r="G953" s="113">
        <f t="shared" si="373"/>
        <v>43</v>
      </c>
      <c r="H953" s="113">
        <f t="shared" si="373"/>
        <v>44</v>
      </c>
      <c r="I953" s="113">
        <f t="shared" si="373"/>
        <v>7</v>
      </c>
      <c r="J953" s="113">
        <f t="shared" si="373"/>
        <v>37</v>
      </c>
      <c r="K953" s="113">
        <f t="shared" si="373"/>
        <v>16714.300000000003</v>
      </c>
      <c r="L953" s="113">
        <f t="shared" si="373"/>
        <v>14003.900000000001</v>
      </c>
      <c r="M953" s="113">
        <f t="shared" si="373"/>
        <v>2710.3999999999996</v>
      </c>
      <c r="N953" s="113">
        <f t="shared" si="362"/>
        <v>166.71309523809526</v>
      </c>
      <c r="O953" s="113">
        <f t="shared" si="363"/>
        <v>6.1045045045045034</v>
      </c>
    </row>
    <row r="954" spans="2:15" ht="15.75" x14ac:dyDescent="0.25">
      <c r="B954" s="165"/>
      <c r="C954" s="65"/>
      <c r="D954" s="65" t="s">
        <v>926</v>
      </c>
      <c r="E954" s="110">
        <f>F954+G954</f>
        <v>32.5</v>
      </c>
      <c r="F954" s="110">
        <v>6</v>
      </c>
      <c r="G954" s="110">
        <v>26.5</v>
      </c>
      <c r="H954" s="110">
        <f>I954+J954</f>
        <v>26.5</v>
      </c>
      <c r="I954" s="110">
        <v>4</v>
      </c>
      <c r="J954" s="110">
        <v>22.5</v>
      </c>
      <c r="K954" s="110">
        <f>L954+M954</f>
        <v>9176.6</v>
      </c>
      <c r="L954" s="110">
        <v>7534.3</v>
      </c>
      <c r="M954" s="110">
        <v>1642.3</v>
      </c>
      <c r="N954" s="110">
        <f t="shared" si="362"/>
        <v>156.96458333333334</v>
      </c>
      <c r="O954" s="110">
        <f t="shared" si="363"/>
        <v>6.0825925925925928</v>
      </c>
    </row>
    <row r="955" spans="2:15" ht="15.75" x14ac:dyDescent="0.25">
      <c r="B955" s="165"/>
      <c r="C955" s="65"/>
      <c r="D955" s="65" t="s">
        <v>927</v>
      </c>
      <c r="E955" s="110">
        <f t="shared" ref="E955:E987" si="374">F955+G955</f>
        <v>20.5</v>
      </c>
      <c r="F955" s="110">
        <v>4</v>
      </c>
      <c r="G955" s="110">
        <v>16.5</v>
      </c>
      <c r="H955" s="110">
        <f t="shared" ref="H955:H987" si="375">I955+J955</f>
        <v>17.5</v>
      </c>
      <c r="I955" s="110">
        <v>3</v>
      </c>
      <c r="J955" s="110">
        <v>14.5</v>
      </c>
      <c r="K955" s="110">
        <f t="shared" ref="K955:K987" si="376">L955+M955</f>
        <v>7537.7000000000007</v>
      </c>
      <c r="L955" s="110">
        <v>6469.6</v>
      </c>
      <c r="M955" s="110">
        <v>1068.0999999999999</v>
      </c>
      <c r="N955" s="110">
        <f t="shared" si="362"/>
        <v>179.71111111111111</v>
      </c>
      <c r="O955" s="110">
        <f t="shared" si="363"/>
        <v>6.1385057471264366</v>
      </c>
    </row>
    <row r="956" spans="2:15" ht="15.75" customHeight="1" x14ac:dyDescent="0.25">
      <c r="B956" s="95">
        <v>2</v>
      </c>
      <c r="C956" s="150" t="s">
        <v>358</v>
      </c>
      <c r="D956" s="150"/>
      <c r="E956" s="113">
        <f t="shared" ref="E956:M956" si="377">E957+E958</f>
        <v>38</v>
      </c>
      <c r="F956" s="113">
        <f t="shared" si="377"/>
        <v>7</v>
      </c>
      <c r="G956" s="113">
        <f t="shared" si="377"/>
        <v>31</v>
      </c>
      <c r="H956" s="113">
        <f t="shared" si="377"/>
        <v>35</v>
      </c>
      <c r="I956" s="113">
        <f t="shared" si="377"/>
        <v>6</v>
      </c>
      <c r="J956" s="113">
        <f t="shared" si="377"/>
        <v>29</v>
      </c>
      <c r="K956" s="113">
        <f t="shared" si="377"/>
        <v>4615.5</v>
      </c>
      <c r="L956" s="113">
        <f t="shared" si="377"/>
        <v>2397.1</v>
      </c>
      <c r="M956" s="113">
        <f t="shared" si="377"/>
        <v>2218.4</v>
      </c>
      <c r="N956" s="113">
        <f t="shared" si="362"/>
        <v>33.293055555555554</v>
      </c>
      <c r="O956" s="113">
        <f t="shared" si="363"/>
        <v>6.3747126436781612</v>
      </c>
    </row>
    <row r="957" spans="2:15" ht="15.75" x14ac:dyDescent="0.25">
      <c r="B957" s="165"/>
      <c r="C957" s="151"/>
      <c r="D957" s="65" t="s">
        <v>928</v>
      </c>
      <c r="E957" s="110">
        <f t="shared" si="374"/>
        <v>22</v>
      </c>
      <c r="F957" s="110">
        <v>4</v>
      </c>
      <c r="G957" s="110">
        <v>18</v>
      </c>
      <c r="H957" s="110">
        <f t="shared" si="375"/>
        <v>22</v>
      </c>
      <c r="I957" s="110">
        <v>4</v>
      </c>
      <c r="J957" s="110">
        <v>18</v>
      </c>
      <c r="K957" s="110">
        <f t="shared" si="376"/>
        <v>2802.5</v>
      </c>
      <c r="L957" s="110">
        <v>1496</v>
      </c>
      <c r="M957" s="110">
        <v>1306.5</v>
      </c>
      <c r="N957" s="110">
        <f t="shared" si="362"/>
        <v>31.166666666666668</v>
      </c>
      <c r="O957" s="110">
        <f t="shared" si="363"/>
        <v>6.0486111111111107</v>
      </c>
    </row>
    <row r="958" spans="2:15" ht="15.75" x14ac:dyDescent="0.25">
      <c r="B958" s="165"/>
      <c r="C958" s="151"/>
      <c r="D958" s="65" t="s">
        <v>929</v>
      </c>
      <c r="E958" s="110">
        <f t="shared" si="374"/>
        <v>16</v>
      </c>
      <c r="F958" s="110">
        <v>3</v>
      </c>
      <c r="G958" s="110">
        <v>13</v>
      </c>
      <c r="H958" s="110">
        <f t="shared" si="375"/>
        <v>13</v>
      </c>
      <c r="I958" s="110">
        <v>2</v>
      </c>
      <c r="J958" s="110">
        <v>11</v>
      </c>
      <c r="K958" s="110">
        <f t="shared" si="376"/>
        <v>1813</v>
      </c>
      <c r="L958" s="110">
        <v>901.1</v>
      </c>
      <c r="M958" s="110">
        <v>911.9</v>
      </c>
      <c r="N958" s="110">
        <f t="shared" si="362"/>
        <v>37.545833333333334</v>
      </c>
      <c r="O958" s="110">
        <f t="shared" si="363"/>
        <v>6.9083333333333323</v>
      </c>
    </row>
    <row r="959" spans="2:15" ht="15.75" customHeight="1" x14ac:dyDescent="0.25">
      <c r="B959" s="95">
        <v>3</v>
      </c>
      <c r="C959" s="150" t="s">
        <v>359</v>
      </c>
      <c r="D959" s="150"/>
      <c r="E959" s="113">
        <f t="shared" ref="E959:M959" si="378">E960+E961</f>
        <v>54</v>
      </c>
      <c r="F959" s="113">
        <f t="shared" si="378"/>
        <v>10</v>
      </c>
      <c r="G959" s="113">
        <f t="shared" si="378"/>
        <v>44</v>
      </c>
      <c r="H959" s="113">
        <f t="shared" si="378"/>
        <v>53</v>
      </c>
      <c r="I959" s="113">
        <f t="shared" si="378"/>
        <v>10</v>
      </c>
      <c r="J959" s="113">
        <f t="shared" si="378"/>
        <v>43</v>
      </c>
      <c r="K959" s="113">
        <f t="shared" si="378"/>
        <v>22631.800000000003</v>
      </c>
      <c r="L959" s="113">
        <f t="shared" si="378"/>
        <v>19678.300000000003</v>
      </c>
      <c r="M959" s="113">
        <f t="shared" si="378"/>
        <v>2953.5</v>
      </c>
      <c r="N959" s="113">
        <f t="shared" si="362"/>
        <v>163.98583333333337</v>
      </c>
      <c r="O959" s="113">
        <f t="shared" si="363"/>
        <v>5.7238372093023253</v>
      </c>
    </row>
    <row r="960" spans="2:15" ht="15.75" x14ac:dyDescent="0.25">
      <c r="B960" s="165"/>
      <c r="C960" s="151"/>
      <c r="D960" s="65" t="s">
        <v>930</v>
      </c>
      <c r="E960" s="110">
        <f t="shared" si="374"/>
        <v>23</v>
      </c>
      <c r="F960" s="110">
        <v>4</v>
      </c>
      <c r="G960" s="110">
        <v>19</v>
      </c>
      <c r="H960" s="110">
        <f t="shared" si="375"/>
        <v>23</v>
      </c>
      <c r="I960" s="110">
        <v>4</v>
      </c>
      <c r="J960" s="110">
        <v>19</v>
      </c>
      <c r="K960" s="110">
        <f t="shared" si="376"/>
        <v>10363.700000000001</v>
      </c>
      <c r="L960" s="110">
        <v>8969.7000000000007</v>
      </c>
      <c r="M960" s="110">
        <v>1394</v>
      </c>
      <c r="N960" s="110">
        <f t="shared" si="362"/>
        <v>186.86875000000001</v>
      </c>
      <c r="O960" s="110">
        <f t="shared" si="363"/>
        <v>6.1140350877192979</v>
      </c>
    </row>
    <row r="961" spans="2:15" ht="15.75" x14ac:dyDescent="0.25">
      <c r="B961" s="165"/>
      <c r="C961" s="151"/>
      <c r="D961" s="65" t="s">
        <v>931</v>
      </c>
      <c r="E961" s="110">
        <f t="shared" si="374"/>
        <v>31</v>
      </c>
      <c r="F961" s="110">
        <v>6</v>
      </c>
      <c r="G961" s="110">
        <v>25</v>
      </c>
      <c r="H961" s="110">
        <f t="shared" si="375"/>
        <v>30</v>
      </c>
      <c r="I961" s="110">
        <v>6</v>
      </c>
      <c r="J961" s="110">
        <v>24</v>
      </c>
      <c r="K961" s="110">
        <f t="shared" si="376"/>
        <v>12268.1</v>
      </c>
      <c r="L961" s="110">
        <v>10708.6</v>
      </c>
      <c r="M961" s="110">
        <v>1559.5</v>
      </c>
      <c r="N961" s="110">
        <f t="shared" si="362"/>
        <v>148.73055555555555</v>
      </c>
      <c r="O961" s="110">
        <f t="shared" si="363"/>
        <v>5.4149305555555562</v>
      </c>
    </row>
    <row r="962" spans="2:15" ht="15.75" customHeight="1" x14ac:dyDescent="0.25">
      <c r="B962" s="95">
        <v>4</v>
      </c>
      <c r="C962" s="150" t="s">
        <v>932</v>
      </c>
      <c r="D962" s="150"/>
      <c r="E962" s="113">
        <f t="shared" ref="E962:M962" si="379">E963+E964</f>
        <v>39.5</v>
      </c>
      <c r="F962" s="113">
        <f t="shared" si="379"/>
        <v>7</v>
      </c>
      <c r="G962" s="113">
        <f t="shared" si="379"/>
        <v>32.5</v>
      </c>
      <c r="H962" s="113">
        <f t="shared" si="379"/>
        <v>36.5</v>
      </c>
      <c r="I962" s="113">
        <f t="shared" si="379"/>
        <v>7</v>
      </c>
      <c r="J962" s="113">
        <f t="shared" si="379"/>
        <v>29.5</v>
      </c>
      <c r="K962" s="113">
        <f t="shared" si="379"/>
        <v>7807.3</v>
      </c>
      <c r="L962" s="113">
        <f t="shared" si="379"/>
        <v>5499.2</v>
      </c>
      <c r="M962" s="113">
        <f t="shared" si="379"/>
        <v>2308.1</v>
      </c>
      <c r="N962" s="113">
        <f t="shared" si="362"/>
        <v>65.466666666666669</v>
      </c>
      <c r="O962" s="113">
        <f t="shared" si="363"/>
        <v>6.5200564971751405</v>
      </c>
    </row>
    <row r="963" spans="2:15" ht="15.75" x14ac:dyDescent="0.25">
      <c r="B963" s="165"/>
      <c r="C963" s="151"/>
      <c r="D963" s="65" t="s">
        <v>933</v>
      </c>
      <c r="E963" s="110">
        <f t="shared" si="374"/>
        <v>21.5</v>
      </c>
      <c r="F963" s="110">
        <v>4</v>
      </c>
      <c r="G963" s="110">
        <v>17.5</v>
      </c>
      <c r="H963" s="110">
        <f t="shared" si="375"/>
        <v>20.5</v>
      </c>
      <c r="I963" s="110">
        <v>4</v>
      </c>
      <c r="J963" s="110">
        <v>16.5</v>
      </c>
      <c r="K963" s="110">
        <f t="shared" si="376"/>
        <v>3581.8</v>
      </c>
      <c r="L963" s="110">
        <v>2335</v>
      </c>
      <c r="M963" s="110">
        <v>1246.8</v>
      </c>
      <c r="N963" s="110">
        <f t="shared" si="362"/>
        <v>48.645833333333336</v>
      </c>
      <c r="O963" s="110">
        <f t="shared" si="363"/>
        <v>6.2969696969696969</v>
      </c>
    </row>
    <row r="964" spans="2:15" ht="15.75" x14ac:dyDescent="0.25">
      <c r="B964" s="165"/>
      <c r="C964" s="151"/>
      <c r="D964" s="65" t="s">
        <v>934</v>
      </c>
      <c r="E964" s="110">
        <f t="shared" si="374"/>
        <v>18</v>
      </c>
      <c r="F964" s="110">
        <v>3</v>
      </c>
      <c r="G964" s="110">
        <v>15</v>
      </c>
      <c r="H964" s="110">
        <f t="shared" si="375"/>
        <v>16</v>
      </c>
      <c r="I964" s="110">
        <v>3</v>
      </c>
      <c r="J964" s="110">
        <v>13</v>
      </c>
      <c r="K964" s="110">
        <f t="shared" si="376"/>
        <v>4225.5</v>
      </c>
      <c r="L964" s="110">
        <v>3164.2</v>
      </c>
      <c r="M964" s="110">
        <v>1061.3</v>
      </c>
      <c r="N964" s="110">
        <f t="shared" si="362"/>
        <v>87.894444444444446</v>
      </c>
      <c r="O964" s="110">
        <f t="shared" si="363"/>
        <v>6.8032051282051285</v>
      </c>
    </row>
    <row r="965" spans="2:15" ht="15.75" customHeight="1" x14ac:dyDescent="0.25">
      <c r="B965" s="95">
        <v>5</v>
      </c>
      <c r="C965" s="150" t="s">
        <v>360</v>
      </c>
      <c r="D965" s="150"/>
      <c r="E965" s="113">
        <f>E966+E967+E968</f>
        <v>63.5</v>
      </c>
      <c r="F965" s="113">
        <f t="shared" ref="F965:M965" si="380">F966+F967+F968</f>
        <v>11</v>
      </c>
      <c r="G965" s="113">
        <f t="shared" si="380"/>
        <v>52.5</v>
      </c>
      <c r="H965" s="113">
        <f t="shared" si="380"/>
        <v>58.5</v>
      </c>
      <c r="I965" s="113">
        <f t="shared" si="380"/>
        <v>9</v>
      </c>
      <c r="J965" s="113">
        <f t="shared" si="380"/>
        <v>49.5</v>
      </c>
      <c r="K965" s="113">
        <f t="shared" si="380"/>
        <v>9088.1999999999989</v>
      </c>
      <c r="L965" s="113">
        <f t="shared" si="380"/>
        <v>5281.9</v>
      </c>
      <c r="M965" s="113">
        <f t="shared" si="380"/>
        <v>3806.3</v>
      </c>
      <c r="N965" s="113">
        <f t="shared" si="362"/>
        <v>48.906481481481478</v>
      </c>
      <c r="O965" s="113">
        <f t="shared" si="363"/>
        <v>6.4079124579124587</v>
      </c>
    </row>
    <row r="966" spans="2:15" ht="15.75" x14ac:dyDescent="0.25">
      <c r="B966" s="165"/>
      <c r="C966" s="151"/>
      <c r="D966" s="65" t="s">
        <v>935</v>
      </c>
      <c r="E966" s="110">
        <f t="shared" si="374"/>
        <v>16</v>
      </c>
      <c r="F966" s="110">
        <v>3</v>
      </c>
      <c r="G966" s="110">
        <v>13</v>
      </c>
      <c r="H966" s="110">
        <f t="shared" si="375"/>
        <v>14</v>
      </c>
      <c r="I966" s="110">
        <v>2</v>
      </c>
      <c r="J966" s="110">
        <v>12</v>
      </c>
      <c r="K966" s="110">
        <f t="shared" si="376"/>
        <v>2182.6999999999998</v>
      </c>
      <c r="L966" s="110">
        <v>1210.3</v>
      </c>
      <c r="M966" s="110">
        <v>972.4</v>
      </c>
      <c r="N966" s="110">
        <f t="shared" si="362"/>
        <v>50.429166666666667</v>
      </c>
      <c r="O966" s="110">
        <f t="shared" si="363"/>
        <v>6.7527777777777773</v>
      </c>
    </row>
    <row r="967" spans="2:15" ht="15.75" x14ac:dyDescent="0.25">
      <c r="B967" s="165"/>
      <c r="C967" s="151"/>
      <c r="D967" s="65" t="s">
        <v>936</v>
      </c>
      <c r="E967" s="110">
        <f t="shared" si="374"/>
        <v>28.5</v>
      </c>
      <c r="F967" s="110">
        <v>5</v>
      </c>
      <c r="G967" s="110">
        <v>23.5</v>
      </c>
      <c r="H967" s="110">
        <f t="shared" si="375"/>
        <v>26.5</v>
      </c>
      <c r="I967" s="110">
        <v>4</v>
      </c>
      <c r="J967" s="110">
        <v>22.5</v>
      </c>
      <c r="K967" s="110">
        <f t="shared" si="376"/>
        <v>3800.1</v>
      </c>
      <c r="L967" s="110">
        <v>2142.6</v>
      </c>
      <c r="M967" s="110">
        <v>1657.5</v>
      </c>
      <c r="N967" s="110">
        <f t="shared" si="362"/>
        <v>44.637499999999996</v>
      </c>
      <c r="O967" s="110">
        <f t="shared" si="363"/>
        <v>6.1388888888888893</v>
      </c>
    </row>
    <row r="968" spans="2:15" ht="15.75" x14ac:dyDescent="0.25">
      <c r="B968" s="165"/>
      <c r="C968" s="151"/>
      <c r="D968" s="65" t="s">
        <v>937</v>
      </c>
      <c r="E968" s="110">
        <f t="shared" si="374"/>
        <v>19</v>
      </c>
      <c r="F968" s="110">
        <v>3</v>
      </c>
      <c r="G968" s="110">
        <v>16</v>
      </c>
      <c r="H968" s="110">
        <f t="shared" si="375"/>
        <v>18</v>
      </c>
      <c r="I968" s="110">
        <v>3</v>
      </c>
      <c r="J968" s="110">
        <v>15</v>
      </c>
      <c r="K968" s="110">
        <f t="shared" si="376"/>
        <v>3105.4</v>
      </c>
      <c r="L968" s="110">
        <v>1929</v>
      </c>
      <c r="M968" s="110">
        <v>1176.4000000000001</v>
      </c>
      <c r="N968" s="110">
        <f t="shared" si="362"/>
        <v>53.583333333333336</v>
      </c>
      <c r="O968" s="110">
        <f t="shared" si="363"/>
        <v>6.5355555555555567</v>
      </c>
    </row>
    <row r="969" spans="2:15" ht="15.75" customHeight="1" x14ac:dyDescent="0.25">
      <c r="B969" s="95">
        <v>6</v>
      </c>
      <c r="C969" s="150" t="s">
        <v>361</v>
      </c>
      <c r="D969" s="150"/>
      <c r="E969" s="113">
        <f t="shared" ref="E969:M969" si="381">E970+E971</f>
        <v>77.5</v>
      </c>
      <c r="F969" s="113">
        <f t="shared" si="381"/>
        <v>14</v>
      </c>
      <c r="G969" s="113">
        <f t="shared" si="381"/>
        <v>63.5</v>
      </c>
      <c r="H969" s="113">
        <f t="shared" si="381"/>
        <v>55.5</v>
      </c>
      <c r="I969" s="113">
        <f t="shared" si="381"/>
        <v>10</v>
      </c>
      <c r="J969" s="113">
        <f t="shared" si="381"/>
        <v>45.5</v>
      </c>
      <c r="K969" s="113">
        <f t="shared" si="381"/>
        <v>16307.2</v>
      </c>
      <c r="L969" s="113">
        <f t="shared" si="381"/>
        <v>12949.599999999999</v>
      </c>
      <c r="M969" s="113">
        <f t="shared" si="381"/>
        <v>3357.6</v>
      </c>
      <c r="N969" s="113">
        <f t="shared" si="362"/>
        <v>107.91333333333331</v>
      </c>
      <c r="O969" s="113">
        <f t="shared" si="363"/>
        <v>6.1494505494505489</v>
      </c>
    </row>
    <row r="970" spans="2:15" ht="15.75" x14ac:dyDescent="0.25">
      <c r="B970" s="165"/>
      <c r="C970" s="151"/>
      <c r="D970" s="65" t="s">
        <v>938</v>
      </c>
      <c r="E970" s="110">
        <f t="shared" si="374"/>
        <v>55</v>
      </c>
      <c r="F970" s="110">
        <v>10</v>
      </c>
      <c r="G970" s="110">
        <v>45</v>
      </c>
      <c r="H970" s="110">
        <f t="shared" si="375"/>
        <v>38</v>
      </c>
      <c r="I970" s="110">
        <v>7</v>
      </c>
      <c r="J970" s="110">
        <v>31</v>
      </c>
      <c r="K970" s="110">
        <f t="shared" si="376"/>
        <v>11412.9</v>
      </c>
      <c r="L970" s="110">
        <v>9108.2999999999993</v>
      </c>
      <c r="M970" s="110">
        <v>2304.6</v>
      </c>
      <c r="N970" s="110">
        <f t="shared" si="362"/>
        <v>108.43214285714284</v>
      </c>
      <c r="O970" s="110">
        <f t="shared" si="363"/>
        <v>6.1951612903225808</v>
      </c>
    </row>
    <row r="971" spans="2:15" ht="15.75" x14ac:dyDescent="0.25">
      <c r="B971" s="165"/>
      <c r="C971" s="151"/>
      <c r="D971" s="65" t="s">
        <v>939</v>
      </c>
      <c r="E971" s="110">
        <f t="shared" si="374"/>
        <v>22.5</v>
      </c>
      <c r="F971" s="110">
        <v>4</v>
      </c>
      <c r="G971" s="110">
        <v>18.5</v>
      </c>
      <c r="H971" s="110">
        <f t="shared" si="375"/>
        <v>17.5</v>
      </c>
      <c r="I971" s="110">
        <v>3</v>
      </c>
      <c r="J971" s="110">
        <v>14.5</v>
      </c>
      <c r="K971" s="110">
        <f t="shared" si="376"/>
        <v>4894.3</v>
      </c>
      <c r="L971" s="110">
        <v>3841.3</v>
      </c>
      <c r="M971" s="110">
        <v>1053</v>
      </c>
      <c r="N971" s="110">
        <f t="shared" ref="N971:N1006" si="382">L971/I971/12</f>
        <v>106.70277777777778</v>
      </c>
      <c r="O971" s="110">
        <f t="shared" ref="O971:O1006" si="383">M971/J971/12</f>
        <v>6.0517241379310347</v>
      </c>
    </row>
    <row r="972" spans="2:15" ht="15.75" customHeight="1" x14ac:dyDescent="0.25">
      <c r="B972" s="95">
        <v>7</v>
      </c>
      <c r="C972" s="150" t="s">
        <v>362</v>
      </c>
      <c r="D972" s="150"/>
      <c r="E972" s="113">
        <f t="shared" ref="E972:M972" si="384">E973+E974</f>
        <v>41.5</v>
      </c>
      <c r="F972" s="113">
        <f t="shared" si="384"/>
        <v>7</v>
      </c>
      <c r="G972" s="113">
        <f t="shared" si="384"/>
        <v>34.5</v>
      </c>
      <c r="H972" s="113">
        <f t="shared" si="384"/>
        <v>40.5</v>
      </c>
      <c r="I972" s="113">
        <f t="shared" si="384"/>
        <v>6</v>
      </c>
      <c r="J972" s="113">
        <f t="shared" si="384"/>
        <v>34.5</v>
      </c>
      <c r="K972" s="113">
        <f t="shared" si="384"/>
        <v>7606.7000000000007</v>
      </c>
      <c r="L972" s="113">
        <f t="shared" si="384"/>
        <v>5006.8999999999996</v>
      </c>
      <c r="M972" s="113">
        <f t="shared" si="384"/>
        <v>2599.8000000000002</v>
      </c>
      <c r="N972" s="113">
        <f t="shared" si="382"/>
        <v>69.540277777777774</v>
      </c>
      <c r="O972" s="113">
        <f t="shared" si="383"/>
        <v>6.2797101449275372</v>
      </c>
    </row>
    <row r="973" spans="2:15" ht="15.75" x14ac:dyDescent="0.25">
      <c r="B973" s="165"/>
      <c r="C973" s="147"/>
      <c r="D973" s="65" t="s">
        <v>940</v>
      </c>
      <c r="E973" s="110">
        <f t="shared" si="374"/>
        <v>22.5</v>
      </c>
      <c r="F973" s="110">
        <v>4</v>
      </c>
      <c r="G973" s="110">
        <v>18.5</v>
      </c>
      <c r="H973" s="110">
        <f t="shared" si="375"/>
        <v>22.5</v>
      </c>
      <c r="I973" s="110">
        <v>4</v>
      </c>
      <c r="J973" s="110">
        <v>18.5</v>
      </c>
      <c r="K973" s="110">
        <f t="shared" si="376"/>
        <v>4624.6000000000004</v>
      </c>
      <c r="L973" s="110">
        <v>3254</v>
      </c>
      <c r="M973" s="110">
        <v>1370.6</v>
      </c>
      <c r="N973" s="110">
        <f t="shared" si="382"/>
        <v>67.791666666666671</v>
      </c>
      <c r="O973" s="110">
        <f t="shared" si="383"/>
        <v>6.1738738738738732</v>
      </c>
    </row>
    <row r="974" spans="2:15" ht="15.75" x14ac:dyDescent="0.25">
      <c r="B974" s="165"/>
      <c r="C974" s="147"/>
      <c r="D974" s="65" t="s">
        <v>941</v>
      </c>
      <c r="E974" s="110">
        <f t="shared" si="374"/>
        <v>19</v>
      </c>
      <c r="F974" s="110">
        <v>3</v>
      </c>
      <c r="G974" s="110">
        <v>16</v>
      </c>
      <c r="H974" s="110">
        <f t="shared" si="375"/>
        <v>18</v>
      </c>
      <c r="I974" s="110">
        <v>2</v>
      </c>
      <c r="J974" s="110">
        <v>16</v>
      </c>
      <c r="K974" s="110">
        <f t="shared" si="376"/>
        <v>2982.1000000000004</v>
      </c>
      <c r="L974" s="110">
        <v>1752.9</v>
      </c>
      <c r="M974" s="110">
        <v>1229.2</v>
      </c>
      <c r="N974" s="110">
        <f t="shared" si="382"/>
        <v>73.037500000000009</v>
      </c>
      <c r="O974" s="110">
        <f t="shared" si="383"/>
        <v>6.4020833333333336</v>
      </c>
    </row>
    <row r="975" spans="2:15" ht="15.75" customHeight="1" x14ac:dyDescent="0.25">
      <c r="B975" s="95">
        <v>8</v>
      </c>
      <c r="C975" s="150" t="s">
        <v>942</v>
      </c>
      <c r="D975" s="150"/>
      <c r="E975" s="113">
        <f t="shared" ref="E975:M975" si="385">E976+E977</f>
        <v>161</v>
      </c>
      <c r="F975" s="113">
        <f t="shared" si="385"/>
        <v>31</v>
      </c>
      <c r="G975" s="113">
        <f t="shared" si="385"/>
        <v>130</v>
      </c>
      <c r="H975" s="113">
        <f t="shared" si="385"/>
        <v>132</v>
      </c>
      <c r="I975" s="113">
        <f t="shared" si="385"/>
        <v>21</v>
      </c>
      <c r="J975" s="113">
        <f t="shared" si="385"/>
        <v>111</v>
      </c>
      <c r="K975" s="113">
        <f t="shared" si="385"/>
        <v>42006.400000000001</v>
      </c>
      <c r="L975" s="113">
        <f t="shared" si="385"/>
        <v>34614.1</v>
      </c>
      <c r="M975" s="113">
        <f t="shared" si="385"/>
        <v>7392.2999999999993</v>
      </c>
      <c r="N975" s="113">
        <f t="shared" si="382"/>
        <v>137.35753968253968</v>
      </c>
      <c r="O975" s="113">
        <f t="shared" si="383"/>
        <v>5.5497747747747743</v>
      </c>
    </row>
    <row r="976" spans="2:15" ht="15.75" x14ac:dyDescent="0.25">
      <c r="B976" s="165"/>
      <c r="C976" s="151"/>
      <c r="D976" s="65" t="s">
        <v>943</v>
      </c>
      <c r="E976" s="110">
        <f t="shared" si="374"/>
        <v>90</v>
      </c>
      <c r="F976" s="110">
        <v>19</v>
      </c>
      <c r="G976" s="110">
        <v>71</v>
      </c>
      <c r="H976" s="110">
        <f t="shared" si="375"/>
        <v>78</v>
      </c>
      <c r="I976" s="110">
        <v>16</v>
      </c>
      <c r="J976" s="110">
        <v>62</v>
      </c>
      <c r="K976" s="110">
        <f t="shared" si="376"/>
        <v>29967.4</v>
      </c>
      <c r="L976" s="110">
        <v>25797.7</v>
      </c>
      <c r="M976" s="110">
        <v>4169.7</v>
      </c>
      <c r="N976" s="110">
        <f t="shared" si="382"/>
        <v>134.36302083333334</v>
      </c>
      <c r="O976" s="110">
        <f t="shared" si="383"/>
        <v>5.6044354838709678</v>
      </c>
    </row>
    <row r="977" spans="2:15" ht="30" x14ac:dyDescent="0.25">
      <c r="B977" s="165"/>
      <c r="C977" s="151"/>
      <c r="D977" s="65" t="s">
        <v>944</v>
      </c>
      <c r="E977" s="110">
        <f t="shared" si="374"/>
        <v>71</v>
      </c>
      <c r="F977" s="110">
        <v>12</v>
      </c>
      <c r="G977" s="110">
        <v>59</v>
      </c>
      <c r="H977" s="110">
        <f t="shared" si="375"/>
        <v>54</v>
      </c>
      <c r="I977" s="110">
        <v>5</v>
      </c>
      <c r="J977" s="110">
        <v>49</v>
      </c>
      <c r="K977" s="110">
        <f t="shared" si="376"/>
        <v>12039</v>
      </c>
      <c r="L977" s="110">
        <v>8816.4</v>
      </c>
      <c r="M977" s="110">
        <v>3222.6</v>
      </c>
      <c r="N977" s="110">
        <f t="shared" si="382"/>
        <v>146.94</v>
      </c>
      <c r="O977" s="110">
        <f t="shared" si="383"/>
        <v>5.4806122448979586</v>
      </c>
    </row>
    <row r="978" spans="2:15" ht="15.75" customHeight="1" x14ac:dyDescent="0.25">
      <c r="B978" s="95">
        <v>9</v>
      </c>
      <c r="C978" s="150" t="s">
        <v>363</v>
      </c>
      <c r="D978" s="150"/>
      <c r="E978" s="113">
        <f>E979+E980+E981</f>
        <v>91</v>
      </c>
      <c r="F978" s="113">
        <f t="shared" ref="F978:M978" si="386">F979+F980+F981</f>
        <v>17</v>
      </c>
      <c r="G978" s="113">
        <f t="shared" si="386"/>
        <v>74</v>
      </c>
      <c r="H978" s="113">
        <f t="shared" si="386"/>
        <v>75</v>
      </c>
      <c r="I978" s="113">
        <f t="shared" si="386"/>
        <v>9</v>
      </c>
      <c r="J978" s="113">
        <f t="shared" si="386"/>
        <v>66</v>
      </c>
      <c r="K978" s="113">
        <f t="shared" si="386"/>
        <v>13565.2</v>
      </c>
      <c r="L978" s="113">
        <f t="shared" si="386"/>
        <v>8755.4</v>
      </c>
      <c r="M978" s="113">
        <f t="shared" si="386"/>
        <v>4809.8</v>
      </c>
      <c r="N978" s="113">
        <f t="shared" si="382"/>
        <v>81.068518518518516</v>
      </c>
      <c r="O978" s="113">
        <f t="shared" si="383"/>
        <v>6.0729797979797979</v>
      </c>
    </row>
    <row r="979" spans="2:15" ht="15.75" x14ac:dyDescent="0.25">
      <c r="B979" s="165"/>
      <c r="C979" s="151"/>
      <c r="D979" s="65" t="s">
        <v>945</v>
      </c>
      <c r="E979" s="110">
        <f t="shared" si="374"/>
        <v>17</v>
      </c>
      <c r="F979" s="110">
        <v>3</v>
      </c>
      <c r="G979" s="110">
        <v>14</v>
      </c>
      <c r="H979" s="110">
        <f t="shared" si="375"/>
        <v>13</v>
      </c>
      <c r="I979" s="110">
        <v>1</v>
      </c>
      <c r="J979" s="110">
        <v>12</v>
      </c>
      <c r="K979" s="110">
        <f t="shared" si="376"/>
        <v>1767.3</v>
      </c>
      <c r="L979" s="110">
        <v>815</v>
      </c>
      <c r="M979" s="110">
        <v>952.3</v>
      </c>
      <c r="N979" s="110">
        <f t="shared" si="382"/>
        <v>67.916666666666671</v>
      </c>
      <c r="O979" s="110">
        <f t="shared" si="383"/>
        <v>6.6131944444444448</v>
      </c>
    </row>
    <row r="980" spans="2:15" ht="15.75" x14ac:dyDescent="0.25">
      <c r="B980" s="165"/>
      <c r="C980" s="151"/>
      <c r="D980" s="65" t="s">
        <v>946</v>
      </c>
      <c r="E980" s="110">
        <f t="shared" si="374"/>
        <v>58</v>
      </c>
      <c r="F980" s="110">
        <v>11</v>
      </c>
      <c r="G980" s="110">
        <v>47</v>
      </c>
      <c r="H980" s="110">
        <f t="shared" si="375"/>
        <v>47</v>
      </c>
      <c r="I980" s="110">
        <v>6</v>
      </c>
      <c r="J980" s="110">
        <v>41</v>
      </c>
      <c r="K980" s="110">
        <f t="shared" si="376"/>
        <v>8752.2000000000007</v>
      </c>
      <c r="L980" s="110">
        <v>5907</v>
      </c>
      <c r="M980" s="110">
        <v>2845.2</v>
      </c>
      <c r="N980" s="110">
        <f t="shared" si="382"/>
        <v>82.041666666666671</v>
      </c>
      <c r="O980" s="110">
        <f t="shared" si="383"/>
        <v>5.782926829268292</v>
      </c>
    </row>
    <row r="981" spans="2:15" ht="15.75" x14ac:dyDescent="0.25">
      <c r="B981" s="165"/>
      <c r="C981" s="151"/>
      <c r="D981" s="65" t="s">
        <v>947</v>
      </c>
      <c r="E981" s="110">
        <f t="shared" si="374"/>
        <v>16</v>
      </c>
      <c r="F981" s="110">
        <v>3</v>
      </c>
      <c r="G981" s="110">
        <v>13</v>
      </c>
      <c r="H981" s="110">
        <f t="shared" si="375"/>
        <v>15</v>
      </c>
      <c r="I981" s="110">
        <v>2</v>
      </c>
      <c r="J981" s="110">
        <v>13</v>
      </c>
      <c r="K981" s="110">
        <f t="shared" si="376"/>
        <v>3045.7</v>
      </c>
      <c r="L981" s="110">
        <v>2033.4</v>
      </c>
      <c r="M981" s="110">
        <v>1012.3</v>
      </c>
      <c r="N981" s="110">
        <f t="shared" si="382"/>
        <v>84.725000000000009</v>
      </c>
      <c r="O981" s="110">
        <f t="shared" si="383"/>
        <v>6.4891025641025637</v>
      </c>
    </row>
    <row r="982" spans="2:15" ht="15.75" customHeight="1" x14ac:dyDescent="0.25">
      <c r="B982" s="95">
        <v>10</v>
      </c>
      <c r="C982" s="150" t="s">
        <v>364</v>
      </c>
      <c r="D982" s="150"/>
      <c r="E982" s="113">
        <f t="shared" ref="E982:M982" si="387">E983+E984</f>
        <v>43</v>
      </c>
      <c r="F982" s="113">
        <f t="shared" si="387"/>
        <v>8</v>
      </c>
      <c r="G982" s="113">
        <f t="shared" si="387"/>
        <v>35</v>
      </c>
      <c r="H982" s="113">
        <f t="shared" si="387"/>
        <v>38</v>
      </c>
      <c r="I982" s="113">
        <f t="shared" si="387"/>
        <v>6</v>
      </c>
      <c r="J982" s="113">
        <f t="shared" si="387"/>
        <v>32</v>
      </c>
      <c r="K982" s="113">
        <f t="shared" si="387"/>
        <v>10085.700000000001</v>
      </c>
      <c r="L982" s="113">
        <f t="shared" si="387"/>
        <v>7648.2000000000007</v>
      </c>
      <c r="M982" s="113">
        <f t="shared" si="387"/>
        <v>2437.5</v>
      </c>
      <c r="N982" s="113">
        <f t="shared" si="382"/>
        <v>106.22500000000001</v>
      </c>
      <c r="O982" s="113">
        <f t="shared" si="383"/>
        <v>6.34765625</v>
      </c>
    </row>
    <row r="983" spans="2:15" ht="15.75" x14ac:dyDescent="0.25">
      <c r="B983" s="165"/>
      <c r="C983" s="151"/>
      <c r="D983" s="65" t="s">
        <v>948</v>
      </c>
      <c r="E983" s="110">
        <f t="shared" si="374"/>
        <v>22</v>
      </c>
      <c r="F983" s="110">
        <v>4</v>
      </c>
      <c r="G983" s="110">
        <v>18</v>
      </c>
      <c r="H983" s="110">
        <f t="shared" si="375"/>
        <v>19</v>
      </c>
      <c r="I983" s="110">
        <v>4</v>
      </c>
      <c r="J983" s="110">
        <v>15</v>
      </c>
      <c r="K983" s="110">
        <f t="shared" si="376"/>
        <v>6239.8</v>
      </c>
      <c r="L983" s="110">
        <v>5068.6000000000004</v>
      </c>
      <c r="M983" s="110">
        <v>1171.2</v>
      </c>
      <c r="N983" s="110">
        <f t="shared" si="382"/>
        <v>105.59583333333335</v>
      </c>
      <c r="O983" s="110">
        <f t="shared" si="383"/>
        <v>6.5066666666666668</v>
      </c>
    </row>
    <row r="984" spans="2:15" ht="15.75" x14ac:dyDescent="0.25">
      <c r="B984" s="165"/>
      <c r="C984" s="151"/>
      <c r="D984" s="65" t="s">
        <v>949</v>
      </c>
      <c r="E984" s="110">
        <f t="shared" si="374"/>
        <v>21</v>
      </c>
      <c r="F984" s="110">
        <v>4</v>
      </c>
      <c r="G984" s="110">
        <v>17</v>
      </c>
      <c r="H984" s="110">
        <f t="shared" si="375"/>
        <v>19</v>
      </c>
      <c r="I984" s="110">
        <v>2</v>
      </c>
      <c r="J984" s="110">
        <v>17</v>
      </c>
      <c r="K984" s="110">
        <f t="shared" si="376"/>
        <v>3845.8999999999996</v>
      </c>
      <c r="L984" s="110">
        <v>2579.6</v>
      </c>
      <c r="M984" s="110">
        <v>1266.3</v>
      </c>
      <c r="N984" s="110">
        <f t="shared" si="382"/>
        <v>107.48333333333333</v>
      </c>
      <c r="O984" s="110">
        <f t="shared" si="383"/>
        <v>6.2073529411764703</v>
      </c>
    </row>
    <row r="985" spans="2:15" ht="15.75" customHeight="1" x14ac:dyDescent="0.25">
      <c r="B985" s="95">
        <v>11</v>
      </c>
      <c r="C985" s="150" t="s">
        <v>365</v>
      </c>
      <c r="D985" s="150"/>
      <c r="E985" s="113">
        <f t="shared" ref="E985:M985" si="388">E986+E987</f>
        <v>51</v>
      </c>
      <c r="F985" s="113">
        <f t="shared" si="388"/>
        <v>9</v>
      </c>
      <c r="G985" s="113">
        <f t="shared" si="388"/>
        <v>42</v>
      </c>
      <c r="H985" s="113">
        <f t="shared" si="388"/>
        <v>47</v>
      </c>
      <c r="I985" s="113">
        <f t="shared" si="388"/>
        <v>8</v>
      </c>
      <c r="J985" s="113">
        <f t="shared" si="388"/>
        <v>39</v>
      </c>
      <c r="K985" s="113">
        <f t="shared" si="388"/>
        <v>10560</v>
      </c>
      <c r="L985" s="113">
        <f t="shared" si="388"/>
        <v>7524.8</v>
      </c>
      <c r="M985" s="113">
        <f t="shared" si="388"/>
        <v>3035.2</v>
      </c>
      <c r="N985" s="113">
        <f t="shared" si="382"/>
        <v>78.38333333333334</v>
      </c>
      <c r="O985" s="113">
        <f t="shared" si="383"/>
        <v>6.4854700854700846</v>
      </c>
    </row>
    <row r="986" spans="2:15" ht="15.75" x14ac:dyDescent="0.25">
      <c r="B986" s="165"/>
      <c r="C986" s="151"/>
      <c r="D986" s="65" t="s">
        <v>532</v>
      </c>
      <c r="E986" s="110">
        <f t="shared" si="374"/>
        <v>34</v>
      </c>
      <c r="F986" s="110">
        <v>6</v>
      </c>
      <c r="G986" s="110">
        <v>28</v>
      </c>
      <c r="H986" s="110">
        <f t="shared" si="375"/>
        <v>30</v>
      </c>
      <c r="I986" s="110">
        <v>5</v>
      </c>
      <c r="J986" s="110">
        <v>25</v>
      </c>
      <c r="K986" s="110">
        <f t="shared" si="376"/>
        <v>7240.2000000000007</v>
      </c>
      <c r="L986" s="110">
        <v>5276.1</v>
      </c>
      <c r="M986" s="110">
        <v>1964.1</v>
      </c>
      <c r="N986" s="110">
        <f t="shared" si="382"/>
        <v>87.935000000000002</v>
      </c>
      <c r="O986" s="110">
        <f t="shared" si="383"/>
        <v>6.5469999999999997</v>
      </c>
    </row>
    <row r="987" spans="2:15" ht="15.75" x14ac:dyDescent="0.25">
      <c r="B987" s="165"/>
      <c r="C987" s="151"/>
      <c r="D987" s="65" t="s">
        <v>950</v>
      </c>
      <c r="E987" s="110">
        <f t="shared" si="374"/>
        <v>17</v>
      </c>
      <c r="F987" s="110">
        <v>3</v>
      </c>
      <c r="G987" s="110">
        <v>14</v>
      </c>
      <c r="H987" s="110">
        <f t="shared" si="375"/>
        <v>17</v>
      </c>
      <c r="I987" s="110">
        <v>3</v>
      </c>
      <c r="J987" s="110">
        <v>14</v>
      </c>
      <c r="K987" s="110">
        <f t="shared" si="376"/>
        <v>3319.7999999999997</v>
      </c>
      <c r="L987" s="110">
        <v>2248.6999999999998</v>
      </c>
      <c r="M987" s="110">
        <v>1071.0999999999999</v>
      </c>
      <c r="N987" s="110">
        <f t="shared" si="382"/>
        <v>62.463888888888881</v>
      </c>
      <c r="O987" s="110">
        <f t="shared" si="383"/>
        <v>6.3755952380952374</v>
      </c>
    </row>
    <row r="988" spans="2:15" ht="15.75" x14ac:dyDescent="0.25">
      <c r="B988" s="21"/>
      <c r="C988" s="65"/>
      <c r="D988" s="17" t="s">
        <v>474</v>
      </c>
      <c r="E988" s="110">
        <f t="shared" ref="E988:M988" si="389">E985+E982+E978+E975+E972+E969+E965+E962+E959+E956+E953</f>
        <v>713</v>
      </c>
      <c r="F988" s="110">
        <f t="shared" si="389"/>
        <v>131</v>
      </c>
      <c r="G988" s="110">
        <f t="shared" si="389"/>
        <v>582</v>
      </c>
      <c r="H988" s="110">
        <f t="shared" si="389"/>
        <v>615</v>
      </c>
      <c r="I988" s="110">
        <f t="shared" si="389"/>
        <v>99</v>
      </c>
      <c r="J988" s="110">
        <f t="shared" si="389"/>
        <v>516</v>
      </c>
      <c r="K988" s="110">
        <f t="shared" si="389"/>
        <v>160988.29999999999</v>
      </c>
      <c r="L988" s="110">
        <f t="shared" si="389"/>
        <v>123359.4</v>
      </c>
      <c r="M988" s="110">
        <f t="shared" si="389"/>
        <v>37628.899999999994</v>
      </c>
      <c r="N988" s="110">
        <f t="shared" si="382"/>
        <v>103.83787878787878</v>
      </c>
      <c r="O988" s="110">
        <f t="shared" si="383"/>
        <v>6.077018733850128</v>
      </c>
    </row>
    <row r="989" spans="2:15" ht="58.5" customHeight="1" x14ac:dyDescent="0.25">
      <c r="B989" s="8"/>
      <c r="C989" s="140" t="s">
        <v>366</v>
      </c>
      <c r="D989" s="140"/>
      <c r="E989" s="113">
        <f t="shared" ref="E989" si="390">F989+G989</f>
        <v>1424</v>
      </c>
      <c r="F989" s="113">
        <f>F990+F991+F994+F996+F999+F1002+F1004</f>
        <v>317</v>
      </c>
      <c r="G989" s="113">
        <f>G990+G991+G994+G996+G999+G1002+G1004</f>
        <v>1107</v>
      </c>
      <c r="H989" s="113">
        <f t="shared" ref="H989" si="391">I989+J989</f>
        <v>1222</v>
      </c>
      <c r="I989" s="113">
        <f>I990+I991+I994+I996+I999+I1002+I1004</f>
        <v>251</v>
      </c>
      <c r="J989" s="113">
        <f>J990+J991+J994+J996+J999+J1002+J1004</f>
        <v>971</v>
      </c>
      <c r="K989" s="113">
        <f t="shared" ref="K989" si="392">L989+M989</f>
        <v>513693.30000000005</v>
      </c>
      <c r="L989" s="113">
        <f>L990+L991+L994+L996+L999+L1002+L1004</f>
        <v>385643.9</v>
      </c>
      <c r="M989" s="113">
        <f>M990+M991+M994+M996+M999+M1002+M1004</f>
        <v>128049.4</v>
      </c>
      <c r="N989" s="113">
        <f t="shared" si="382"/>
        <v>128.035823373174</v>
      </c>
      <c r="O989" s="113">
        <f t="shared" si="383"/>
        <v>10.989478201167181</v>
      </c>
    </row>
    <row r="990" spans="2:15" ht="45.75" customHeight="1" x14ac:dyDescent="0.25">
      <c r="B990" s="8"/>
      <c r="C990" s="149" t="s">
        <v>367</v>
      </c>
      <c r="D990" s="149"/>
      <c r="E990" s="110">
        <v>24</v>
      </c>
      <c r="F990" s="110"/>
      <c r="G990" s="110">
        <v>24</v>
      </c>
      <c r="H990" s="110">
        <f>I990+J990</f>
        <v>24</v>
      </c>
      <c r="I990" s="110"/>
      <c r="J990" s="110">
        <v>24</v>
      </c>
      <c r="K990" s="110">
        <f t="shared" ref="K990:K1006" si="393">L990+M990</f>
        <v>7244.5</v>
      </c>
      <c r="L990" s="110"/>
      <c r="M990" s="110">
        <v>7244.5</v>
      </c>
      <c r="N990" s="110"/>
      <c r="O990" s="110">
        <f t="shared" si="383"/>
        <v>25.154513888888889</v>
      </c>
    </row>
    <row r="991" spans="2:15" ht="56.25" customHeight="1" x14ac:dyDescent="0.25">
      <c r="B991" s="108"/>
      <c r="C991" s="183" t="s">
        <v>370</v>
      </c>
      <c r="D991" s="183"/>
      <c r="E991" s="113">
        <f>F991+G991</f>
        <v>288</v>
      </c>
      <c r="F991" s="113">
        <f>F992+F993</f>
        <v>66</v>
      </c>
      <c r="G991" s="113">
        <f>G992+G993</f>
        <v>222</v>
      </c>
      <c r="H991" s="113">
        <f>I991+J991</f>
        <v>247</v>
      </c>
      <c r="I991" s="113">
        <f>I992+I993</f>
        <v>52</v>
      </c>
      <c r="J991" s="113">
        <f>J992+J993</f>
        <v>195</v>
      </c>
      <c r="K991" s="113">
        <f t="shared" si="393"/>
        <v>74345</v>
      </c>
      <c r="L991" s="113">
        <f>L992+L993</f>
        <v>66358.7</v>
      </c>
      <c r="M991" s="113">
        <f>M992+M993</f>
        <v>7986.2999999999993</v>
      </c>
      <c r="N991" s="121">
        <f t="shared" si="382"/>
        <v>106.34407051282051</v>
      </c>
      <c r="O991" s="121">
        <f t="shared" si="383"/>
        <v>3.4129487179487175</v>
      </c>
    </row>
    <row r="992" spans="2:15" ht="18.75" x14ac:dyDescent="0.3">
      <c r="B992" s="11"/>
      <c r="C992" s="137"/>
      <c r="D992" s="138" t="s">
        <v>951</v>
      </c>
      <c r="E992" s="128">
        <f>SUM(31+102)</f>
        <v>133</v>
      </c>
      <c r="F992" s="128">
        <v>31</v>
      </c>
      <c r="G992" s="133">
        <v>102</v>
      </c>
      <c r="H992" s="110">
        <f>SUM(24+86)</f>
        <v>110</v>
      </c>
      <c r="I992" s="133">
        <v>24</v>
      </c>
      <c r="J992" s="128">
        <v>86</v>
      </c>
      <c r="K992" s="110">
        <f t="shared" si="393"/>
        <v>33522</v>
      </c>
      <c r="L992" s="110">
        <v>30042.1</v>
      </c>
      <c r="M992" s="110">
        <v>3479.9</v>
      </c>
      <c r="N992" s="114">
        <f t="shared" si="382"/>
        <v>104.31284722222222</v>
      </c>
      <c r="O992" s="114">
        <f t="shared" si="383"/>
        <v>3.3719961240310075</v>
      </c>
    </row>
    <row r="993" spans="2:15" ht="18.75" x14ac:dyDescent="0.3">
      <c r="B993" s="11"/>
      <c r="C993" s="13"/>
      <c r="D993" s="138" t="s">
        <v>952</v>
      </c>
      <c r="E993" s="134">
        <f>SUM(35+120)</f>
        <v>155</v>
      </c>
      <c r="F993" s="134">
        <v>35</v>
      </c>
      <c r="G993" s="134">
        <v>120</v>
      </c>
      <c r="H993" s="110">
        <f>SUM(28+109)</f>
        <v>137</v>
      </c>
      <c r="I993" s="134">
        <v>28</v>
      </c>
      <c r="J993" s="134">
        <v>109</v>
      </c>
      <c r="K993" s="110">
        <f t="shared" si="393"/>
        <v>40823</v>
      </c>
      <c r="L993" s="110">
        <v>36316.6</v>
      </c>
      <c r="M993" s="110">
        <v>4506.3999999999996</v>
      </c>
      <c r="N993" s="114">
        <f t="shared" si="382"/>
        <v>108.08511904761905</v>
      </c>
      <c r="O993" s="114">
        <f t="shared" si="383"/>
        <v>3.4452599388379199</v>
      </c>
    </row>
    <row r="994" spans="2:15" ht="56.25" customHeight="1" x14ac:dyDescent="0.3">
      <c r="B994" s="11"/>
      <c r="C994" s="183" t="s">
        <v>371</v>
      </c>
      <c r="D994" s="183"/>
      <c r="E994" s="113">
        <f>F994+G994</f>
        <v>129</v>
      </c>
      <c r="F994" s="113">
        <f>F995</f>
        <v>30</v>
      </c>
      <c r="G994" s="113">
        <f>G995</f>
        <v>99</v>
      </c>
      <c r="H994" s="113">
        <f>I994+J994</f>
        <v>105</v>
      </c>
      <c r="I994" s="113">
        <f>I995</f>
        <v>23</v>
      </c>
      <c r="J994" s="113">
        <f>J995</f>
        <v>82</v>
      </c>
      <c r="K994" s="113">
        <f t="shared" si="393"/>
        <v>41015.299999999996</v>
      </c>
      <c r="L994" s="113">
        <f>L995</f>
        <v>36607.599999999999</v>
      </c>
      <c r="M994" s="113">
        <f>M995</f>
        <v>4407.7</v>
      </c>
      <c r="N994" s="121">
        <f t="shared" si="382"/>
        <v>132.63623188405796</v>
      </c>
      <c r="O994" s="121">
        <f t="shared" si="383"/>
        <v>4.4793699186991871</v>
      </c>
    </row>
    <row r="995" spans="2:15" ht="18.75" x14ac:dyDescent="0.3">
      <c r="B995" s="11"/>
      <c r="C995" s="137"/>
      <c r="D995" s="138" t="s">
        <v>953</v>
      </c>
      <c r="E995" s="128">
        <f>SUM(30+99)</f>
        <v>129</v>
      </c>
      <c r="F995" s="128">
        <v>30</v>
      </c>
      <c r="G995" s="133">
        <v>99</v>
      </c>
      <c r="H995" s="110">
        <f>SUM(23+82)</f>
        <v>105</v>
      </c>
      <c r="I995" s="133">
        <v>23</v>
      </c>
      <c r="J995" s="133">
        <v>82</v>
      </c>
      <c r="K995" s="110">
        <f t="shared" si="393"/>
        <v>41015.299999999996</v>
      </c>
      <c r="L995" s="110">
        <v>36607.599999999999</v>
      </c>
      <c r="M995" s="110">
        <v>4407.7</v>
      </c>
      <c r="N995" s="114">
        <f t="shared" si="382"/>
        <v>132.63623188405796</v>
      </c>
      <c r="O995" s="114">
        <f t="shared" si="383"/>
        <v>4.4793699186991871</v>
      </c>
    </row>
    <row r="996" spans="2:15" ht="56.25" customHeight="1" x14ac:dyDescent="0.3">
      <c r="B996" s="11"/>
      <c r="C996" s="183" t="s">
        <v>372</v>
      </c>
      <c r="D996" s="183"/>
      <c r="E996" s="113">
        <f>F996+G996</f>
        <v>272</v>
      </c>
      <c r="F996" s="113">
        <f>F997+F998</f>
        <v>62</v>
      </c>
      <c r="G996" s="113">
        <f>G997+G998</f>
        <v>210</v>
      </c>
      <c r="H996" s="113">
        <f>I996+J996</f>
        <v>236</v>
      </c>
      <c r="I996" s="113">
        <f>I997+I998</f>
        <v>50</v>
      </c>
      <c r="J996" s="113">
        <f>J997+J998</f>
        <v>186</v>
      </c>
      <c r="K996" s="113">
        <f t="shared" si="393"/>
        <v>159453.59999999998</v>
      </c>
      <c r="L996" s="113">
        <f>L997+L998</f>
        <v>87001.2</v>
      </c>
      <c r="M996" s="113">
        <f>M997+M998</f>
        <v>72452.399999999994</v>
      </c>
      <c r="N996" s="121">
        <f t="shared" si="382"/>
        <v>145.00199999999998</v>
      </c>
      <c r="O996" s="121">
        <f t="shared" si="383"/>
        <v>32.460752688172043</v>
      </c>
    </row>
    <row r="997" spans="2:15" ht="18.75" x14ac:dyDescent="0.3">
      <c r="B997" s="11"/>
      <c r="C997" s="137"/>
      <c r="D997" s="138" t="s">
        <v>954</v>
      </c>
      <c r="E997" s="135">
        <f>SUM(26+91)</f>
        <v>117</v>
      </c>
      <c r="F997" s="135">
        <v>26</v>
      </c>
      <c r="G997" s="133">
        <v>91</v>
      </c>
      <c r="H997" s="110">
        <f>SUM(21+72)</f>
        <v>93</v>
      </c>
      <c r="I997" s="133">
        <v>21</v>
      </c>
      <c r="J997" s="133">
        <v>72</v>
      </c>
      <c r="K997" s="110">
        <f t="shared" si="393"/>
        <v>65798.100000000006</v>
      </c>
      <c r="L997" s="110">
        <v>35643</v>
      </c>
      <c r="M997" s="110">
        <v>30155.1</v>
      </c>
      <c r="N997" s="114">
        <f t="shared" si="382"/>
        <v>141.44047619047618</v>
      </c>
      <c r="O997" s="114">
        <f t="shared" si="383"/>
        <v>34.901736111111113</v>
      </c>
    </row>
    <row r="998" spans="2:15" ht="18.75" x14ac:dyDescent="0.3">
      <c r="B998" s="11"/>
      <c r="C998" s="13"/>
      <c r="D998" s="137" t="s">
        <v>955</v>
      </c>
      <c r="E998" s="128">
        <f>SUM(36+119)</f>
        <v>155</v>
      </c>
      <c r="F998" s="128">
        <v>36</v>
      </c>
      <c r="G998" s="128">
        <v>119</v>
      </c>
      <c r="H998" s="110">
        <f>SUM(29+114)</f>
        <v>143</v>
      </c>
      <c r="I998" s="133">
        <v>29</v>
      </c>
      <c r="J998" s="133">
        <v>114</v>
      </c>
      <c r="K998" s="110">
        <f t="shared" si="393"/>
        <v>93655.5</v>
      </c>
      <c r="L998" s="110">
        <v>51358.2</v>
      </c>
      <c r="M998" s="110">
        <v>42297.3</v>
      </c>
      <c r="N998" s="114">
        <f t="shared" si="382"/>
        <v>147.58103448275861</v>
      </c>
      <c r="O998" s="114">
        <f t="shared" si="383"/>
        <v>30.919078947368423</v>
      </c>
    </row>
    <row r="999" spans="2:15" ht="56.25" customHeight="1" x14ac:dyDescent="0.3">
      <c r="B999" s="11"/>
      <c r="C999" s="183" t="s">
        <v>373</v>
      </c>
      <c r="D999" s="183"/>
      <c r="E999" s="113">
        <f>F999+G999</f>
        <v>298</v>
      </c>
      <c r="F999" s="113">
        <f>F1000+F1001</f>
        <v>67</v>
      </c>
      <c r="G999" s="113">
        <f>G1000+G1001</f>
        <v>231</v>
      </c>
      <c r="H999" s="113">
        <f>I999+J999</f>
        <v>256</v>
      </c>
      <c r="I999" s="113">
        <f>I1000+I1001</f>
        <v>56</v>
      </c>
      <c r="J999" s="113">
        <f>J1000+J1001</f>
        <v>200</v>
      </c>
      <c r="K999" s="113">
        <f t="shared" si="393"/>
        <v>95547.799999999988</v>
      </c>
      <c r="L999" s="113">
        <f>L1000+L1001</f>
        <v>85283.4</v>
      </c>
      <c r="M999" s="113">
        <f>M1000+M1001</f>
        <v>10264.4</v>
      </c>
      <c r="N999" s="121">
        <f t="shared" si="382"/>
        <v>126.90982142857142</v>
      </c>
      <c r="O999" s="121">
        <f t="shared" si="383"/>
        <v>4.2768333333333333</v>
      </c>
    </row>
    <row r="1000" spans="2:15" ht="18.75" x14ac:dyDescent="0.3">
      <c r="B1000" s="11"/>
      <c r="C1000" s="137"/>
      <c r="D1000" s="138" t="s">
        <v>956</v>
      </c>
      <c r="E1000" s="128">
        <f>SUM(34+117)</f>
        <v>151</v>
      </c>
      <c r="F1000" s="128">
        <v>34</v>
      </c>
      <c r="G1000" s="133">
        <v>117</v>
      </c>
      <c r="H1000" s="110">
        <f>SUM(28+102)</f>
        <v>130</v>
      </c>
      <c r="I1000" s="133">
        <v>28</v>
      </c>
      <c r="J1000" s="133">
        <v>102</v>
      </c>
      <c r="K1000" s="110">
        <f t="shared" si="393"/>
        <v>51183.8</v>
      </c>
      <c r="L1000" s="110">
        <v>45877.4</v>
      </c>
      <c r="M1000" s="110">
        <v>5306.4</v>
      </c>
      <c r="N1000" s="114">
        <f t="shared" si="382"/>
        <v>136.53988095238097</v>
      </c>
      <c r="O1000" s="114">
        <f t="shared" si="383"/>
        <v>4.3352941176470585</v>
      </c>
    </row>
    <row r="1001" spans="2:15" ht="18.75" x14ac:dyDescent="0.3">
      <c r="B1001" s="11"/>
      <c r="C1001" s="13"/>
      <c r="D1001" s="138" t="s">
        <v>957</v>
      </c>
      <c r="E1001" s="128">
        <f>SUM(33+114)</f>
        <v>147</v>
      </c>
      <c r="F1001" s="128">
        <v>33</v>
      </c>
      <c r="G1001" s="128">
        <v>114</v>
      </c>
      <c r="H1001" s="110">
        <f>SUM(28+98)</f>
        <v>126</v>
      </c>
      <c r="I1001" s="128">
        <v>28</v>
      </c>
      <c r="J1001" s="128">
        <v>98</v>
      </c>
      <c r="K1001" s="110">
        <f t="shared" si="393"/>
        <v>44364</v>
      </c>
      <c r="L1001" s="110">
        <v>39406</v>
      </c>
      <c r="M1001" s="110">
        <v>4958</v>
      </c>
      <c r="N1001" s="114">
        <f t="shared" si="382"/>
        <v>117.27976190476191</v>
      </c>
      <c r="O1001" s="114">
        <f t="shared" si="383"/>
        <v>4.2159863945578229</v>
      </c>
    </row>
    <row r="1002" spans="2:15" ht="56.25" customHeight="1" x14ac:dyDescent="0.3">
      <c r="B1002" s="11"/>
      <c r="C1002" s="183" t="s">
        <v>374</v>
      </c>
      <c r="D1002" s="183"/>
      <c r="E1002" s="113">
        <f>F1002+G1002</f>
        <v>191</v>
      </c>
      <c r="F1002" s="113">
        <f>F1003</f>
        <v>42</v>
      </c>
      <c r="G1002" s="113">
        <f>G1003</f>
        <v>149</v>
      </c>
      <c r="H1002" s="113">
        <f>I1002+J1002</f>
        <v>165</v>
      </c>
      <c r="I1002" s="113">
        <f>I1003</f>
        <v>35</v>
      </c>
      <c r="J1002" s="113">
        <f>J1003</f>
        <v>130</v>
      </c>
      <c r="K1002" s="113">
        <f t="shared" si="393"/>
        <v>80596.5</v>
      </c>
      <c r="L1002" s="113">
        <f>L1003</f>
        <v>60865.2</v>
      </c>
      <c r="M1002" s="113">
        <f>M1003</f>
        <v>19731.3</v>
      </c>
      <c r="N1002" s="121">
        <f t="shared" si="382"/>
        <v>144.91714285714286</v>
      </c>
      <c r="O1002" s="121">
        <f t="shared" si="383"/>
        <v>12.64826923076923</v>
      </c>
    </row>
    <row r="1003" spans="2:15" ht="18.75" x14ac:dyDescent="0.3">
      <c r="B1003" s="11"/>
      <c r="C1003" s="137"/>
      <c r="D1003" s="138" t="s">
        <v>824</v>
      </c>
      <c r="E1003" s="135">
        <f>SUM(42+149)</f>
        <v>191</v>
      </c>
      <c r="F1003" s="135">
        <v>42</v>
      </c>
      <c r="G1003" s="133">
        <v>149</v>
      </c>
      <c r="H1003" s="110">
        <f>SUM(35+130)</f>
        <v>165</v>
      </c>
      <c r="I1003" s="133">
        <v>35</v>
      </c>
      <c r="J1003" s="133">
        <v>130</v>
      </c>
      <c r="K1003" s="110">
        <f t="shared" si="393"/>
        <v>80596.5</v>
      </c>
      <c r="L1003" s="110">
        <v>60865.2</v>
      </c>
      <c r="M1003" s="110">
        <v>19731.3</v>
      </c>
      <c r="N1003" s="114">
        <f t="shared" si="382"/>
        <v>144.91714285714286</v>
      </c>
      <c r="O1003" s="114">
        <f t="shared" si="383"/>
        <v>12.64826923076923</v>
      </c>
    </row>
    <row r="1004" spans="2:15" ht="56.25" customHeight="1" x14ac:dyDescent="0.3">
      <c r="B1004" s="11"/>
      <c r="C1004" s="183" t="s">
        <v>375</v>
      </c>
      <c r="D1004" s="183"/>
      <c r="E1004" s="113">
        <f>F1004+G1004</f>
        <v>222</v>
      </c>
      <c r="F1004" s="113">
        <f>F1005+F1006</f>
        <v>50</v>
      </c>
      <c r="G1004" s="113">
        <f>G1005+G1006</f>
        <v>172</v>
      </c>
      <c r="H1004" s="113">
        <f>I1004+J1004</f>
        <v>189</v>
      </c>
      <c r="I1004" s="113">
        <f>I1005+I1006</f>
        <v>35</v>
      </c>
      <c r="J1004" s="113">
        <f>J1005+J1006</f>
        <v>154</v>
      </c>
      <c r="K1004" s="113">
        <f t="shared" si="393"/>
        <v>55490.600000000006</v>
      </c>
      <c r="L1004" s="113">
        <f>L1005+L1006</f>
        <v>49527.8</v>
      </c>
      <c r="M1004" s="113">
        <f>M1005+M1006</f>
        <v>5962.8</v>
      </c>
      <c r="N1004" s="121">
        <f t="shared" si="382"/>
        <v>117.92333333333335</v>
      </c>
      <c r="O1004" s="121">
        <f t="shared" si="383"/>
        <v>3.2266233766233765</v>
      </c>
    </row>
    <row r="1005" spans="2:15" ht="18.75" x14ac:dyDescent="0.3">
      <c r="B1005" s="11"/>
      <c r="C1005" s="137"/>
      <c r="D1005" s="138" t="s">
        <v>958</v>
      </c>
      <c r="E1005" s="134">
        <f>SUM(29+96)</f>
        <v>125</v>
      </c>
      <c r="F1005" s="134">
        <v>29</v>
      </c>
      <c r="G1005" s="134">
        <v>96</v>
      </c>
      <c r="H1005" s="110">
        <f>SUM(21+86)</f>
        <v>107</v>
      </c>
      <c r="I1005" s="134">
        <v>21</v>
      </c>
      <c r="J1005" s="134">
        <v>86</v>
      </c>
      <c r="K1005" s="110">
        <f t="shared" si="393"/>
        <v>21523.4</v>
      </c>
      <c r="L1005" s="110">
        <v>18324.5</v>
      </c>
      <c r="M1005" s="110">
        <v>3198.9</v>
      </c>
      <c r="N1005" s="114">
        <f t="shared" si="382"/>
        <v>72.716269841269835</v>
      </c>
      <c r="O1005" s="114">
        <f t="shared" si="383"/>
        <v>3.0997093023255817</v>
      </c>
    </row>
    <row r="1006" spans="2:15" ht="18.75" x14ac:dyDescent="0.3">
      <c r="B1006" s="11"/>
      <c r="C1006" s="12"/>
      <c r="D1006" s="137" t="s">
        <v>959</v>
      </c>
      <c r="E1006" s="134">
        <f>SUM(21+76)</f>
        <v>97</v>
      </c>
      <c r="F1006" s="134">
        <v>21</v>
      </c>
      <c r="G1006" s="134">
        <v>76</v>
      </c>
      <c r="H1006" s="110">
        <f>SUM(14+68)</f>
        <v>82</v>
      </c>
      <c r="I1006" s="134">
        <v>14</v>
      </c>
      <c r="J1006" s="134">
        <v>68</v>
      </c>
      <c r="K1006" s="110">
        <f t="shared" si="393"/>
        <v>33967.199999999997</v>
      </c>
      <c r="L1006" s="110">
        <v>31203.3</v>
      </c>
      <c r="M1006" s="110">
        <v>2763.9</v>
      </c>
      <c r="N1006" s="114">
        <f t="shared" si="382"/>
        <v>185.73392857142858</v>
      </c>
      <c r="O1006" s="114">
        <f t="shared" si="383"/>
        <v>3.3871323529411765</v>
      </c>
    </row>
  </sheetData>
  <protectedRanges>
    <protectedRange sqref="B124:D128" name="Диапазон12_2_1"/>
    <protectedRange sqref="B118:D120" name="Диапазон7_2_1"/>
    <protectedRange sqref="B109:B111" name="Диапазон3_1_1"/>
    <protectedRange sqref="C109:C111" name="Диапазон4_1_1"/>
    <protectedRange sqref="B166:D170" name="Диапазон12_1_4_1"/>
    <protectedRange sqref="B160:D162" name="Диапазон7_1_7_1"/>
    <protectedRange sqref="B245" name="Диапазон3_2_1_1"/>
    <protectedRange sqref="C245" name="Диапазон4_2_1_1"/>
    <protectedRange sqref="B292:D296" name="Диапазон12_1_1_1_1"/>
    <protectedRange sqref="B286:D288" name="Диапазон7_1_1_1_1"/>
    <protectedRange sqref="B279" name="Диапазон3_1_1_1_1"/>
    <protectedRange sqref="C279" name="Диапазон4_1_1_1_1"/>
    <protectedRange sqref="B351:D355" name="Диапазон12_3_1_1"/>
    <protectedRange sqref="B345:D347" name="Диапазон7_3_1_1"/>
    <protectedRange sqref="B389:D391" name="Диапазон7_1_2_1_1"/>
    <protectedRange sqref="B423:D427" name="Диапазон12_1_2_1_2"/>
    <protectedRange sqref="B417:D419" name="Диапазон7_1_3_1_1"/>
    <protectedRange sqref="B409:B410" name="Диапазон3_1_2_1_1"/>
    <protectedRange sqref="C409:C410" name="Диапазон4_1_2_1_1"/>
    <protectedRange sqref="B460:D464" name="Диапазон12_4_1_1"/>
    <protectedRange sqref="B454:D456" name="Диапазон7_4_1_1"/>
    <protectedRange sqref="B447" name="Диапазон3_4_1_1"/>
    <protectedRange sqref="C447" name="Диапазон4_4_1_1"/>
    <protectedRange sqref="B496:D500" name="Диапазон12_5_1_1"/>
    <protectedRange sqref="B483" name="Диапазон3_5_1_1"/>
    <protectedRange sqref="C483" name="Диапазон4_5_1_1"/>
    <protectedRange sqref="B490:D492" name="Диапазон7_1_4_1_1"/>
    <protectedRange sqref="C580 B580:B584 C581:D584" name="Диапазон12_6_1_2"/>
    <protectedRange sqref="C576 B574:B576 C574:D575" name="Диапазон7_5_1_1"/>
    <protectedRange sqref="F612:H612 B615:C616 D615:D619 F615:H618 B618:C618" name="Диапазон12_7_1_1"/>
    <protectedRange sqref="E601" name="Диапазон10_7_1_1"/>
    <protectedRange sqref="B601" name="Диапазон3_7_1_1"/>
    <protectedRange sqref="C601" name="Диапазон4_7_1_1"/>
    <protectedRange sqref="B609:D611" name="Диапазон7_1_5_1_1"/>
    <protectedRange sqref="B702:D706" name="Диапазон12_8_1_1"/>
    <protectedRange sqref="B696:D698" name="Диапазон7_6_1_1"/>
    <protectedRange sqref="B690" name="Диапазон3_8_1_1"/>
    <protectedRange sqref="B740:D744" name="Диапазон12_9_1_1"/>
    <protectedRange sqref="B734:D736" name="Диапазон7_7_1_1"/>
    <protectedRange sqref="B727" name="Диапазон3_9_1_1"/>
    <protectedRange sqref="C727" name="Диапазон4_9_1_1"/>
    <protectedRange sqref="B768:D772" name="Диапазон12_10_1_2"/>
    <protectedRange sqref="B762:D764" name="Диапазон7_8_1_1"/>
    <protectedRange sqref="B755" name="Диапазон3_10_1_1"/>
    <protectedRange sqref="C755" name="Диапазон4_10_1_1"/>
    <protectedRange sqref="B846:D850" name="Диапазон12_12_1_1"/>
    <protectedRange sqref="B840:D842" name="Диапазон7_10_1_1"/>
    <protectedRange sqref="B881:D885" name="Диапазон12_13_1_1"/>
    <protectedRange sqref="B875:D877" name="Диапазон7_11_1_1"/>
    <protectedRange sqref="B866:B868" name="Диапазон3_12_1_1"/>
    <protectedRange sqref="C866:C868" name="Диапазон4_13_1_1"/>
    <protectedRange sqref="B910:D914" name="Диапазон12_14_1_1"/>
    <protectedRange sqref="B904:D906" name="Диапазон7_12_1_1"/>
    <protectedRange sqref="B897" name="Диапазон3_13_1_1"/>
    <protectedRange sqref="C897" name="Диапазон4_14_1_1"/>
    <protectedRange sqref="B942:D946" name="Диапазон12_15_1_1"/>
    <protectedRange sqref="B936:D938" name="Диапазон7_13_1_1"/>
    <protectedRange sqref="N929:O929" name="Диапазон5_16_1_1"/>
    <protectedRange sqref="B929" name="Диапазон3_14_1_1"/>
    <protectedRange sqref="C929 C952" name="Диапазон4_15_1_1"/>
    <protectedRange sqref="B966:D970" name="Диапазон12_16_1_1"/>
    <protectedRange sqref="B960:D962" name="Диапазон7_14_1_1"/>
    <protectedRange sqref="B952:B953" name="Диапазон3_15_1_1"/>
    <protectedRange sqref="C953" name="Диапазон4_16_1_1"/>
    <protectedRange sqref="B1004:D1006" name="Диапазон12_1_3_1_1"/>
    <protectedRange sqref="B998:D1000" name="Диапазон7_1_6_1_1"/>
    <protectedRange sqref="B991" name="Диапазон3_1_3_1_1"/>
    <protectedRange sqref="C991" name="Диапазон4_1_3_1_1"/>
    <protectedRange sqref="B254:D257" name="Диапазон12_17_1_1"/>
    <protectedRange sqref="B249:D251" name="Диапазон7_15_1_1"/>
  </protectedRanges>
  <autoFilter ref="C1:C1006"/>
  <mergeCells count="427">
    <mergeCell ref="C1004:D1004"/>
    <mergeCell ref="C1002:D1002"/>
    <mergeCell ref="C999:D999"/>
    <mergeCell ref="C996:D996"/>
    <mergeCell ref="C994:D994"/>
    <mergeCell ref="C991:D991"/>
    <mergeCell ref="C274:C277"/>
    <mergeCell ref="C108:D108"/>
    <mergeCell ref="C206:C209"/>
    <mergeCell ref="C754:D754"/>
    <mergeCell ref="C779:D779"/>
    <mergeCell ref="C833:D833"/>
    <mergeCell ref="C896:D896"/>
    <mergeCell ref="C928:D928"/>
    <mergeCell ref="C951:D951"/>
    <mergeCell ref="C864:D864"/>
    <mergeCell ref="C616:D616"/>
    <mergeCell ref="B294:B295"/>
    <mergeCell ref="C294:C296"/>
    <mergeCell ref="B297:B298"/>
    <mergeCell ref="C297:C299"/>
    <mergeCell ref="B288:B289"/>
    <mergeCell ref="C288:C290"/>
    <mergeCell ref="C8:D8"/>
    <mergeCell ref="C9:D9"/>
    <mergeCell ref="C10:D10"/>
    <mergeCell ref="C11:D11"/>
    <mergeCell ref="C12:D12"/>
    <mergeCell ref="C13:D13"/>
    <mergeCell ref="B125:B129"/>
    <mergeCell ref="C125:C129"/>
    <mergeCell ref="B130:B132"/>
    <mergeCell ref="C130:C132"/>
    <mergeCell ref="B133:B135"/>
    <mergeCell ref="C133:C135"/>
    <mergeCell ref="B282:B283"/>
    <mergeCell ref="C282:C284"/>
    <mergeCell ref="C232:C235"/>
    <mergeCell ref="B214:B216"/>
    <mergeCell ref="C214:C216"/>
    <mergeCell ref="B217:B219"/>
    <mergeCell ref="C217:C219"/>
    <mergeCell ref="B220:B222"/>
    <mergeCell ref="C220:C222"/>
    <mergeCell ref="B223:B225"/>
    <mergeCell ref="C223:C225"/>
    <mergeCell ref="B140:B142"/>
    <mergeCell ref="C140:C142"/>
    <mergeCell ref="C202:C205"/>
    <mergeCell ref="B206:B209"/>
    <mergeCell ref="C180:D180"/>
    <mergeCell ref="B143:B145"/>
    <mergeCell ref="C143:C145"/>
    <mergeCell ref="C567:D567"/>
    <mergeCell ref="C448:D448"/>
    <mergeCell ref="C449:C450"/>
    <mergeCell ref="C691:D691"/>
    <mergeCell ref="C550:C551"/>
    <mergeCell ref="D550:D551"/>
    <mergeCell ref="C514:C516"/>
    <mergeCell ref="D514:D516"/>
    <mergeCell ref="C546:C547"/>
    <mergeCell ref="D546:D547"/>
    <mergeCell ref="C631:D631"/>
    <mergeCell ref="C572:D572"/>
    <mergeCell ref="C576:D576"/>
    <mergeCell ref="C580:D580"/>
    <mergeCell ref="C585:D585"/>
    <mergeCell ref="C612:D612"/>
    <mergeCell ref="C623:D623"/>
    <mergeCell ref="C626:D626"/>
    <mergeCell ref="C635:D635"/>
    <mergeCell ref="C619:D619"/>
    <mergeCell ref="C638:D638"/>
    <mergeCell ref="B915:B918"/>
    <mergeCell ref="C916:C918"/>
    <mergeCell ref="C978:D978"/>
    <mergeCell ref="B979:B981"/>
    <mergeCell ref="C979:C981"/>
    <mergeCell ref="B923:B927"/>
    <mergeCell ref="C952:D952"/>
    <mergeCell ref="C924:C927"/>
    <mergeCell ref="B908:B910"/>
    <mergeCell ref="C909:C910"/>
    <mergeCell ref="B911:B914"/>
    <mergeCell ref="B781:B783"/>
    <mergeCell ref="B784:B785"/>
    <mergeCell ref="C690:D690"/>
    <mergeCell ref="C725:D725"/>
    <mergeCell ref="C726:D726"/>
    <mergeCell ref="B976:B977"/>
    <mergeCell ref="B986:B987"/>
    <mergeCell ref="B983:B984"/>
    <mergeCell ref="B973:B974"/>
    <mergeCell ref="B898:B902"/>
    <mergeCell ref="C899:C902"/>
    <mergeCell ref="B903:B906"/>
    <mergeCell ref="C904:C906"/>
    <mergeCell ref="B966:B968"/>
    <mergeCell ref="C966:C968"/>
    <mergeCell ref="C969:D969"/>
    <mergeCell ref="B970:B971"/>
    <mergeCell ref="C970:C971"/>
    <mergeCell ref="C959:D959"/>
    <mergeCell ref="B960:B961"/>
    <mergeCell ref="C960:C961"/>
    <mergeCell ref="C962:D962"/>
    <mergeCell ref="B963:B964"/>
    <mergeCell ref="C963:C964"/>
    <mergeCell ref="B954:B955"/>
    <mergeCell ref="B957:B958"/>
    <mergeCell ref="B919:B921"/>
    <mergeCell ref="B3:B6"/>
    <mergeCell ref="C3:C6"/>
    <mergeCell ref="D3:D6"/>
    <mergeCell ref="C152:D152"/>
    <mergeCell ref="C179:D179"/>
    <mergeCell ref="C244:D244"/>
    <mergeCell ref="C278:D278"/>
    <mergeCell ref="C317:D317"/>
    <mergeCell ref="C338:D338"/>
    <mergeCell ref="C109:D109"/>
    <mergeCell ref="B111:B114"/>
    <mergeCell ref="C111:C114"/>
    <mergeCell ref="B115:B117"/>
    <mergeCell ref="C115:C117"/>
    <mergeCell ref="B118:B121"/>
    <mergeCell ref="C118:C121"/>
    <mergeCell ref="B122:B124"/>
    <mergeCell ref="C122:C124"/>
    <mergeCell ref="B136:B139"/>
    <mergeCell ref="C136:C139"/>
    <mergeCell ref="B236:B239"/>
    <mergeCell ref="C236:C239"/>
    <mergeCell ref="B210:B212"/>
    <mergeCell ref="C210:C212"/>
    <mergeCell ref="C250:C252"/>
    <mergeCell ref="C253:C256"/>
    <mergeCell ref="C257:C260"/>
    <mergeCell ref="C262:C267"/>
    <mergeCell ref="C268:C270"/>
    <mergeCell ref="C271:C273"/>
    <mergeCell ref="C1:O1"/>
    <mergeCell ref="E3:O3"/>
    <mergeCell ref="H4:J4"/>
    <mergeCell ref="K4:O4"/>
    <mergeCell ref="E5:E6"/>
    <mergeCell ref="F5:G5"/>
    <mergeCell ref="H5:H6"/>
    <mergeCell ref="I5:J5"/>
    <mergeCell ref="K5:K6"/>
    <mergeCell ref="L5:M5"/>
    <mergeCell ref="N5:O5"/>
    <mergeCell ref="E4:G4"/>
    <mergeCell ref="B146:B148"/>
    <mergeCell ref="C146:C148"/>
    <mergeCell ref="B149:B151"/>
    <mergeCell ref="C149:C151"/>
    <mergeCell ref="C280:C281"/>
    <mergeCell ref="B181:B183"/>
    <mergeCell ref="C181:C183"/>
    <mergeCell ref="B184:B187"/>
    <mergeCell ref="C184:C187"/>
    <mergeCell ref="B188:B192"/>
    <mergeCell ref="C188:C192"/>
    <mergeCell ref="B194:B197"/>
    <mergeCell ref="C194:C197"/>
    <mergeCell ref="B198:B201"/>
    <mergeCell ref="C198:C201"/>
    <mergeCell ref="B202:B205"/>
    <mergeCell ref="B226:B228"/>
    <mergeCell ref="C226:C228"/>
    <mergeCell ref="B229:B231"/>
    <mergeCell ref="C229:C231"/>
    <mergeCell ref="B232:B235"/>
    <mergeCell ref="B240:B243"/>
    <mergeCell ref="C240:C243"/>
    <mergeCell ref="C247:C249"/>
    <mergeCell ref="B383:B384"/>
    <mergeCell ref="C383:C384"/>
    <mergeCell ref="C385:D385"/>
    <mergeCell ref="B386:B387"/>
    <mergeCell ref="C386:C387"/>
    <mergeCell ref="B402:B404"/>
    <mergeCell ref="B406:B407"/>
    <mergeCell ref="B285:B286"/>
    <mergeCell ref="C285:C287"/>
    <mergeCell ref="B310:B311"/>
    <mergeCell ref="C310:C312"/>
    <mergeCell ref="B313:B315"/>
    <mergeCell ref="C313:C316"/>
    <mergeCell ref="C382:D382"/>
    <mergeCell ref="C380:D380"/>
    <mergeCell ref="B303:B304"/>
    <mergeCell ref="C303:C305"/>
    <mergeCell ref="B306:B308"/>
    <mergeCell ref="C306:C309"/>
    <mergeCell ref="C318:D318"/>
    <mergeCell ref="B300:B301"/>
    <mergeCell ref="C300:C302"/>
    <mergeCell ref="B291:B292"/>
    <mergeCell ref="C291:C293"/>
    <mergeCell ref="C456:C458"/>
    <mergeCell ref="C459:D459"/>
    <mergeCell ref="C460:C461"/>
    <mergeCell ref="C462:D462"/>
    <mergeCell ref="C463:C465"/>
    <mergeCell ref="C406:C407"/>
    <mergeCell ref="C388:D388"/>
    <mergeCell ref="B389:B391"/>
    <mergeCell ref="C389:C391"/>
    <mergeCell ref="B397:B398"/>
    <mergeCell ref="C397:C398"/>
    <mergeCell ref="C408:D408"/>
    <mergeCell ref="C446:D446"/>
    <mergeCell ref="C475:D475"/>
    <mergeCell ref="C476:C477"/>
    <mergeCell ref="C478:D478"/>
    <mergeCell ref="C479:C480"/>
    <mergeCell ref="C482:D482"/>
    <mergeCell ref="C466:D466"/>
    <mergeCell ref="C467:C468"/>
    <mergeCell ref="C469:D469"/>
    <mergeCell ref="C470:C471"/>
    <mergeCell ref="C472:D472"/>
    <mergeCell ref="C481:D481"/>
    <mergeCell ref="C409:D409"/>
    <mergeCell ref="C447:D447"/>
    <mergeCell ref="C897:D897"/>
    <mergeCell ref="C381:D381"/>
    <mergeCell ref="C153:D153"/>
    <mergeCell ref="C755:D755"/>
    <mergeCell ref="C402:C404"/>
    <mergeCell ref="C506:D506"/>
    <mergeCell ref="C507:D507"/>
    <mergeCell ref="C508:C510"/>
    <mergeCell ref="D508:D510"/>
    <mergeCell ref="C589:D589"/>
    <mergeCell ref="C593:D593"/>
    <mergeCell ref="C596:D596"/>
    <mergeCell ref="C600:D600"/>
    <mergeCell ref="C645:D645"/>
    <mergeCell ref="C646:D646"/>
    <mergeCell ref="C601:D601"/>
    <mergeCell ref="C602:D602"/>
    <mergeCell ref="C607:D607"/>
    <mergeCell ref="C451:D451"/>
    <mergeCell ref="C452:C454"/>
    <mergeCell ref="C455:D455"/>
    <mergeCell ref="C473:C474"/>
    <mergeCell ref="C990:D990"/>
    <mergeCell ref="C929:D929"/>
    <mergeCell ref="C865:D865"/>
    <mergeCell ref="C834:D834"/>
    <mergeCell ref="C780:D780"/>
    <mergeCell ref="C985:D985"/>
    <mergeCell ref="C976:C977"/>
    <mergeCell ref="C965:D965"/>
    <mergeCell ref="C953:D953"/>
    <mergeCell ref="C956:D956"/>
    <mergeCell ref="C957:C958"/>
    <mergeCell ref="C920:C921"/>
    <mergeCell ref="C986:C987"/>
    <mergeCell ref="C983:C984"/>
    <mergeCell ref="C972:D972"/>
    <mergeCell ref="C973:C974"/>
    <mergeCell ref="C989:D989"/>
    <mergeCell ref="C912:C914"/>
    <mergeCell ref="C982:D982"/>
    <mergeCell ref="C975:D975"/>
    <mergeCell ref="M514:M516"/>
    <mergeCell ref="L508:L510"/>
    <mergeCell ref="M508:M510"/>
    <mergeCell ref="N508:N510"/>
    <mergeCell ref="O508:O510"/>
    <mergeCell ref="C511:C513"/>
    <mergeCell ref="E508:E510"/>
    <mergeCell ref="F508:F510"/>
    <mergeCell ref="G508:G510"/>
    <mergeCell ref="H508:H510"/>
    <mergeCell ref="I508:I510"/>
    <mergeCell ref="J508:J510"/>
    <mergeCell ref="K508:K510"/>
    <mergeCell ref="N514:N516"/>
    <mergeCell ref="O514:O516"/>
    <mergeCell ref="C517:C519"/>
    <mergeCell ref="C520:C523"/>
    <mergeCell ref="D520:D523"/>
    <mergeCell ref="E520:E523"/>
    <mergeCell ref="F520:F523"/>
    <mergeCell ref="G520:G523"/>
    <mergeCell ref="H520:H523"/>
    <mergeCell ref="I520:I523"/>
    <mergeCell ref="J520:J523"/>
    <mergeCell ref="K520:K523"/>
    <mergeCell ref="L520:L523"/>
    <mergeCell ref="M520:M523"/>
    <mergeCell ref="N520:N523"/>
    <mergeCell ref="O520:O523"/>
    <mergeCell ref="E514:E516"/>
    <mergeCell ref="F514:F516"/>
    <mergeCell ref="G514:G516"/>
    <mergeCell ref="H514:H516"/>
    <mergeCell ref="I514:I516"/>
    <mergeCell ref="J514:J516"/>
    <mergeCell ref="K514:K516"/>
    <mergeCell ref="L514:L516"/>
    <mergeCell ref="L528:L529"/>
    <mergeCell ref="M528:M529"/>
    <mergeCell ref="N528:N529"/>
    <mergeCell ref="O528:O529"/>
    <mergeCell ref="C530:C531"/>
    <mergeCell ref="C532:C535"/>
    <mergeCell ref="D532:D535"/>
    <mergeCell ref="E532:E535"/>
    <mergeCell ref="F532:F535"/>
    <mergeCell ref="G532:G535"/>
    <mergeCell ref="H532:H535"/>
    <mergeCell ref="I532:I535"/>
    <mergeCell ref="J532:J535"/>
    <mergeCell ref="K532:K535"/>
    <mergeCell ref="L532:L535"/>
    <mergeCell ref="M532:M535"/>
    <mergeCell ref="N532:N535"/>
    <mergeCell ref="O532:O535"/>
    <mergeCell ref="C528:C529"/>
    <mergeCell ref="D528:D529"/>
    <mergeCell ref="E528:E529"/>
    <mergeCell ref="F528:F529"/>
    <mergeCell ref="G528:G529"/>
    <mergeCell ref="H528:H529"/>
    <mergeCell ref="L550:L551"/>
    <mergeCell ref="K540:K542"/>
    <mergeCell ref="L540:L542"/>
    <mergeCell ref="M540:M542"/>
    <mergeCell ref="N540:N542"/>
    <mergeCell ref="O540:O542"/>
    <mergeCell ref="C543:C545"/>
    <mergeCell ref="E546:E547"/>
    <mergeCell ref="F546:F547"/>
    <mergeCell ref="G546:G547"/>
    <mergeCell ref="H546:H547"/>
    <mergeCell ref="I546:I547"/>
    <mergeCell ref="J546:J547"/>
    <mergeCell ref="K546:K547"/>
    <mergeCell ref="L546:L547"/>
    <mergeCell ref="M546:M547"/>
    <mergeCell ref="N546:N547"/>
    <mergeCell ref="O546:O547"/>
    <mergeCell ref="C540:C542"/>
    <mergeCell ref="D540:D542"/>
    <mergeCell ref="E540:E542"/>
    <mergeCell ref="F540:F542"/>
    <mergeCell ref="G540:G542"/>
    <mergeCell ref="H540:H542"/>
    <mergeCell ref="M550:M551"/>
    <mergeCell ref="N550:N551"/>
    <mergeCell ref="O550:O551"/>
    <mergeCell ref="C552:C553"/>
    <mergeCell ref="C554:C555"/>
    <mergeCell ref="D554:D555"/>
    <mergeCell ref="E554:E555"/>
    <mergeCell ref="F554:F555"/>
    <mergeCell ref="G554:G555"/>
    <mergeCell ref="H554:H555"/>
    <mergeCell ref="I554:I555"/>
    <mergeCell ref="J554:J555"/>
    <mergeCell ref="K554:K555"/>
    <mergeCell ref="L554:L555"/>
    <mergeCell ref="M554:M555"/>
    <mergeCell ref="N554:N555"/>
    <mergeCell ref="O554:O555"/>
    <mergeCell ref="E550:E551"/>
    <mergeCell ref="F550:F551"/>
    <mergeCell ref="G550:G551"/>
    <mergeCell ref="H550:H551"/>
    <mergeCell ref="I550:I551"/>
    <mergeCell ref="J550:J551"/>
    <mergeCell ref="K550:K551"/>
    <mergeCell ref="L558:L559"/>
    <mergeCell ref="M558:M559"/>
    <mergeCell ref="N558:N559"/>
    <mergeCell ref="O558:O559"/>
    <mergeCell ref="C560:C561"/>
    <mergeCell ref="C562:C563"/>
    <mergeCell ref="D562:D563"/>
    <mergeCell ref="E562:E563"/>
    <mergeCell ref="F562:F563"/>
    <mergeCell ref="G562:G563"/>
    <mergeCell ref="H562:H563"/>
    <mergeCell ref="I562:I563"/>
    <mergeCell ref="J562:J563"/>
    <mergeCell ref="K562:K563"/>
    <mergeCell ref="L562:L563"/>
    <mergeCell ref="M562:M563"/>
    <mergeCell ref="N562:N563"/>
    <mergeCell ref="O562:O563"/>
    <mergeCell ref="C558:C559"/>
    <mergeCell ref="D558:D559"/>
    <mergeCell ref="E558:E559"/>
    <mergeCell ref="F558:F559"/>
    <mergeCell ref="G558:G559"/>
    <mergeCell ref="H558:H559"/>
    <mergeCell ref="C564:C565"/>
    <mergeCell ref="C566:D566"/>
    <mergeCell ref="C568:D568"/>
    <mergeCell ref="C14:D14"/>
    <mergeCell ref="C40:D40"/>
    <mergeCell ref="C99:D99"/>
    <mergeCell ref="C91:D91"/>
    <mergeCell ref="C66:D66"/>
    <mergeCell ref="K558:K559"/>
    <mergeCell ref="C556:C557"/>
    <mergeCell ref="I558:I559"/>
    <mergeCell ref="J558:J559"/>
    <mergeCell ref="C548:C549"/>
    <mergeCell ref="C536:C539"/>
    <mergeCell ref="I540:I542"/>
    <mergeCell ref="J540:J542"/>
    <mergeCell ref="K528:K529"/>
    <mergeCell ref="C524:C527"/>
    <mergeCell ref="I528:I529"/>
    <mergeCell ref="J528:J529"/>
    <mergeCell ref="C110:D110"/>
    <mergeCell ref="C245:D245"/>
    <mergeCell ref="C279:D279"/>
    <mergeCell ref="C339:D339"/>
  </mergeCells>
  <pageMargins left="0" right="0.11811023622047245" top="0" bottom="0" header="0" footer="0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1</vt:lpstr>
      <vt:lpstr>'Додаток 1'!Заголовки_для_друку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Климко Наталія Володимирівна</dc:creator>
  <cp:lastModifiedBy>Ткачук Олександр Леонідович</cp:lastModifiedBy>
  <cp:lastPrinted>2021-02-18T12:21:27Z</cp:lastPrinted>
  <dcterms:created xsi:type="dcterms:W3CDTF">2020-04-27T09:19:29Z</dcterms:created>
  <dcterms:modified xsi:type="dcterms:W3CDTF">2021-02-23T16:09:14Z</dcterms:modified>
</cp:coreProperties>
</file>