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worksheets/sheet23.xml" ContentType="application/vnd.openxmlformats-officedocument.spreadsheetml.work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worksheets/sheet24.xml" ContentType="application/vnd.openxmlformats-officedocument.spreadsheetml.work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chartsheets/sheet22.xml" ContentType="application/vnd.openxmlformats-officedocument.spreadsheetml.chartsheet+xml"/>
  <Override PartName="/xl/worksheets/sheet29.xml" ContentType="application/vnd.openxmlformats-officedocument.spreadsheetml.worksheet+xml"/>
  <Override PartName="/xl/chartsheets/sheet23.xml" ContentType="application/vnd.openxmlformats-officedocument.spreadsheetml.chartsheet+xml"/>
  <Override PartName="/xl/worksheets/sheet30.xml" ContentType="application/vnd.openxmlformats-officedocument.spreadsheetml.worksheet+xml"/>
  <Override PartName="/xl/chartsheets/sheet24.xml" ContentType="application/vnd.openxmlformats-officedocument.spreadsheetml.chartsheet+xml"/>
  <Override PartName="/xl/chartsheets/sheet25.xml" ContentType="application/vnd.openxmlformats-officedocument.spreadsheetml.chart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danylchuk\Documents\"/>
    </mc:Choice>
  </mc:AlternateContent>
  <bookViews>
    <workbookView xWindow="120" yWindow="50" windowWidth="15480" windowHeight="11640" tabRatio="917" firstSheet="6" activeTab="6"/>
  </bookViews>
  <sheets>
    <sheet name="MK_UAHD" sheetId="1" state="hidden" r:id="rId1"/>
    <sheet name="MK_USDD" sheetId="2" state="hidden" r:id="rId2"/>
    <sheet name="K_ALLD" sheetId="3" state="hidden" r:id="rId3"/>
    <sheet name="T_ALLD" sheetId="4" state="hidden" r:id="rId4"/>
    <sheet name="MTK2_UAH" sheetId="5" state="hidden" r:id="rId5"/>
    <sheet name="MTK2_USD" sheetId="6" state="hidden" r:id="rId6"/>
    <sheet name="MKT2_UAH" sheetId="7" r:id="rId7"/>
    <sheet name="MKT2_USD" sheetId="8" r:id="rId8"/>
    <sheet name="MT_UAHD" sheetId="9" state="hidden" r:id="rId9"/>
    <sheet name="MT_USDD" sheetId="10" state="hidden" r:id="rId10"/>
    <sheet name="MT_ALL" sheetId="11" state="hidden" r:id="rId11"/>
    <sheet name="MTM_ALL" sheetId="12" state="hidden" r:id="rId12"/>
    <sheet name="MK_ALL" sheetId="13" state="hidden" r:id="rId13"/>
    <sheet name="SRATED" sheetId="14" state="hidden" r:id="rId14"/>
    <sheet name="RATED" sheetId="15" state="hidden" r:id="rId15"/>
    <sheet name="RATEDS" sheetId="16" state="hidden" r:id="rId16"/>
    <sheet name="SRATE_M" sheetId="17" state="hidden" r:id="rId17"/>
    <sheet name="SRATE" sheetId="18" state="hidden" r:id="rId18"/>
    <sheet name="RATE_M" sheetId="19" r:id="rId19"/>
    <sheet name="RATE" sheetId="20" r:id="rId20"/>
    <sheet name="RATE_CMP" sheetId="21" state="hidden" r:id="rId21"/>
    <sheet name="CURD" sheetId="22" state="hidden" r:id="rId22"/>
    <sheet name="CURDS" sheetId="23" state="hidden" r:id="rId23"/>
    <sheet name="CUR_M" sheetId="24" r:id="rId24"/>
    <sheet name="CUR" sheetId="25" r:id="rId25"/>
    <sheet name="CUR_CMP" sheetId="26" state="hidden" r:id="rId26"/>
    <sheet name="CUR_M_EXT" sheetId="27" state="hidden" r:id="rId27"/>
    <sheet name="CUR_CMP_EXT" sheetId="28" state="hidden" r:id="rId28"/>
    <sheet name="DKT1" sheetId="29" state="hidden" r:id="rId29"/>
    <sheet name="DKT2" sheetId="30" r:id="rId30"/>
    <sheet name="DTK2" sheetId="31" r:id="rId31"/>
    <sheet name="DKRD" sheetId="32" state="hidden" r:id="rId32"/>
    <sheet name="DKR2DSTATE" sheetId="33" state="hidden" r:id="rId33"/>
    <sheet name="DKR2DGUAR" sheetId="34" state="hidden" r:id="rId34"/>
    <sheet name="DKR" sheetId="35" state="hidden" r:id="rId35"/>
    <sheet name="DKR2" sheetId="36" state="hidden" r:id="rId36"/>
    <sheet name="YT_ALL_USD_D" sheetId="37" state="hidden" r:id="rId37"/>
    <sheet name="YT_ALL_UAH_D" sheetId="38" state="hidden" r:id="rId38"/>
    <sheet name="YT_ALL_PER_D" sheetId="39" state="hidden" r:id="rId39"/>
    <sheet name="YT_ALL" sheetId="40" state="hidden" r:id="rId40"/>
    <sheet name="YTM_ALL_UAH_D" sheetId="41" state="hidden" r:id="rId41"/>
    <sheet name="YTM_ALL_USD_D" sheetId="42" state="hidden" r:id="rId42"/>
    <sheet name="YTM_ALL" sheetId="43" state="hidden" r:id="rId43"/>
    <sheet name="YKM_ALL_UAH_D" sheetId="44" state="hidden" r:id="rId44"/>
    <sheet name="YKM_ALL_USD_D" sheetId="45" state="hidden" r:id="rId45"/>
    <sheet name="YKM_ALL" sheetId="46" state="hidden" r:id="rId46"/>
    <sheet name="YK_ALL" sheetId="47" state="hidden" r:id="rId47"/>
    <sheet name="YKT2_UAH" sheetId="48" r:id="rId48"/>
    <sheet name="YKT2_USD" sheetId="49" r:id="rId49"/>
    <sheet name="KINDD" sheetId="50" state="hidden" r:id="rId50"/>
    <sheet name="KIND_CMP" sheetId="51" state="hidden" r:id="rId51"/>
    <sheet name="DTRD" sheetId="52" state="hidden" r:id="rId52"/>
    <sheet name="DTR" sheetId="53" state="hidden" r:id="rId53"/>
    <sheet name="DEBT_TERM1" sheetId="54" state="hidden" r:id="rId54"/>
    <sheet name="DEBT_TERM2" sheetId="55" state="hidden" r:id="rId55"/>
    <sheet name="DEBT_TERM" sheetId="56" state="hidden" r:id="rId56"/>
    <sheet name="K_ALL" sheetId="57" state="hidden" r:id="rId57"/>
    <sheet name="T_ALL" sheetId="58" state="hidden" r:id="rId58"/>
    <sheet name="YKT2_PRC" sheetId="59" state="hidden" r:id="rId59"/>
    <sheet name="TBL1" sheetId="60" state="hidden" r:id="rId60"/>
    <sheet name="DATA" sheetId="61" state="hidden" r:id="rId61"/>
    <sheet name="AVGRATE_DETAIL" sheetId="62" state="hidden" r:id="rId62"/>
  </sheets>
  <definedNames>
    <definedName name="AVGDTERM">DEBT_TERM!$A$8</definedName>
    <definedName name="CK_05">'DKT2'!$A$7</definedName>
    <definedName name="CK_05C6">DKR!$A$11</definedName>
    <definedName name="CK_05G6">DKR!$A$7</definedName>
    <definedName name="CKMDUAH">MKT2_UAH!$A$6</definedName>
    <definedName name="CKMDUSD">MKT2_USD!$A$6</definedName>
    <definedName name="CKMPERC">MK_ALL!$A$18</definedName>
    <definedName name="CKMUAH">MK_ALL!$A$6</definedName>
    <definedName name="CKMUSD">MK_ALL!$A$12</definedName>
    <definedName name="CKPERC">MK_ALL!#REF!</definedName>
    <definedName name="CKUAH">MK_ALL!#REF!</definedName>
    <definedName name="CKUSD">MK_ALL!#REF!</definedName>
    <definedName name="CUR_CMP1">CUR_M_EXT!$A$7</definedName>
    <definedName name="CUR_CMPD4">CUR_M_EXT!$B$5</definedName>
    <definedName name="CUR_CMPD5">CUR_M_EXT!$H$5</definedName>
    <definedName name="CUR_CMPEXT">CUR_CMP_EXT!$A$7</definedName>
    <definedName name="CUR_CMPEXTD4">CUR_CMP_EXT!$B$5</definedName>
    <definedName name="CUR_CMPEXTD5">CUR_CMP_EXT!$H$5</definedName>
    <definedName name="CUR_CMPEXTKD4">CUR_CMP_EXT!$B$24</definedName>
    <definedName name="CUR_CMPEXTKD5">CUR_CMP_EXT!$H$24</definedName>
    <definedName name="CUR_CMPEXTKIND">CUR_CMP_EXT!$A$26</definedName>
    <definedName name="CUR_CMPS1">CUR_CMP!$A$8</definedName>
    <definedName name="CUR_CMPS1D4">CUR_CMP!$B$6</definedName>
    <definedName name="CUR_CMPS1D5">CUR_CMP!$E$6</definedName>
    <definedName name="CUR_CMPS2">CUR_CMP!$A$24</definedName>
    <definedName name="CUR_CMPS2D4">CUR_CMP!$B$22</definedName>
    <definedName name="CUR_CMPS2D5">CUR_CMP!$E$22</definedName>
    <definedName name="CURNAME">CUR_M!$A$7</definedName>
    <definedName name="CURNAMECUR">CUR!$A$7</definedName>
    <definedName name="CURNAMEKIND">CUR!$A$23</definedName>
    <definedName name="DDELIMER">DATA!$B$5</definedName>
    <definedName name="DKRGUAR">'DKR2'!#REF!</definedName>
    <definedName name="DKRSTATE">'DKR2'!$A$8</definedName>
    <definedName name="DKT">'DKT1'!$A$7</definedName>
    <definedName name="DMLMLR">DATA!$F$5</definedName>
    <definedName name="DREPORTDATE">DATA!$B$3</definedName>
    <definedName name="DRUN">DATA!$A$1</definedName>
    <definedName name="DSESSION">DATA!$B$6</definedName>
    <definedName name="DT_05">'DTK2'!$A$7</definedName>
    <definedName name="DTKYPERC">YK_ALL!$A$18</definedName>
    <definedName name="DTKYUAH">YK_ALL!$A$6</definedName>
    <definedName name="DTKYUSD">YK_ALL!$A$12</definedName>
    <definedName name="DTMDUAH">MTK2_UAH!$A$6</definedName>
    <definedName name="DTMDUSD">MTK2_USD!$A$6</definedName>
    <definedName name="DTMPERC">MT_ALL!$A$18</definedName>
    <definedName name="DTMUAH">MT_ALL!$A$6</definedName>
    <definedName name="DTMUSD">MT_ALL!$A$12</definedName>
    <definedName name="DTR">DTR!$A$6</definedName>
    <definedName name="DTYPERC" localSheetId="46">YK_ALL!$A$18</definedName>
    <definedName name="DTYPERC">YT_ALL!$A$18</definedName>
    <definedName name="DTYUAH" localSheetId="46">YK_ALL!$A$6</definedName>
    <definedName name="DTYUAH">YT_ALL!$A$6</definedName>
    <definedName name="DTYUSD" localSheetId="46">YK_ALL!$A$12</definedName>
    <definedName name="DTYUSD">YT_ALL!$A$12</definedName>
    <definedName name="KINDCMP">KIND_CMP!$A$7</definedName>
    <definedName name="KINDKMPD4">KIND_CMP!$B$5</definedName>
    <definedName name="KINDKMPD5">KIND_CMP!$E$5</definedName>
    <definedName name="R0">#REF!</definedName>
    <definedName name="RATEGROUPKIND">SRATE!$A$14</definedName>
    <definedName name="RATEKIND">SRATE_M!$A$6</definedName>
    <definedName name="RATENAMEALL">RATE_M!$A$7</definedName>
    <definedName name="RATENAMESTRUCT1">RATE!$A$7</definedName>
    <definedName name="RATENAMESTRUCT2">RATE!$A$22</definedName>
    <definedName name="RATENAMESTRUCTCMP">RATE_CMP!$A$7</definedName>
    <definedName name="RATENAMESTRUCTCMP2">RATE_CMP!$A$20</definedName>
    <definedName name="RCMP2D4">RATE_CMP!$B$18</definedName>
    <definedName name="RCMP2D5">RATE_CMP!$E$18</definedName>
    <definedName name="RCMPD4">RATE_CMP!$B$5</definedName>
    <definedName name="RCMPD5">RATE_CMP!$E$5</definedName>
    <definedName name="REPORT_LANG">DATA!$A$10</definedName>
    <definedName name="REPORT_REGIME">DATA!$A$9</definedName>
    <definedName name="SRATED">SRATE!$A$7</definedName>
    <definedName name="STRMAXDATE">DATA!$B$4</definedName>
    <definedName name="STRPRESENTDATE">DATA!$C$3</definedName>
    <definedName name="VALUAH">DATA!$D$5</definedName>
    <definedName name="VALUSD">DATA!$C$5</definedName>
    <definedName name="VALVAL">DATA!$E$5</definedName>
    <definedName name="YKT2UAH">YKT2_UAH!$A$6</definedName>
    <definedName name="YKT2USD">YKT2_USD!$A$6</definedName>
    <definedName name="YKT2UФР">YKT2_UAH!$A$6</definedName>
  </definedNames>
  <calcPr calcId="162913"/>
</workbook>
</file>

<file path=xl/calcChain.xml><?xml version="1.0" encoding="utf-8"?>
<calcChain xmlns="http://schemas.openxmlformats.org/spreadsheetml/2006/main">
  <c r="E8" i="61" l="1"/>
  <c r="D8" i="61"/>
  <c r="C8" i="61"/>
  <c r="E7" i="61"/>
  <c r="E5" i="61"/>
  <c r="D7" i="61"/>
  <c r="C7" i="61"/>
  <c r="G5" i="61"/>
  <c r="F5" i="61"/>
  <c r="D5" i="61"/>
  <c r="G4" i="48"/>
  <c r="C5" i="61"/>
  <c r="G4" i="49"/>
  <c r="J61" i="56"/>
  <c r="J60" i="56"/>
  <c r="J59" i="56"/>
  <c r="J58" i="56"/>
  <c r="J57" i="56"/>
  <c r="J56" i="56"/>
  <c r="J55" i="56"/>
  <c r="J54" i="56"/>
  <c r="J53" i="56"/>
  <c r="I53" i="56"/>
  <c r="J52" i="56"/>
  <c r="I52" i="56"/>
  <c r="J51" i="56"/>
  <c r="I51" i="56"/>
  <c r="J50" i="56"/>
  <c r="I50" i="56"/>
  <c r="J49" i="56"/>
  <c r="I49" i="56"/>
  <c r="J48" i="56"/>
  <c r="I48" i="56"/>
  <c r="J47" i="56"/>
  <c r="I47" i="56"/>
  <c r="J46" i="56"/>
  <c r="I46" i="56"/>
  <c r="J45" i="56"/>
  <c r="I45" i="56"/>
  <c r="J44" i="56"/>
  <c r="I44" i="56"/>
  <c r="J43" i="56"/>
  <c r="I43" i="56"/>
  <c r="J42" i="56"/>
  <c r="I42" i="56"/>
  <c r="J41" i="56"/>
  <c r="I41" i="56"/>
  <c r="J40" i="56"/>
  <c r="I40" i="56"/>
  <c r="J39" i="56"/>
  <c r="I39" i="56"/>
  <c r="J38" i="56"/>
  <c r="I38" i="56"/>
  <c r="J37" i="56"/>
  <c r="I37" i="56"/>
  <c r="J36" i="56"/>
  <c r="I36" i="56"/>
  <c r="J35" i="56"/>
  <c r="I35" i="56"/>
  <c r="J34" i="56"/>
  <c r="I34" i="56"/>
  <c r="J33" i="56"/>
  <c r="I33" i="56"/>
  <c r="J32" i="56"/>
  <c r="I32" i="56"/>
  <c r="J31" i="56"/>
  <c r="I31" i="56"/>
  <c r="J30" i="56"/>
  <c r="I30" i="56"/>
  <c r="J29" i="56"/>
  <c r="I29" i="56"/>
  <c r="J28" i="56"/>
  <c r="I28" i="56"/>
  <c r="J27" i="56"/>
  <c r="I27" i="56"/>
  <c r="J26" i="56"/>
  <c r="I26" i="56"/>
  <c r="J25" i="56"/>
  <c r="I25" i="56"/>
  <c r="J24" i="56"/>
  <c r="I24" i="56"/>
  <c r="J23" i="56"/>
  <c r="I23" i="56"/>
  <c r="J22" i="56"/>
  <c r="I22" i="56"/>
  <c r="J21" i="56"/>
  <c r="I21" i="56"/>
  <c r="J20" i="56"/>
  <c r="I20" i="56"/>
  <c r="J19" i="56"/>
  <c r="I19" i="56"/>
  <c r="J18" i="56"/>
  <c r="I18" i="56"/>
  <c r="J17" i="56"/>
  <c r="I17" i="56"/>
  <c r="J16" i="56"/>
  <c r="I16" i="56"/>
  <c r="J15" i="56"/>
  <c r="I15" i="56"/>
  <c r="J14" i="56"/>
  <c r="I14" i="56"/>
  <c r="J13" i="56"/>
  <c r="I13" i="56"/>
  <c r="J12" i="56"/>
  <c r="I12" i="56"/>
  <c r="J11" i="56"/>
  <c r="I11" i="56"/>
  <c r="J10" i="56"/>
  <c r="I10" i="56"/>
  <c r="J9" i="56"/>
  <c r="I9" i="56"/>
  <c r="A4" i="56"/>
  <c r="D6" i="53"/>
  <c r="C6" i="53"/>
  <c r="B6" i="53"/>
  <c r="I7" i="51"/>
  <c r="G7" i="51"/>
  <c r="F7" i="51"/>
  <c r="E7" i="51"/>
  <c r="D7" i="51"/>
  <c r="C7" i="51"/>
  <c r="B7" i="51"/>
  <c r="B1" i="51"/>
  <c r="G128" i="49"/>
  <c r="F128" i="49"/>
  <c r="E128" i="49"/>
  <c r="D128" i="49"/>
  <c r="C128" i="49"/>
  <c r="B128" i="49"/>
  <c r="G125" i="49"/>
  <c r="F125" i="49"/>
  <c r="E125" i="49"/>
  <c r="D125" i="49"/>
  <c r="C125" i="49"/>
  <c r="B125" i="49"/>
  <c r="G118" i="49"/>
  <c r="F118" i="49"/>
  <c r="E118" i="49"/>
  <c r="D118" i="49"/>
  <c r="C118" i="49"/>
  <c r="B118" i="49"/>
  <c r="G116" i="49"/>
  <c r="F116" i="49"/>
  <c r="E116" i="49"/>
  <c r="D116" i="49"/>
  <c r="C116" i="49"/>
  <c r="B116" i="49"/>
  <c r="G109" i="49"/>
  <c r="F109" i="49"/>
  <c r="E109" i="49"/>
  <c r="E108" i="49"/>
  <c r="D109" i="49"/>
  <c r="D108" i="49"/>
  <c r="C109" i="49"/>
  <c r="B109" i="49"/>
  <c r="G108" i="49"/>
  <c r="F108" i="49"/>
  <c r="C108" i="49"/>
  <c r="B108" i="49"/>
  <c r="G106" i="49"/>
  <c r="F106" i="49"/>
  <c r="E106" i="49"/>
  <c r="D106" i="49"/>
  <c r="C106" i="49"/>
  <c r="B106" i="49"/>
  <c r="G98" i="49"/>
  <c r="F98" i="49"/>
  <c r="E98" i="49"/>
  <c r="D98" i="49"/>
  <c r="C98" i="49"/>
  <c r="B98" i="49"/>
  <c r="B89" i="49"/>
  <c r="B88" i="49"/>
  <c r="G90" i="49"/>
  <c r="F90" i="49"/>
  <c r="E90" i="49"/>
  <c r="E89" i="49"/>
  <c r="D90" i="49"/>
  <c r="D89" i="49"/>
  <c r="D88" i="49"/>
  <c r="C90" i="49"/>
  <c r="B90" i="49"/>
  <c r="G89" i="49"/>
  <c r="G88" i="49"/>
  <c r="F89" i="49"/>
  <c r="F88" i="49"/>
  <c r="C89" i="49"/>
  <c r="C88" i="49"/>
  <c r="G86" i="49"/>
  <c r="F86" i="49"/>
  <c r="E86" i="49"/>
  <c r="D86" i="49"/>
  <c r="C86" i="49"/>
  <c r="B86" i="49"/>
  <c r="G84" i="49"/>
  <c r="F84" i="49"/>
  <c r="E84" i="49"/>
  <c r="D84" i="49"/>
  <c r="C84" i="49"/>
  <c r="B84" i="49"/>
  <c r="G75" i="49"/>
  <c r="F75" i="49"/>
  <c r="E75" i="49"/>
  <c r="D75" i="49"/>
  <c r="C75" i="49"/>
  <c r="B75" i="49"/>
  <c r="G68" i="49"/>
  <c r="F68" i="49"/>
  <c r="E68" i="49"/>
  <c r="D68" i="49"/>
  <c r="C68" i="49"/>
  <c r="B68" i="49"/>
  <c r="G66" i="49"/>
  <c r="F66" i="49"/>
  <c r="E66" i="49"/>
  <c r="D66" i="49"/>
  <c r="C66" i="49"/>
  <c r="B66" i="49"/>
  <c r="G56" i="49"/>
  <c r="F56" i="49"/>
  <c r="E56" i="49"/>
  <c r="D56" i="49"/>
  <c r="D46" i="49"/>
  <c r="C56" i="49"/>
  <c r="B56" i="49"/>
  <c r="G47" i="49"/>
  <c r="G46" i="49"/>
  <c r="F47" i="49"/>
  <c r="F46" i="49"/>
  <c r="E47" i="49"/>
  <c r="D47" i="49"/>
  <c r="C47" i="49"/>
  <c r="C46" i="49"/>
  <c r="B47" i="49"/>
  <c r="B46" i="49"/>
  <c r="E46" i="49"/>
  <c r="G44" i="49"/>
  <c r="F44" i="49"/>
  <c r="E44" i="49"/>
  <c r="D44" i="49"/>
  <c r="C44" i="49"/>
  <c r="B44" i="49"/>
  <c r="B8" i="49"/>
  <c r="G9" i="49"/>
  <c r="F9" i="49"/>
  <c r="E9" i="49"/>
  <c r="E8" i="49"/>
  <c r="E7" i="49"/>
  <c r="D9" i="49"/>
  <c r="D8" i="49"/>
  <c r="C9" i="49"/>
  <c r="B9" i="49"/>
  <c r="G8" i="49"/>
  <c r="F8" i="49"/>
  <c r="C8" i="49"/>
  <c r="C7" i="49"/>
  <c r="D7" i="49"/>
  <c r="A6" i="49"/>
  <c r="A2" i="49"/>
  <c r="G128" i="48"/>
  <c r="F128" i="48"/>
  <c r="E128" i="48"/>
  <c r="D128" i="48"/>
  <c r="C128" i="48"/>
  <c r="B128" i="48"/>
  <c r="G125" i="48"/>
  <c r="F125" i="48"/>
  <c r="E125" i="48"/>
  <c r="D125" i="48"/>
  <c r="C125" i="48"/>
  <c r="B125" i="48"/>
  <c r="G118" i="48"/>
  <c r="F118" i="48"/>
  <c r="E118" i="48"/>
  <c r="D118" i="48"/>
  <c r="C118" i="48"/>
  <c r="B118" i="48"/>
  <c r="G116" i="48"/>
  <c r="F116" i="48"/>
  <c r="E116" i="48"/>
  <c r="D116" i="48"/>
  <c r="C116" i="48"/>
  <c r="B116" i="48"/>
  <c r="G109" i="48"/>
  <c r="G108" i="48"/>
  <c r="F109" i="48"/>
  <c r="E109" i="48"/>
  <c r="D109" i="48"/>
  <c r="D108" i="48"/>
  <c r="C109" i="48"/>
  <c r="C108" i="48"/>
  <c r="B109" i="48"/>
  <c r="F108" i="48"/>
  <c r="E108" i="48"/>
  <c r="B108" i="48"/>
  <c r="G106" i="48"/>
  <c r="F106" i="48"/>
  <c r="E106" i="48"/>
  <c r="D106" i="48"/>
  <c r="C106" i="48"/>
  <c r="B106" i="48"/>
  <c r="G98" i="48"/>
  <c r="F98" i="48"/>
  <c r="E98" i="48"/>
  <c r="E89" i="48"/>
  <c r="D98" i="48"/>
  <c r="C98" i="48"/>
  <c r="B98" i="48"/>
  <c r="G90" i="48"/>
  <c r="G89" i="48"/>
  <c r="G88" i="48"/>
  <c r="F90" i="48"/>
  <c r="E90" i="48"/>
  <c r="D90" i="48"/>
  <c r="D89" i="48"/>
  <c r="C90" i="48"/>
  <c r="C89" i="48"/>
  <c r="B90" i="48"/>
  <c r="F89" i="48"/>
  <c r="F88" i="48"/>
  <c r="F6" i="48"/>
  <c r="B89" i="48"/>
  <c r="B88" i="48"/>
  <c r="C88" i="48"/>
  <c r="G86" i="48"/>
  <c r="F86" i="48"/>
  <c r="E86" i="48"/>
  <c r="D86" i="48"/>
  <c r="C86" i="48"/>
  <c r="B86" i="48"/>
  <c r="G84" i="48"/>
  <c r="F84" i="48"/>
  <c r="E84" i="48"/>
  <c r="D84" i="48"/>
  <c r="C84" i="48"/>
  <c r="B84" i="48"/>
  <c r="G75" i="48"/>
  <c r="F75" i="48"/>
  <c r="E75" i="48"/>
  <c r="D75" i="48"/>
  <c r="C75" i="48"/>
  <c r="B75" i="48"/>
  <c r="G68" i="48"/>
  <c r="F68" i="48"/>
  <c r="E68" i="48"/>
  <c r="D68" i="48"/>
  <c r="C68" i="48"/>
  <c r="B68" i="48"/>
  <c r="G66" i="48"/>
  <c r="F66" i="48"/>
  <c r="E66" i="48"/>
  <c r="D66" i="48"/>
  <c r="C66" i="48"/>
  <c r="B66" i="48"/>
  <c r="G56" i="48"/>
  <c r="F56" i="48"/>
  <c r="E56" i="48"/>
  <c r="D56" i="48"/>
  <c r="C56" i="48"/>
  <c r="B56" i="48"/>
  <c r="G47" i="48"/>
  <c r="F47" i="48"/>
  <c r="F46" i="48"/>
  <c r="E47" i="48"/>
  <c r="E46" i="48"/>
  <c r="D47" i="48"/>
  <c r="C47" i="48"/>
  <c r="B47" i="48"/>
  <c r="B46" i="48"/>
  <c r="G46" i="48"/>
  <c r="D46" i="48"/>
  <c r="C46" i="48"/>
  <c r="C7" i="48"/>
  <c r="G44" i="48"/>
  <c r="F44" i="48"/>
  <c r="E44" i="48"/>
  <c r="E8" i="48"/>
  <c r="E7" i="48"/>
  <c r="D44" i="48"/>
  <c r="C44" i="48"/>
  <c r="B44" i="48"/>
  <c r="G9" i="48"/>
  <c r="G8" i="48"/>
  <c r="F9" i="48"/>
  <c r="E9" i="48"/>
  <c r="D9" i="48"/>
  <c r="D8" i="48"/>
  <c r="D7" i="48"/>
  <c r="C9" i="48"/>
  <c r="C8" i="48"/>
  <c r="B9" i="48"/>
  <c r="F8" i="48"/>
  <c r="F7" i="48"/>
  <c r="B8" i="48"/>
  <c r="B7" i="48"/>
  <c r="G7" i="48"/>
  <c r="A6" i="48"/>
  <c r="A2" i="48"/>
  <c r="G18" i="47"/>
  <c r="F18" i="47"/>
  <c r="E18" i="47"/>
  <c r="D18" i="47"/>
  <c r="C18" i="47"/>
  <c r="B18" i="47"/>
  <c r="G12" i="47"/>
  <c r="F12" i="47"/>
  <c r="E12" i="47"/>
  <c r="D12" i="47"/>
  <c r="C12" i="47"/>
  <c r="B12" i="47"/>
  <c r="G10" i="47"/>
  <c r="G6" i="47"/>
  <c r="F6" i="47"/>
  <c r="E6" i="47"/>
  <c r="D6" i="47"/>
  <c r="C6" i="47"/>
  <c r="B6" i="47"/>
  <c r="G4" i="47"/>
  <c r="G20" i="46"/>
  <c r="F20" i="46"/>
  <c r="E20" i="46"/>
  <c r="D20" i="46"/>
  <c r="C20" i="46"/>
  <c r="B20" i="46"/>
  <c r="A20" i="46"/>
  <c r="G19" i="46"/>
  <c r="G18" i="46"/>
  <c r="F19" i="46"/>
  <c r="F18" i="46"/>
  <c r="E19" i="46"/>
  <c r="E18" i="46"/>
  <c r="D19" i="46"/>
  <c r="C19" i="46"/>
  <c r="C18" i="46"/>
  <c r="B19" i="46"/>
  <c r="B18" i="46"/>
  <c r="A19" i="46"/>
  <c r="D18" i="46"/>
  <c r="G17" i="46"/>
  <c r="F17" i="46"/>
  <c r="E17" i="46"/>
  <c r="D17" i="46"/>
  <c r="C17" i="46"/>
  <c r="B17" i="46"/>
  <c r="A14" i="46"/>
  <c r="G13" i="46"/>
  <c r="C13" i="46"/>
  <c r="A13" i="46"/>
  <c r="G11" i="46"/>
  <c r="F11" i="46"/>
  <c r="E11" i="46"/>
  <c r="D11" i="46"/>
  <c r="C11" i="46"/>
  <c r="B11" i="46"/>
  <c r="F8" i="46"/>
  <c r="B8" i="46"/>
  <c r="A8" i="46"/>
  <c r="A7" i="46"/>
  <c r="G5" i="46"/>
  <c r="F5" i="46"/>
  <c r="E5" i="46"/>
  <c r="D5" i="46"/>
  <c r="C5" i="46"/>
  <c r="B5" i="46"/>
  <c r="G20" i="43"/>
  <c r="F20" i="43"/>
  <c r="E20" i="43"/>
  <c r="D20" i="43"/>
  <c r="C20" i="43"/>
  <c r="B20" i="43"/>
  <c r="A20" i="43"/>
  <c r="G19" i="43"/>
  <c r="G18" i="43"/>
  <c r="F19" i="43"/>
  <c r="E19" i="43"/>
  <c r="E18" i="43"/>
  <c r="D19" i="43"/>
  <c r="D18" i="43"/>
  <c r="C19" i="43"/>
  <c r="C18" i="43"/>
  <c r="B19" i="43"/>
  <c r="A19" i="43"/>
  <c r="F18" i="43"/>
  <c r="B18" i="43"/>
  <c r="G17" i="43"/>
  <c r="F17" i="43"/>
  <c r="E17" i="43"/>
  <c r="D17" i="43"/>
  <c r="C17" i="43"/>
  <c r="B17" i="43"/>
  <c r="G14" i="43"/>
  <c r="C14" i="43"/>
  <c r="B14" i="43"/>
  <c r="A14" i="43"/>
  <c r="E13" i="43"/>
  <c r="B13" i="43"/>
  <c r="B12" i="43"/>
  <c r="A13" i="43"/>
  <c r="G11" i="43"/>
  <c r="F11" i="43"/>
  <c r="E11" i="43"/>
  <c r="D11" i="43"/>
  <c r="C11" i="43"/>
  <c r="B11" i="43"/>
  <c r="D8" i="43"/>
  <c r="A8" i="43"/>
  <c r="G7" i="43"/>
  <c r="C7" i="43"/>
  <c r="A7" i="43"/>
  <c r="G5" i="43"/>
  <c r="F5" i="43"/>
  <c r="E5" i="43"/>
  <c r="D5" i="43"/>
  <c r="C5" i="43"/>
  <c r="B5" i="43"/>
  <c r="G18" i="40"/>
  <c r="F18" i="40"/>
  <c r="E18" i="40"/>
  <c r="D18" i="40"/>
  <c r="C18" i="40"/>
  <c r="B18" i="40"/>
  <c r="G12" i="40"/>
  <c r="F12" i="40"/>
  <c r="E12" i="40"/>
  <c r="D12" i="40"/>
  <c r="C12" i="40"/>
  <c r="B12" i="40"/>
  <c r="G10" i="40"/>
  <c r="A10" i="40"/>
  <c r="G6" i="40"/>
  <c r="F6" i="40"/>
  <c r="E6" i="40"/>
  <c r="D6" i="40"/>
  <c r="C6" i="40"/>
  <c r="B6" i="40"/>
  <c r="G4" i="40"/>
  <c r="A4" i="40"/>
  <c r="D17" i="36"/>
  <c r="C17" i="36"/>
  <c r="B17" i="36"/>
  <c r="D9" i="36"/>
  <c r="D8" i="36"/>
  <c r="C9" i="36"/>
  <c r="B9" i="36"/>
  <c r="C8" i="36"/>
  <c r="A3" i="36"/>
  <c r="A2" i="36"/>
  <c r="A1" i="36"/>
  <c r="D7" i="35"/>
  <c r="C7" i="35"/>
  <c r="B7" i="35"/>
  <c r="D5" i="35"/>
  <c r="A2" i="35"/>
  <c r="D111" i="31"/>
  <c r="C111" i="31"/>
  <c r="B111" i="31"/>
  <c r="D109" i="31"/>
  <c r="C109" i="31"/>
  <c r="C96" i="31"/>
  <c r="B109" i="31"/>
  <c r="D106" i="31"/>
  <c r="C106" i="31"/>
  <c r="B106" i="31"/>
  <c r="D104" i="31"/>
  <c r="C104" i="31"/>
  <c r="B104" i="31"/>
  <c r="D97" i="31"/>
  <c r="D96" i="31"/>
  <c r="C97" i="31"/>
  <c r="B97" i="31"/>
  <c r="B96" i="31"/>
  <c r="D94" i="31"/>
  <c r="C94" i="31"/>
  <c r="B94" i="31"/>
  <c r="D92" i="31"/>
  <c r="C92" i="31"/>
  <c r="B92" i="31"/>
  <c r="D90" i="31"/>
  <c r="C90" i="31"/>
  <c r="B90" i="31"/>
  <c r="D83" i="31"/>
  <c r="C83" i="31"/>
  <c r="B83" i="31"/>
  <c r="B61" i="31"/>
  <c r="B60" i="31"/>
  <c r="B7" i="31"/>
  <c r="D81" i="31"/>
  <c r="C81" i="31"/>
  <c r="B81" i="31"/>
  <c r="D71" i="31"/>
  <c r="C71" i="31"/>
  <c r="B71" i="31"/>
  <c r="D62" i="31"/>
  <c r="C62" i="31"/>
  <c r="C61" i="31"/>
  <c r="C60" i="31"/>
  <c r="B62" i="31"/>
  <c r="D58" i="31"/>
  <c r="D44" i="31"/>
  <c r="C58" i="31"/>
  <c r="B58" i="31"/>
  <c r="D50" i="31"/>
  <c r="C50" i="31"/>
  <c r="B50" i="31"/>
  <c r="D45" i="31"/>
  <c r="C45" i="31"/>
  <c r="B45" i="31"/>
  <c r="B44" i="31"/>
  <c r="D42" i="31"/>
  <c r="C42" i="31"/>
  <c r="C9" i="31"/>
  <c r="B42" i="31"/>
  <c r="D10" i="31"/>
  <c r="D9" i="31"/>
  <c r="D8" i="31"/>
  <c r="C10" i="31"/>
  <c r="B10" i="31"/>
  <c r="B9" i="31"/>
  <c r="B8" i="31"/>
  <c r="A7" i="31"/>
  <c r="C6" i="31"/>
  <c r="B6" i="31"/>
  <c r="A3" i="31"/>
  <c r="A2" i="31"/>
  <c r="D111" i="30"/>
  <c r="C111" i="30"/>
  <c r="B111" i="30"/>
  <c r="D109" i="30"/>
  <c r="C109" i="30"/>
  <c r="C96" i="30"/>
  <c r="B109" i="30"/>
  <c r="D106" i="30"/>
  <c r="C106" i="30"/>
  <c r="B106" i="30"/>
  <c r="D104" i="30"/>
  <c r="C104" i="30"/>
  <c r="B104" i="30"/>
  <c r="D97" i="30"/>
  <c r="D96" i="30"/>
  <c r="C97" i="30"/>
  <c r="B97" i="30"/>
  <c r="D94" i="30"/>
  <c r="C94" i="30"/>
  <c r="B94" i="30"/>
  <c r="D86" i="30"/>
  <c r="C86" i="30"/>
  <c r="B86" i="30"/>
  <c r="D81" i="30"/>
  <c r="C81" i="30"/>
  <c r="B81" i="30"/>
  <c r="D80" i="30"/>
  <c r="D79" i="30"/>
  <c r="D77" i="30"/>
  <c r="C77" i="30"/>
  <c r="B77" i="30"/>
  <c r="D75" i="30"/>
  <c r="C75" i="30"/>
  <c r="B75" i="30"/>
  <c r="D73" i="30"/>
  <c r="C73" i="30"/>
  <c r="B73" i="30"/>
  <c r="D66" i="30"/>
  <c r="C66" i="30"/>
  <c r="C44" i="30"/>
  <c r="B66" i="30"/>
  <c r="D64" i="30"/>
  <c r="C64" i="30"/>
  <c r="B64" i="30"/>
  <c r="D54" i="30"/>
  <c r="C54" i="30"/>
  <c r="B54" i="30"/>
  <c r="D45" i="30"/>
  <c r="D44" i="30"/>
  <c r="C45" i="30"/>
  <c r="B45" i="30"/>
  <c r="B44" i="30"/>
  <c r="D42" i="30"/>
  <c r="C42" i="30"/>
  <c r="B42" i="30"/>
  <c r="D10" i="30"/>
  <c r="D9" i="30"/>
  <c r="D8" i="30"/>
  <c r="C10" i="30"/>
  <c r="B10" i="30"/>
  <c r="C9" i="30"/>
  <c r="A7" i="30"/>
  <c r="A3" i="30"/>
  <c r="A2" i="30"/>
  <c r="D25" i="29"/>
  <c r="C25" i="29"/>
  <c r="B25" i="29"/>
  <c r="B20" i="29"/>
  <c r="D21" i="29"/>
  <c r="C21" i="29"/>
  <c r="B21" i="29"/>
  <c r="D20" i="29"/>
  <c r="C20" i="29"/>
  <c r="D12" i="29"/>
  <c r="C12" i="29"/>
  <c r="C8" i="29"/>
  <c r="C7" i="29"/>
  <c r="B12" i="29"/>
  <c r="D9" i="29"/>
  <c r="C9" i="29"/>
  <c r="B9" i="29"/>
  <c r="D8" i="29"/>
  <c r="D7" i="29"/>
  <c r="A2" i="29"/>
  <c r="N35" i="28"/>
  <c r="M35" i="28"/>
  <c r="L35" i="28"/>
  <c r="K35" i="28"/>
  <c r="J35" i="28"/>
  <c r="I35" i="28"/>
  <c r="H35" i="28"/>
  <c r="G35" i="28"/>
  <c r="F35" i="28"/>
  <c r="E35" i="28"/>
  <c r="D35" i="28"/>
  <c r="C35" i="28"/>
  <c r="B35" i="28"/>
  <c r="N27" i="28"/>
  <c r="N26" i="28"/>
  <c r="M27" i="28"/>
  <c r="L27" i="28"/>
  <c r="K27" i="28"/>
  <c r="J27" i="28"/>
  <c r="J26" i="28"/>
  <c r="I27" i="28"/>
  <c r="H27" i="28"/>
  <c r="G27" i="28"/>
  <c r="G26" i="28"/>
  <c r="F27" i="28"/>
  <c r="F26" i="28"/>
  <c r="E27" i="28"/>
  <c r="D27" i="28"/>
  <c r="C27" i="28"/>
  <c r="B27" i="28"/>
  <c r="B26" i="28"/>
  <c r="M26" i="28"/>
  <c r="L26" i="28"/>
  <c r="K26" i="28"/>
  <c r="I26" i="28"/>
  <c r="H26" i="28"/>
  <c r="E26" i="28"/>
  <c r="D26" i="28"/>
  <c r="C26" i="28"/>
  <c r="M7" i="28"/>
  <c r="L7" i="28"/>
  <c r="K7" i="28"/>
  <c r="G7" i="28"/>
  <c r="F7" i="28"/>
  <c r="E7" i="28"/>
  <c r="N7" i="27"/>
  <c r="M7" i="27"/>
  <c r="L7" i="27"/>
  <c r="K7" i="27"/>
  <c r="G7" i="27"/>
  <c r="F7" i="27"/>
  <c r="E7" i="27"/>
  <c r="H33" i="26"/>
  <c r="G33" i="26"/>
  <c r="F33" i="26"/>
  <c r="E33" i="26"/>
  <c r="D33" i="26"/>
  <c r="C33" i="26"/>
  <c r="C24" i="26"/>
  <c r="B33" i="26"/>
  <c r="H25" i="26"/>
  <c r="G25" i="26"/>
  <c r="F25" i="26"/>
  <c r="F24" i="26"/>
  <c r="E25" i="26"/>
  <c r="D25" i="26"/>
  <c r="C25" i="26"/>
  <c r="B25" i="26"/>
  <c r="G24" i="26"/>
  <c r="E24" i="26"/>
  <c r="B24" i="26"/>
  <c r="H8" i="26"/>
  <c r="G8" i="26"/>
  <c r="F8" i="26"/>
  <c r="E8" i="26"/>
  <c r="D8" i="26"/>
  <c r="C8" i="26"/>
  <c r="B8" i="26"/>
  <c r="D32" i="25"/>
  <c r="C32" i="25"/>
  <c r="C23" i="25"/>
  <c r="B32" i="25"/>
  <c r="D24" i="25"/>
  <c r="C24" i="25"/>
  <c r="B24" i="25"/>
  <c r="D23" i="25"/>
  <c r="D21" i="25"/>
  <c r="B21" i="25"/>
  <c r="D7" i="25"/>
  <c r="C7" i="25"/>
  <c r="B7" i="25"/>
  <c r="D5" i="25"/>
  <c r="A2" i="25"/>
  <c r="D7" i="24"/>
  <c r="C7" i="24"/>
  <c r="B7" i="24"/>
  <c r="A7" i="24"/>
  <c r="C6" i="24"/>
  <c r="B6" i="24"/>
  <c r="D5" i="24"/>
  <c r="A3" i="24"/>
  <c r="A2" i="24"/>
  <c r="H30" i="21"/>
  <c r="G30" i="21"/>
  <c r="F30" i="21"/>
  <c r="E30" i="21"/>
  <c r="D30" i="21"/>
  <c r="C30" i="21"/>
  <c r="B30" i="21"/>
  <c r="H21" i="21"/>
  <c r="G21" i="21"/>
  <c r="F21" i="21"/>
  <c r="F20" i="21"/>
  <c r="E21" i="21"/>
  <c r="D21" i="21"/>
  <c r="C21" i="21"/>
  <c r="B21" i="21"/>
  <c r="H20" i="21"/>
  <c r="E20" i="21"/>
  <c r="D20" i="21"/>
  <c r="B20" i="21"/>
  <c r="H7" i="21"/>
  <c r="G7" i="21"/>
  <c r="F7" i="21"/>
  <c r="E7" i="21"/>
  <c r="D7" i="21"/>
  <c r="C7" i="21"/>
  <c r="B7" i="21"/>
  <c r="H4" i="21"/>
  <c r="D32" i="20"/>
  <c r="C32" i="20"/>
  <c r="C22" i="20"/>
  <c r="B32" i="20"/>
  <c r="D23" i="20"/>
  <c r="D22" i="20"/>
  <c r="C23" i="20"/>
  <c r="B23" i="20"/>
  <c r="B22" i="20"/>
  <c r="B20" i="20"/>
  <c r="D7" i="20"/>
  <c r="C7" i="20"/>
  <c r="B7" i="20"/>
  <c r="A2" i="20"/>
  <c r="D7" i="19"/>
  <c r="C7" i="19"/>
  <c r="B7" i="19"/>
  <c r="A7" i="19"/>
  <c r="C6" i="19"/>
  <c r="B6" i="19"/>
  <c r="A3" i="19"/>
  <c r="A2" i="19"/>
  <c r="D18" i="18"/>
  <c r="C18" i="18"/>
  <c r="B18" i="18"/>
  <c r="D15" i="18"/>
  <c r="D14" i="18"/>
  <c r="C15" i="18"/>
  <c r="B15" i="18"/>
  <c r="C14" i="18"/>
  <c r="B14" i="18"/>
  <c r="D9" i="18"/>
  <c r="C9" i="18"/>
  <c r="B9" i="18"/>
  <c r="A9" i="18"/>
  <c r="D8" i="18"/>
  <c r="C8" i="18"/>
  <c r="B8" i="18"/>
  <c r="A8" i="18"/>
  <c r="D7" i="18"/>
  <c r="C7" i="18"/>
  <c r="B7" i="18"/>
  <c r="A2" i="18"/>
  <c r="D6" i="17"/>
  <c r="C6" i="17"/>
  <c r="B6" i="17"/>
  <c r="D4" i="17"/>
  <c r="A2" i="17"/>
  <c r="J18" i="13"/>
  <c r="I18" i="13"/>
  <c r="H18" i="13"/>
  <c r="G18" i="13"/>
  <c r="F18" i="13"/>
  <c r="E18" i="13"/>
  <c r="D18" i="13"/>
  <c r="C18" i="13"/>
  <c r="B18" i="13"/>
  <c r="J12" i="13"/>
  <c r="I12" i="13"/>
  <c r="H12" i="13"/>
  <c r="G12" i="13"/>
  <c r="F12" i="13"/>
  <c r="E12" i="13"/>
  <c r="D12" i="13"/>
  <c r="C12" i="13"/>
  <c r="B12" i="13"/>
  <c r="J10" i="13"/>
  <c r="A10" i="13"/>
  <c r="J6" i="13"/>
  <c r="I6" i="13"/>
  <c r="H6" i="13"/>
  <c r="G6" i="13"/>
  <c r="F6" i="13"/>
  <c r="E6" i="13"/>
  <c r="D6" i="13"/>
  <c r="C6" i="13"/>
  <c r="B6" i="13"/>
  <c r="J4" i="13"/>
  <c r="A4" i="13"/>
  <c r="J20" i="12"/>
  <c r="J18" i="12"/>
  <c r="I20" i="12"/>
  <c r="H20" i="12"/>
  <c r="G20" i="12"/>
  <c r="F20" i="12"/>
  <c r="E20" i="12"/>
  <c r="D20" i="12"/>
  <c r="C20" i="12"/>
  <c r="B20" i="12"/>
  <c r="A20" i="12"/>
  <c r="J19" i="12"/>
  <c r="I19" i="12"/>
  <c r="H19" i="12"/>
  <c r="G19" i="12"/>
  <c r="F19" i="12"/>
  <c r="E19" i="12"/>
  <c r="D19" i="12"/>
  <c r="C19" i="12"/>
  <c r="B19" i="12"/>
  <c r="A19" i="12"/>
  <c r="A18" i="12"/>
  <c r="J17" i="12"/>
  <c r="I17" i="12"/>
  <c r="H17" i="12"/>
  <c r="G17" i="12"/>
  <c r="F17" i="12"/>
  <c r="E17" i="12"/>
  <c r="D17" i="12"/>
  <c r="C17" i="12"/>
  <c r="B17" i="12"/>
  <c r="J14" i="12"/>
  <c r="I14" i="12"/>
  <c r="F14" i="12"/>
  <c r="E14" i="12"/>
  <c r="D14" i="12"/>
  <c r="A14" i="12"/>
  <c r="J13" i="12"/>
  <c r="H13" i="12"/>
  <c r="G13" i="12"/>
  <c r="D13" i="12"/>
  <c r="C13" i="12"/>
  <c r="B13" i="12"/>
  <c r="A13" i="12"/>
  <c r="A12" i="12"/>
  <c r="J11" i="12"/>
  <c r="I11" i="12"/>
  <c r="H11" i="12"/>
  <c r="G11" i="12"/>
  <c r="F11" i="12"/>
  <c r="E11" i="12"/>
  <c r="D11" i="12"/>
  <c r="C11" i="12"/>
  <c r="B11" i="12"/>
  <c r="J8" i="12"/>
  <c r="I8" i="12"/>
  <c r="G8" i="12"/>
  <c r="F8" i="12"/>
  <c r="E8" i="12"/>
  <c r="C8" i="12"/>
  <c r="B8" i="12"/>
  <c r="A8" i="12"/>
  <c r="I7" i="12"/>
  <c r="H7" i="12"/>
  <c r="G7" i="12"/>
  <c r="E7" i="12"/>
  <c r="D7" i="12"/>
  <c r="C7" i="12"/>
  <c r="C6" i="12"/>
  <c r="A7" i="12"/>
  <c r="G6" i="12"/>
  <c r="A6" i="12"/>
  <c r="J5" i="12"/>
  <c r="I5" i="12"/>
  <c r="H5" i="12"/>
  <c r="G5" i="12"/>
  <c r="F5" i="12"/>
  <c r="E5" i="12"/>
  <c r="D5" i="12"/>
  <c r="C5" i="12"/>
  <c r="B5" i="12"/>
  <c r="J18" i="11"/>
  <c r="I18" i="11"/>
  <c r="H18" i="11"/>
  <c r="G18" i="11"/>
  <c r="F18" i="11"/>
  <c r="E18" i="11"/>
  <c r="D18" i="11"/>
  <c r="C18" i="11"/>
  <c r="B18" i="11"/>
  <c r="J12" i="11"/>
  <c r="I12" i="11"/>
  <c r="H12" i="11"/>
  <c r="G12" i="11"/>
  <c r="F12" i="11"/>
  <c r="E12" i="11"/>
  <c r="D12" i="11"/>
  <c r="C12" i="11"/>
  <c r="B12" i="11"/>
  <c r="J10" i="11"/>
  <c r="A10" i="11"/>
  <c r="J6" i="11"/>
  <c r="I6" i="11"/>
  <c r="H6" i="11"/>
  <c r="G6" i="11"/>
  <c r="F6" i="11"/>
  <c r="E6" i="11"/>
  <c r="D6" i="11"/>
  <c r="C6" i="11"/>
  <c r="B6" i="11"/>
  <c r="J4" i="11"/>
  <c r="A4" i="11"/>
  <c r="J118" i="8"/>
  <c r="I118" i="8"/>
  <c r="H118" i="8"/>
  <c r="G118" i="8"/>
  <c r="F118" i="8"/>
  <c r="E118" i="8"/>
  <c r="D118" i="8"/>
  <c r="C118" i="8"/>
  <c r="B118" i="8"/>
  <c r="J115" i="8"/>
  <c r="I115" i="8"/>
  <c r="H115" i="8"/>
  <c r="G115" i="8"/>
  <c r="F115" i="8"/>
  <c r="E115" i="8"/>
  <c r="D115" i="8"/>
  <c r="C115" i="8"/>
  <c r="B115" i="8"/>
  <c r="J112" i="8"/>
  <c r="I112" i="8"/>
  <c r="H112" i="8"/>
  <c r="G112" i="8"/>
  <c r="F112" i="8"/>
  <c r="E112" i="8"/>
  <c r="D112" i="8"/>
  <c r="C112" i="8"/>
  <c r="B112" i="8"/>
  <c r="J110" i="8"/>
  <c r="I110" i="8"/>
  <c r="H110" i="8"/>
  <c r="G110" i="8"/>
  <c r="F110" i="8"/>
  <c r="E110" i="8"/>
  <c r="D110" i="8"/>
  <c r="C110" i="8"/>
  <c r="B110" i="8"/>
  <c r="J103" i="8"/>
  <c r="I103" i="8"/>
  <c r="H103" i="8"/>
  <c r="H102" i="8"/>
  <c r="G103" i="8"/>
  <c r="F103" i="8"/>
  <c r="F102" i="8"/>
  <c r="E103" i="8"/>
  <c r="D103" i="8"/>
  <c r="C103" i="8"/>
  <c r="B103" i="8"/>
  <c r="J100" i="8"/>
  <c r="I100" i="8"/>
  <c r="H100" i="8"/>
  <c r="G100" i="8"/>
  <c r="F100" i="8"/>
  <c r="E100" i="8"/>
  <c r="D100" i="8"/>
  <c r="C100" i="8"/>
  <c r="B100" i="8"/>
  <c r="J92" i="8"/>
  <c r="I92" i="8"/>
  <c r="H92" i="8"/>
  <c r="G92" i="8"/>
  <c r="F92" i="8"/>
  <c r="E92" i="8"/>
  <c r="D92" i="8"/>
  <c r="C92" i="8"/>
  <c r="B92" i="8"/>
  <c r="J87" i="8"/>
  <c r="I87" i="8"/>
  <c r="H87" i="8"/>
  <c r="G87" i="8"/>
  <c r="F87" i="8"/>
  <c r="E87" i="8"/>
  <c r="D87" i="8"/>
  <c r="D86" i="8"/>
  <c r="C87" i="8"/>
  <c r="B87" i="8"/>
  <c r="J83" i="8"/>
  <c r="I83" i="8"/>
  <c r="H83" i="8"/>
  <c r="G83" i="8"/>
  <c r="F83" i="8"/>
  <c r="E83" i="8"/>
  <c r="D83" i="8"/>
  <c r="C83" i="8"/>
  <c r="B83" i="8"/>
  <c r="J81" i="8"/>
  <c r="I81" i="8"/>
  <c r="H81" i="8"/>
  <c r="G81" i="8"/>
  <c r="F81" i="8"/>
  <c r="E81" i="8"/>
  <c r="D81" i="8"/>
  <c r="C81" i="8"/>
  <c r="B81" i="8"/>
  <c r="J73" i="8"/>
  <c r="I73" i="8"/>
  <c r="H73" i="8"/>
  <c r="G73" i="8"/>
  <c r="F73" i="8"/>
  <c r="E73" i="8"/>
  <c r="D73" i="8"/>
  <c r="C73" i="8"/>
  <c r="B73" i="8"/>
  <c r="J66" i="8"/>
  <c r="I66" i="8"/>
  <c r="H66" i="8"/>
  <c r="G66" i="8"/>
  <c r="F66" i="8"/>
  <c r="E66" i="8"/>
  <c r="D66" i="8"/>
  <c r="C66" i="8"/>
  <c r="B66" i="8"/>
  <c r="J64" i="8"/>
  <c r="I64" i="8"/>
  <c r="H64" i="8"/>
  <c r="G64" i="8"/>
  <c r="F64" i="8"/>
  <c r="E64" i="8"/>
  <c r="D64" i="8"/>
  <c r="C64" i="8"/>
  <c r="B64" i="8"/>
  <c r="J54" i="8"/>
  <c r="I54" i="8"/>
  <c r="H54" i="8"/>
  <c r="G54" i="8"/>
  <c r="F54" i="8"/>
  <c r="E54" i="8"/>
  <c r="D54" i="8"/>
  <c r="C54" i="8"/>
  <c r="B54" i="8"/>
  <c r="J45" i="8"/>
  <c r="I45" i="8"/>
  <c r="H45" i="8"/>
  <c r="G45" i="8"/>
  <c r="F45" i="8"/>
  <c r="E45" i="8"/>
  <c r="D45" i="8"/>
  <c r="C45" i="8"/>
  <c r="B45" i="8"/>
  <c r="J42" i="8"/>
  <c r="I42" i="8"/>
  <c r="H42" i="8"/>
  <c r="G42" i="8"/>
  <c r="F42" i="8"/>
  <c r="E42" i="8"/>
  <c r="D42" i="8"/>
  <c r="C42" i="8"/>
  <c r="B42" i="8"/>
  <c r="J9" i="8"/>
  <c r="I9" i="8"/>
  <c r="I8" i="8"/>
  <c r="H9" i="8"/>
  <c r="G9" i="8"/>
  <c r="F9" i="8"/>
  <c r="E9" i="8"/>
  <c r="E8" i="8"/>
  <c r="D9" i="8"/>
  <c r="C9" i="8"/>
  <c r="B9" i="8"/>
  <c r="B8" i="8"/>
  <c r="A6" i="8"/>
  <c r="J4" i="8"/>
  <c r="A2" i="8"/>
  <c r="J118" i="7"/>
  <c r="I118" i="7"/>
  <c r="H118" i="7"/>
  <c r="G118" i="7"/>
  <c r="F118" i="7"/>
  <c r="E118" i="7"/>
  <c r="D118" i="7"/>
  <c r="C118" i="7"/>
  <c r="B118" i="7"/>
  <c r="J115" i="7"/>
  <c r="I115" i="7"/>
  <c r="H115" i="7"/>
  <c r="G115" i="7"/>
  <c r="F115" i="7"/>
  <c r="E115" i="7"/>
  <c r="D115" i="7"/>
  <c r="C115" i="7"/>
  <c r="B115" i="7"/>
  <c r="J112" i="7"/>
  <c r="I112" i="7"/>
  <c r="H112" i="7"/>
  <c r="G112" i="7"/>
  <c r="F112" i="7"/>
  <c r="E112" i="7"/>
  <c r="D112" i="7"/>
  <c r="C112" i="7"/>
  <c r="B112" i="7"/>
  <c r="J110" i="7"/>
  <c r="I110" i="7"/>
  <c r="H110" i="7"/>
  <c r="G110" i="7"/>
  <c r="G102" i="7"/>
  <c r="F110" i="7"/>
  <c r="E110" i="7"/>
  <c r="D110" i="7"/>
  <c r="C110" i="7"/>
  <c r="B110" i="7"/>
  <c r="J103" i="7"/>
  <c r="I103" i="7"/>
  <c r="H103" i="7"/>
  <c r="G103" i="7"/>
  <c r="F103" i="7"/>
  <c r="E103" i="7"/>
  <c r="D103" i="7"/>
  <c r="C103" i="7"/>
  <c r="B103" i="7"/>
  <c r="J100" i="7"/>
  <c r="I100" i="7"/>
  <c r="H100" i="7"/>
  <c r="G100" i="7"/>
  <c r="F100" i="7"/>
  <c r="E100" i="7"/>
  <c r="D100" i="7"/>
  <c r="C100" i="7"/>
  <c r="B100" i="7"/>
  <c r="J92" i="7"/>
  <c r="I92" i="7"/>
  <c r="H92" i="7"/>
  <c r="G92" i="7"/>
  <c r="F92" i="7"/>
  <c r="E92" i="7"/>
  <c r="D92" i="7"/>
  <c r="C92" i="7"/>
  <c r="B92" i="7"/>
  <c r="J87" i="7"/>
  <c r="I87" i="7"/>
  <c r="H87" i="7"/>
  <c r="G87" i="7"/>
  <c r="F87" i="7"/>
  <c r="E87" i="7"/>
  <c r="D87" i="7"/>
  <c r="C87" i="7"/>
  <c r="C86" i="7"/>
  <c r="B87" i="7"/>
  <c r="J83" i="7"/>
  <c r="I83" i="7"/>
  <c r="H83" i="7"/>
  <c r="G83" i="7"/>
  <c r="F83" i="7"/>
  <c r="E83" i="7"/>
  <c r="D83" i="7"/>
  <c r="C83" i="7"/>
  <c r="B83" i="7"/>
  <c r="J81" i="7"/>
  <c r="I81" i="7"/>
  <c r="H81" i="7"/>
  <c r="G81" i="7"/>
  <c r="F81" i="7"/>
  <c r="E81" i="7"/>
  <c r="D81" i="7"/>
  <c r="C81" i="7"/>
  <c r="B81" i="7"/>
  <c r="J73" i="7"/>
  <c r="I73" i="7"/>
  <c r="H73" i="7"/>
  <c r="G73" i="7"/>
  <c r="F73" i="7"/>
  <c r="E73" i="7"/>
  <c r="D73" i="7"/>
  <c r="C73" i="7"/>
  <c r="B73" i="7"/>
  <c r="J66" i="7"/>
  <c r="I66" i="7"/>
  <c r="H66" i="7"/>
  <c r="G66" i="7"/>
  <c r="F66" i="7"/>
  <c r="E66" i="7"/>
  <c r="D66" i="7"/>
  <c r="C66" i="7"/>
  <c r="B66" i="7"/>
  <c r="J64" i="7"/>
  <c r="I64" i="7"/>
  <c r="H64" i="7"/>
  <c r="G64" i="7"/>
  <c r="F64" i="7"/>
  <c r="E64" i="7"/>
  <c r="D64" i="7"/>
  <c r="C64" i="7"/>
  <c r="B64" i="7"/>
  <c r="J54" i="7"/>
  <c r="I54" i="7"/>
  <c r="H54" i="7"/>
  <c r="G54" i="7"/>
  <c r="F54" i="7"/>
  <c r="E54" i="7"/>
  <c r="D54" i="7"/>
  <c r="C54" i="7"/>
  <c r="B54" i="7"/>
  <c r="J45" i="7"/>
  <c r="I45" i="7"/>
  <c r="H45" i="7"/>
  <c r="G45" i="7"/>
  <c r="F45" i="7"/>
  <c r="E45" i="7"/>
  <c r="D45" i="7"/>
  <c r="C45" i="7"/>
  <c r="B45" i="7"/>
  <c r="J42" i="7"/>
  <c r="I42" i="7"/>
  <c r="H42" i="7"/>
  <c r="G42" i="7"/>
  <c r="F42" i="7"/>
  <c r="E42" i="7"/>
  <c r="D42" i="7"/>
  <c r="C42" i="7"/>
  <c r="B42" i="7"/>
  <c r="J9" i="7"/>
  <c r="I9" i="7"/>
  <c r="H9" i="7"/>
  <c r="G9" i="7"/>
  <c r="G8" i="7"/>
  <c r="F9" i="7"/>
  <c r="F8" i="7"/>
  <c r="E9" i="7"/>
  <c r="D9" i="7"/>
  <c r="C9" i="7"/>
  <c r="B9" i="7"/>
  <c r="B8" i="7"/>
  <c r="A6" i="7"/>
  <c r="J4" i="7"/>
  <c r="A2" i="7"/>
  <c r="J118" i="6"/>
  <c r="I118" i="6"/>
  <c r="H118" i="6"/>
  <c r="G118" i="6"/>
  <c r="F118" i="6"/>
  <c r="E118" i="6"/>
  <c r="D118" i="6"/>
  <c r="C118" i="6"/>
  <c r="B118" i="6"/>
  <c r="J115" i="6"/>
  <c r="I115" i="6"/>
  <c r="H115" i="6"/>
  <c r="G115" i="6"/>
  <c r="F115" i="6"/>
  <c r="E115" i="6"/>
  <c r="D115" i="6"/>
  <c r="C115" i="6"/>
  <c r="B115" i="6"/>
  <c r="J112" i="6"/>
  <c r="I112" i="6"/>
  <c r="H112" i="6"/>
  <c r="G112" i="6"/>
  <c r="F112" i="6"/>
  <c r="E112" i="6"/>
  <c r="D112" i="6"/>
  <c r="C112" i="6"/>
  <c r="B112" i="6"/>
  <c r="J110" i="6"/>
  <c r="I110" i="6"/>
  <c r="H110" i="6"/>
  <c r="G110" i="6"/>
  <c r="F110" i="6"/>
  <c r="E110" i="6"/>
  <c r="D110" i="6"/>
  <c r="C110" i="6"/>
  <c r="B110" i="6"/>
  <c r="J103" i="6"/>
  <c r="I103" i="6"/>
  <c r="I102" i="6"/>
  <c r="H103" i="6"/>
  <c r="G103" i="6"/>
  <c r="G102" i="6"/>
  <c r="F103" i="6"/>
  <c r="E103" i="6"/>
  <c r="D103" i="6"/>
  <c r="C103" i="6"/>
  <c r="C102" i="6"/>
  <c r="B103" i="6"/>
  <c r="J100" i="6"/>
  <c r="I100" i="6"/>
  <c r="H100" i="6"/>
  <c r="G100" i="6"/>
  <c r="F100" i="6"/>
  <c r="E100" i="6"/>
  <c r="D100" i="6"/>
  <c r="C100" i="6"/>
  <c r="B100" i="6"/>
  <c r="J98" i="6"/>
  <c r="I98" i="6"/>
  <c r="H98" i="6"/>
  <c r="G98" i="6"/>
  <c r="F98" i="6"/>
  <c r="E98" i="6"/>
  <c r="D98" i="6"/>
  <c r="C98" i="6"/>
  <c r="B98" i="6"/>
  <c r="J90" i="6"/>
  <c r="I90" i="6"/>
  <c r="H90" i="6"/>
  <c r="G90" i="6"/>
  <c r="F90" i="6"/>
  <c r="E90" i="6"/>
  <c r="D90" i="6"/>
  <c r="C90" i="6"/>
  <c r="B90" i="6"/>
  <c r="J83" i="6"/>
  <c r="I83" i="6"/>
  <c r="H83" i="6"/>
  <c r="G83" i="6"/>
  <c r="F83" i="6"/>
  <c r="E83" i="6"/>
  <c r="D83" i="6"/>
  <c r="C83" i="6"/>
  <c r="B83" i="6"/>
  <c r="J81" i="6"/>
  <c r="I81" i="6"/>
  <c r="H81" i="6"/>
  <c r="G81" i="6"/>
  <c r="F81" i="6"/>
  <c r="E81" i="6"/>
  <c r="D81" i="6"/>
  <c r="C81" i="6"/>
  <c r="B81" i="6"/>
  <c r="J71" i="6"/>
  <c r="I71" i="6"/>
  <c r="H71" i="6"/>
  <c r="G71" i="6"/>
  <c r="F71" i="6"/>
  <c r="E71" i="6"/>
  <c r="D71" i="6"/>
  <c r="C71" i="6"/>
  <c r="B71" i="6"/>
  <c r="J62" i="6"/>
  <c r="J61" i="6"/>
  <c r="I62" i="6"/>
  <c r="H62" i="6"/>
  <c r="H61" i="6"/>
  <c r="G62" i="6"/>
  <c r="F62" i="6"/>
  <c r="E62" i="6"/>
  <c r="D62" i="6"/>
  <c r="C62" i="6"/>
  <c r="B62" i="6"/>
  <c r="J58" i="6"/>
  <c r="I58" i="6"/>
  <c r="H58" i="6"/>
  <c r="G58" i="6"/>
  <c r="F58" i="6"/>
  <c r="E58" i="6"/>
  <c r="D58" i="6"/>
  <c r="C58" i="6"/>
  <c r="B58" i="6"/>
  <c r="J50" i="6"/>
  <c r="I50" i="6"/>
  <c r="H50" i="6"/>
  <c r="G50" i="6"/>
  <c r="F50" i="6"/>
  <c r="E50" i="6"/>
  <c r="D50" i="6"/>
  <c r="C50" i="6"/>
  <c r="B50" i="6"/>
  <c r="J45" i="6"/>
  <c r="I45" i="6"/>
  <c r="I44" i="6"/>
  <c r="H45" i="6"/>
  <c r="G45" i="6"/>
  <c r="F45" i="6"/>
  <c r="E45" i="6"/>
  <c r="E44" i="6"/>
  <c r="D45" i="6"/>
  <c r="C45" i="6"/>
  <c r="C44" i="6"/>
  <c r="B45" i="6"/>
  <c r="J42" i="6"/>
  <c r="I42" i="6"/>
  <c r="H42" i="6"/>
  <c r="G42" i="6"/>
  <c r="F42" i="6"/>
  <c r="E42" i="6"/>
  <c r="D42" i="6"/>
  <c r="C42" i="6"/>
  <c r="B42" i="6"/>
  <c r="J9" i="6"/>
  <c r="I9" i="6"/>
  <c r="H9" i="6"/>
  <c r="G9" i="6"/>
  <c r="F9" i="6"/>
  <c r="E9" i="6"/>
  <c r="D9" i="6"/>
  <c r="C9" i="6"/>
  <c r="B9" i="6"/>
  <c r="H8" i="6"/>
  <c r="J4" i="6"/>
  <c r="J118" i="5"/>
  <c r="I118" i="5"/>
  <c r="H118" i="5"/>
  <c r="G118" i="5"/>
  <c r="F118" i="5"/>
  <c r="E118" i="5"/>
  <c r="D118" i="5"/>
  <c r="C118" i="5"/>
  <c r="B118" i="5"/>
  <c r="J115" i="5"/>
  <c r="I115" i="5"/>
  <c r="H115" i="5"/>
  <c r="G115" i="5"/>
  <c r="F115" i="5"/>
  <c r="E115" i="5"/>
  <c r="D115" i="5"/>
  <c r="C115" i="5"/>
  <c r="B115" i="5"/>
  <c r="J112" i="5"/>
  <c r="I112" i="5"/>
  <c r="H112" i="5"/>
  <c r="G112" i="5"/>
  <c r="F112" i="5"/>
  <c r="E112" i="5"/>
  <c r="D112" i="5"/>
  <c r="C112" i="5"/>
  <c r="B112" i="5"/>
  <c r="J110" i="5"/>
  <c r="I110" i="5"/>
  <c r="H110" i="5"/>
  <c r="G110" i="5"/>
  <c r="F110" i="5"/>
  <c r="E110" i="5"/>
  <c r="D110" i="5"/>
  <c r="C110" i="5"/>
  <c r="B110" i="5"/>
  <c r="J103" i="5"/>
  <c r="I103" i="5"/>
  <c r="H103" i="5"/>
  <c r="H102" i="5"/>
  <c r="G103" i="5"/>
  <c r="F103" i="5"/>
  <c r="E103" i="5"/>
  <c r="D103" i="5"/>
  <c r="D102" i="5"/>
  <c r="C103" i="5"/>
  <c r="B103" i="5"/>
  <c r="B102" i="5"/>
  <c r="J100" i="5"/>
  <c r="I100" i="5"/>
  <c r="H100" i="5"/>
  <c r="G100" i="5"/>
  <c r="F100" i="5"/>
  <c r="E100" i="5"/>
  <c r="D100" i="5"/>
  <c r="C100" i="5"/>
  <c r="B100" i="5"/>
  <c r="J98" i="5"/>
  <c r="I98" i="5"/>
  <c r="H98" i="5"/>
  <c r="G98" i="5"/>
  <c r="F98" i="5"/>
  <c r="E98" i="5"/>
  <c r="D98" i="5"/>
  <c r="C98" i="5"/>
  <c r="B98" i="5"/>
  <c r="J90" i="5"/>
  <c r="I90" i="5"/>
  <c r="H90" i="5"/>
  <c r="G90" i="5"/>
  <c r="F90" i="5"/>
  <c r="E90" i="5"/>
  <c r="D90" i="5"/>
  <c r="C90" i="5"/>
  <c r="B90" i="5"/>
  <c r="J83" i="5"/>
  <c r="I83" i="5"/>
  <c r="H83" i="5"/>
  <c r="G83" i="5"/>
  <c r="F83" i="5"/>
  <c r="E83" i="5"/>
  <c r="D83" i="5"/>
  <c r="C83" i="5"/>
  <c r="B83" i="5"/>
  <c r="J81" i="5"/>
  <c r="I81" i="5"/>
  <c r="H81" i="5"/>
  <c r="G81" i="5"/>
  <c r="F81" i="5"/>
  <c r="E81" i="5"/>
  <c r="D81" i="5"/>
  <c r="C81" i="5"/>
  <c r="B81" i="5"/>
  <c r="J71" i="5"/>
  <c r="I71" i="5"/>
  <c r="H71" i="5"/>
  <c r="G71" i="5"/>
  <c r="F71" i="5"/>
  <c r="E71" i="5"/>
  <c r="D71" i="5"/>
  <c r="C71" i="5"/>
  <c r="B71" i="5"/>
  <c r="J62" i="5"/>
  <c r="J61" i="5"/>
  <c r="I62" i="5"/>
  <c r="H62" i="5"/>
  <c r="G62" i="5"/>
  <c r="F62" i="5"/>
  <c r="E62" i="5"/>
  <c r="D62" i="5"/>
  <c r="C62" i="5"/>
  <c r="B62" i="5"/>
  <c r="B61" i="5"/>
  <c r="J58" i="5"/>
  <c r="I58" i="5"/>
  <c r="H58" i="5"/>
  <c r="G58" i="5"/>
  <c r="F58" i="5"/>
  <c r="E58" i="5"/>
  <c r="D58" i="5"/>
  <c r="C58" i="5"/>
  <c r="B58" i="5"/>
  <c r="J50" i="5"/>
  <c r="I50" i="5"/>
  <c r="H50" i="5"/>
  <c r="G50" i="5"/>
  <c r="F50" i="5"/>
  <c r="E50" i="5"/>
  <c r="D50" i="5"/>
  <c r="C50" i="5"/>
  <c r="B50" i="5"/>
  <c r="J45" i="5"/>
  <c r="I45" i="5"/>
  <c r="H45" i="5"/>
  <c r="G45" i="5"/>
  <c r="G44" i="5"/>
  <c r="F45" i="5"/>
  <c r="E45" i="5"/>
  <c r="D45" i="5"/>
  <c r="C45" i="5"/>
  <c r="C44" i="5"/>
  <c r="B45" i="5"/>
  <c r="J42" i="5"/>
  <c r="I42" i="5"/>
  <c r="H42" i="5"/>
  <c r="G42" i="5"/>
  <c r="F42" i="5"/>
  <c r="E42" i="5"/>
  <c r="D42" i="5"/>
  <c r="C42" i="5"/>
  <c r="B42" i="5"/>
  <c r="J9" i="5"/>
  <c r="J8" i="5"/>
  <c r="I9" i="5"/>
  <c r="H9" i="5"/>
  <c r="G9" i="5"/>
  <c r="F9" i="5"/>
  <c r="F8" i="5"/>
  <c r="E9" i="5"/>
  <c r="D9" i="5"/>
  <c r="C9" i="5"/>
  <c r="B9" i="5"/>
  <c r="J4" i="5"/>
  <c r="D86" i="7"/>
  <c r="H86" i="7"/>
  <c r="D44" i="7"/>
  <c r="G44" i="7"/>
  <c r="G7" i="7"/>
  <c r="B102" i="7"/>
  <c r="F102" i="7"/>
  <c r="I86" i="7"/>
  <c r="J8" i="7"/>
  <c r="B44" i="7"/>
  <c r="F44" i="7"/>
  <c r="F7" i="7"/>
  <c r="D8" i="7"/>
  <c r="D7" i="7"/>
  <c r="H8" i="7"/>
  <c r="B86" i="7"/>
  <c r="B85" i="7"/>
  <c r="F86" i="7"/>
  <c r="F85" i="7"/>
  <c r="E86" i="7"/>
  <c r="J44" i="7"/>
  <c r="J7" i="7"/>
  <c r="J102" i="7"/>
  <c r="C8" i="7"/>
  <c r="C102" i="7"/>
  <c r="C85" i="7"/>
  <c r="J86" i="7"/>
  <c r="D102" i="7"/>
  <c r="D85" i="7"/>
  <c r="H102" i="7"/>
  <c r="H85" i="7"/>
  <c r="E8" i="7"/>
  <c r="I8" i="7"/>
  <c r="H44" i="7"/>
  <c r="H7" i="7"/>
  <c r="E102" i="7"/>
  <c r="I102" i="7"/>
  <c r="I85" i="7"/>
  <c r="G86" i="7"/>
  <c r="G85" i="7"/>
  <c r="B44" i="8"/>
  <c r="B7" i="8"/>
  <c r="F44" i="8"/>
  <c r="J44" i="8"/>
  <c r="C86" i="8"/>
  <c r="G86" i="8"/>
  <c r="F8" i="8"/>
  <c r="H86" i="8"/>
  <c r="D8" i="8"/>
  <c r="H8" i="8"/>
  <c r="C102" i="8"/>
  <c r="C85" i="8"/>
  <c r="G102" i="8"/>
  <c r="J102" i="8"/>
  <c r="I102" i="8"/>
  <c r="E44" i="8"/>
  <c r="E7" i="8"/>
  <c r="I44" i="8"/>
  <c r="I7" i="8"/>
  <c r="H85" i="8"/>
  <c r="B102" i="8"/>
  <c r="J8" i="8"/>
  <c r="J86" i="8"/>
  <c r="G44" i="8"/>
  <c r="B86" i="8"/>
  <c r="B85" i="8"/>
  <c r="F86" i="8"/>
  <c r="F85" i="8"/>
  <c r="E102" i="8"/>
  <c r="F18" i="12"/>
  <c r="D18" i="12"/>
  <c r="H18" i="12"/>
  <c r="J12" i="12"/>
  <c r="D12" i="12"/>
  <c r="E6" i="12"/>
  <c r="I6" i="12"/>
  <c r="C18" i="12"/>
  <c r="G18" i="12"/>
  <c r="B18" i="12"/>
  <c r="E18" i="12"/>
  <c r="I18" i="12"/>
  <c r="J8" i="6"/>
  <c r="C8" i="6"/>
  <c r="E8" i="6"/>
  <c r="E7" i="6"/>
  <c r="I8" i="6"/>
  <c r="I7" i="6"/>
  <c r="F44" i="6"/>
  <c r="D102" i="6"/>
  <c r="H102" i="6"/>
  <c r="H60" i="6"/>
  <c r="H6" i="6"/>
  <c r="G8" i="6"/>
  <c r="D44" i="6"/>
  <c r="H44" i="6"/>
  <c r="E61" i="6"/>
  <c r="I61" i="6"/>
  <c r="I60" i="6"/>
  <c r="I6" i="6"/>
  <c r="B102" i="6"/>
  <c r="H7" i="6"/>
  <c r="B8" i="6"/>
  <c r="D61" i="6"/>
  <c r="D60" i="6"/>
  <c r="C7" i="6"/>
  <c r="G44" i="6"/>
  <c r="J102" i="6"/>
  <c r="D8" i="6"/>
  <c r="F102" i="6"/>
  <c r="B61" i="6"/>
  <c r="J7" i="6"/>
  <c r="J44" i="6"/>
  <c r="F8" i="6"/>
  <c r="F7" i="6"/>
  <c r="B44" i="6"/>
  <c r="C8" i="5"/>
  <c r="G8" i="5"/>
  <c r="G7" i="5"/>
  <c r="E8" i="5"/>
  <c r="I8" i="5"/>
  <c r="E61" i="5"/>
  <c r="I61" i="5"/>
  <c r="B8" i="5"/>
  <c r="B7" i="5"/>
  <c r="F61" i="5"/>
  <c r="C7" i="5"/>
  <c r="J44" i="5"/>
  <c r="J7" i="5"/>
  <c r="E102" i="5"/>
  <c r="B44" i="5"/>
  <c r="F44" i="5"/>
  <c r="F7" i="5"/>
  <c r="D44" i="5"/>
  <c r="D8" i="5"/>
  <c r="D7" i="5"/>
  <c r="H8" i="5"/>
  <c r="E44" i="5"/>
  <c r="E7" i="5"/>
  <c r="I44" i="5"/>
  <c r="I7" i="5"/>
  <c r="B60" i="5"/>
  <c r="C61" i="5"/>
  <c r="G61" i="5"/>
  <c r="H44" i="5"/>
  <c r="F102" i="5"/>
  <c r="D61" i="5"/>
  <c r="D60" i="5"/>
  <c r="D6" i="5"/>
  <c r="H61" i="5"/>
  <c r="H60" i="5"/>
  <c r="J102" i="5"/>
  <c r="J60" i="5"/>
  <c r="I102" i="5"/>
  <c r="I60" i="5"/>
  <c r="B7" i="7"/>
  <c r="B6" i="7"/>
  <c r="F60" i="5"/>
  <c r="F7" i="8"/>
  <c r="F6" i="8"/>
  <c r="C6" i="43"/>
  <c r="C102" i="5"/>
  <c r="G102" i="5"/>
  <c r="F61" i="6"/>
  <c r="E102" i="6"/>
  <c r="E60" i="6"/>
  <c r="E6" i="6"/>
  <c r="C44" i="7"/>
  <c r="C7" i="7"/>
  <c r="C8" i="8"/>
  <c r="G8" i="8"/>
  <c r="G7" i="8"/>
  <c r="J7" i="8"/>
  <c r="E86" i="8"/>
  <c r="E85" i="8"/>
  <c r="I86" i="8"/>
  <c r="I85" i="8"/>
  <c r="I6" i="8"/>
  <c r="B8" i="29"/>
  <c r="B7" i="29"/>
  <c r="F7" i="49"/>
  <c r="F6" i="49"/>
  <c r="B7" i="49"/>
  <c r="B6" i="49"/>
  <c r="J60" i="6"/>
  <c r="C8" i="30"/>
  <c r="D7" i="30"/>
  <c r="D6" i="49"/>
  <c r="B80" i="30"/>
  <c r="B79" i="30"/>
  <c r="C80" i="30"/>
  <c r="C79" i="30"/>
  <c r="C7" i="30"/>
  <c r="B6" i="48"/>
  <c r="C61" i="6"/>
  <c r="C60" i="6"/>
  <c r="G61" i="6"/>
  <c r="G60" i="6"/>
  <c r="E44" i="7"/>
  <c r="I44" i="7"/>
  <c r="I7" i="7"/>
  <c r="D44" i="8"/>
  <c r="D7" i="8"/>
  <c r="H44" i="8"/>
  <c r="C44" i="8"/>
  <c r="D102" i="8"/>
  <c r="D85" i="8"/>
  <c r="B23" i="25"/>
  <c r="D61" i="31"/>
  <c r="D60" i="31"/>
  <c r="D7" i="31"/>
  <c r="C6" i="48"/>
  <c r="G6" i="48"/>
  <c r="E88" i="48"/>
  <c r="E6" i="48"/>
  <c r="C6" i="49"/>
  <c r="C20" i="21"/>
  <c r="G20" i="21"/>
  <c r="B9" i="30"/>
  <c r="B8" i="30"/>
  <c r="B96" i="30"/>
  <c r="G12" i="46"/>
  <c r="D88" i="48"/>
  <c r="D6" i="48"/>
  <c r="G7" i="49"/>
  <c r="G14" i="46"/>
  <c r="C14" i="46"/>
  <c r="C12" i="46"/>
  <c r="F13" i="46"/>
  <c r="F12" i="46"/>
  <c r="B13" i="46"/>
  <c r="E8" i="46"/>
  <c r="D7" i="46"/>
  <c r="D6" i="46"/>
  <c r="E14" i="43"/>
  <c r="E12" i="43"/>
  <c r="D13" i="43"/>
  <c r="G8" i="43"/>
  <c r="G6" i="43"/>
  <c r="C8" i="43"/>
  <c r="F7" i="43"/>
  <c r="F6" i="43"/>
  <c r="B7" i="43"/>
  <c r="F14" i="46"/>
  <c r="B14" i="46"/>
  <c r="E13" i="46"/>
  <c r="D8" i="46"/>
  <c r="G7" i="46"/>
  <c r="C7" i="46"/>
  <c r="C6" i="46"/>
  <c r="D14" i="43"/>
  <c r="G13" i="43"/>
  <c r="G12" i="43"/>
  <c r="C13" i="43"/>
  <c r="C12" i="43"/>
  <c r="F8" i="43"/>
  <c r="B8" i="43"/>
  <c r="E7" i="43"/>
  <c r="G14" i="12"/>
  <c r="G12" i="12"/>
  <c r="C14" i="12"/>
  <c r="C12" i="12"/>
  <c r="I13" i="12"/>
  <c r="I12" i="12"/>
  <c r="E13" i="12"/>
  <c r="E12" i="12"/>
  <c r="E14" i="46"/>
  <c r="D13" i="46"/>
  <c r="G8" i="46"/>
  <c r="C8" i="46"/>
  <c r="F7" i="46"/>
  <c r="F6" i="46"/>
  <c r="B7" i="46"/>
  <c r="B6" i="46"/>
  <c r="D14" i="46"/>
  <c r="E7" i="46"/>
  <c r="E6" i="46"/>
  <c r="F14" i="43"/>
  <c r="F13" i="43"/>
  <c r="E8" i="43"/>
  <c r="D7" i="43"/>
  <c r="D6" i="43"/>
  <c r="H14" i="12"/>
  <c r="H12" i="12"/>
  <c r="B14" i="12"/>
  <c r="B12" i="12"/>
  <c r="F13" i="12"/>
  <c r="F12" i="12"/>
  <c r="H8" i="12"/>
  <c r="H6" i="12"/>
  <c r="D8" i="12"/>
  <c r="D6" i="12"/>
  <c r="J7" i="12"/>
  <c r="J6" i="12"/>
  <c r="F7" i="12"/>
  <c r="F6" i="12"/>
  <c r="B7" i="12"/>
  <c r="B6" i="12"/>
  <c r="E8" i="56"/>
  <c r="D6" i="36"/>
  <c r="D5" i="31"/>
  <c r="D5" i="30"/>
  <c r="D5" i="29"/>
  <c r="D5" i="20"/>
  <c r="D5" i="19"/>
  <c r="D12" i="18"/>
  <c r="D5" i="18"/>
  <c r="D4" i="53"/>
  <c r="I4" i="51"/>
  <c r="N23" i="28"/>
  <c r="N7" i="28"/>
  <c r="N4" i="28"/>
  <c r="N4" i="27"/>
  <c r="H21" i="26"/>
  <c r="H5" i="26"/>
  <c r="D20" i="20"/>
  <c r="D24" i="26"/>
  <c r="H24" i="26"/>
  <c r="C44" i="31"/>
  <c r="C8" i="31"/>
  <c r="C7" i="31"/>
  <c r="B8" i="36"/>
  <c r="G6" i="49"/>
  <c r="E88" i="49"/>
  <c r="E6" i="49"/>
  <c r="E85" i="7"/>
  <c r="F6" i="7"/>
  <c r="D6" i="7"/>
  <c r="G6" i="7"/>
  <c r="J85" i="7"/>
  <c r="E7" i="7"/>
  <c r="E6" i="7"/>
  <c r="C6" i="7"/>
  <c r="J6" i="7"/>
  <c r="H6" i="7"/>
  <c r="G85" i="8"/>
  <c r="G6" i="8"/>
  <c r="B6" i="8"/>
  <c r="D6" i="8"/>
  <c r="H7" i="8"/>
  <c r="H6" i="8"/>
  <c r="E6" i="8"/>
  <c r="J85" i="8"/>
  <c r="J6" i="8"/>
  <c r="C6" i="6"/>
  <c r="D7" i="6"/>
  <c r="F60" i="6"/>
  <c r="B7" i="6"/>
  <c r="B60" i="6"/>
  <c r="B6" i="6"/>
  <c r="G7" i="6"/>
  <c r="G6" i="6"/>
  <c r="F6" i="6"/>
  <c r="D6" i="6"/>
  <c r="J6" i="6"/>
  <c r="E60" i="5"/>
  <c r="E6" i="5"/>
  <c r="I6" i="5"/>
  <c r="B6" i="5"/>
  <c r="F6" i="5"/>
  <c r="C60" i="5"/>
  <c r="C6" i="5"/>
  <c r="J6" i="5"/>
  <c r="H7" i="5"/>
  <c r="H6" i="5"/>
  <c r="G60" i="5"/>
  <c r="G6" i="5"/>
  <c r="E12" i="46"/>
  <c r="B7" i="30"/>
  <c r="G6" i="46"/>
  <c r="F12" i="43"/>
  <c r="D12" i="46"/>
  <c r="E6" i="43"/>
  <c r="B6" i="43"/>
  <c r="D12" i="43"/>
  <c r="B12" i="46"/>
  <c r="I6" i="7"/>
  <c r="C7" i="8"/>
  <c r="C6" i="8"/>
</calcChain>
</file>

<file path=xl/sharedStrings.xml><?xml version="1.0" encoding="utf-8"?>
<sst xmlns="http://schemas.openxmlformats.org/spreadsheetml/2006/main" count="1400" uniqueCount="231">
  <si>
    <t>Облігації Укравтодору (5 - річні)</t>
  </si>
  <si>
    <t>Облігації ДІУ (7 - річні)</t>
  </si>
  <si>
    <t>ЄВРО</t>
  </si>
  <si>
    <t>ОЗДП 2021 року</t>
  </si>
  <si>
    <t>Структура державного та гарантованого державою боргу
в розрізі термінів погашення</t>
  </si>
  <si>
    <t>оріг.</t>
  </si>
  <si>
    <t xml:space="preserve">            ОВДП (3 - місячні)</t>
  </si>
  <si>
    <t>Структура боргу за ознакою умовності
на кінець попереднього року та на звітну дату</t>
  </si>
  <si>
    <t>Середня ставка,
 %</t>
  </si>
  <si>
    <t>31.08.2024</t>
  </si>
  <si>
    <t>Единицы измерения</t>
  </si>
  <si>
    <t>1</t>
  </si>
  <si>
    <t>Зовнішній борг за позиками, одержаними від іноземних комерційних банків, інших іноземних фінансових установ</t>
  </si>
  <si>
    <t>Італія</t>
  </si>
  <si>
    <t>Гарантований державою борг</t>
  </si>
  <si>
    <t>СПЗ</t>
  </si>
  <si>
    <t>Українська гривня</t>
  </si>
  <si>
    <t xml:space="preserve">            ОВДП (8 - річні)</t>
  </si>
  <si>
    <t>Сессия</t>
  </si>
  <si>
    <t xml:space="preserve">            ОВДП (18 - місячні)</t>
  </si>
  <si>
    <t>ОВДП (27 - річні)</t>
  </si>
  <si>
    <t>(в розрізі середнього терміну обігу та середньої ставки)</t>
  </si>
  <si>
    <t>ОЗДП 2018 року</t>
  </si>
  <si>
    <t xml:space="preserve">    Державний борг</t>
  </si>
  <si>
    <t>Великобританія</t>
  </si>
  <si>
    <t>Японія</t>
  </si>
  <si>
    <t>Анг. фунт стерлінгів</t>
  </si>
  <si>
    <t>ОВДП (16 - річні)</t>
  </si>
  <si>
    <t>Канада</t>
  </si>
  <si>
    <t xml:space="preserve">            ОВДП (26 - річні)</t>
  </si>
  <si>
    <t>Національний банк України</t>
  </si>
  <si>
    <t>ОВДП (12 - місячні)</t>
  </si>
  <si>
    <t>602bcb72-df23-415f-8877-1a0a920f24f2</t>
  </si>
  <si>
    <t xml:space="preserve">            ОВДП (3 - річні)</t>
  </si>
  <si>
    <t xml:space="preserve">      Гарантований внутрішній борг</t>
  </si>
  <si>
    <t>ОВДП (12 - річні)</t>
  </si>
  <si>
    <t xml:space="preserve">            ОВДП (15 - річні)</t>
  </si>
  <si>
    <t xml:space="preserve">            ОВДП (22 - річні)</t>
  </si>
  <si>
    <t>Валютна структура боргу на кінець попереднього року та на звітну дату</t>
  </si>
  <si>
    <t>ОВДП (22 - річні)</t>
  </si>
  <si>
    <t xml:space="preserve">            ОВДП (11 - річні)</t>
  </si>
  <si>
    <t>4.1.Заборгованість за випущеними цінними паперами (крім неврегульованої та/або такої, що оскаржується)</t>
  </si>
  <si>
    <t>ОВДП (7 - річні)</t>
  </si>
  <si>
    <t>%%</t>
  </si>
  <si>
    <t xml:space="preserve">            ОВДП (6 - місячні)</t>
  </si>
  <si>
    <t>2. Заборгованість за позиками, одержаними від органів управління іноземних держав</t>
  </si>
  <si>
    <t>ОВДП (3 - річні)</t>
  </si>
  <si>
    <t>2029-13.05.2062</t>
  </si>
  <si>
    <t>Борг, по якому сплата відсотків здійснюється за плаваючими процентними ставками</t>
  </si>
  <si>
    <t>ОЗДП 2024 року</t>
  </si>
  <si>
    <t>Deutsche Bank</t>
  </si>
  <si>
    <t>Внутрішній борг</t>
  </si>
  <si>
    <t>Німеччина</t>
  </si>
  <si>
    <t>Європейський банк реконструкції та розвитку</t>
  </si>
  <si>
    <t>4. Заборгованість за випущеними цінними паперами на зовнішньому ринку</t>
  </si>
  <si>
    <t>USD</t>
  </si>
  <si>
    <t>FORMAT</t>
  </si>
  <si>
    <t>IS_OVDP</t>
  </si>
  <si>
    <t>ОВДП (3 - місячні)</t>
  </si>
  <si>
    <t>National Westminster Bank PLC</t>
  </si>
  <si>
    <t xml:space="preserve">      Державний зовнішній борг</t>
  </si>
  <si>
    <t>ОЗДП 2019 року</t>
  </si>
  <si>
    <t>Зовнішній борг</t>
  </si>
  <si>
    <t>ПАТ "Державний експортно-імпортний банк України"</t>
  </si>
  <si>
    <t>Cargill</t>
  </si>
  <si>
    <t>Європейське співтоватиство з атомної енергії</t>
  </si>
  <si>
    <t>Зміна структури</t>
  </si>
  <si>
    <t xml:space="preserve">   Гарантований борг</t>
  </si>
  <si>
    <t>Державний борг</t>
  </si>
  <si>
    <t>Інші кредитори</t>
  </si>
  <si>
    <t xml:space="preserve">            ОВДП (9 - річні)</t>
  </si>
  <si>
    <t>Валютна структура державного боргу на кінець попереднього року та звітну дату</t>
  </si>
  <si>
    <t>Державний та гарантований державою борг України за станом на ReportDate 
(за ознакою умовності)</t>
  </si>
  <si>
    <t>UAH</t>
  </si>
  <si>
    <t>Банк розвитку Європи</t>
  </si>
  <si>
    <t>ОВДП (28 - річні)</t>
  </si>
  <si>
    <t>Облігації ДІУ (10 - річні)</t>
  </si>
  <si>
    <t>SHORT</t>
  </si>
  <si>
    <t xml:space="preserve">      Гарантований зовнішній борг</t>
  </si>
  <si>
    <t>ОВДП (17 - річні)</t>
  </si>
  <si>
    <t>ОВДП (24 - річні)</t>
  </si>
  <si>
    <t>Chase Manhattan Bank</t>
  </si>
  <si>
    <t xml:space="preserve">            ОВДП (27 - річні)</t>
  </si>
  <si>
    <t xml:space="preserve">      Державний внутрішній борг</t>
  </si>
  <si>
    <t>Внутрішній борг за випущеними цінними паперами</t>
  </si>
  <si>
    <t>Державний та гарантований державою борг України за станом на ReportDate 
(за типом боргу)</t>
  </si>
  <si>
    <t xml:space="preserve">            ОВДП (4 - річні)</t>
  </si>
  <si>
    <t>ОВДП (13 - річні)</t>
  </si>
  <si>
    <t xml:space="preserve">            ОВДП (16 - річні)</t>
  </si>
  <si>
    <t xml:space="preserve">            ОВДП (23 - річні)</t>
  </si>
  <si>
    <t>(за видами відсоткових ставок)</t>
  </si>
  <si>
    <t>SONIA</t>
  </si>
  <si>
    <t>ОВДП (23 - річні)</t>
  </si>
  <si>
    <t>ОВДП (30 - річні)</t>
  </si>
  <si>
    <t xml:space="preserve">            ОВДП (12 - річні)</t>
  </si>
  <si>
    <t>ОВДП (8 - річні)</t>
  </si>
  <si>
    <t>3</t>
  </si>
  <si>
    <t>ОВДП (4 - річні)</t>
  </si>
  <si>
    <t>Європейський Інвестиційний Банк</t>
  </si>
  <si>
    <t>2.1. Заборгованість за позиками, одержаними від органів управління іноземних держав (крім неврегульованої від органів управління держави-агресора та/або такої, що оскаржується)</t>
  </si>
  <si>
    <t>Український індекс ставок за депозитами фізичних осіб</t>
  </si>
  <si>
    <t>млрд. дол.США</t>
  </si>
  <si>
    <t>IS_CHART_DATA</t>
  </si>
  <si>
    <t>Облігації Укренерго (5 - річні)</t>
  </si>
  <si>
    <t>Облігації Укравтодору (7 - річні)</t>
  </si>
  <si>
    <t>млрд. грн.</t>
  </si>
  <si>
    <t>Японська єна</t>
  </si>
  <si>
    <t>Облігації Укравтодору (3 - річні)</t>
  </si>
  <si>
    <t>Експортно-імпортний банк Кореї</t>
  </si>
  <si>
    <t>NEFCO</t>
  </si>
  <si>
    <t>Борг, по якому сплата відсотків здійснюється за фіксованими процентними ставками</t>
  </si>
  <si>
    <t>Державний та гарантований державою борг України за поточний рік</t>
  </si>
  <si>
    <t>Нідерланди</t>
  </si>
  <si>
    <t>Державні цінні папери</t>
  </si>
  <si>
    <t>Польща</t>
  </si>
  <si>
    <t>(в розрізі валют погашеня)</t>
  </si>
  <si>
    <t xml:space="preserve">         в т.ч. Облігації</t>
  </si>
  <si>
    <t>Внутрішня заборгованість, не віднесена до інших категорій</t>
  </si>
  <si>
    <t>2. Заборгованість перед банківськими та іншими фінансовими установами</t>
  </si>
  <si>
    <t>Ставка МВФ</t>
  </si>
  <si>
    <t>ОЗДП 2013 року</t>
  </si>
  <si>
    <t>Долар США</t>
  </si>
  <si>
    <t>Експортно-імпортний банк Китаю</t>
  </si>
  <si>
    <t>Росія</t>
  </si>
  <si>
    <t>Середній термін до погашення, років.</t>
  </si>
  <si>
    <t xml:space="preserve">            ОВДП (6 - річні)</t>
  </si>
  <si>
    <t>ОВДП (29 - річні)</t>
  </si>
  <si>
    <t>UniCredit Bank</t>
  </si>
  <si>
    <t>АТ "БАНК КРЕДИТ ДНІПРО"</t>
  </si>
  <si>
    <t>Зовнішній борг за позиками, одержаними від органів управління іноземних держав</t>
  </si>
  <si>
    <t>ОВДП (18 - річні)</t>
  </si>
  <si>
    <t>ОВДП (25 - річні)</t>
  </si>
  <si>
    <t xml:space="preserve">            ОВДП (28 - річні)</t>
  </si>
  <si>
    <t xml:space="preserve">            ОВДП (9 - місячні)</t>
  </si>
  <si>
    <t>Середній термін обігу, років.</t>
  </si>
  <si>
    <t>Міжнародний банк реконструкції та розвитку</t>
  </si>
  <si>
    <t xml:space="preserve">            ОВДП (5 - річні)</t>
  </si>
  <si>
    <t>ОВДП (14 - річні)</t>
  </si>
  <si>
    <t xml:space="preserve">            ОВДП (17 - річні)</t>
  </si>
  <si>
    <t xml:space="preserve">            ОВДП (24 - річні)</t>
  </si>
  <si>
    <t>США</t>
  </si>
  <si>
    <t>3. Заборгованість, не віднесена до інших категорій</t>
  </si>
  <si>
    <t>тис.одиниць</t>
  </si>
  <si>
    <t>АБ "УКРГАЗБАНК"</t>
  </si>
  <si>
    <t>Дата отчета</t>
  </si>
  <si>
    <t>Фонд чистих технологій (МБРР)</t>
  </si>
  <si>
    <t>ОВДП (10 - річні)</t>
  </si>
  <si>
    <t>ОВДП (9 - річні)</t>
  </si>
  <si>
    <t xml:space="preserve">            ОВДП (13 - річні)</t>
  </si>
  <si>
    <t xml:space="preserve">            ОВДП (20 - річні)</t>
  </si>
  <si>
    <t>Міжнародний Валютний Фонд</t>
  </si>
  <si>
    <t xml:space="preserve">         в т.ч. ОВДП</t>
  </si>
  <si>
    <t>UKR</t>
  </si>
  <si>
    <t>Державний банк розвитку КНР</t>
  </si>
  <si>
    <t>ОВДП (20 - річні)</t>
  </si>
  <si>
    <t>Загальна сума державного та гарантованого державою боргу</t>
  </si>
  <si>
    <t>Central Storage Safety Project Trust</t>
  </si>
  <si>
    <t xml:space="preserve">            ОВДП (30 - річні)</t>
  </si>
  <si>
    <t>ОВДП (5 - річні)</t>
  </si>
  <si>
    <t>Державний та гарантований державою борг України</t>
  </si>
  <si>
    <t>Зовнішній борг за випущеними цінними паперами</t>
  </si>
  <si>
    <t>Фіксована</t>
  </si>
  <si>
    <t>ОВДП (6 - місячні)</t>
  </si>
  <si>
    <t>Канадський долар</t>
  </si>
  <si>
    <t>Облігації Укравтодору (4 - річні)</t>
  </si>
  <si>
    <t>В тому числі:</t>
  </si>
  <si>
    <t>2</t>
  </si>
  <si>
    <t>2024.08.31-2024.12.31</t>
  </si>
  <si>
    <t>Європейський Союз</t>
  </si>
  <si>
    <t>(за типом кредитора)</t>
  </si>
  <si>
    <t>дол.США</t>
  </si>
  <si>
    <t>ОВДП (18 - місячні)</t>
  </si>
  <si>
    <t>Зовнішній борг за позиками, одержаними від міжнародних фінансових організацій</t>
  </si>
  <si>
    <t>грн.</t>
  </si>
  <si>
    <t xml:space="preserve">            ОВДП (12 - місячні)</t>
  </si>
  <si>
    <t>Credit Agricole Corporate and Investment Bank</t>
  </si>
  <si>
    <t>Citibank Europe PLC</t>
  </si>
  <si>
    <t>1. Заборгованість за позиками, одержаними від міжнародних фінансових організацій</t>
  </si>
  <si>
    <t>ОЗДП 2016 року</t>
  </si>
  <si>
    <t>Внутрішній борг перед банківськими та іншими фінансовими установами</t>
  </si>
  <si>
    <t>5. Заборгованість, не віднесена до інших категорій</t>
  </si>
  <si>
    <t>31.12.2060</t>
  </si>
  <si>
    <t>ПАТ "Державний ощадний банк України"</t>
  </si>
  <si>
    <t>курс до USD</t>
  </si>
  <si>
    <t>Індекс споживчих цін (СРІ)</t>
  </si>
  <si>
    <t>АТ "ТАСКОМБАНК"</t>
  </si>
  <si>
    <t xml:space="preserve"> </t>
  </si>
  <si>
    <t>ОЗДП 2020 року</t>
  </si>
  <si>
    <t>TORF</t>
  </si>
  <si>
    <t>Зовнішній борг, не віднесений до інших категорій</t>
  </si>
  <si>
    <t xml:space="preserve">            ОВДП (7 - річні)</t>
  </si>
  <si>
    <t>2025-2029</t>
  </si>
  <si>
    <t xml:space="preserve">            ОВДП (19 - річні)</t>
  </si>
  <si>
    <t>SOFR</t>
  </si>
  <si>
    <t>Облігації Укравтодору (12 - місячні)</t>
  </si>
  <si>
    <t>%</t>
  </si>
  <si>
    <t>ОВДП (19 - річні)</t>
  </si>
  <si>
    <t>ОВДП (26 - річні)</t>
  </si>
  <si>
    <t xml:space="preserve">            ОВДП (29 - річні)</t>
  </si>
  <si>
    <t>ОВДП (9 - місячні)</t>
  </si>
  <si>
    <t>1. Заборгованість за випущеними цінними паперами на внутрішньому ринку</t>
  </si>
  <si>
    <t>ОВДП (15 - річні)</t>
  </si>
  <si>
    <t>АТ "ПУМБ"</t>
  </si>
  <si>
    <t>Дата последнего погашения</t>
  </si>
  <si>
    <t xml:space="preserve">            ОВДП (18 - річні)</t>
  </si>
  <si>
    <t xml:space="preserve">            ОВДП (25 - річні)</t>
  </si>
  <si>
    <t>Державний та гарантований державою борг України за останні 5 років</t>
  </si>
  <si>
    <t xml:space="preserve">            ОВДП (2 - річні)</t>
  </si>
  <si>
    <t>4.2.Неврегульована заборгованість за випущеними цінними паперами, та/або така, що оскаржується</t>
  </si>
  <si>
    <t>ОЗДП 2015 року</t>
  </si>
  <si>
    <t>ОВДП (11 - річні)</t>
  </si>
  <si>
    <t xml:space="preserve">            ОВДП (14 - річні)</t>
  </si>
  <si>
    <t>курс до UAH</t>
  </si>
  <si>
    <t xml:space="preserve">            ОВДП (21 - річні)</t>
  </si>
  <si>
    <t>2.2 Неврегульована заборгованість за позиками, одержаними від органів управління держави-агресора, та/або така, що оскаржується</t>
  </si>
  <si>
    <t>Портфельні гарантії</t>
  </si>
  <si>
    <t>ОВДП (21 - річні)</t>
  </si>
  <si>
    <t>Структура боргу за типом ставки на кінець попереднього року та звітну дату</t>
  </si>
  <si>
    <t>ОВДП (6 - річні)</t>
  </si>
  <si>
    <t xml:space="preserve">            ОВДП (10 - річні)</t>
  </si>
  <si>
    <t>EURIBOR</t>
  </si>
  <si>
    <t>Валютна структура боргу на кінець попереднього року та на звітну дату (розширений)</t>
  </si>
  <si>
    <t xml:space="preserve">         в т.ч. ОЗДП</t>
  </si>
  <si>
    <t>Франція</t>
  </si>
  <si>
    <t>ОВДП (2 - річні)</t>
  </si>
  <si>
    <t>3. Заборгованість за позиками, одержаними від іноземних комерційних банків, інших іноземних фінансових установ</t>
  </si>
  <si>
    <t>Облікова ставка НБУ</t>
  </si>
  <si>
    <t>ОЗДП 2017 року</t>
  </si>
  <si>
    <t>UIRD 3m USD</t>
  </si>
  <si>
    <t>STOP</t>
  </si>
  <si>
    <t>Банк розвитку Ради Європи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</si>
</sst>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;\-#,##0.00;"/>
    <numFmt numFmtId="165" formatCode="0.0000"/>
    <numFmt numFmtId="166" formatCode="dd\.mm\.yyyy;@"/>
  </numFmts>
  <fonts count="30" x14ac:knownFonts="1">
    <font>
      <sz val="10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i/>
      <sz val="10"/>
      <color theme="0"/>
      <name val="Calibri"/>
      <family val="2"/>
      <charset val="204"/>
      <scheme val="minor"/>
    </font>
    <font>
      <b/>
      <sz val="12"/>
      <color indexed="9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b/>
      <sz val="11"/>
      <color indexed="9"/>
      <name val="Calibri"/>
      <family val="2"/>
      <charset val="204"/>
      <scheme val="minor"/>
    </font>
    <font>
      <sz val="10.5"/>
      <name val="Calibri"/>
      <family val="2"/>
      <charset val="204"/>
      <scheme val="minor"/>
    </font>
    <font>
      <i/>
      <sz val="10"/>
      <color indexed="9"/>
      <name val="Calibri"/>
      <family val="2"/>
      <charset val="204"/>
      <scheme val="minor"/>
    </font>
    <font>
      <sz val="10"/>
      <color indexed="9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10.5"/>
      <color indexed="8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color indexed="9"/>
      <name val="Calibri"/>
      <family val="2"/>
      <charset val="204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9" fontId="4" fillId="0" borderId="0" applyFont="0" applyFill="0" applyBorder="0" applyAlignment="0" applyProtection="0"/>
  </cellStyleXfs>
  <cellXfs count="271">
    <xf numFmtId="0" fontId="0" fillId="0" borderId="0" xfId="0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4" fontId="11" fillId="3" borderId="1" xfId="8" applyNumberFormat="1" applyFont="1" applyFill="1" applyBorder="1" applyAlignment="1"/>
    <xf numFmtId="10" fontId="12" fillId="0" borderId="0" xfId="0" applyNumberFormat="1" applyFont="1" applyAlignment="1">
      <alignment horizontal="right"/>
    </xf>
    <xf numFmtId="164" fontId="13" fillId="2" borderId="1" xfId="9" applyNumberFormat="1" applyFont="1" applyFill="1" applyBorder="1" applyAlignment="1">
      <alignment horizontal="right" vertical="center"/>
    </xf>
    <xf numFmtId="164" fontId="14" fillId="4" borderId="1" xfId="0" applyNumberFormat="1" applyFont="1" applyFill="1" applyBorder="1" applyAlignment="1">
      <alignment horizontal="right" vertical="center"/>
    </xf>
    <xf numFmtId="0" fontId="15" fillId="14" borderId="1" xfId="12" applyNumberFormat="1" applyFont="1" applyFill="1" applyBorder="1" applyAlignment="1">
      <alignment horizontal="left" vertical="center"/>
    </xf>
    <xf numFmtId="49" fontId="8" fillId="4" borderId="1" xfId="1" applyNumberFormat="1" applyFont="1" applyFill="1" applyBorder="1" applyAlignment="1">
      <alignment horizontal="center" vertical="center"/>
    </xf>
    <xf numFmtId="4" fontId="16" fillId="0" borderId="1" xfId="0" applyNumberFormat="1" applyFont="1" applyBorder="1"/>
    <xf numFmtId="0" fontId="13" fillId="2" borderId="1" xfId="0" applyFont="1" applyFill="1" applyBorder="1" applyAlignment="1">
      <alignment horizontal="left" indent="2"/>
    </xf>
    <xf numFmtId="165" fontId="17" fillId="2" borderId="1" xfId="8" applyNumberFormat="1" applyFont="1" applyFill="1" applyBorder="1" applyAlignment="1">
      <alignment horizontal="right"/>
    </xf>
    <xf numFmtId="0" fontId="16" fillId="0" borderId="0" xfId="0" applyNumberFormat="1" applyFont="1" applyAlignment="1"/>
    <xf numFmtId="49" fontId="13" fillId="2" borderId="1" xfId="9" applyNumberFormat="1" applyFont="1" applyFill="1" applyBorder="1" applyAlignment="1">
      <alignment horizontal="left" vertical="center" wrapText="1" indent="2"/>
    </xf>
    <xf numFmtId="49" fontId="13" fillId="5" borderId="1" xfId="3" applyNumberFormat="1" applyFont="1" applyFill="1" applyBorder="1" applyAlignment="1">
      <alignment horizontal="left" vertical="center" indent="1"/>
    </xf>
    <xf numFmtId="4" fontId="6" fillId="12" borderId="1" xfId="11" applyNumberFormat="1" applyBorder="1" applyAlignment="1">
      <alignment horizontal="right"/>
    </xf>
    <xf numFmtId="10" fontId="16" fillId="0" borderId="0" xfId="0" applyNumberFormat="1" applyFont="1" applyAlignment="1"/>
    <xf numFmtId="0" fontId="16" fillId="4" borderId="1" xfId="5" applyNumberFormat="1" applyFont="1" applyFill="1" applyBorder="1" applyAlignment="1">
      <alignment horizontal="left" vertical="center" indent="3"/>
    </xf>
    <xf numFmtId="49" fontId="17" fillId="2" borderId="1" xfId="8" applyNumberFormat="1" applyFont="1" applyFill="1" applyBorder="1" applyAlignment="1">
      <alignment horizontal="left" indent="1"/>
    </xf>
    <xf numFmtId="10" fontId="16" fillId="4" borderId="1" xfId="4" applyNumberFormat="1" applyFont="1" applyFill="1" applyBorder="1" applyAlignment="1">
      <alignment horizontal="right" vertical="center"/>
    </xf>
    <xf numFmtId="0" fontId="18" fillId="15" borderId="1" xfId="2" applyNumberFormat="1" applyFont="1" applyFill="1" applyBorder="1" applyAlignment="1">
      <alignment horizontal="left" vertical="center" wrapText="1"/>
    </xf>
    <xf numFmtId="0" fontId="12" fillId="0" borderId="1" xfId="0" applyFont="1" applyBorder="1"/>
    <xf numFmtId="10" fontId="8" fillId="4" borderId="1" xfId="1" applyNumberFormat="1" applyFont="1" applyFill="1" applyBorder="1" applyAlignment="1">
      <alignment horizontal="center"/>
    </xf>
    <xf numFmtId="0" fontId="19" fillId="3" borderId="1" xfId="0" applyFont="1" applyFill="1" applyBorder="1" applyAlignment="1">
      <alignment horizontal="left" indent="1"/>
    </xf>
    <xf numFmtId="0" fontId="16" fillId="0" borderId="0" xfId="0" applyNumberFormat="1" applyFont="1"/>
    <xf numFmtId="49" fontId="19" fillId="3" borderId="1" xfId="11" applyNumberFormat="1" applyFont="1" applyFill="1" applyBorder="1" applyAlignment="1">
      <alignment horizontal="left" vertical="center" wrapText="1" indent="1"/>
    </xf>
    <xf numFmtId="0" fontId="20" fillId="6" borderId="1" xfId="0" applyFont="1" applyFill="1" applyBorder="1" applyAlignment="1">
      <alignment horizontal="left" indent="3"/>
    </xf>
    <xf numFmtId="10" fontId="17" fillId="2" borderId="1" xfId="10" applyNumberFormat="1" applyFont="1" applyFill="1" applyBorder="1" applyAlignment="1">
      <alignment horizontal="right"/>
    </xf>
    <xf numFmtId="165" fontId="6" fillId="12" borderId="1" xfId="11" applyNumberFormat="1" applyBorder="1" applyAlignment="1">
      <alignment horizontal="right" vertical="center"/>
    </xf>
    <xf numFmtId="10" fontId="16" fillId="0" borderId="0" xfId="0" applyNumberFormat="1" applyFont="1"/>
    <xf numFmtId="4" fontId="8" fillId="4" borderId="1" xfId="1" applyNumberFormat="1" applyFont="1" applyFill="1" applyBorder="1" applyAlignment="1">
      <alignment horizontal="center" vertical="center"/>
    </xf>
    <xf numFmtId="10" fontId="14" fillId="4" borderId="1" xfId="0" applyNumberFormat="1" applyFont="1" applyFill="1" applyBorder="1" applyAlignment="1">
      <alignment horizontal="right"/>
    </xf>
    <xf numFmtId="0" fontId="13" fillId="5" borderId="1" xfId="0" applyFont="1" applyFill="1" applyBorder="1" applyAlignment="1">
      <alignment horizontal="left" wrapText="1" indent="1"/>
    </xf>
    <xf numFmtId="0" fontId="21" fillId="0" borderId="0" xfId="0" applyFont="1" applyAlignment="1">
      <alignment horizontal="right"/>
    </xf>
    <xf numFmtId="0" fontId="22" fillId="0" borderId="0" xfId="0" applyFont="1" applyAlignment="1">
      <alignment horizontal="center" vertical="center"/>
    </xf>
    <xf numFmtId="4" fontId="20" fillId="6" borderId="1" xfId="0" applyNumberFormat="1" applyFont="1" applyFill="1" applyBorder="1" applyAlignment="1"/>
    <xf numFmtId="49" fontId="15" fillId="12" borderId="1" xfId="11" applyNumberFormat="1" applyFont="1" applyBorder="1" applyAlignment="1">
      <alignment horizontal="left" vertical="center"/>
    </xf>
    <xf numFmtId="0" fontId="14" fillId="4" borderId="1" xfId="0" applyFont="1" applyFill="1" applyBorder="1" applyAlignment="1">
      <alignment horizontal="left" indent="2"/>
    </xf>
    <xf numFmtId="4" fontId="17" fillId="2" borderId="1" xfId="10" applyNumberFormat="1" applyFont="1" applyFill="1" applyBorder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8" fillId="0" borderId="1" xfId="1" applyFont="1" applyBorder="1"/>
    <xf numFmtId="4" fontId="14" fillId="4" borderId="1" xfId="0" applyNumberFormat="1" applyFont="1" applyFill="1" applyBorder="1" applyAlignment="1">
      <alignment horizontal="right" vertical="center"/>
    </xf>
    <xf numFmtId="165" fontId="8" fillId="4" borderId="1" xfId="1" applyNumberFormat="1" applyFont="1" applyFill="1" applyBorder="1" applyAlignment="1"/>
    <xf numFmtId="0" fontId="10" fillId="0" borderId="0" xfId="2" applyNumberFormat="1" applyFont="1" applyAlignment="1">
      <alignment horizontal="right"/>
    </xf>
    <xf numFmtId="165" fontId="17" fillId="2" borderId="1" xfId="0" applyNumberFormat="1" applyFont="1" applyFill="1" applyBorder="1" applyAlignment="1"/>
    <xf numFmtId="49" fontId="23" fillId="5" borderId="1" xfId="2" applyNumberFormat="1" applyFont="1" applyFill="1" applyBorder="1" applyAlignment="1">
      <alignment horizontal="left" vertical="center"/>
    </xf>
    <xf numFmtId="0" fontId="19" fillId="7" borderId="1" xfId="0" applyFont="1" applyFill="1" applyBorder="1" applyAlignment="1">
      <alignment horizontal="left" indent="1"/>
    </xf>
    <xf numFmtId="49" fontId="16" fillId="0" borderId="0" xfId="0" applyNumberFormat="1" applyFont="1" applyAlignment="1">
      <alignment horizontal="left"/>
    </xf>
    <xf numFmtId="49" fontId="13" fillId="4" borderId="1" xfId="4" applyNumberFormat="1" applyFont="1" applyFill="1" applyBorder="1" applyAlignment="1">
      <alignment horizontal="left" vertical="center" indent="2"/>
    </xf>
    <xf numFmtId="10" fontId="15" fillId="14" borderId="1" xfId="12" applyNumberFormat="1" applyFont="1" applyFill="1" applyBorder="1" applyAlignment="1">
      <alignment horizontal="right" vertical="center"/>
    </xf>
    <xf numFmtId="49" fontId="24" fillId="4" borderId="1" xfId="0" applyNumberFormat="1" applyFont="1" applyFill="1" applyBorder="1" applyAlignment="1">
      <alignment horizontal="center" vertical="center" wrapText="1"/>
    </xf>
    <xf numFmtId="4" fontId="16" fillId="4" borderId="1" xfId="0" applyNumberFormat="1" applyFont="1" applyFill="1" applyBorder="1" applyAlignment="1"/>
    <xf numFmtId="4" fontId="24" fillId="4" borderId="1" xfId="0" applyNumberFormat="1" applyFont="1" applyFill="1" applyBorder="1" applyAlignment="1">
      <alignment horizontal="center" vertical="center" wrapText="1"/>
    </xf>
    <xf numFmtId="49" fontId="15" fillId="16" borderId="1" xfId="12" applyNumberFormat="1" applyFont="1" applyFill="1" applyBorder="1" applyAlignment="1">
      <alignment horizontal="left" vertical="center"/>
    </xf>
    <xf numFmtId="165" fontId="12" fillId="0" borderId="0" xfId="0" applyNumberFormat="1" applyFont="1" applyAlignment="1">
      <alignment horizontal="right"/>
    </xf>
    <xf numFmtId="4" fontId="20" fillId="2" borderId="1" xfId="0" applyNumberFormat="1" applyFont="1" applyFill="1" applyBorder="1" applyAlignment="1"/>
    <xf numFmtId="166" fontId="0" fillId="0" borderId="0" xfId="0" applyNumberFormat="1"/>
    <xf numFmtId="49" fontId="6" fillId="12" borderId="1" xfId="11" applyNumberFormat="1" applyBorder="1" applyAlignment="1">
      <alignment horizontal="left" vertical="center"/>
    </xf>
    <xf numFmtId="0" fontId="14" fillId="4" borderId="1" xfId="0" applyFont="1" applyFill="1" applyBorder="1" applyAlignment="1">
      <alignment horizontal="left" indent="1"/>
    </xf>
    <xf numFmtId="49" fontId="8" fillId="17" borderId="1" xfId="1" applyNumberFormat="1" applyFont="1" applyFill="1" applyBorder="1" applyAlignment="1">
      <alignment horizontal="center" vertical="center"/>
    </xf>
    <xf numFmtId="164" fontId="15" fillId="12" borderId="1" xfId="11" applyNumberFormat="1" applyFont="1" applyBorder="1" applyAlignment="1">
      <alignment horizontal="right" vertical="center"/>
    </xf>
    <xf numFmtId="49" fontId="14" fillId="4" borderId="1" xfId="0" applyNumberFormat="1" applyFont="1" applyFill="1" applyBorder="1" applyAlignment="1">
      <alignment horizontal="left" indent="2"/>
    </xf>
    <xf numFmtId="4" fontId="22" fillId="0" borderId="0" xfId="0" applyNumberFormat="1" applyFont="1" applyAlignment="1">
      <alignment horizontal="center" vertical="center"/>
    </xf>
    <xf numFmtId="4" fontId="25" fillId="4" borderId="1" xfId="0" applyNumberFormat="1" applyFont="1" applyFill="1" applyBorder="1" applyAlignment="1">
      <alignment horizontal="right" vertical="center"/>
    </xf>
    <xf numFmtId="0" fontId="16" fillId="4" borderId="1" xfId="0" applyFont="1" applyFill="1" applyBorder="1" applyAlignment="1">
      <alignment horizontal="left" indent="3"/>
    </xf>
    <xf numFmtId="49" fontId="8" fillId="4" borderId="1" xfId="4" applyNumberFormat="1" applyFont="1" applyFill="1" applyBorder="1" applyAlignment="1">
      <alignment horizontal="left" vertical="center"/>
    </xf>
    <xf numFmtId="4" fontId="13" fillId="4" borderId="1" xfId="0" applyNumberFormat="1" applyFont="1" applyFill="1" applyBorder="1" applyAlignment="1"/>
    <xf numFmtId="49" fontId="6" fillId="14" borderId="1" xfId="12" applyNumberFormat="1" applyFont="1" applyFill="1" applyBorder="1" applyAlignment="1">
      <alignment horizontal="left"/>
    </xf>
    <xf numFmtId="164" fontId="20" fillId="2" borderId="1" xfId="0" applyNumberFormat="1" applyFont="1" applyFill="1" applyBorder="1" applyAlignment="1">
      <alignment horizontal="right" vertical="center"/>
    </xf>
    <xf numFmtId="4" fontId="16" fillId="4" borderId="1" xfId="5" applyNumberFormat="1" applyFont="1" applyFill="1" applyBorder="1" applyAlignment="1">
      <alignment horizontal="right" vertical="center"/>
    </xf>
    <xf numFmtId="0" fontId="20" fillId="2" borderId="1" xfId="0" applyFont="1" applyFill="1" applyBorder="1" applyAlignment="1">
      <alignment horizontal="left" indent="3"/>
    </xf>
    <xf numFmtId="0" fontId="2" fillId="0" borderId="0" xfId="0" applyFont="1" applyAlignment="1">
      <alignment horizontal="right"/>
    </xf>
    <xf numFmtId="49" fontId="0" fillId="0" borderId="0" xfId="0" applyNumberFormat="1"/>
    <xf numFmtId="10" fontId="15" fillId="16" borderId="1" xfId="13" applyNumberFormat="1" applyFont="1" applyFill="1" applyBorder="1" applyAlignment="1">
      <alignment horizontal="right" vertical="center"/>
    </xf>
    <xf numFmtId="0" fontId="26" fillId="0" borderId="0" xfId="2" applyNumberFormat="1" applyFont="1" applyFill="1" applyAlignment="1">
      <alignment horizontal="center" vertical="center"/>
    </xf>
    <xf numFmtId="0" fontId="14" fillId="4" borderId="1" xfId="0" applyFont="1" applyFill="1" applyBorder="1" applyAlignment="1">
      <alignment horizontal="right" indent="2"/>
    </xf>
    <xf numFmtId="0" fontId="8" fillId="0" borderId="0" xfId="1" applyNumberFormat="1" applyFont="1" applyAlignment="1"/>
    <xf numFmtId="10" fontId="14" fillId="4" borderId="1" xfId="0" applyNumberFormat="1" applyFont="1" applyFill="1" applyBorder="1" applyAlignment="1"/>
    <xf numFmtId="165" fontId="16" fillId="0" borderId="0" xfId="0" applyNumberFormat="1" applyFont="1" applyAlignment="1"/>
    <xf numFmtId="0" fontId="16" fillId="0" borderId="0" xfId="0" applyFont="1" applyAlignment="1">
      <alignment horizontal="right"/>
    </xf>
    <xf numFmtId="164" fontId="13" fillId="5" borderId="1" xfId="3" applyNumberFormat="1" applyFont="1" applyFill="1" applyBorder="1" applyAlignment="1">
      <alignment horizontal="right" vertical="center"/>
    </xf>
    <xf numFmtId="49" fontId="20" fillId="6" borderId="1" xfId="6" applyNumberFormat="1" applyFont="1" applyFill="1" applyBorder="1" applyAlignment="1">
      <alignment horizontal="left" vertical="center" indent="3"/>
    </xf>
    <xf numFmtId="4" fontId="15" fillId="12" borderId="1" xfId="11" applyNumberFormat="1" applyFont="1" applyBorder="1" applyAlignment="1">
      <alignment horizontal="right" vertical="center"/>
    </xf>
    <xf numFmtId="4" fontId="13" fillId="5" borderId="1" xfId="0" applyNumberFormat="1" applyFont="1" applyFill="1" applyBorder="1" applyAlignment="1"/>
    <xf numFmtId="164" fontId="17" fillId="2" borderId="1" xfId="8" applyNumberFormat="1" applyFont="1" applyFill="1" applyBorder="1" applyAlignment="1">
      <alignment horizontal="right"/>
    </xf>
    <xf numFmtId="0" fontId="12" fillId="0" borderId="0" xfId="0" applyFont="1" applyAlignment="1">
      <alignment horizontal="left"/>
    </xf>
    <xf numFmtId="0" fontId="10" fillId="0" borderId="0" xfId="2" applyNumberFormat="1" applyFont="1" applyAlignment="1"/>
    <xf numFmtId="10" fontId="6" fillId="14" borderId="1" xfId="13" applyNumberFormat="1" applyFont="1" applyFill="1" applyBorder="1" applyAlignment="1">
      <alignment horizontal="right"/>
    </xf>
    <xf numFmtId="0" fontId="8" fillId="0" borderId="0" xfId="1" applyNumberFormat="1" applyFont="1"/>
    <xf numFmtId="165" fontId="16" fillId="0" borderId="0" xfId="0" applyNumberFormat="1" applyFont="1"/>
    <xf numFmtId="49" fontId="13" fillId="2" borderId="1" xfId="10" applyNumberFormat="1" applyFont="1" applyFill="1" applyBorder="1" applyAlignment="1">
      <alignment horizontal="left" vertical="center" wrapText="1" indent="2"/>
    </xf>
    <xf numFmtId="164" fontId="19" fillId="7" borderId="1" xfId="12" applyNumberFormat="1" applyFont="1" applyFill="1" applyBorder="1" applyAlignment="1">
      <alignment horizontal="right" vertical="center"/>
    </xf>
    <xf numFmtId="10" fontId="14" fillId="4" borderId="1" xfId="13" applyNumberFormat="1" applyFont="1" applyFill="1" applyBorder="1" applyAlignment="1">
      <alignment horizontal="right" vertical="center"/>
    </xf>
    <xf numFmtId="164" fontId="18" fillId="15" borderId="1" xfId="2" applyNumberFormat="1" applyFont="1" applyFill="1" applyBorder="1" applyAlignment="1">
      <alignment horizontal="right" vertical="center"/>
    </xf>
    <xf numFmtId="165" fontId="14" fillId="4" borderId="1" xfId="0" applyNumberFormat="1" applyFont="1" applyFill="1" applyBorder="1" applyAlignment="1">
      <alignment horizontal="right"/>
    </xf>
    <xf numFmtId="49" fontId="6" fillId="16" borderId="1" xfId="12" applyNumberFormat="1" applyFill="1" applyBorder="1" applyAlignment="1">
      <alignment horizontal="left" vertical="center"/>
    </xf>
    <xf numFmtId="164" fontId="15" fillId="16" borderId="1" xfId="12" applyNumberFormat="1" applyFont="1" applyFill="1" applyBorder="1" applyAlignment="1">
      <alignment horizontal="right" vertical="center"/>
    </xf>
    <xf numFmtId="164" fontId="13" fillId="2" borderId="1" xfId="10" applyNumberFormat="1" applyFont="1" applyFill="1" applyBorder="1" applyAlignment="1">
      <alignment horizontal="right" vertical="center"/>
    </xf>
    <xf numFmtId="49" fontId="17" fillId="2" borderId="1" xfId="10" applyNumberFormat="1" applyFont="1" applyFill="1" applyBorder="1" applyAlignment="1">
      <alignment horizontal="left" indent="1"/>
    </xf>
    <xf numFmtId="49" fontId="6" fillId="16" borderId="1" xfId="12" applyNumberFormat="1" applyFont="1" applyFill="1" applyBorder="1" applyAlignment="1">
      <alignment horizontal="left" vertical="center"/>
    </xf>
    <xf numFmtId="10" fontId="16" fillId="0" borderId="1" xfId="0" applyNumberFormat="1" applyFont="1" applyBorder="1"/>
    <xf numFmtId="164" fontId="6" fillId="12" borderId="1" xfId="11" applyNumberFormat="1" applyBorder="1" applyAlignment="1">
      <alignment horizontal="right" vertical="center"/>
    </xf>
    <xf numFmtId="49" fontId="14" fillId="4" borderId="1" xfId="0" applyNumberFormat="1" applyFont="1" applyFill="1" applyBorder="1" applyAlignment="1">
      <alignment horizontal="left" indent="1"/>
    </xf>
    <xf numFmtId="0" fontId="10" fillId="0" borderId="0" xfId="2" applyNumberFormat="1" applyFont="1"/>
    <xf numFmtId="49" fontId="14" fillId="4" borderId="1" xfId="0" applyNumberFormat="1" applyFont="1" applyFill="1" applyBorder="1" applyAlignment="1">
      <alignment horizontal="left" vertical="center" indent="4"/>
    </xf>
    <xf numFmtId="10" fontId="15" fillId="12" borderId="1" xfId="13" applyNumberFormat="1" applyFont="1" applyFill="1" applyBorder="1" applyAlignment="1">
      <alignment horizontal="right" vertical="center"/>
    </xf>
    <xf numFmtId="0" fontId="8" fillId="0" borderId="0" xfId="1" applyFont="1" applyAlignment="1">
      <alignment horizontal="center" vertical="center"/>
    </xf>
    <xf numFmtId="164" fontId="20" fillId="2" borderId="1" xfId="7" applyNumberFormat="1" applyFont="1" applyFill="1" applyBorder="1" applyAlignment="1">
      <alignment horizontal="right" vertical="center"/>
    </xf>
    <xf numFmtId="49" fontId="27" fillId="12" borderId="1" xfId="11" applyNumberFormat="1" applyFont="1" applyBorder="1" applyAlignment="1">
      <alignment horizontal="left" vertical="center"/>
    </xf>
    <xf numFmtId="49" fontId="20" fillId="0" borderId="1" xfId="0" applyNumberFormat="1" applyFont="1" applyBorder="1" applyAlignment="1">
      <alignment horizontal="left" vertical="center"/>
    </xf>
    <xf numFmtId="49" fontId="16" fillId="0" borderId="1" xfId="0" applyNumberFormat="1" applyFont="1" applyBorder="1" applyAlignment="1">
      <alignment horizontal="left" indent="1"/>
    </xf>
    <xf numFmtId="164" fontId="6" fillId="14" borderId="1" xfId="12" applyNumberFormat="1" applyFont="1" applyFill="1" applyBorder="1" applyAlignment="1">
      <alignment horizontal="right"/>
    </xf>
    <xf numFmtId="10" fontId="6" fillId="12" borderId="1" xfId="11" applyNumberFormat="1" applyBorder="1" applyAlignment="1">
      <alignment horizontal="right"/>
    </xf>
    <xf numFmtId="4" fontId="15" fillId="16" borderId="1" xfId="12" applyNumberFormat="1" applyFont="1" applyFill="1" applyBorder="1" applyAlignment="1">
      <alignment horizontal="right" vertical="center"/>
    </xf>
    <xf numFmtId="49" fontId="27" fillId="12" borderId="1" xfId="11" applyNumberFormat="1" applyFont="1" applyBorder="1"/>
    <xf numFmtId="10" fontId="6" fillId="16" borderId="1" xfId="13" applyNumberFormat="1" applyFont="1" applyFill="1" applyBorder="1" applyAlignment="1">
      <alignment horizontal="right" vertical="center"/>
    </xf>
    <xf numFmtId="0" fontId="8" fillId="0" borderId="0" xfId="0" applyFont="1"/>
    <xf numFmtId="0" fontId="8" fillId="4" borderId="1" xfId="1" applyNumberFormat="1" applyFont="1" applyFill="1" applyBorder="1" applyAlignment="1">
      <alignment horizontal="center" vertical="center"/>
    </xf>
    <xf numFmtId="4" fontId="27" fillId="12" borderId="1" xfId="11" applyNumberFormat="1" applyFont="1" applyBorder="1"/>
    <xf numFmtId="10" fontId="6" fillId="12" borderId="1" xfId="13" applyNumberFormat="1" applyFont="1" applyFill="1" applyBorder="1" applyAlignment="1">
      <alignment horizontal="right" vertical="center"/>
    </xf>
    <xf numFmtId="10" fontId="8" fillId="4" borderId="1" xfId="1" applyNumberFormat="1" applyFont="1" applyFill="1" applyBorder="1" applyAlignment="1">
      <alignment horizontal="center" vertical="center"/>
    </xf>
    <xf numFmtId="49" fontId="8" fillId="4" borderId="1" xfId="1" applyNumberFormat="1" applyFont="1" applyFill="1" applyBorder="1" applyAlignment="1">
      <alignment horizontal="center" vertical="center" wrapText="1"/>
    </xf>
    <xf numFmtId="4" fontId="17" fillId="2" borderId="1" xfId="8" applyNumberFormat="1" applyFont="1" applyFill="1" applyBorder="1" applyAlignment="1">
      <alignment horizontal="right"/>
    </xf>
    <xf numFmtId="10" fontId="20" fillId="6" borderId="1" xfId="0" applyNumberFormat="1" applyFont="1" applyFill="1" applyBorder="1" applyAlignment="1"/>
    <xf numFmtId="10" fontId="17" fillId="2" borderId="1" xfId="10" applyNumberFormat="1" applyFont="1" applyFill="1" applyBorder="1" applyAlignment="1">
      <alignment horizontal="right" vertical="center"/>
    </xf>
    <xf numFmtId="0" fontId="12" fillId="0" borderId="0" xfId="2" applyNumberFormat="1" applyFont="1" applyAlignment="1">
      <alignment horizontal="center" vertical="center"/>
    </xf>
    <xf numFmtId="4" fontId="8" fillId="4" borderId="1" xfId="1" applyNumberFormat="1" applyFont="1" applyFill="1" applyBorder="1" applyAlignment="1"/>
    <xf numFmtId="0" fontId="16" fillId="0" borderId="0" xfId="5" applyNumberFormat="1" applyFont="1" applyAlignment="1">
      <alignment horizontal="center" vertical="center"/>
    </xf>
    <xf numFmtId="0" fontId="16" fillId="0" borderId="0" xfId="3" applyNumberFormat="1" applyFont="1" applyAlignment="1">
      <alignment horizontal="center" vertical="center"/>
    </xf>
    <xf numFmtId="10" fontId="14" fillId="4" borderId="1" xfId="0" applyNumberFormat="1" applyFont="1" applyFill="1" applyBorder="1" applyAlignment="1">
      <alignment horizontal="right" vertical="center"/>
    </xf>
    <xf numFmtId="0" fontId="22" fillId="0" borderId="0" xfId="0" applyFont="1" applyAlignment="1"/>
    <xf numFmtId="164" fontId="6" fillId="16" borderId="1" xfId="12" applyNumberFormat="1" applyFont="1" applyFill="1" applyBorder="1" applyAlignment="1">
      <alignment horizontal="right" vertical="center"/>
    </xf>
    <xf numFmtId="0" fontId="16" fillId="0" borderId="0" xfId="0" applyFont="1" applyAlignment="1"/>
    <xf numFmtId="0" fontId="16" fillId="0" borderId="0" xfId="0" applyFont="1" applyAlignment="1">
      <alignment horizontal="left" vertical="center"/>
    </xf>
    <xf numFmtId="0" fontId="9" fillId="0" borderId="0" xfId="0" applyFont="1" applyAlignment="1"/>
    <xf numFmtId="0" fontId="12" fillId="0" borderId="0" xfId="0" applyFont="1" applyAlignment="1">
      <alignment horizontal="right"/>
    </xf>
    <xf numFmtId="4" fontId="17" fillId="2" borderId="1" xfId="0" applyNumberFormat="1" applyFont="1" applyFill="1" applyBorder="1" applyAlignment="1"/>
    <xf numFmtId="10" fontId="20" fillId="6" borderId="1" xfId="13" applyNumberFormat="1" applyFont="1" applyFill="1" applyBorder="1" applyAlignment="1">
      <alignment horizontal="right" vertical="center"/>
    </xf>
    <xf numFmtId="4" fontId="6" fillId="12" borderId="1" xfId="11" applyNumberFormat="1" applyBorder="1" applyAlignment="1">
      <alignment horizontal="right" vertical="center"/>
    </xf>
    <xf numFmtId="0" fontId="13" fillId="4" borderId="1" xfId="0" applyFont="1" applyFill="1" applyBorder="1" applyAlignment="1">
      <alignment horizontal="left" indent="2"/>
    </xf>
    <xf numFmtId="164" fontId="27" fillId="12" borderId="1" xfId="11" applyNumberFormat="1" applyFont="1" applyBorder="1" applyAlignment="1">
      <alignment horizontal="right" vertical="center"/>
    </xf>
    <xf numFmtId="10" fontId="17" fillId="2" borderId="1" xfId="13" applyNumberFormat="1" applyFont="1" applyFill="1" applyBorder="1" applyAlignment="1">
      <alignment horizontal="right"/>
    </xf>
    <xf numFmtId="0" fontId="22" fillId="0" borderId="0" xfId="0" applyFont="1"/>
    <xf numFmtId="49" fontId="19" fillId="7" borderId="1" xfId="12" applyNumberFormat="1" applyFont="1" applyFill="1" applyBorder="1" applyAlignment="1">
      <alignment horizontal="left" vertical="center" wrapText="1" indent="1"/>
    </xf>
    <xf numFmtId="0" fontId="15" fillId="12" borderId="1" xfId="11" applyNumberFormat="1" applyFont="1" applyBorder="1" applyAlignment="1">
      <alignment horizontal="left" vertical="center"/>
    </xf>
    <xf numFmtId="0" fontId="16" fillId="0" borderId="0" xfId="0" applyFont="1"/>
    <xf numFmtId="0" fontId="9" fillId="0" borderId="0" xfId="0" applyFont="1"/>
    <xf numFmtId="4" fontId="6" fillId="14" borderId="1" xfId="12" applyNumberFormat="1" applyFont="1" applyFill="1" applyBorder="1" applyAlignment="1">
      <alignment horizontal="right"/>
    </xf>
    <xf numFmtId="165" fontId="14" fillId="4" borderId="1" xfId="0" applyNumberFormat="1" applyFont="1" applyFill="1" applyBorder="1" applyAlignment="1"/>
    <xf numFmtId="0" fontId="3" fillId="0" borderId="0" xfId="0" applyFont="1" applyAlignment="1">
      <alignment horizontal="center" vertical="center"/>
    </xf>
    <xf numFmtId="0" fontId="8" fillId="0" borderId="0" xfId="1" applyFont="1" applyAlignment="1">
      <alignment horizontal="right"/>
    </xf>
    <xf numFmtId="4" fontId="14" fillId="4" borderId="1" xfId="0" applyNumberFormat="1" applyFont="1" applyFill="1" applyBorder="1" applyAlignment="1">
      <alignment horizontal="center" vertical="center"/>
    </xf>
    <xf numFmtId="4" fontId="27" fillId="12" borderId="1" xfId="11" applyNumberFormat="1" applyFont="1" applyBorder="1" applyAlignment="1">
      <alignment horizontal="right" vertical="center"/>
    </xf>
    <xf numFmtId="49" fontId="15" fillId="14" borderId="1" xfId="12" applyNumberFormat="1" applyFont="1" applyFill="1" applyBorder="1" applyAlignment="1">
      <alignment horizontal="left" vertical="center"/>
    </xf>
    <xf numFmtId="10" fontId="20" fillId="2" borderId="1" xfId="0" applyNumberFormat="1" applyFont="1" applyFill="1" applyBorder="1" applyAlignment="1"/>
    <xf numFmtId="0" fontId="16" fillId="0" borderId="0" xfId="0" applyNumberFormat="1" applyFont="1" applyAlignment="1">
      <alignment horizontal="center" vertical="center"/>
    </xf>
    <xf numFmtId="10" fontId="25" fillId="4" borderId="1" xfId="0" applyNumberFormat="1" applyFont="1" applyFill="1" applyBorder="1" applyAlignment="1">
      <alignment horizontal="right" vertical="center"/>
    </xf>
    <xf numFmtId="164" fontId="17" fillId="2" borderId="1" xfId="10" applyNumberFormat="1" applyFont="1" applyFill="1" applyBorder="1" applyAlignment="1">
      <alignment horizontal="right"/>
    </xf>
    <xf numFmtId="4" fontId="6" fillId="16" borderId="1" xfId="12" applyNumberFormat="1" applyFill="1" applyBorder="1" applyAlignment="1">
      <alignment horizontal="right" vertical="center"/>
    </xf>
    <xf numFmtId="0" fontId="28" fillId="0" borderId="0" xfId="0" applyFont="1" applyAlignment="1"/>
    <xf numFmtId="0" fontId="14" fillId="4" borderId="1" xfId="0" applyFont="1" applyFill="1" applyBorder="1" applyAlignment="1">
      <alignment horizontal="right"/>
    </xf>
    <xf numFmtId="164" fontId="14" fillId="4" borderId="1" xfId="0" applyNumberFormat="1" applyFont="1" applyFill="1" applyBorder="1" applyAlignment="1">
      <alignment horizontal="right"/>
    </xf>
    <xf numFmtId="4" fontId="22" fillId="0" borderId="0" xfId="0" applyNumberFormat="1" applyFont="1" applyAlignment="1"/>
    <xf numFmtId="10" fontId="20" fillId="2" borderId="1" xfId="13" applyNumberFormat="1" applyFont="1" applyFill="1" applyBorder="1" applyAlignment="1">
      <alignment horizontal="right" vertical="center"/>
    </xf>
    <xf numFmtId="49" fontId="12" fillId="0" borderId="0" xfId="0" applyNumberFormat="1" applyFont="1" applyAlignment="1">
      <alignment horizontal="right"/>
    </xf>
    <xf numFmtId="164" fontId="13" fillId="4" borderId="1" xfId="4" applyNumberFormat="1" applyFont="1" applyFill="1" applyBorder="1" applyAlignment="1">
      <alignment horizontal="right" vertical="center"/>
    </xf>
    <xf numFmtId="10" fontId="16" fillId="4" borderId="1" xfId="0" applyNumberFormat="1" applyFont="1" applyFill="1" applyBorder="1" applyAlignment="1"/>
    <xf numFmtId="0" fontId="15" fillId="16" borderId="1" xfId="12" applyNumberFormat="1" applyFont="1" applyFill="1" applyBorder="1" applyAlignment="1">
      <alignment horizontal="left" vertical="center"/>
    </xf>
    <xf numFmtId="4" fontId="16" fillId="0" borderId="0" xfId="0" applyNumberFormat="1" applyFont="1" applyAlignment="1"/>
    <xf numFmtId="10" fontId="15" fillId="14" borderId="1" xfId="13" applyNumberFormat="1" applyFont="1" applyFill="1" applyBorder="1" applyAlignment="1">
      <alignment horizontal="right" vertical="center"/>
    </xf>
    <xf numFmtId="4" fontId="12" fillId="0" borderId="0" xfId="0" applyNumberFormat="1" applyFont="1" applyAlignment="1">
      <alignment horizontal="right"/>
    </xf>
    <xf numFmtId="49" fontId="16" fillId="4" borderId="1" xfId="5" applyNumberFormat="1" applyFont="1" applyFill="1" applyBorder="1" applyAlignment="1">
      <alignment horizontal="left" vertical="center" indent="3"/>
    </xf>
    <xf numFmtId="165" fontId="6" fillId="12" borderId="1" xfId="11" applyNumberFormat="1" applyBorder="1" applyAlignment="1">
      <alignment horizontal="right"/>
    </xf>
    <xf numFmtId="0" fontId="8" fillId="0" borderId="1" xfId="1" applyFont="1" applyBorder="1" applyAlignment="1">
      <alignment horizontal="center" vertical="center"/>
    </xf>
    <xf numFmtId="0" fontId="28" fillId="0" borderId="0" xfId="0" applyFont="1"/>
    <xf numFmtId="49" fontId="18" fillId="15" borderId="1" xfId="2" applyNumberFormat="1" applyFont="1" applyFill="1" applyBorder="1" applyAlignment="1">
      <alignment horizontal="left" vertical="center" wrapText="1"/>
    </xf>
    <xf numFmtId="4" fontId="8" fillId="4" borderId="1" xfId="1" applyNumberFormat="1" applyFont="1" applyFill="1" applyBorder="1" applyAlignment="1">
      <alignment horizontal="center"/>
    </xf>
    <xf numFmtId="49" fontId="16" fillId="0" borderId="0" xfId="0" applyNumberFormat="1" applyFont="1"/>
    <xf numFmtId="10" fontId="13" fillId="4" borderId="1" xfId="13" applyNumberFormat="1" applyFont="1" applyFill="1" applyBorder="1" applyAlignment="1">
      <alignment horizontal="right" vertical="center"/>
    </xf>
    <xf numFmtId="0" fontId="13" fillId="5" borderId="1" xfId="0" applyFont="1" applyFill="1" applyBorder="1" applyAlignment="1">
      <alignment horizontal="left" indent="1"/>
    </xf>
    <xf numFmtId="49" fontId="8" fillId="17" borderId="1" xfId="1" applyNumberFormat="1" applyFont="1" applyFill="1" applyBorder="1" applyAlignment="1">
      <alignment horizontal="center" vertical="center" wrapText="1"/>
    </xf>
    <xf numFmtId="4" fontId="16" fillId="0" borderId="0" xfId="0" applyNumberFormat="1" applyFont="1"/>
    <xf numFmtId="0" fontId="1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5" fontId="8" fillId="4" borderId="1" xfId="1" applyNumberFormat="1" applyFont="1" applyFill="1" applyBorder="1" applyAlignment="1">
      <alignment horizontal="center" vertical="center"/>
    </xf>
    <xf numFmtId="10" fontId="13" fillId="4" borderId="1" xfId="0" applyNumberFormat="1" applyFont="1" applyFill="1" applyBorder="1" applyAlignment="1"/>
    <xf numFmtId="10" fontId="16" fillId="4" borderId="1" xfId="5" applyNumberFormat="1" applyFont="1" applyFill="1" applyBorder="1" applyAlignment="1">
      <alignment horizontal="right" vertical="center"/>
    </xf>
    <xf numFmtId="10" fontId="13" fillId="5" borderId="1" xfId="13" applyNumberFormat="1" applyFont="1" applyFill="1" applyBorder="1" applyAlignment="1">
      <alignment horizontal="right" vertical="center"/>
    </xf>
    <xf numFmtId="0" fontId="11" fillId="3" borderId="1" xfId="0" applyFont="1" applyFill="1" applyBorder="1" applyAlignment="1"/>
    <xf numFmtId="164" fontId="15" fillId="14" borderId="1" xfId="12" applyNumberFormat="1" applyFont="1" applyFill="1" applyBorder="1" applyAlignment="1">
      <alignment horizontal="right" vertical="center"/>
    </xf>
    <xf numFmtId="0" fontId="28" fillId="0" borderId="0" xfId="0" applyNumberFormat="1" applyFont="1" applyAlignment="1">
      <alignment horizontal="center" vertical="center"/>
    </xf>
    <xf numFmtId="0" fontId="20" fillId="2" borderId="1" xfId="0" applyFont="1" applyFill="1" applyBorder="1" applyAlignment="1">
      <alignment horizontal="left" wrapText="1" indent="3"/>
    </xf>
    <xf numFmtId="4" fontId="16" fillId="4" borderId="1" xfId="4" applyNumberFormat="1" applyFont="1" applyFill="1" applyBorder="1" applyAlignment="1">
      <alignment horizontal="right" vertical="center"/>
    </xf>
    <xf numFmtId="165" fontId="14" fillId="4" borderId="1" xfId="0" applyNumberFormat="1" applyFont="1" applyFill="1" applyBorder="1" applyAlignment="1">
      <alignment horizontal="right" vertical="center"/>
    </xf>
    <xf numFmtId="10" fontId="13" fillId="5" borderId="1" xfId="0" applyNumberFormat="1" applyFont="1" applyFill="1" applyBorder="1" applyAlignment="1"/>
    <xf numFmtId="49" fontId="17" fillId="2" borderId="1" xfId="10" applyNumberFormat="1" applyFont="1" applyFill="1" applyBorder="1" applyAlignment="1">
      <alignment horizontal="left" vertical="center" indent="1"/>
    </xf>
    <xf numFmtId="166" fontId="8" fillId="0" borderId="1" xfId="1" applyNumberFormat="1" applyFont="1" applyBorder="1" applyAlignment="1">
      <alignment horizontal="center" vertical="center"/>
    </xf>
    <xf numFmtId="49" fontId="14" fillId="4" borderId="1" xfId="0" applyNumberFormat="1" applyFont="1" applyFill="1" applyBorder="1" applyAlignment="1">
      <alignment horizontal="left" vertical="center" indent="1"/>
    </xf>
    <xf numFmtId="0" fontId="0" fillId="0" borderId="0" xfId="0" applyAlignment="1">
      <alignment horizontal="center" vertical="center"/>
    </xf>
    <xf numFmtId="4" fontId="17" fillId="2" borderId="1" xfId="10" applyNumberFormat="1" applyFont="1" applyFill="1" applyBorder="1" applyAlignment="1">
      <alignment horizontal="right"/>
    </xf>
    <xf numFmtId="4" fontId="28" fillId="0" borderId="0" xfId="0" applyNumberFormat="1" applyFont="1" applyAlignment="1"/>
    <xf numFmtId="4" fontId="14" fillId="4" borderId="1" xfId="0" applyNumberFormat="1" applyFont="1" applyFill="1" applyBorder="1" applyAlignment="1">
      <alignment horizontal="right"/>
    </xf>
    <xf numFmtId="0" fontId="12" fillId="0" borderId="0" xfId="0" applyFont="1" applyAlignment="1"/>
    <xf numFmtId="49" fontId="16" fillId="0" borderId="1" xfId="0" applyNumberFormat="1" applyFont="1" applyBorder="1" applyAlignment="1">
      <alignment horizontal="left" vertical="center" indent="1"/>
    </xf>
    <xf numFmtId="49" fontId="24" fillId="4" borderId="1" xfId="0" applyNumberFormat="1" applyFont="1" applyFill="1" applyBorder="1" applyAlignment="1">
      <alignment horizontal="center" vertical="center"/>
    </xf>
    <xf numFmtId="0" fontId="16" fillId="0" borderId="0" xfId="0" applyNumberFormat="1" applyFont="1" applyAlignment="1">
      <alignment horizontal="right"/>
    </xf>
    <xf numFmtId="166" fontId="8" fillId="0" borderId="1" xfId="0" applyNumberFormat="1" applyFont="1" applyBorder="1"/>
    <xf numFmtId="49" fontId="20" fillId="2" borderId="1" xfId="0" applyNumberFormat="1" applyFont="1" applyFill="1" applyBorder="1" applyAlignment="1">
      <alignment horizontal="left" vertical="center" indent="3"/>
    </xf>
    <xf numFmtId="4" fontId="24" fillId="4" borderId="1" xfId="0" applyNumberFormat="1" applyFont="1" applyFill="1" applyBorder="1" applyAlignment="1">
      <alignment horizontal="center" vertical="center"/>
    </xf>
    <xf numFmtId="4" fontId="19" fillId="3" borderId="1" xfId="0" applyNumberFormat="1" applyFont="1" applyFill="1" applyBorder="1" applyAlignment="1"/>
    <xf numFmtId="0" fontId="8" fillId="0" borderId="0" xfId="1" applyFont="1"/>
    <xf numFmtId="4" fontId="28" fillId="0" borderId="0" xfId="0" applyNumberFormat="1" applyFont="1"/>
    <xf numFmtId="10" fontId="17" fillId="2" borderId="1" xfId="8" applyNumberFormat="1" applyFont="1" applyFill="1" applyBorder="1" applyAlignment="1">
      <alignment horizontal="right"/>
    </xf>
    <xf numFmtId="0" fontId="12" fillId="0" borderId="0" xfId="0" applyFont="1"/>
    <xf numFmtId="49" fontId="8" fillId="0" borderId="1" xfId="0" applyNumberFormat="1" applyFont="1" applyBorder="1"/>
    <xf numFmtId="49" fontId="27" fillId="12" borderId="1" xfId="11" applyNumberFormat="1" applyFont="1" applyBorder="1" applyAlignment="1">
      <alignment horizontal="left" vertical="center" wrapText="1"/>
    </xf>
    <xf numFmtId="10" fontId="15" fillId="16" borderId="1" xfId="12" applyNumberFormat="1" applyFont="1" applyFill="1" applyBorder="1" applyAlignment="1">
      <alignment horizontal="right" vertical="center"/>
    </xf>
    <xf numFmtId="0" fontId="12" fillId="0" borderId="1" xfId="0" applyFont="1" applyBorder="1" applyAlignment="1">
      <alignment horizontal="right"/>
    </xf>
    <xf numFmtId="0" fontId="16" fillId="0" borderId="0" xfId="4" applyNumberFormat="1" applyFont="1" applyAlignment="1">
      <alignment horizontal="center" vertical="center"/>
    </xf>
    <xf numFmtId="0" fontId="27" fillId="0" borderId="0" xfId="3" applyNumberFormat="1" applyFont="1" applyAlignment="1">
      <alignment horizontal="center" vertical="center"/>
    </xf>
    <xf numFmtId="0" fontId="12" fillId="0" borderId="0" xfId="2" applyNumberFormat="1" applyFont="1" applyAlignment="1"/>
    <xf numFmtId="4" fontId="11" fillId="3" borderId="1" xfId="0" applyNumberFormat="1" applyFont="1" applyFill="1" applyBorder="1" applyAlignment="1"/>
    <xf numFmtId="4" fontId="15" fillId="14" borderId="1" xfId="12" applyNumberFormat="1" applyFont="1" applyFill="1" applyBorder="1" applyAlignment="1">
      <alignment horizontal="right" vertical="center"/>
    </xf>
    <xf numFmtId="0" fontId="11" fillId="3" borderId="1" xfId="8" applyFont="1" applyFill="1" applyBorder="1" applyAlignment="1"/>
    <xf numFmtId="0" fontId="8" fillId="0" borderId="0" xfId="1" applyNumberFormat="1" applyFont="1" applyAlignment="1">
      <alignment horizontal="center" vertical="center"/>
    </xf>
    <xf numFmtId="10" fontId="6" fillId="12" borderId="1" xfId="11" applyNumberFormat="1" applyBorder="1" applyAlignment="1">
      <alignment horizontal="right" vertical="center"/>
    </xf>
    <xf numFmtId="0" fontId="17" fillId="2" borderId="1" xfId="0" applyFont="1" applyFill="1" applyBorder="1" applyAlignment="1">
      <alignment horizontal="left" indent="1"/>
    </xf>
    <xf numFmtId="49" fontId="25" fillId="4" borderId="1" xfId="0" applyNumberFormat="1" applyFont="1" applyFill="1" applyBorder="1" applyAlignment="1">
      <alignment horizontal="left" vertical="center" indent="1"/>
    </xf>
    <xf numFmtId="49" fontId="6" fillId="12" borderId="1" xfId="11" applyNumberFormat="1" applyBorder="1" applyAlignment="1">
      <alignment horizontal="left"/>
    </xf>
    <xf numFmtId="0" fontId="14" fillId="4" borderId="1" xfId="0" applyFont="1" applyFill="1" applyBorder="1" applyAlignment="1">
      <alignment horizontal="left" indent="4"/>
    </xf>
    <xf numFmtId="4" fontId="13" fillId="2" borderId="1" xfId="0" applyNumberFormat="1" applyFont="1" applyFill="1" applyBorder="1" applyAlignment="1"/>
    <xf numFmtId="164" fontId="20" fillId="6" borderId="1" xfId="6" applyNumberFormat="1" applyFont="1" applyFill="1" applyBorder="1" applyAlignment="1">
      <alignment horizontal="right" vertical="center"/>
    </xf>
    <xf numFmtId="0" fontId="16" fillId="0" borderId="1" xfId="0" applyFont="1" applyBorder="1"/>
    <xf numFmtId="0" fontId="12" fillId="0" borderId="0" xfId="2" applyNumberFormat="1" applyFont="1"/>
    <xf numFmtId="4" fontId="19" fillId="7" borderId="1" xfId="0" applyNumberFormat="1" applyFont="1" applyFill="1" applyBorder="1" applyAlignment="1"/>
    <xf numFmtId="10" fontId="6" fillId="14" borderId="1" xfId="12" applyNumberFormat="1" applyFont="1" applyFill="1" applyBorder="1" applyAlignment="1">
      <alignment horizontal="right"/>
    </xf>
    <xf numFmtId="49" fontId="20" fillId="2" borderId="1" xfId="7" applyNumberFormat="1" applyFont="1" applyFill="1" applyBorder="1" applyAlignment="1">
      <alignment horizontal="left" vertical="center" indent="3"/>
    </xf>
    <xf numFmtId="10" fontId="8" fillId="4" borderId="1" xfId="1" applyNumberFormat="1" applyFont="1" applyFill="1" applyBorder="1" applyAlignment="1"/>
    <xf numFmtId="49" fontId="8" fillId="4" borderId="1" xfId="1" applyNumberFormat="1" applyFont="1" applyFill="1" applyBorder="1" applyAlignment="1">
      <alignment horizontal="left" vertical="center" wrapText="1"/>
    </xf>
    <xf numFmtId="49" fontId="8" fillId="4" borderId="1" xfId="1" applyNumberFormat="1" applyFont="1" applyFill="1" applyBorder="1" applyAlignment="1">
      <alignment wrapText="1"/>
    </xf>
    <xf numFmtId="164" fontId="19" fillId="3" borderId="1" xfId="11" applyNumberFormat="1" applyFont="1" applyFill="1" applyBorder="1" applyAlignment="1">
      <alignment horizontal="right" vertical="center"/>
    </xf>
    <xf numFmtId="10" fontId="17" fillId="2" borderId="1" xfId="0" applyNumberFormat="1" applyFont="1" applyFill="1" applyBorder="1" applyAlignment="1"/>
    <xf numFmtId="0" fontId="16" fillId="0" borderId="0" xfId="3" applyNumberFormat="1" applyFont="1" applyAlignment="1"/>
    <xf numFmtId="0" fontId="16" fillId="0" borderId="0" xfId="0" applyFont="1" applyAlignment="1">
      <alignment wrapText="1"/>
    </xf>
    <xf numFmtId="49" fontId="14" fillId="4" borderId="1" xfId="0" applyNumberFormat="1" applyFont="1" applyFill="1" applyBorder="1" applyAlignment="1">
      <alignment horizontal="left" vertical="center"/>
    </xf>
    <xf numFmtId="49" fontId="8" fillId="5" borderId="1" xfId="3" applyNumberFormat="1" applyFont="1" applyFill="1" applyBorder="1" applyAlignment="1">
      <alignment horizontal="left" vertical="center"/>
    </xf>
    <xf numFmtId="0" fontId="13" fillId="4" borderId="1" xfId="0" applyFont="1" applyFill="1" applyBorder="1" applyAlignment="1">
      <alignment horizontal="left" wrapText="1" indent="2"/>
    </xf>
    <xf numFmtId="4" fontId="14" fillId="4" borderId="1" xfId="0" applyNumberFormat="1" applyFont="1" applyFill="1" applyBorder="1" applyAlignment="1"/>
    <xf numFmtId="0" fontId="10" fillId="0" borderId="0" xfId="2" applyNumberFormat="1" applyFont="1" applyAlignment="1">
      <alignment horizontal="center" vertical="center"/>
    </xf>
    <xf numFmtId="10" fontId="6" fillId="16" borderId="1" xfId="12" applyNumberFormat="1" applyFill="1" applyBorder="1" applyAlignment="1">
      <alignment horizontal="right" vertical="center"/>
    </xf>
    <xf numFmtId="0" fontId="16" fillId="0" borderId="0" xfId="3" applyNumberFormat="1" applyFont="1"/>
    <xf numFmtId="10" fontId="14" fillId="4" borderId="1" xfId="13" applyNumberFormat="1" applyFont="1" applyFill="1" applyBorder="1" applyAlignment="1">
      <alignment horizontal="right"/>
    </xf>
    <xf numFmtId="166" fontId="8" fillId="4" borderId="1" xfId="1" applyNumberFormat="1" applyFont="1" applyFill="1" applyBorder="1" applyAlignment="1">
      <alignment horizontal="center" vertical="center"/>
    </xf>
    <xf numFmtId="49" fontId="11" fillId="5" borderId="1" xfId="11" applyNumberFormat="1" applyFont="1" applyFill="1" applyBorder="1" applyAlignment="1">
      <alignment horizontal="left" vertical="center"/>
    </xf>
    <xf numFmtId="4" fontId="11" fillId="5" borderId="1" xfId="11" applyNumberFormat="1" applyFont="1" applyFill="1" applyBorder="1" applyAlignment="1">
      <alignment horizontal="right" vertical="center"/>
    </xf>
    <xf numFmtId="164" fontId="11" fillId="5" borderId="1" xfId="0" applyNumberFormat="1" applyFont="1" applyFill="1" applyBorder="1" applyAlignment="1">
      <alignment horizontal="right" vertical="center"/>
    </xf>
    <xf numFmtId="166" fontId="24" fillId="4" borderId="2" xfId="0" applyNumberFormat="1" applyFont="1" applyFill="1" applyBorder="1" applyAlignment="1">
      <alignment horizontal="center" vertical="center"/>
    </xf>
    <xf numFmtId="166" fontId="24" fillId="4" borderId="3" xfId="0" applyNumberFormat="1" applyFont="1" applyFill="1" applyBorder="1" applyAlignment="1">
      <alignment horizontal="center" vertical="center"/>
    </xf>
    <xf numFmtId="166" fontId="24" fillId="4" borderId="4" xfId="0" applyNumberFormat="1" applyFont="1" applyFill="1" applyBorder="1" applyAlignment="1">
      <alignment horizontal="center" vertical="center"/>
    </xf>
    <xf numFmtId="14" fontId="24" fillId="4" borderId="2" xfId="0" applyNumberFormat="1" applyFont="1" applyFill="1" applyBorder="1" applyAlignment="1">
      <alignment horizontal="center" vertical="center"/>
    </xf>
    <xf numFmtId="14" fontId="24" fillId="4" borderId="3" xfId="0" applyNumberFormat="1" applyFont="1" applyFill="1" applyBorder="1" applyAlignment="1">
      <alignment horizontal="center" vertical="center"/>
    </xf>
    <xf numFmtId="14" fontId="24" fillId="4" borderId="4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center" wrapText="1"/>
    </xf>
    <xf numFmtId="0" fontId="22" fillId="0" borderId="0" xfId="0" applyFont="1" applyAlignment="1"/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</cellXfs>
  <cellStyles count="14">
    <cellStyle name="20% – Акцентування1" xfId="6" builtinId="30"/>
    <cellStyle name="20% – Акцентування2" xfId="7" builtinId="34"/>
    <cellStyle name="40% – Акцентування1" xfId="8" builtinId="31"/>
    <cellStyle name="40% – Акцентування1 2" xfId="9"/>
    <cellStyle name="40% – Акцентування2" xfId="10" builtinId="35"/>
    <cellStyle name="Акцентування1" xfId="11" builtinId="29"/>
    <cellStyle name="Акцентування2" xfId="12" builtinId="33"/>
    <cellStyle name="Відсотковий" xfId="13" builtinId="5"/>
    <cellStyle name="Звичайний" xfId="0" builtinId="0"/>
    <cellStyle name="РівеньРядків_1" xfId="1" builtinId="1" iLevel="0"/>
    <cellStyle name="РівеньРядків_2" xfId="2" builtinId="1" iLevel="1"/>
    <cellStyle name="РівеньРядків_3" xfId="3" builtinId="1" iLevel="2"/>
    <cellStyle name="РівеньРядків_4" xfId="4" builtinId="1" iLevel="3"/>
    <cellStyle name="РівеньРядків_5" xfId="5" builtinId="1" iLevel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15.xml"/><Relationship Id="rId21" Type="http://schemas.openxmlformats.org/officeDocument/2006/relationships/worksheet" Target="worksheets/sheet12.xml"/><Relationship Id="rId34" Type="http://schemas.openxmlformats.org/officeDocument/2006/relationships/chartsheet" Target="chartsheets/sheet14.xml"/><Relationship Id="rId42" Type="http://schemas.openxmlformats.org/officeDocument/2006/relationships/chartsheet" Target="chartsheets/sheet19.xml"/><Relationship Id="rId47" Type="http://schemas.openxmlformats.org/officeDocument/2006/relationships/worksheet" Target="worksheets/sheet26.xml"/><Relationship Id="rId50" Type="http://schemas.openxmlformats.org/officeDocument/2006/relationships/chartsheet" Target="chartsheets/sheet22.xml"/><Relationship Id="rId55" Type="http://schemas.openxmlformats.org/officeDocument/2006/relationships/chartsheet" Target="chartsheets/sheet25.xml"/><Relationship Id="rId63" Type="http://schemas.openxmlformats.org/officeDocument/2006/relationships/theme" Target="theme/theme1.xml"/><Relationship Id="rId7" Type="http://schemas.openxmlformats.org/officeDocument/2006/relationships/worksheet" Target="worksheets/sheet3.xml"/><Relationship Id="rId2" Type="http://schemas.openxmlformats.org/officeDocument/2006/relationships/chartsheet" Target="chartsheets/sheet2.xml"/><Relationship Id="rId16" Type="http://schemas.openxmlformats.org/officeDocument/2006/relationships/chartsheet" Target="chartsheets/sheet9.xml"/><Relationship Id="rId29" Type="http://schemas.openxmlformats.org/officeDocument/2006/relationships/worksheet" Target="worksheets/sheet18.xml"/><Relationship Id="rId11" Type="http://schemas.openxmlformats.org/officeDocument/2006/relationships/worksheet" Target="worksheets/sheet5.xml"/><Relationship Id="rId24" Type="http://schemas.openxmlformats.org/officeDocument/2006/relationships/worksheet" Target="worksheets/sheet13.xml"/><Relationship Id="rId32" Type="http://schemas.openxmlformats.org/officeDocument/2006/relationships/chartsheet" Target="chartsheets/sheet12.xml"/><Relationship Id="rId37" Type="http://schemas.openxmlformats.org/officeDocument/2006/relationships/chartsheet" Target="chartsheets/sheet15.xml"/><Relationship Id="rId40" Type="http://schemas.openxmlformats.org/officeDocument/2006/relationships/worksheet" Target="worksheets/sheet23.xml"/><Relationship Id="rId45" Type="http://schemas.openxmlformats.org/officeDocument/2006/relationships/chartsheet" Target="chartsheets/sheet21.xml"/><Relationship Id="rId53" Type="http://schemas.openxmlformats.org/officeDocument/2006/relationships/worksheet" Target="worksheets/sheet30.xml"/><Relationship Id="rId58" Type="http://schemas.openxmlformats.org/officeDocument/2006/relationships/worksheet" Target="worksheets/sheet33.xml"/><Relationship Id="rId66" Type="http://schemas.openxmlformats.org/officeDocument/2006/relationships/calcChain" Target="calcChain.xml"/><Relationship Id="rId5" Type="http://schemas.openxmlformats.org/officeDocument/2006/relationships/worksheet" Target="worksheets/sheet1.xml"/><Relationship Id="rId61" Type="http://schemas.openxmlformats.org/officeDocument/2006/relationships/worksheet" Target="worksheets/sheet36.xml"/><Relationship Id="rId19" Type="http://schemas.openxmlformats.org/officeDocument/2006/relationships/worksheet" Target="worksheets/sheet10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0.xml"/><Relationship Id="rId27" Type="http://schemas.openxmlformats.org/officeDocument/2006/relationships/worksheet" Target="worksheets/sheet16.xml"/><Relationship Id="rId30" Type="http://schemas.openxmlformats.org/officeDocument/2006/relationships/worksheet" Target="worksheets/sheet19.xml"/><Relationship Id="rId35" Type="http://schemas.openxmlformats.org/officeDocument/2006/relationships/worksheet" Target="worksheets/sheet21.xml"/><Relationship Id="rId43" Type="http://schemas.openxmlformats.org/officeDocument/2006/relationships/worksheet" Target="worksheets/sheet24.xml"/><Relationship Id="rId48" Type="http://schemas.openxmlformats.org/officeDocument/2006/relationships/worksheet" Target="worksheets/sheet27.xml"/><Relationship Id="rId56" Type="http://schemas.openxmlformats.org/officeDocument/2006/relationships/worksheet" Target="worksheets/sheet31.xml"/><Relationship Id="rId64" Type="http://schemas.openxmlformats.org/officeDocument/2006/relationships/styles" Target="styles.xml"/><Relationship Id="rId8" Type="http://schemas.openxmlformats.org/officeDocument/2006/relationships/worksheet" Target="worksheets/sheet4.xml"/><Relationship Id="rId51" Type="http://schemas.openxmlformats.org/officeDocument/2006/relationships/worksheet" Target="worksheets/sheet29.xml"/><Relationship Id="rId3" Type="http://schemas.openxmlformats.org/officeDocument/2006/relationships/chartsheet" Target="chartsheets/sheet3.xml"/><Relationship Id="rId12" Type="http://schemas.openxmlformats.org/officeDocument/2006/relationships/worksheet" Target="worksheets/sheet6.xml"/><Relationship Id="rId17" Type="http://schemas.openxmlformats.org/officeDocument/2006/relationships/worksheet" Target="worksheets/sheet8.xml"/><Relationship Id="rId25" Type="http://schemas.openxmlformats.org/officeDocument/2006/relationships/worksheet" Target="worksheets/sheet14.xml"/><Relationship Id="rId33" Type="http://schemas.openxmlformats.org/officeDocument/2006/relationships/chartsheet" Target="chartsheets/sheet13.xml"/><Relationship Id="rId38" Type="http://schemas.openxmlformats.org/officeDocument/2006/relationships/chartsheet" Target="chartsheets/sheet16.xml"/><Relationship Id="rId46" Type="http://schemas.openxmlformats.org/officeDocument/2006/relationships/worksheet" Target="worksheets/sheet25.xml"/><Relationship Id="rId59" Type="http://schemas.openxmlformats.org/officeDocument/2006/relationships/worksheet" Target="worksheets/sheet34.xml"/><Relationship Id="rId20" Type="http://schemas.openxmlformats.org/officeDocument/2006/relationships/worksheet" Target="worksheets/sheet11.xml"/><Relationship Id="rId41" Type="http://schemas.openxmlformats.org/officeDocument/2006/relationships/chartsheet" Target="chartsheets/sheet18.xml"/><Relationship Id="rId54" Type="http://schemas.openxmlformats.org/officeDocument/2006/relationships/chartsheet" Target="chartsheets/sheet24.xml"/><Relationship Id="rId62" Type="http://schemas.openxmlformats.org/officeDocument/2006/relationships/worksheet" Target="worksheets/sheet37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5" Type="http://schemas.openxmlformats.org/officeDocument/2006/relationships/chartsheet" Target="chartsheets/sheet8.xml"/><Relationship Id="rId23" Type="http://schemas.openxmlformats.org/officeDocument/2006/relationships/chartsheet" Target="chartsheets/sheet11.xml"/><Relationship Id="rId28" Type="http://schemas.openxmlformats.org/officeDocument/2006/relationships/worksheet" Target="worksheets/sheet17.xml"/><Relationship Id="rId36" Type="http://schemas.openxmlformats.org/officeDocument/2006/relationships/worksheet" Target="worksheets/sheet22.xml"/><Relationship Id="rId49" Type="http://schemas.openxmlformats.org/officeDocument/2006/relationships/worksheet" Target="worksheets/sheet28.xml"/><Relationship Id="rId57" Type="http://schemas.openxmlformats.org/officeDocument/2006/relationships/worksheet" Target="worksheets/sheet32.xml"/><Relationship Id="rId10" Type="http://schemas.openxmlformats.org/officeDocument/2006/relationships/chartsheet" Target="chartsheets/sheet6.xml"/><Relationship Id="rId31" Type="http://schemas.openxmlformats.org/officeDocument/2006/relationships/worksheet" Target="worksheets/sheet20.xml"/><Relationship Id="rId44" Type="http://schemas.openxmlformats.org/officeDocument/2006/relationships/chartsheet" Target="chartsheets/sheet20.xml"/><Relationship Id="rId52" Type="http://schemas.openxmlformats.org/officeDocument/2006/relationships/chartsheet" Target="chartsheets/sheet23.xml"/><Relationship Id="rId60" Type="http://schemas.openxmlformats.org/officeDocument/2006/relationships/worksheet" Target="worksheets/sheet35.xml"/><Relationship Id="rId65" Type="http://schemas.openxmlformats.org/officeDocument/2006/relationships/sharedStrings" Target="sharedStrings.xml"/><Relationship Id="rId4" Type="http://schemas.openxmlformats.org/officeDocument/2006/relationships/chartsheet" Target="chartsheets/sheet4.xml"/><Relationship Id="rId9" Type="http://schemas.openxmlformats.org/officeDocument/2006/relationships/chartsheet" Target="chartsheets/sheet5.xml"/><Relationship Id="rId13" Type="http://schemas.openxmlformats.org/officeDocument/2006/relationships/worksheet" Target="worksheets/sheet7.xml"/><Relationship Id="rId18" Type="http://schemas.openxmlformats.org/officeDocument/2006/relationships/worksheet" Target="worksheets/sheet9.xml"/><Relationship Id="rId39" Type="http://schemas.openxmlformats.org/officeDocument/2006/relationships/chartsheet" Target="chartsheets/sheet1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MK_ALL!$A$4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89876265466"/>
          <c:y val="2.030455724048109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3367174280879865"/>
          <c:w val="0.86157024793388426"/>
          <c:h val="0.80033840947546531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MK_ALL!$A$7</c:f>
              <c:strCache>
                <c:ptCount val="1"/>
                <c:pt idx="0">
                  <c:v>Державний борг</c:v>
                </c:pt>
              </c:strCache>
            </c:strRef>
          </c:tx>
          <c:invertIfNegative val="0"/>
          <c:cat>
            <c:numRef>
              <c:f>MK_ALL!$B$5:$J$5</c:f>
              <c:numCache>
                <c:formatCode>dd\.mm\.yyyy;@</c:formatCode>
                <c:ptCount val="9"/>
                <c:pt idx="0">
                  <c:v>45291</c:v>
                </c:pt>
                <c:pt idx="1">
                  <c:v>45322</c:v>
                </c:pt>
                <c:pt idx="2">
                  <c:v>45351</c:v>
                </c:pt>
                <c:pt idx="3">
                  <c:v>45382</c:v>
                </c:pt>
                <c:pt idx="4">
                  <c:v>45412</c:v>
                </c:pt>
                <c:pt idx="5">
                  <c:v>45443</c:v>
                </c:pt>
                <c:pt idx="6">
                  <c:v>45473</c:v>
                </c:pt>
                <c:pt idx="7">
                  <c:v>45504</c:v>
                </c:pt>
                <c:pt idx="8">
                  <c:v>45535</c:v>
                </c:pt>
              </c:numCache>
            </c:numRef>
          </c:cat>
          <c:val>
            <c:numRef>
              <c:f>MK_ALL!$B$7:$J$7</c:f>
              <c:numCache>
                <c:formatCode>#,##0.00</c:formatCode>
                <c:ptCount val="9"/>
                <c:pt idx="0">
                  <c:v>5188.0907415274296</c:v>
                </c:pt>
                <c:pt idx="1">
                  <c:v>5154.3421032807601</c:v>
                </c:pt>
                <c:pt idx="2">
                  <c:v>5167.2531379974098</c:v>
                </c:pt>
                <c:pt idx="3">
                  <c:v>5612.5548101356399</c:v>
                </c:pt>
                <c:pt idx="4">
                  <c:v>5699.54362534547</c:v>
                </c:pt>
                <c:pt idx="5">
                  <c:v>5797.7632925308599</c:v>
                </c:pt>
                <c:pt idx="6">
                  <c:v>5850.1502919194199</c:v>
                </c:pt>
                <c:pt idx="7">
                  <c:v>6050.05947242816</c:v>
                </c:pt>
                <c:pt idx="8">
                  <c:v>6078.8694286145201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F9-4AEB-B1E9-348E1E230134}"/>
            </c:ext>
          </c:extLst>
        </c:ser>
        <c:ser>
          <c:idx val="2"/>
          <c:order val="1"/>
          <c:tx>
            <c:strRef>
              <c:f>MK_ALL!$A$8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MK_ALL!$B$5:$J$5</c:f>
              <c:numCache>
                <c:formatCode>dd\.mm\.yyyy;@</c:formatCode>
                <c:ptCount val="9"/>
                <c:pt idx="0">
                  <c:v>45291</c:v>
                </c:pt>
                <c:pt idx="1">
                  <c:v>45322</c:v>
                </c:pt>
                <c:pt idx="2">
                  <c:v>45351</c:v>
                </c:pt>
                <c:pt idx="3">
                  <c:v>45382</c:v>
                </c:pt>
                <c:pt idx="4">
                  <c:v>45412</c:v>
                </c:pt>
                <c:pt idx="5">
                  <c:v>45443</c:v>
                </c:pt>
                <c:pt idx="6">
                  <c:v>45473</c:v>
                </c:pt>
                <c:pt idx="7">
                  <c:v>45504</c:v>
                </c:pt>
                <c:pt idx="8">
                  <c:v>45535</c:v>
                </c:pt>
              </c:numCache>
            </c:numRef>
          </c:cat>
          <c:val>
            <c:numRef>
              <c:f>MK_ALL!$B$8:$J$8</c:f>
              <c:numCache>
                <c:formatCode>#,##0.00</c:formatCode>
                <c:ptCount val="9"/>
                <c:pt idx="0">
                  <c:v>331.41497796697001</c:v>
                </c:pt>
                <c:pt idx="1">
                  <c:v>333.57539917950999</c:v>
                </c:pt>
                <c:pt idx="2">
                  <c:v>322.69204894371001</c:v>
                </c:pt>
                <c:pt idx="3">
                  <c:v>311.69899379195999</c:v>
                </c:pt>
                <c:pt idx="4">
                  <c:v>311.04155170797998</c:v>
                </c:pt>
                <c:pt idx="5">
                  <c:v>317.50024967053002</c:v>
                </c:pt>
                <c:pt idx="6">
                  <c:v>317.77660491897001</c:v>
                </c:pt>
                <c:pt idx="7">
                  <c:v>323.78857683336003</c:v>
                </c:pt>
                <c:pt idx="8">
                  <c:v>292.81818681854003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F9-4AEB-B1E9-348E1E2301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79363055"/>
        <c:axId val="1"/>
        <c:axId val="0"/>
      </c:bar3DChart>
      <c:dateAx>
        <c:axId val="779363055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77936305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762463343108502"/>
          <c:y val="0.50847457627118642"/>
          <c:w val="9.0909090909090912E-2"/>
          <c:h val="0.157062146892655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CUR_M!$A$2</c:f>
          <c:strCache>
            <c:ptCount val="1"/>
            <c:pt idx="0">
              <c:v>Державний та гарантований державою борг України за станом на 31.08.2024</c:v>
            </c:pt>
          </c:strCache>
        </c:strRef>
      </c:tx>
      <c:layout>
        <c:manualLayout>
          <c:xMode val="edge"/>
          <c:yMode val="edge"/>
          <c:x val="0.18181811888898503"/>
          <c:y val="2.030459272138354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5AF-4917-9433-017B6FCF7FA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5AF-4917-9433-017B6FCF7FA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5AF-4917-9433-017B6FCF7FA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5AF-4917-9433-017B6FCF7FA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F5AF-4917-9433-017B6FCF7FA6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F5AF-4917-9433-017B6FCF7FA6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F5AF-4917-9433-017B6FCF7FA6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CUR_M!$A$8:$A$14</c:f>
              <c:strCache>
                <c:ptCount val="7"/>
                <c:pt idx="0">
                  <c:v>Анг. фунт стерлінгів</c:v>
                </c:pt>
                <c:pt idx="1">
                  <c:v>Долар США</c:v>
                </c:pt>
                <c:pt idx="2">
                  <c:v>ЄВРО</c:v>
                </c:pt>
                <c:pt idx="3">
                  <c:v>Канадський долар</c:v>
                </c:pt>
                <c:pt idx="4">
                  <c:v>СПЗ</c:v>
                </c:pt>
                <c:pt idx="5">
                  <c:v>Українська гривня</c:v>
                </c:pt>
                <c:pt idx="6">
                  <c:v>Японська єна</c:v>
                </c:pt>
              </c:strCache>
            </c:strRef>
          </c:cat>
          <c:val>
            <c:numRef>
              <c:f>CUR_M!$B$8:$B$14</c:f>
              <c:numCache>
                <c:formatCode>#,##0.00</c:formatCode>
                <c:ptCount val="7"/>
                <c:pt idx="0">
                  <c:v>0.19902415003999999</c:v>
                </c:pt>
                <c:pt idx="1">
                  <c:v>37.133764027220003</c:v>
                </c:pt>
                <c:pt idx="2">
                  <c:v>54.953401186420002</c:v>
                </c:pt>
                <c:pt idx="3">
                  <c:v>4.7180277542400004</c:v>
                </c:pt>
                <c:pt idx="4">
                  <c:v>18.34916134146</c:v>
                </c:pt>
                <c:pt idx="5">
                  <c:v>38.41405777896</c:v>
                </c:pt>
                <c:pt idx="6">
                  <c:v>0.92234639003999996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5AF-4917-9433-017B6FCF7F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CUR!$B$21</c:f>
          <c:strCache>
            <c:ptCount val="1"/>
            <c:pt idx="0">
              <c:v>Державний борг України за станом на 31.08.2024</c:v>
            </c:pt>
          </c:strCache>
        </c:strRef>
      </c:tx>
      <c:layout>
        <c:manualLayout>
          <c:xMode val="edge"/>
          <c:yMode val="edge"/>
          <c:x val="0.29752069452856855"/>
          <c:y val="2.030459272138354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9D0-4D38-99EA-A89C22FC46C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9D0-4D38-99EA-A89C22FC46C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9D0-4D38-99EA-A89C22FC46C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9D0-4D38-99EA-A89C22FC46C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49D0-4D38-99EA-A89C22FC46C9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49D0-4D38-99EA-A89C22FC46C9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49D0-4D38-99EA-A89C22FC46C9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CUR!$A$25:$A$31</c:f>
              <c:strCache>
                <c:ptCount val="7"/>
                <c:pt idx="0">
                  <c:v>Анг. фунт стерлінгів</c:v>
                </c:pt>
                <c:pt idx="1">
                  <c:v>Долар США</c:v>
                </c:pt>
                <c:pt idx="2">
                  <c:v>ЄВРО</c:v>
                </c:pt>
                <c:pt idx="3">
                  <c:v>Канадський долар</c:v>
                </c:pt>
                <c:pt idx="4">
                  <c:v>СПЗ</c:v>
                </c:pt>
                <c:pt idx="5">
                  <c:v>Українська гривня</c:v>
                </c:pt>
                <c:pt idx="6">
                  <c:v>Японська єна</c:v>
                </c:pt>
              </c:strCache>
            </c:strRef>
          </c:cat>
          <c:val>
            <c:numRef>
              <c:f>CUR!$B$25:$B$31</c:f>
              <c:numCache>
                <c:formatCode>#,##0.00</c:formatCode>
                <c:ptCount val="7"/>
                <c:pt idx="0">
                  <c:v>0.19902415003999999</c:v>
                </c:pt>
                <c:pt idx="1">
                  <c:v>34.496651014160001</c:v>
                </c:pt>
                <c:pt idx="2">
                  <c:v>53.542901935369997</c:v>
                </c:pt>
                <c:pt idx="3">
                  <c:v>4.7180277542400004</c:v>
                </c:pt>
                <c:pt idx="4">
                  <c:v>16.712071638120001</c:v>
                </c:pt>
                <c:pt idx="5">
                  <c:v>36.989813984709997</c:v>
                </c:pt>
                <c:pt idx="6">
                  <c:v>0.92234639003999996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9D0-4D38-99EA-A89C22FC4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DKR!$A$2</c:f>
          <c:strCache>
            <c:ptCount val="1"/>
            <c:pt idx="0">
              <c:v>Державний та гарантований державою борг України за станом на 31.08.2024</c:v>
            </c:pt>
          </c:strCache>
        </c:strRef>
      </c:tx>
      <c:layout>
        <c:manualLayout>
          <c:xMode val="edge"/>
          <c:yMode val="edge"/>
          <c:x val="0.18181811888898503"/>
          <c:y val="2.030459272138354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7F7-4CAA-BC8B-3F9038FDD50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7F7-4CAA-BC8B-3F9038FDD50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7F7-4CAA-BC8B-3F9038FDD50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7F7-4CAA-BC8B-3F9038FDD50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7F7-4CAA-BC8B-3F9038FDD50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7F7-4CAA-BC8B-3F9038FDD508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7F7-4CAA-BC8B-3F9038FDD508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7F7-4CAA-BC8B-3F9038FDD508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7F7-4CAA-BC8B-3F9038FDD508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DKR!$A$8:$A$15</c:f>
              <c:strCache>
                <c:ptCount val="8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випущеними цінними паперами</c:v>
                </c:pt>
                <c:pt idx="4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5">
                  <c:v>Зовнішній борг за позиками, одержаними від міжнародних фінансових організацій</c:v>
                </c:pt>
                <c:pt idx="6">
                  <c:v>Зовнішній борг за позиками, одержаними від органів управління іноземних держав</c:v>
                </c:pt>
                <c:pt idx="7">
                  <c:v>Зовнішній борг, не віднесений до інших категорій</c:v>
                </c:pt>
              </c:strCache>
            </c:strRef>
          </c:cat>
          <c:val>
            <c:numRef>
              <c:f>DKR!$B$8:$B$15</c:f>
              <c:numCache>
                <c:formatCode>#,##0.00</c:formatCode>
                <c:ptCount val="8"/>
                <c:pt idx="0">
                  <c:v>40.953888996160003</c:v>
                </c:pt>
                <c:pt idx="1">
                  <c:v>1.5434822666500001</c:v>
                </c:pt>
                <c:pt idx="2">
                  <c:v>2.3176690000000001E-5</c:v>
                </c:pt>
                <c:pt idx="3">
                  <c:v>19.044165083999999</c:v>
                </c:pt>
                <c:pt idx="4">
                  <c:v>2.6298653062900001</c:v>
                </c:pt>
                <c:pt idx="5">
                  <c:v>77.784952940569994</c:v>
                </c:pt>
                <c:pt idx="6">
                  <c:v>8.3735498441500003</c:v>
                </c:pt>
                <c:pt idx="7">
                  <c:v>4.3598550138699999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7F7-4CAA-BC8B-3F9038FDD5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'DKR2'!$A$1</c:f>
          <c:strCache>
            <c:ptCount val="1"/>
            <c:pt idx="0">
              <c:v>Державний борг України за станом на 31.08.2024</c:v>
            </c:pt>
          </c:strCache>
        </c:strRef>
      </c:tx>
      <c:layout>
        <c:manualLayout>
          <c:xMode val="edge"/>
          <c:yMode val="edge"/>
          <c:x val="0.29752069452856855"/>
          <c:y val="2.030459272138354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051-4399-B0A7-DD3ADE2179D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051-4399-B0A7-DD3ADE2179D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051-4399-B0A7-DD3ADE2179D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051-4399-B0A7-DD3ADE2179D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8051-4399-B0A7-DD3ADE2179D4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8051-4399-B0A7-DD3ADE2179D4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8051-4399-B0A7-DD3ADE2179D4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051-4399-B0A7-DD3ADE2179D4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'DKR2'!$A$10:$A$16</c:f>
              <c:strCache>
                <c:ptCount val="7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Зовнішній борг за випущеними цінними паперами</c:v>
                </c:pt>
                <c:pt idx="3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4">
                  <c:v>Зовнішній борг за позиками, одержаними від міжнародних фінансових організацій</c:v>
                </c:pt>
                <c:pt idx="5">
                  <c:v>Зовнішній борг за позиками, одержаними від органів управління іноземних держав</c:v>
                </c:pt>
                <c:pt idx="6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'DKR2'!$B$10:$B$16</c:f>
              <c:numCache>
                <c:formatCode>#,##0.00</c:formatCode>
                <c:ptCount val="7"/>
                <c:pt idx="0">
                  <c:v>40.760274229499998</c:v>
                </c:pt>
                <c:pt idx="1">
                  <c:v>3.6924018369999999E-2</c:v>
                </c:pt>
                <c:pt idx="2">
                  <c:v>18.219165084</c:v>
                </c:pt>
                <c:pt idx="3">
                  <c:v>1.6189729982400001</c:v>
                </c:pt>
                <c:pt idx="4">
                  <c:v>74.356578482329994</c:v>
                </c:pt>
                <c:pt idx="5">
                  <c:v>8.33873917779</c:v>
                </c:pt>
                <c:pt idx="6">
                  <c:v>4.2501828764500003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051-4399-B0A7-DD3ADE217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'DKR2'!$A$2</c:f>
          <c:strCache>
            <c:ptCount val="1"/>
            <c:pt idx="0">
              <c:v>Гарантований державою борг України за станом на 31.08.2024</c:v>
            </c:pt>
          </c:strCache>
        </c:strRef>
      </c:tx>
      <c:layout>
        <c:manualLayout>
          <c:xMode val="edge"/>
          <c:yMode val="edge"/>
          <c:x val="0.24070248911193792"/>
          <c:y val="2.030459272138354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9E1-409F-8843-B426A1BF04A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9E1-409F-8843-B426A1BF04A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9E1-409F-8843-B426A1BF04A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9E1-409F-8843-B426A1BF04A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9E1-409F-8843-B426A1BF04A7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A9E1-409F-8843-B426A1BF04A7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A9E1-409F-8843-B426A1BF04A7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A9E1-409F-8843-B426A1BF04A7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E1-409F-8843-B426A1BF04A7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'DKR2'!$A$18:$A$25</c:f>
              <c:strCache>
                <c:ptCount val="8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випущеними цінними паперами</c:v>
                </c:pt>
                <c:pt idx="4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5">
                  <c:v>Зовнішній борг за позиками, одержаними від міжнародних фінансових організацій</c:v>
                </c:pt>
                <c:pt idx="6">
                  <c:v>Зовнішній борг за позиками, одержаними від органів управління іноземних держав</c:v>
                </c:pt>
                <c:pt idx="7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'DKR2'!$B$18:$B$25</c:f>
              <c:numCache>
                <c:formatCode>#,##0.00</c:formatCode>
                <c:ptCount val="8"/>
                <c:pt idx="0">
                  <c:v>0.19361476665999999</c:v>
                </c:pt>
                <c:pt idx="1">
                  <c:v>1.50655824828</c:v>
                </c:pt>
                <c:pt idx="2">
                  <c:v>2.3176690000000001E-5</c:v>
                </c:pt>
                <c:pt idx="3">
                  <c:v>0.82499999999999996</c:v>
                </c:pt>
                <c:pt idx="4">
                  <c:v>1.0108923080500001</c:v>
                </c:pt>
                <c:pt idx="5">
                  <c:v>3.42837445824</c:v>
                </c:pt>
                <c:pt idx="6">
                  <c:v>3.4810666359999999E-2</c:v>
                </c:pt>
                <c:pt idx="7">
                  <c:v>0.10967213742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9E1-409F-8843-B426A1BF04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YT_ALL!$A$10</c:f>
          <c:strCache>
            <c:ptCount val="1"/>
            <c:pt idx="0">
              <c:v>Державний та гарантований державою борг України за останні 5 років (млрд. дол. США)</c:v>
            </c:pt>
          </c:strCache>
        </c:strRef>
      </c:tx>
      <c:layout>
        <c:manualLayout>
          <c:xMode val="edge"/>
          <c:yMode val="edge"/>
          <c:x val="0.13421833809235384"/>
          <c:y val="3.07484163002320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8.6776859504132234E-2"/>
          <c:y val="0.10490693739424704"/>
          <c:w val="0.77685950413223137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45291</c:v>
                </c:pt>
                <c:pt idx="5">
                  <c:v>45535</c:v>
                </c:pt>
              </c:numCache>
            </c:numRef>
          </c:cat>
          <c:val>
            <c:numRef>
              <c:f>YT_ALL!$B$13:$G$13</c:f>
              <c:numCache>
                <c:formatCode>#,##0.00</c:formatCode>
                <c:ptCount val="6"/>
                <c:pt idx="0">
                  <c:v>35.415048400320003</c:v>
                </c:pt>
                <c:pt idx="1">
                  <c:v>36.532691438050001</c:v>
                </c:pt>
                <c:pt idx="2">
                  <c:v>40.750410997160003</c:v>
                </c:pt>
                <c:pt idx="3">
                  <c:v>39.976596962419997</c:v>
                </c:pt>
                <c:pt idx="4">
                  <c:v>43.612207332799997</c:v>
                </c:pt>
                <c:pt idx="5">
                  <c:v>42.497394439499999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2F-47B7-BDEC-EF317AE7EAC5}"/>
            </c:ext>
          </c:extLst>
        </c:ser>
        <c:ser>
          <c:idx val="1"/>
          <c:order val="1"/>
          <c:tx>
            <c:strRef>
              <c:f>YT_ALL!$A$14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45291</c:v>
                </c:pt>
                <c:pt idx="5">
                  <c:v>45535</c:v>
                </c:pt>
              </c:numCache>
            </c:numRef>
          </c:cat>
          <c:val>
            <c:numRef>
              <c:f>YT_ALL!$B$14:$G$14</c:f>
              <c:numCache>
                <c:formatCode>#,##0.00</c:formatCode>
                <c:ptCount val="6"/>
                <c:pt idx="0">
                  <c:v>48.950358459539999</c:v>
                </c:pt>
                <c:pt idx="1">
                  <c:v>53.720812597209999</c:v>
                </c:pt>
                <c:pt idx="2">
                  <c:v>57.20547355918</c:v>
                </c:pt>
                <c:pt idx="3">
                  <c:v>71.470110258869994</c:v>
                </c:pt>
                <c:pt idx="4">
                  <c:v>101.70524810686</c:v>
                </c:pt>
                <c:pt idx="5">
                  <c:v>112.19238818888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2F-47B7-BDEC-EF317AE7EA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80837887"/>
        <c:axId val="1"/>
        <c:axId val="0"/>
      </c:bar3DChart>
      <c:dateAx>
        <c:axId val="780837887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78083788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325513196480935"/>
          <c:y val="0.14350282485875707"/>
          <c:w val="0.12023460410557185"/>
          <c:h val="8.022598870056496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YT_ALL!$A$4</c:f>
          <c:strCache>
            <c:ptCount val="1"/>
            <c:pt idx="0">
              <c:v>Державний та гарантований державою борг України за останні 5 років (млрд. грн)</c:v>
            </c:pt>
          </c:strCache>
        </c:strRef>
      </c:tx>
      <c:layout>
        <c:manualLayout>
          <c:xMode val="edge"/>
          <c:yMode val="edge"/>
          <c:x val="0.13993308528741599"/>
          <c:y val="2.239326211490207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9.4008264462809923E-2"/>
          <c:y val="0.10490693739424704"/>
          <c:w val="0.76962809917355368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45291</c:v>
                </c:pt>
                <c:pt idx="5">
                  <c:v>45535</c:v>
                </c:pt>
              </c:numCache>
            </c:numRef>
          </c:cat>
          <c:val>
            <c:numRef>
              <c:f>YT_ALL!$B$7:$G$7</c:f>
              <c:numCache>
                <c:formatCode>#,##0.00</c:formatCode>
                <c:ptCount val="6"/>
                <c:pt idx="0">
                  <c:v>838.84791942062998</c:v>
                </c:pt>
                <c:pt idx="1">
                  <c:v>1032.9472373433</c:v>
                </c:pt>
                <c:pt idx="2">
                  <c:v>1111.59786125906</c:v>
                </c:pt>
                <c:pt idx="3">
                  <c:v>1461.888183668</c:v>
                </c:pt>
                <c:pt idx="4">
                  <c:v>1656.49630379928</c:v>
                </c:pt>
                <c:pt idx="5">
                  <c:v>1750.4719266997499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7D-4BE7-B391-DD3B9B6154ED}"/>
            </c:ext>
          </c:extLst>
        </c:ser>
        <c:ser>
          <c:idx val="1"/>
          <c:order val="1"/>
          <c:tx>
            <c:strRef>
              <c:f>YT_ALL!$A$8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45291</c:v>
                </c:pt>
                <c:pt idx="5">
                  <c:v>45535</c:v>
                </c:pt>
              </c:numCache>
            </c:numRef>
          </c:cat>
          <c:val>
            <c:numRef>
              <c:f>YT_ALL!$B$8:$G$8</c:f>
              <c:numCache>
                <c:formatCode>#,##0.00</c:formatCode>
                <c:ptCount val="6"/>
                <c:pt idx="0">
                  <c:v>1159.4479805441299</c:v>
                </c:pt>
                <c:pt idx="1">
                  <c:v>1518.9344878609099</c:v>
                </c:pt>
                <c:pt idx="2">
                  <c:v>1560.4623488413899</c:v>
                </c:pt>
                <c:pt idx="3">
                  <c:v>2613.56187401122</c:v>
                </c:pt>
                <c:pt idx="4">
                  <c:v>3863.00941569512</c:v>
                </c:pt>
                <c:pt idx="5">
                  <c:v>4621.2156887333103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7D-4BE7-B391-DD3B9B6154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80835807"/>
        <c:axId val="1"/>
        <c:axId val="0"/>
      </c:bar3DChart>
      <c:dateAx>
        <c:axId val="780835807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78083580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325513196480935"/>
          <c:y val="0.14350282485875707"/>
          <c:w val="0.12023460410557185"/>
          <c:h val="8.022598870056496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Динаміка державного боргу за останні 5 років</a:t>
            </a:r>
          </a:p>
          <a:p>
            <a:pPr>
              <a:defRPr/>
            </a:pPr>
            <a:r>
              <a:rPr lang="uk-UA" sz="1000" b="1"/>
              <a:t>(відсотокова структура)</a:t>
            </a:r>
          </a:p>
        </c:rich>
      </c:tx>
      <c:layout>
        <c:manualLayout>
          <c:xMode val="edge"/>
          <c:yMode val="edge"/>
          <c:x val="0.30785128781979176"/>
          <c:y val="2.03045927213835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79028925619834711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YT_ALL!$A$19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45291</c:v>
                </c:pt>
                <c:pt idx="5">
                  <c:v>45535</c:v>
                </c:pt>
              </c:numCache>
            </c:numRef>
          </c:cat>
          <c:val>
            <c:numRef>
              <c:f>YT_ALL!$B$19:$G$19</c:f>
              <c:numCache>
                <c:formatCode>0.00%</c:formatCode>
                <c:ptCount val="6"/>
                <c:pt idx="0">
                  <c:v>0.41978199999999999</c:v>
                </c:pt>
                <c:pt idx="1">
                  <c:v>0.404779</c:v>
                </c:pt>
                <c:pt idx="2">
                  <c:v>0.41600799999999999</c:v>
                </c:pt>
                <c:pt idx="3">
                  <c:v>0.35870600000000002</c:v>
                </c:pt>
                <c:pt idx="4">
                  <c:v>0.30011700000000002</c:v>
                </c:pt>
                <c:pt idx="5">
                  <c:v>0.274727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2-4FF2-9E4D-A8FC6BB6FA81}"/>
            </c:ext>
          </c:extLst>
        </c:ser>
        <c:ser>
          <c:idx val="1"/>
          <c:order val="1"/>
          <c:tx>
            <c:strRef>
              <c:f>YT_ALL!$A$20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45291</c:v>
                </c:pt>
                <c:pt idx="5">
                  <c:v>45535</c:v>
                </c:pt>
              </c:numCache>
            </c:numRef>
          </c:cat>
          <c:val>
            <c:numRef>
              <c:f>YT_ALL!$B$20:$G$20</c:f>
              <c:numCache>
                <c:formatCode>0.00%</c:formatCode>
                <c:ptCount val="6"/>
                <c:pt idx="0">
                  <c:v>0.58021800000000001</c:v>
                </c:pt>
                <c:pt idx="1">
                  <c:v>0.595221</c:v>
                </c:pt>
                <c:pt idx="2">
                  <c:v>0.58399199999999996</c:v>
                </c:pt>
                <c:pt idx="3">
                  <c:v>0.64129400000000003</c:v>
                </c:pt>
                <c:pt idx="4">
                  <c:v>0.69988300000000003</c:v>
                </c:pt>
                <c:pt idx="5">
                  <c:v>0.72527299999999995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F2-4FF2-9E4D-A8FC6BB6FA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80834143"/>
        <c:axId val="1"/>
        <c:axId val="0"/>
      </c:bar3DChart>
      <c:dateAx>
        <c:axId val="780834143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78083414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964809384164228"/>
          <c:y val="0.11412429378531073"/>
          <c:w val="0.12023460410557185"/>
          <c:h val="8.022598870056496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(млрд.грн.)</a:t>
            </a:r>
          </a:p>
        </c:rich>
      </c:tx>
      <c:layout>
        <c:manualLayout>
          <c:xMode val="edge"/>
          <c:yMode val="edge"/>
          <c:x val="0.22605362367981516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6C6-4B0C-8316-C854C33FAF5D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C6-4B0C-8316-C854C33FAF5D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6C6-4B0C-8316-C854C33FAF5D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6C6-4B0C-8316-C854C33FAF5D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6C6-4B0C-8316-C854C33FAF5D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6C6-4B0C-8316-C854C33FAF5D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45291</c:v>
                </c:pt>
                <c:pt idx="5">
                  <c:v>45535</c:v>
                </c:pt>
              </c:numCache>
            </c:numRef>
          </c:cat>
          <c:val>
            <c:numRef>
              <c:f>YTM_ALL!$B$6:$G$6</c:f>
              <c:numCache>
                <c:formatCode>#\ ##0.00;\-#\ ##0.00;</c:formatCode>
                <c:ptCount val="6"/>
                <c:pt idx="0">
                  <c:v>1998.2958999647599</c:v>
                </c:pt>
                <c:pt idx="1">
                  <c:v>2551.8817252042099</c:v>
                </c:pt>
                <c:pt idx="2">
                  <c:v>2672.0602101004497</c:v>
                </c:pt>
                <c:pt idx="3">
                  <c:v>4075.4500576792198</c:v>
                </c:pt>
                <c:pt idx="4">
                  <c:v>5519.5057194944002</c:v>
                </c:pt>
                <c:pt idx="5">
                  <c:v>6371.6876154330603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6C6-4B0C-8316-C854C33FAF5D}"/>
            </c:ext>
          </c:extLst>
        </c:ser>
        <c:ser>
          <c:idx val="1"/>
          <c:order val="1"/>
          <c:tx>
            <c:strRef>
              <c:f>YTM_ALL!$A$7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6C6-4B0C-8316-C854C33FAF5D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6C6-4B0C-8316-C854C33FAF5D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6C6-4B0C-8316-C854C33FAF5D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6C6-4B0C-8316-C854C33FAF5D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6C6-4B0C-8316-C854C33FAF5D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6C6-4B0C-8316-C854C33FAF5D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45291</c:v>
                </c:pt>
                <c:pt idx="5">
                  <c:v>45535</c:v>
                </c:pt>
              </c:numCache>
            </c:numRef>
          </c:cat>
          <c:val>
            <c:numRef>
              <c:f>YTM_ALL!$B$7:$G$7</c:f>
              <c:numCache>
                <c:formatCode>#,##0.00</c:formatCode>
                <c:ptCount val="6"/>
                <c:pt idx="0">
                  <c:v>838.84791942062998</c:v>
                </c:pt>
                <c:pt idx="1">
                  <c:v>1032.9472373433</c:v>
                </c:pt>
                <c:pt idx="2">
                  <c:v>1111.59786125906</c:v>
                </c:pt>
                <c:pt idx="3">
                  <c:v>1461.888183668</c:v>
                </c:pt>
                <c:pt idx="4">
                  <c:v>1656.49630379928</c:v>
                </c:pt>
                <c:pt idx="5">
                  <c:v>1750.4719266997499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6C6-4B0C-8316-C854C33FAF5D}"/>
            </c:ext>
          </c:extLst>
        </c:ser>
        <c:ser>
          <c:idx val="0"/>
          <c:order val="2"/>
          <c:tx>
            <c:strRef>
              <c:f>YTM_ALL!$A$8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6C6-4B0C-8316-C854C33FAF5D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6C6-4B0C-8316-C854C33FAF5D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6C6-4B0C-8316-C854C33FAF5D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6C6-4B0C-8316-C854C33FAF5D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6C6-4B0C-8316-C854C33FAF5D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6C6-4B0C-8316-C854C33FAF5D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45291</c:v>
                </c:pt>
                <c:pt idx="5">
                  <c:v>45535</c:v>
                </c:pt>
              </c:numCache>
            </c:numRef>
          </c:cat>
          <c:val>
            <c:numRef>
              <c:f>YTM_ALL!$B$8:$G$8</c:f>
              <c:numCache>
                <c:formatCode>#,##0.00</c:formatCode>
                <c:ptCount val="6"/>
                <c:pt idx="0">
                  <c:v>1159.4479805441299</c:v>
                </c:pt>
                <c:pt idx="1">
                  <c:v>1518.9344878609099</c:v>
                </c:pt>
                <c:pt idx="2">
                  <c:v>1560.4623488413899</c:v>
                </c:pt>
                <c:pt idx="3">
                  <c:v>2613.56187401122</c:v>
                </c:pt>
                <c:pt idx="4">
                  <c:v>3863.00941569512</c:v>
                </c:pt>
                <c:pt idx="5">
                  <c:v>4621.2156887333103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E6C6-4B0C-8316-C854C33FA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82027247"/>
        <c:axId val="1"/>
        <c:axId val="0"/>
      </c:bar3DChart>
      <c:dateAx>
        <c:axId val="782027247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78202724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79872204472842"/>
          <c:y val="0.10956175298804781"/>
          <c:w val="0.19552715654952077"/>
          <c:h val="0.160358565737051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(млрд.дол.США)</a:t>
            </a:r>
          </a:p>
        </c:rich>
      </c:tx>
      <c:layout>
        <c:manualLayout>
          <c:xMode val="edge"/>
          <c:yMode val="edge"/>
          <c:x val="0.22792022792022792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68A-4BE4-BFDC-32258C586888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68A-4BE4-BFDC-32258C586888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68A-4BE4-BFDC-32258C586888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68A-4BE4-BFDC-32258C586888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68A-4BE4-BFDC-32258C586888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68A-4BE4-BFDC-32258C586888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45291</c:v>
                </c:pt>
                <c:pt idx="5">
                  <c:v>45535</c:v>
                </c:pt>
              </c:numCache>
            </c:numRef>
          </c:cat>
          <c:val>
            <c:numRef>
              <c:f>YTM_ALL!$B$12:$G$12</c:f>
              <c:numCache>
                <c:formatCode>#\ ##0.00;\-#\ ##0.00;</c:formatCode>
                <c:ptCount val="6"/>
                <c:pt idx="0">
                  <c:v>84.365406859860002</c:v>
                </c:pt>
                <c:pt idx="1">
                  <c:v>90.253504035259994</c:v>
                </c:pt>
                <c:pt idx="2">
                  <c:v>97.95588455634001</c:v>
                </c:pt>
                <c:pt idx="3">
                  <c:v>111.44670722128998</c:v>
                </c:pt>
                <c:pt idx="4">
                  <c:v>145.31745543965999</c:v>
                </c:pt>
                <c:pt idx="5">
                  <c:v>154.68978262837999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68A-4BE4-BFDC-32258C586888}"/>
            </c:ext>
          </c:extLst>
        </c:ser>
        <c:ser>
          <c:idx val="1"/>
          <c:order val="1"/>
          <c:tx>
            <c:strRef>
              <c:f>YTM_ALL!$A$13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68A-4BE4-BFDC-32258C586888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68A-4BE4-BFDC-32258C586888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68A-4BE4-BFDC-32258C586888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68A-4BE4-BFDC-32258C586888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68A-4BE4-BFDC-32258C586888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68A-4BE4-BFDC-32258C586888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45291</c:v>
                </c:pt>
                <c:pt idx="5">
                  <c:v>45535</c:v>
                </c:pt>
              </c:numCache>
            </c:numRef>
          </c:cat>
          <c:val>
            <c:numRef>
              <c:f>YTM_ALL!$B$13:$G$13</c:f>
              <c:numCache>
                <c:formatCode>#,##0.00</c:formatCode>
                <c:ptCount val="6"/>
                <c:pt idx="0">
                  <c:v>35.415048400320003</c:v>
                </c:pt>
                <c:pt idx="1">
                  <c:v>36.532691438050001</c:v>
                </c:pt>
                <c:pt idx="2">
                  <c:v>40.750410997160003</c:v>
                </c:pt>
                <c:pt idx="3">
                  <c:v>39.976596962419997</c:v>
                </c:pt>
                <c:pt idx="4">
                  <c:v>43.612207332799997</c:v>
                </c:pt>
                <c:pt idx="5">
                  <c:v>42.497394439499999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68A-4BE4-BFDC-32258C586888}"/>
            </c:ext>
          </c:extLst>
        </c:ser>
        <c:ser>
          <c:idx val="0"/>
          <c:order val="2"/>
          <c:tx>
            <c:strRef>
              <c:f>YTM_ALL!$A$14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YTM_ALL!$B$11:$G$11</c:f>
              <c:numCache>
                <c:formatCode>dd\.mm\.yyyy;@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45291</c:v>
                </c:pt>
                <c:pt idx="5">
                  <c:v>45535</c:v>
                </c:pt>
              </c:numCache>
            </c:numRef>
          </c:cat>
          <c:val>
            <c:numRef>
              <c:f>YTM_ALL!$B$14:$G$14</c:f>
              <c:numCache>
                <c:formatCode>#,##0.00</c:formatCode>
                <c:ptCount val="6"/>
                <c:pt idx="0">
                  <c:v>48.950358459539999</c:v>
                </c:pt>
                <c:pt idx="1">
                  <c:v>53.720812597209999</c:v>
                </c:pt>
                <c:pt idx="2">
                  <c:v>57.20547355918</c:v>
                </c:pt>
                <c:pt idx="3">
                  <c:v>71.470110258869994</c:v>
                </c:pt>
                <c:pt idx="4">
                  <c:v>101.70524810686</c:v>
                </c:pt>
                <c:pt idx="5">
                  <c:v>112.19238818888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68A-4BE4-BFDC-32258C5868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82024751"/>
        <c:axId val="1"/>
        <c:axId val="0"/>
      </c:bar3DChart>
      <c:dateAx>
        <c:axId val="782024751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78202475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665399239543729"/>
          <c:y val="8.01980198019802E-2"/>
          <c:w val="0.20912547528517111"/>
          <c:h val="0.153465346534653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MK_ALL!$A$10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0989876265466"/>
          <c:y val="2.030455724048109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0490693739424704"/>
          <c:w val="0.86157024793388426"/>
          <c:h val="0.82910321489001693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MK_ALL!$B$11:$J$11</c:f>
              <c:numCache>
                <c:formatCode>dd\.mm\.yyyy;@</c:formatCode>
                <c:ptCount val="9"/>
                <c:pt idx="0">
                  <c:v>45291</c:v>
                </c:pt>
                <c:pt idx="1">
                  <c:v>45322</c:v>
                </c:pt>
                <c:pt idx="2">
                  <c:v>45351</c:v>
                </c:pt>
                <c:pt idx="3">
                  <c:v>45382</c:v>
                </c:pt>
                <c:pt idx="4">
                  <c:v>45412</c:v>
                </c:pt>
                <c:pt idx="5">
                  <c:v>45443</c:v>
                </c:pt>
                <c:pt idx="6">
                  <c:v>45473</c:v>
                </c:pt>
                <c:pt idx="7">
                  <c:v>45504</c:v>
                </c:pt>
                <c:pt idx="8">
                  <c:v>45535</c:v>
                </c:pt>
              </c:numCache>
            </c:numRef>
          </c:cat>
          <c:val>
            <c:numRef>
              <c:f>MK_ALL!$B$13:$J$13</c:f>
              <c:numCache>
                <c:formatCode>#,##0.00</c:formatCode>
                <c:ptCount val="9"/>
                <c:pt idx="0">
                  <c:v>136.59196737241001</c:v>
                </c:pt>
                <c:pt idx="1">
                  <c:v>136.08967760121999</c:v>
                </c:pt>
                <c:pt idx="2">
                  <c:v>135.24114610421</c:v>
                </c:pt>
                <c:pt idx="3">
                  <c:v>143.09929809056999</c:v>
                </c:pt>
                <c:pt idx="4">
                  <c:v>143.67824651477</c:v>
                </c:pt>
                <c:pt idx="5">
                  <c:v>143.15429573087999</c:v>
                </c:pt>
                <c:pt idx="6">
                  <c:v>144.31488679412001</c:v>
                </c:pt>
                <c:pt idx="7">
                  <c:v>147.45776710742001</c:v>
                </c:pt>
                <c:pt idx="8">
                  <c:v>147.58083686667999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7-4961-9BEF-D3FD9202937B}"/>
            </c:ext>
          </c:extLst>
        </c:ser>
        <c:ser>
          <c:idx val="2"/>
          <c:order val="1"/>
          <c:tx>
            <c:strRef>
              <c:f>MK_ALL!$A$14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MK_ALL!$B$11:$J$11</c:f>
              <c:numCache>
                <c:formatCode>dd\.mm\.yyyy;@</c:formatCode>
                <c:ptCount val="9"/>
                <c:pt idx="0">
                  <c:v>45291</c:v>
                </c:pt>
                <c:pt idx="1">
                  <c:v>45322</c:v>
                </c:pt>
                <c:pt idx="2">
                  <c:v>45351</c:v>
                </c:pt>
                <c:pt idx="3">
                  <c:v>45382</c:v>
                </c:pt>
                <c:pt idx="4">
                  <c:v>45412</c:v>
                </c:pt>
                <c:pt idx="5">
                  <c:v>45443</c:v>
                </c:pt>
                <c:pt idx="6">
                  <c:v>45473</c:v>
                </c:pt>
                <c:pt idx="7">
                  <c:v>45504</c:v>
                </c:pt>
                <c:pt idx="8">
                  <c:v>45535</c:v>
                </c:pt>
              </c:numCache>
            </c:numRef>
          </c:cat>
          <c:val>
            <c:numRef>
              <c:f>MK_ALL!$B$14:$J$14</c:f>
              <c:numCache>
                <c:formatCode>#,##0.00</c:formatCode>
                <c:ptCount val="9"/>
                <c:pt idx="0">
                  <c:v>8.7254880672499997</c:v>
                </c:pt>
                <c:pt idx="1">
                  <c:v>8.8073642805300008</c:v>
                </c:pt>
                <c:pt idx="2">
                  <c:v>8.4457334239699993</c:v>
                </c:pt>
                <c:pt idx="3">
                  <c:v>7.9471664395900001</c:v>
                </c:pt>
                <c:pt idx="4">
                  <c:v>7.8409619577100003</c:v>
                </c:pt>
                <c:pt idx="5">
                  <c:v>7.8394929807700002</c:v>
                </c:pt>
                <c:pt idx="6">
                  <c:v>7.8390968566600003</c:v>
                </c:pt>
                <c:pt idx="7">
                  <c:v>7.8916811930000001</c:v>
                </c:pt>
                <c:pt idx="8">
                  <c:v>7.1089457617000003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17-4961-9BEF-D3FD92029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79363887"/>
        <c:axId val="1"/>
        <c:axId val="0"/>
      </c:bar3DChart>
      <c:dateAx>
        <c:axId val="779363887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77936388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762463343108502"/>
          <c:y val="0.45423728813559322"/>
          <c:w val="9.0909090909090912E-2"/>
          <c:h val="0.138983050847457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(млрд.грн.)</a:t>
            </a:r>
          </a:p>
        </c:rich>
      </c:tx>
      <c:layout>
        <c:manualLayout>
          <c:xMode val="edge"/>
          <c:yMode val="edge"/>
          <c:x val="0.22605362367981516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873-415C-9356-1CB205A13951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873-415C-9356-1CB205A13951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873-415C-9356-1CB205A13951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873-415C-9356-1CB205A13951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873-415C-9356-1CB205A13951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873-415C-9356-1CB205A13951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45291</c:v>
                </c:pt>
                <c:pt idx="5">
                  <c:v>45535</c:v>
                </c:pt>
              </c:numCache>
            </c:numRef>
          </c:cat>
          <c:val>
            <c:numRef>
              <c:f>YKM_ALL!$B$6:$G$6</c:f>
              <c:numCache>
                <c:formatCode>#\ ##0.00;\-#\ ##0.00;</c:formatCode>
                <c:ptCount val="6"/>
                <c:pt idx="0">
                  <c:v>1998.2958999647599</c:v>
                </c:pt>
                <c:pt idx="1">
                  <c:v>2551.8817252042099</c:v>
                </c:pt>
                <c:pt idx="2">
                  <c:v>2672.0602101004497</c:v>
                </c:pt>
                <c:pt idx="3">
                  <c:v>4075.4500576792198</c:v>
                </c:pt>
                <c:pt idx="4">
                  <c:v>5519.5057194943993</c:v>
                </c:pt>
                <c:pt idx="5">
                  <c:v>6371.6876154330603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873-415C-9356-1CB205A13951}"/>
            </c:ext>
          </c:extLst>
        </c:ser>
        <c:ser>
          <c:idx val="1"/>
          <c:order val="1"/>
          <c:tx>
            <c:strRef>
              <c:f>YKM_ALL!$A$7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873-415C-9356-1CB205A13951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873-415C-9356-1CB205A13951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873-415C-9356-1CB205A13951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873-415C-9356-1CB205A13951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873-415C-9356-1CB205A13951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873-415C-9356-1CB205A13951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45291</c:v>
                </c:pt>
                <c:pt idx="5">
                  <c:v>45535</c:v>
                </c:pt>
              </c:numCache>
            </c:numRef>
          </c:cat>
          <c:val>
            <c:numRef>
              <c:f>YKM_ALL!$B$7:$G$7</c:f>
              <c:numCache>
                <c:formatCode>#,##0.00</c:formatCode>
                <c:ptCount val="6"/>
                <c:pt idx="0">
                  <c:v>1761.36913148087</c:v>
                </c:pt>
                <c:pt idx="1">
                  <c:v>2259.2315015926201</c:v>
                </c:pt>
                <c:pt idx="2">
                  <c:v>2362.7201507571899</c:v>
                </c:pt>
                <c:pt idx="3">
                  <c:v>3715.1336317660898</c:v>
                </c:pt>
                <c:pt idx="4">
                  <c:v>5188.0907415274296</c:v>
                </c:pt>
                <c:pt idx="5">
                  <c:v>6078.8694286145201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873-415C-9356-1CB205A13951}"/>
            </c:ext>
          </c:extLst>
        </c:ser>
        <c:ser>
          <c:idx val="0"/>
          <c:order val="2"/>
          <c:tx>
            <c:strRef>
              <c:f>YKM_ALL!$A$8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873-415C-9356-1CB205A13951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873-415C-9356-1CB205A13951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873-415C-9356-1CB205A13951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873-415C-9356-1CB205A13951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873-415C-9356-1CB205A13951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873-415C-9356-1CB205A13951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45291</c:v>
                </c:pt>
                <c:pt idx="5">
                  <c:v>45535</c:v>
                </c:pt>
              </c:numCache>
            </c:numRef>
          </c:cat>
          <c:val>
            <c:numRef>
              <c:f>YKM_ALL!$B$8:$G$8</c:f>
              <c:numCache>
                <c:formatCode>#,##0.00</c:formatCode>
                <c:ptCount val="6"/>
                <c:pt idx="0">
                  <c:v>236.92676848388999</c:v>
                </c:pt>
                <c:pt idx="1">
                  <c:v>292.65022361158998</c:v>
                </c:pt>
                <c:pt idx="2">
                  <c:v>309.34005934326001</c:v>
                </c:pt>
                <c:pt idx="3">
                  <c:v>360.31642591312999</c:v>
                </c:pt>
                <c:pt idx="4">
                  <c:v>331.41497796697001</c:v>
                </c:pt>
                <c:pt idx="5">
                  <c:v>292.81818681854003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873-415C-9356-1CB205A139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80839135"/>
        <c:axId val="1"/>
        <c:axId val="0"/>
      </c:bar3DChart>
      <c:dateAx>
        <c:axId val="780839135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78083913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79872204472842"/>
          <c:y val="0.10956175298804781"/>
          <c:w val="0.19552715654952077"/>
          <c:h val="0.160358565737051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(млрд.дол.США)</a:t>
            </a:r>
          </a:p>
        </c:rich>
      </c:tx>
      <c:layout>
        <c:manualLayout>
          <c:xMode val="edge"/>
          <c:yMode val="edge"/>
          <c:x val="0.22792022792022792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41-4C4F-A8E5-5A8EC85E2473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41-4C4F-A8E5-5A8EC85E2473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41-4C4F-A8E5-5A8EC85E2473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41-4C4F-A8E5-5A8EC85E2473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41-4C4F-A8E5-5A8EC85E2473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41-4C4F-A8E5-5A8EC85E2473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45291</c:v>
                </c:pt>
                <c:pt idx="5">
                  <c:v>45535</c:v>
                </c:pt>
              </c:numCache>
            </c:numRef>
          </c:cat>
          <c:val>
            <c:numRef>
              <c:f>YKM_ALL!$B$12:$G$12</c:f>
              <c:numCache>
                <c:formatCode>#\ ##0.00;\-#\ ##0.00;</c:formatCode>
                <c:ptCount val="6"/>
                <c:pt idx="0">
                  <c:v>84.365406859860002</c:v>
                </c:pt>
                <c:pt idx="1">
                  <c:v>90.253504035260008</c:v>
                </c:pt>
                <c:pt idx="2">
                  <c:v>97.955884556339996</c:v>
                </c:pt>
                <c:pt idx="3">
                  <c:v>111.44670722129001</c:v>
                </c:pt>
                <c:pt idx="4">
                  <c:v>145.31745543966002</c:v>
                </c:pt>
                <c:pt idx="5">
                  <c:v>154.68978262837999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C41-4C4F-A8E5-5A8EC85E2473}"/>
            </c:ext>
          </c:extLst>
        </c:ser>
        <c:ser>
          <c:idx val="1"/>
          <c:order val="1"/>
          <c:tx>
            <c:strRef>
              <c:f>YKM_ALL!$A$13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41-4C4F-A8E5-5A8EC85E2473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C41-4C4F-A8E5-5A8EC85E2473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41-4C4F-A8E5-5A8EC85E2473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41-4C4F-A8E5-5A8EC85E2473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C41-4C4F-A8E5-5A8EC85E2473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C41-4C4F-A8E5-5A8EC85E2473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45291</c:v>
                </c:pt>
                <c:pt idx="5">
                  <c:v>45535</c:v>
                </c:pt>
              </c:numCache>
            </c:numRef>
          </c:cat>
          <c:val>
            <c:numRef>
              <c:f>YKM_ALL!$B$13:$G$13</c:f>
              <c:numCache>
                <c:formatCode>#,##0.00</c:formatCode>
                <c:ptCount val="6"/>
                <c:pt idx="0">
                  <c:v>74.362672420240003</c:v>
                </c:pt>
                <c:pt idx="1">
                  <c:v>79.903217077660003</c:v>
                </c:pt>
                <c:pt idx="2">
                  <c:v>86.615691312519999</c:v>
                </c:pt>
                <c:pt idx="3">
                  <c:v>101.59354286955001</c:v>
                </c:pt>
                <c:pt idx="4">
                  <c:v>136.59196737241001</c:v>
                </c:pt>
                <c:pt idx="5">
                  <c:v>147.58083686667999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C41-4C4F-A8E5-5A8EC85E2473}"/>
            </c:ext>
          </c:extLst>
        </c:ser>
        <c:ser>
          <c:idx val="0"/>
          <c:order val="2"/>
          <c:tx>
            <c:strRef>
              <c:f>YKM_ALL!$A$14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YKM_ALL!$B$11:$G$11</c:f>
              <c:numCache>
                <c:formatCode>dd\.mm\.yyyy;@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45291</c:v>
                </c:pt>
                <c:pt idx="5">
                  <c:v>45535</c:v>
                </c:pt>
              </c:numCache>
            </c:numRef>
          </c:cat>
          <c:val>
            <c:numRef>
              <c:f>YKM_ALL!$B$14:$G$14</c:f>
              <c:numCache>
                <c:formatCode>#,##0.00</c:formatCode>
                <c:ptCount val="6"/>
                <c:pt idx="0">
                  <c:v>10.002734439619999</c:v>
                </c:pt>
                <c:pt idx="1">
                  <c:v>10.3502869576</c:v>
                </c:pt>
                <c:pt idx="2">
                  <c:v>11.34019324382</c:v>
                </c:pt>
                <c:pt idx="3">
                  <c:v>9.8531643517400003</c:v>
                </c:pt>
                <c:pt idx="4">
                  <c:v>8.7254880672499997</c:v>
                </c:pt>
                <c:pt idx="5">
                  <c:v>7.1089457617000003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C41-4C4F-A8E5-5A8EC85E24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80833727"/>
        <c:axId val="1"/>
        <c:axId val="0"/>
      </c:bar3DChart>
      <c:dateAx>
        <c:axId val="780833727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78083372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665399239543729"/>
          <c:y val="8.01980198019802E-2"/>
          <c:w val="0.20912547528517111"/>
          <c:h val="0.153465346534653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KIND_CMP!$B$1</c:f>
          <c:strCache>
            <c:ptCount val="1"/>
            <c:pt idx="0">
              <c:v>Державний та гарантований державою борг України за станом на 31.08.2024</c:v>
            </c:pt>
          </c:strCache>
        </c:strRef>
      </c:tx>
      <c:layout>
        <c:manualLayout>
          <c:xMode val="edge"/>
          <c:yMode val="edge"/>
          <c:x val="0.18181811888898503"/>
          <c:y val="2.030459272138354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85950413223143"/>
          <c:y val="0.39932318104906939"/>
          <c:w val="0.4462809917355372"/>
          <c:h val="0.29103214890016921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627-4503-8D18-20BBD2C136E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627-4503-8D18-20BBD2C136EA}"/>
              </c:ext>
            </c:extLst>
          </c:dPt>
          <c:dLbls>
            <c:dLbl>
              <c:idx val="0"/>
              <c:layout>
                <c:manualLayout>
                  <c:x val="2.5279264759873566E-2"/>
                  <c:y val="2.32298120095394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627-4503-8D18-20BBD2C136EA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KIND_CMP!$A$8:$A$9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KIND_CMP!$F$8:$F$9</c:f>
              <c:numCache>
                <c:formatCode>#,##0.00</c:formatCode>
                <c:ptCount val="2"/>
                <c:pt idx="0">
                  <c:v>6078.8694286145201</c:v>
                </c:pt>
                <c:pt idx="1">
                  <c:v>292.81818681854003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27-4503-8D18-20BBD2C136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Структура державного та гарантованого державою боргу</a:t>
            </a:r>
          </a:p>
          <a:p>
            <a:pPr>
              <a:defRPr/>
            </a:pPr>
            <a:r>
              <a:rPr lang="uk-UA" sz="1200" b="1"/>
              <a:t>в розрізі термінів погашення</a:t>
            </a:r>
          </a:p>
        </c:rich>
      </c:tx>
      <c:layout>
        <c:manualLayout>
          <c:xMode val="edge"/>
          <c:yMode val="edge"/>
          <c:x val="0.25542920477572528"/>
          <c:y val="2.033898305084745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335056876938985"/>
          <c:y val="0.42203389830508475"/>
          <c:w val="0.43329886246122029"/>
          <c:h val="0.2813559322033898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66E-495D-A14E-F99F99A5F27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66E-495D-A14E-F99F99A5F27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866E-495D-A14E-F99F99A5F27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DTR!$A$7:$A$9</c:f>
              <c:strCache>
                <c:ptCount val="3"/>
                <c:pt idx="0">
                  <c:v>2024.08.31-2024.12.31</c:v>
                </c:pt>
                <c:pt idx="1">
                  <c:v>2025-2029</c:v>
                </c:pt>
                <c:pt idx="2">
                  <c:v>2029-13.05.2062</c:v>
                </c:pt>
              </c:strCache>
            </c:strRef>
          </c:cat>
          <c:val>
            <c:numRef>
              <c:f>DTR!$B$7:$B$9</c:f>
              <c:numCache>
                <c:formatCode>#,##0.00</c:formatCode>
                <c:ptCount val="3"/>
                <c:pt idx="0">
                  <c:v>4.0657913351900001</c:v>
                </c:pt>
                <c:pt idx="1">
                  <c:v>30.6693039508</c:v>
                </c:pt>
                <c:pt idx="2">
                  <c:v>119.95468734239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6E-495D-A14E-F99F99A5F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31.08.2024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88993683482"/>
          <c:y val="2.030443385096493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615702479338845"/>
          <c:y val="0.44162436548223349"/>
          <c:w val="0.42768595041322316"/>
          <c:h val="0.27749576988155666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76E-4B1E-8D32-BF15A0A0CD3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76E-4B1E-8D32-BF15A0A0CD3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76E-4B1E-8D32-BF15A0A0CD3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76E-4B1E-8D32-BF15A0A0CD3E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(DEBT_TERM!$I$11,DEBT_TERM!$I$47,DEBT_TERM!$I$50,DEBT_TERM!$I$52)</c:f>
              <c:strCache>
                <c:ptCount val="4"/>
                <c:pt idx="0">
                  <c:v>      Державний внутрішній борг; 12,178%; 6,89р.</c:v>
                </c:pt>
                <c:pt idx="1">
                  <c:v>      Державний зовнішній борг; 1,488%; 16,68р.</c:v>
                </c:pt>
                <c:pt idx="2">
                  <c:v>      Гарантований внутрішній борг; 6,996%; 5,3р.</c:v>
                </c:pt>
                <c:pt idx="3">
                  <c:v>      Гарантований зовнішній борг; 5,199%; 12,93р.</c:v>
                </c:pt>
              </c:strCache>
            </c:strRef>
          </c:cat>
          <c:val>
            <c:numRef>
              <c:f>(DEBT_TERM!$J$11,DEBT_TERM!$J$47,DEBT_TERM!$J$50,DEBT_TERM!$J$52)</c:f>
              <c:numCache>
                <c:formatCode>#,##0.00</c:formatCode>
                <c:ptCount val="4"/>
                <c:pt idx="0">
                  <c:v>1680440675.55</c:v>
                </c:pt>
                <c:pt idx="1">
                  <c:v>4249903189.6100001</c:v>
                </c:pt>
                <c:pt idx="2">
                  <c:v>69927558.650000006</c:v>
                </c:pt>
                <c:pt idx="3">
                  <c:v>222786935.66999999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76E-4B1E-8D32-BF15A0A0C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31.08.2024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88993683482"/>
          <c:y val="2.030443385096493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272727272727271"/>
          <c:y val="0.43147208121827413"/>
          <c:w val="0.45454545454545453"/>
          <c:h val="0.2961082910321489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532-4717-900A-26855195F0C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532-4717-900A-26855195F0C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532-4717-900A-26855195F0C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532-4717-900A-26855195F0C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532-4717-900A-26855195F0C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9532-4717-900A-26855195F0CF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9532-4717-900A-26855195F0CF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9532-4717-900A-26855195F0CF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9532-4717-900A-26855195F0CF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9532-4717-900A-26855195F0CF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9532-4717-900A-26855195F0CF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9532-4717-900A-26855195F0CF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9532-4717-900A-26855195F0CF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9532-4717-900A-26855195F0CF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9532-4717-900A-26855195F0CF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9532-4717-900A-26855195F0CF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9532-4717-900A-26855195F0CF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9532-4717-900A-26855195F0CF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9532-4717-900A-26855195F0CF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9532-4717-900A-26855195F0CF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9532-4717-900A-26855195F0CF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9532-4717-900A-26855195F0CF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9532-4717-900A-26855195F0CF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9532-4717-900A-26855195F0CF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9532-4717-900A-26855195F0CF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9532-4717-900A-26855195F0CF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9532-4717-900A-26855195F0CF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9532-4717-900A-26855195F0CF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9532-4717-900A-26855195F0CF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9532-4717-900A-26855195F0CF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9532-4717-900A-26855195F0CF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9532-4717-900A-26855195F0CF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9532-4717-900A-26855195F0CF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9532-4717-900A-26855195F0CF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DEBT_TERM!$I$13:$I$46</c:f>
              <c:strCache>
                <c:ptCount val="34"/>
                <c:pt idx="0">
                  <c:v>            ОВДП (10 - річні); 10,266%; 7,12р.</c:v>
                </c:pt>
                <c:pt idx="1">
                  <c:v>            ОВДП (11 - річні); 11,252%; 11р.</c:v>
                </c:pt>
                <c:pt idx="2">
                  <c:v>            ОВДП (12 - місячні); 0%; 0,91р.</c:v>
                </c:pt>
                <c:pt idx="3">
                  <c:v>            ОВДП (12 - річні); 10,745%; 12,04р.</c:v>
                </c:pt>
                <c:pt idx="4">
                  <c:v>            ОВДП (13 - річні); 8,851%; 13,15р.</c:v>
                </c:pt>
                <c:pt idx="5">
                  <c:v>            ОВДП (14 - річні); 7,438%; 14,04р.</c:v>
                </c:pt>
                <c:pt idx="6">
                  <c:v>            ОВДП (15 - річні); 9,851%; 14,69р.</c:v>
                </c:pt>
                <c:pt idx="7">
                  <c:v>            ОВДП (16 - річні); 8,575%; 15,85р.</c:v>
                </c:pt>
                <c:pt idx="8">
                  <c:v>            ОВДП (17 - річні); 12,619%; 16,9р.</c:v>
                </c:pt>
                <c:pt idx="9">
                  <c:v>            ОВДП (18 - місячні); 9,372%; 1,15р.</c:v>
                </c:pt>
                <c:pt idx="10">
                  <c:v>            ОВДП (18 - річні); 8,17%; 17,85р.</c:v>
                </c:pt>
                <c:pt idx="11">
                  <c:v>            ОВДП (19 - річні); 5,4%; 18,85р.</c:v>
                </c:pt>
                <c:pt idx="12">
                  <c:v>            ОВДП (2 - річні); 18,587%; 1,73р.</c:v>
                </c:pt>
                <c:pt idx="13">
                  <c:v>            ОВДП (20 - річні); 5,4%; 19,85р.</c:v>
                </c:pt>
                <c:pt idx="14">
                  <c:v>            ОВДП (21 - річні); 5,4%; 20,85р.</c:v>
                </c:pt>
                <c:pt idx="15">
                  <c:v>            ОВДП (22 - річні); 5,4%; 21,85р.</c:v>
                </c:pt>
                <c:pt idx="16">
                  <c:v>            ОВДП (23 - річні); 5,4%; 22,85р.</c:v>
                </c:pt>
                <c:pt idx="17">
                  <c:v>            ОВДП (24 - річні); 5,4%; 23,85р.</c:v>
                </c:pt>
                <c:pt idx="18">
                  <c:v>            ОВДП (25 - річні); 5,4%; 24,85р.</c:v>
                </c:pt>
                <c:pt idx="19">
                  <c:v>            ОВДП (26 - річні); 5,4%; 25,85р.</c:v>
                </c:pt>
                <c:pt idx="20">
                  <c:v>            ОВДП (27 - річні); 5,4%; 26,85р.</c:v>
                </c:pt>
                <c:pt idx="21">
                  <c:v>            ОВДП (28 - річні); 5,4%; 27,85р.</c:v>
                </c:pt>
                <c:pt idx="22">
                  <c:v>            ОВДП (29 - річні); 5,4%; 28,85р.</c:v>
                </c:pt>
                <c:pt idx="23">
                  <c:v>            ОВДП (3 - місячні); 0%; 0р.</c:v>
                </c:pt>
                <c:pt idx="24">
                  <c:v>            ОВДП (3 - річні); 17,944%; 2,44р.</c:v>
                </c:pt>
                <c:pt idx="25">
                  <c:v>            ОВДП (30 - річні); 15,371%; 18,71р.</c:v>
                </c:pt>
                <c:pt idx="26">
                  <c:v>            ОВДП (4 - річні); 16,8%; 2,93р.</c:v>
                </c:pt>
                <c:pt idx="27">
                  <c:v>            ОВДП (5 - річні); 12,871%; 3,34р.</c:v>
                </c:pt>
                <c:pt idx="28">
                  <c:v>            ОВДП (6 - місячні); 0%; 0р.</c:v>
                </c:pt>
                <c:pt idx="29">
                  <c:v>            ОВДП (6 - річні); 15,84%; 5,39р.</c:v>
                </c:pt>
                <c:pt idx="30">
                  <c:v>            ОВДП (7 - річні); 10,002%; 5,32р.</c:v>
                </c:pt>
                <c:pt idx="31">
                  <c:v>            ОВДП (8 - річні); 11,29%; 8,17р.</c:v>
                </c:pt>
                <c:pt idx="32">
                  <c:v>            ОВДП (9 - місячні); 0%; 0р.</c:v>
                </c:pt>
                <c:pt idx="33">
                  <c:v>            ОВДП (9 - річні); 10,57%; 9,29р.</c:v>
                </c:pt>
              </c:strCache>
            </c:strRef>
          </c:cat>
          <c:val>
            <c:numRef>
              <c:f>DEBT_TERM!$J$13:$J$46</c:f>
              <c:numCache>
                <c:formatCode>#,##0.00</c:formatCode>
                <c:ptCount val="34"/>
                <c:pt idx="0">
                  <c:v>70901431</c:v>
                </c:pt>
                <c:pt idx="1">
                  <c:v>17533000</c:v>
                </c:pt>
                <c:pt idx="2">
                  <c:v>75103643</c:v>
                </c:pt>
                <c:pt idx="3">
                  <c:v>50000000</c:v>
                </c:pt>
                <c:pt idx="4">
                  <c:v>33700001</c:v>
                </c:pt>
                <c:pt idx="5">
                  <c:v>46900000</c:v>
                </c:pt>
                <c:pt idx="6">
                  <c:v>237101957</c:v>
                </c:pt>
                <c:pt idx="7">
                  <c:v>12097744</c:v>
                </c:pt>
                <c:pt idx="8">
                  <c:v>27097744</c:v>
                </c:pt>
                <c:pt idx="9">
                  <c:v>177460387.53999999</c:v>
                </c:pt>
                <c:pt idx="10">
                  <c:v>12097744</c:v>
                </c:pt>
                <c:pt idx="11">
                  <c:v>12097744</c:v>
                </c:pt>
                <c:pt idx="12">
                  <c:v>231052208</c:v>
                </c:pt>
                <c:pt idx="13">
                  <c:v>12097744</c:v>
                </c:pt>
                <c:pt idx="14">
                  <c:v>12097744</c:v>
                </c:pt>
                <c:pt idx="15">
                  <c:v>12097744</c:v>
                </c:pt>
                <c:pt idx="16">
                  <c:v>12097744</c:v>
                </c:pt>
                <c:pt idx="17">
                  <c:v>12097744</c:v>
                </c:pt>
                <c:pt idx="18">
                  <c:v>12097744</c:v>
                </c:pt>
                <c:pt idx="19">
                  <c:v>12097744</c:v>
                </c:pt>
                <c:pt idx="20">
                  <c:v>12097744</c:v>
                </c:pt>
                <c:pt idx="21">
                  <c:v>12097744</c:v>
                </c:pt>
                <c:pt idx="22">
                  <c:v>12097744</c:v>
                </c:pt>
                <c:pt idx="23">
                  <c:v>0</c:v>
                </c:pt>
                <c:pt idx="24">
                  <c:v>180991153</c:v>
                </c:pt>
                <c:pt idx="25">
                  <c:v>257097751</c:v>
                </c:pt>
                <c:pt idx="26">
                  <c:v>8778490</c:v>
                </c:pt>
                <c:pt idx="27">
                  <c:v>41069236</c:v>
                </c:pt>
                <c:pt idx="28">
                  <c:v>0</c:v>
                </c:pt>
                <c:pt idx="29">
                  <c:v>41080407</c:v>
                </c:pt>
                <c:pt idx="30">
                  <c:v>17781691</c:v>
                </c:pt>
                <c:pt idx="31">
                  <c:v>2500000</c:v>
                </c:pt>
                <c:pt idx="32">
                  <c:v>0</c:v>
                </c:pt>
                <c:pt idx="33">
                  <c:v>5500000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9532-4717-900A-26855195F0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RATE!$B$20</c:f>
          <c:strCache>
            <c:ptCount val="1"/>
            <c:pt idx="0">
              <c:v>Державний борг України за станом на 31.08.2024</c:v>
            </c:pt>
          </c:strCache>
        </c:strRef>
      </c:tx>
      <c:layout>
        <c:manualLayout>
          <c:xMode val="edge"/>
          <c:yMode val="edge"/>
          <c:x val="0.3081695966907963"/>
          <c:y val="2.033898305084745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81178903826267"/>
          <c:y val="0.3135593220338983"/>
          <c:w val="0.70837642192347461"/>
          <c:h val="0.4610169491525423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7F9-4ED9-AA4F-ECA77D12DBD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7F9-4ED9-AA4F-ECA77D12DBDB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MK_ALL!$A$19:$A$20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MK_ALL!$J$19:$J$20</c:f>
              <c:numCache>
                <c:formatCode>0.00%</c:formatCode>
                <c:ptCount val="2"/>
                <c:pt idx="0">
                  <c:v>0.954044</c:v>
                </c:pt>
                <c:pt idx="1">
                  <c:v>4.5955999999999997E-2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F9-4ED9-AA4F-ECA77D12DB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RATE!$B$20</c:f>
          <c:strCache>
            <c:ptCount val="1"/>
            <c:pt idx="0">
              <c:v>Державний борг України за станом на 31.08.2024</c:v>
            </c:pt>
          </c:strCache>
        </c:strRef>
      </c:tx>
      <c:layout>
        <c:manualLayout>
          <c:xMode val="edge"/>
          <c:yMode val="edge"/>
          <c:x val="0.30888431253785581"/>
          <c:y val="2.030455724048109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66115702479338"/>
          <c:y val="0.31302876480541453"/>
          <c:w val="0.70867768595041325"/>
          <c:h val="0.4619289340101522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935-4C7F-A096-A4BB17FC42E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935-4C7F-A096-A4BB17FC42E0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MT_ALL!$A$19:$A$20</c:f>
              <c:strCache>
                <c:ptCount val="2"/>
                <c:pt idx="0">
                  <c:v>Внутрішній борг</c:v>
                </c:pt>
                <c:pt idx="1">
                  <c:v>Зовнішній борг</c:v>
                </c:pt>
              </c:strCache>
            </c:strRef>
          </c:cat>
          <c:val>
            <c:numRef>
              <c:f>MT_ALL!$J$19:$J$20</c:f>
              <c:numCache>
                <c:formatCode>0.00%</c:formatCode>
                <c:ptCount val="2"/>
                <c:pt idx="0">
                  <c:v>0.274727</c:v>
                </c:pt>
                <c:pt idx="1">
                  <c:v>0.72527299999999995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35-4C7F-A096-A4BB17FC4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MT_ALL!$A$4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97554486575"/>
          <c:y val="2.030451676569149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6.6115702479338845E-2"/>
          <c:y val="0.10490693739424704"/>
          <c:w val="0.93078512396694213"/>
          <c:h val="0.7918781725888325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MT_ALL!$A$7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MT_ALL!$B$5:$J$5</c:f>
              <c:numCache>
                <c:formatCode>dd\.mm\.yyyy;@</c:formatCode>
                <c:ptCount val="9"/>
                <c:pt idx="0">
                  <c:v>45291</c:v>
                </c:pt>
                <c:pt idx="1">
                  <c:v>45322</c:v>
                </c:pt>
                <c:pt idx="2">
                  <c:v>45351</c:v>
                </c:pt>
                <c:pt idx="3">
                  <c:v>45382</c:v>
                </c:pt>
                <c:pt idx="4">
                  <c:v>45412</c:v>
                </c:pt>
                <c:pt idx="5">
                  <c:v>45443</c:v>
                </c:pt>
                <c:pt idx="6">
                  <c:v>45473</c:v>
                </c:pt>
                <c:pt idx="7">
                  <c:v>45504</c:v>
                </c:pt>
                <c:pt idx="8">
                  <c:v>45535</c:v>
                </c:pt>
              </c:numCache>
            </c:numRef>
          </c:cat>
          <c:val>
            <c:numRef>
              <c:f>MT_ALL!$B$7:$J$7</c:f>
              <c:numCache>
                <c:formatCode>#,##0.00</c:formatCode>
                <c:ptCount val="9"/>
                <c:pt idx="0">
                  <c:v>1656.49630379928</c:v>
                </c:pt>
                <c:pt idx="1">
                  <c:v>1670.3974646002</c:v>
                </c:pt>
                <c:pt idx="2">
                  <c:v>1665.38393269278</c:v>
                </c:pt>
                <c:pt idx="3">
                  <c:v>1684.7276228201199</c:v>
                </c:pt>
                <c:pt idx="4">
                  <c:v>1711.6649011664399</c:v>
                </c:pt>
                <c:pt idx="5">
                  <c:v>1705.1476223949201</c:v>
                </c:pt>
                <c:pt idx="6">
                  <c:v>1711.59490621538</c:v>
                </c:pt>
                <c:pt idx="7">
                  <c:v>1740.7725892068099</c:v>
                </c:pt>
                <c:pt idx="8">
                  <c:v>1750.4719266997499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96-4E0A-AFE2-4BBDC8AD5246}"/>
            </c:ext>
          </c:extLst>
        </c:ser>
        <c:ser>
          <c:idx val="1"/>
          <c:order val="1"/>
          <c:tx>
            <c:strRef>
              <c:f>MT_ALL!$A$8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MT_ALL!$B$5:$J$5</c:f>
              <c:numCache>
                <c:formatCode>dd\.mm\.yyyy;@</c:formatCode>
                <c:ptCount val="9"/>
                <c:pt idx="0">
                  <c:v>45291</c:v>
                </c:pt>
                <c:pt idx="1">
                  <c:v>45322</c:v>
                </c:pt>
                <c:pt idx="2">
                  <c:v>45351</c:v>
                </c:pt>
                <c:pt idx="3">
                  <c:v>45382</c:v>
                </c:pt>
                <c:pt idx="4">
                  <c:v>45412</c:v>
                </c:pt>
                <c:pt idx="5">
                  <c:v>45443</c:v>
                </c:pt>
                <c:pt idx="6">
                  <c:v>45473</c:v>
                </c:pt>
                <c:pt idx="7">
                  <c:v>45504</c:v>
                </c:pt>
                <c:pt idx="8">
                  <c:v>45535</c:v>
                </c:pt>
              </c:numCache>
            </c:numRef>
          </c:cat>
          <c:val>
            <c:numRef>
              <c:f>MT_ALL!$B$8:$J$8</c:f>
              <c:numCache>
                <c:formatCode>#,##0.00</c:formatCode>
                <c:ptCount val="9"/>
                <c:pt idx="0">
                  <c:v>3863.00941569512</c:v>
                </c:pt>
                <c:pt idx="1">
                  <c:v>3817.5200378600698</c:v>
                </c:pt>
                <c:pt idx="2">
                  <c:v>3824.56125424834</c:v>
                </c:pt>
                <c:pt idx="3">
                  <c:v>4239.5261811074797</c:v>
                </c:pt>
                <c:pt idx="4">
                  <c:v>4298.9202758870097</c:v>
                </c:pt>
                <c:pt idx="5">
                  <c:v>4410.1159198064697</c:v>
                </c:pt>
                <c:pt idx="6">
                  <c:v>4456.3319906230099</c:v>
                </c:pt>
                <c:pt idx="7">
                  <c:v>4633.0754600547098</c:v>
                </c:pt>
                <c:pt idx="8">
                  <c:v>4621.2156887333103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96-4E0A-AFE2-4BBDC8AD5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79365135"/>
        <c:axId val="1"/>
        <c:axId val="0"/>
      </c:bar3DChart>
      <c:catAx>
        <c:axId val="779365135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77936513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068965517241384"/>
          <c:y val="9.9435028248587576E-2"/>
          <c:w val="0.12137931034482759"/>
          <c:h val="7.79661016949152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MT_ALL!$A$10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1001413284878"/>
          <c:y val="2.030459272138354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92665289256198347"/>
          <c:h val="0.78680203045685282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MT_ALL!$B$11:$J$11</c:f>
              <c:numCache>
                <c:formatCode>dd\.mm\.yyyy;@</c:formatCode>
                <c:ptCount val="9"/>
                <c:pt idx="0">
                  <c:v>45291</c:v>
                </c:pt>
                <c:pt idx="1">
                  <c:v>45322</c:v>
                </c:pt>
                <c:pt idx="2">
                  <c:v>45351</c:v>
                </c:pt>
                <c:pt idx="3">
                  <c:v>45382</c:v>
                </c:pt>
                <c:pt idx="4">
                  <c:v>45412</c:v>
                </c:pt>
                <c:pt idx="5">
                  <c:v>45443</c:v>
                </c:pt>
                <c:pt idx="6">
                  <c:v>45473</c:v>
                </c:pt>
                <c:pt idx="7">
                  <c:v>45504</c:v>
                </c:pt>
                <c:pt idx="8">
                  <c:v>45535</c:v>
                </c:pt>
              </c:numCache>
            </c:numRef>
          </c:cat>
          <c:val>
            <c:numRef>
              <c:f>MT_ALL!$B$13:$J$13</c:f>
              <c:numCache>
                <c:formatCode>#,##0.00</c:formatCode>
                <c:ptCount val="9"/>
                <c:pt idx="0">
                  <c:v>43.612207332799997</c:v>
                </c:pt>
                <c:pt idx="1">
                  <c:v>44.103369133839998</c:v>
                </c:pt>
                <c:pt idx="2">
                  <c:v>43.58765203606</c:v>
                </c:pt>
                <c:pt idx="3">
                  <c:v>42.954295940889999</c:v>
                </c:pt>
                <c:pt idx="4">
                  <c:v>43.148895382909998</c:v>
                </c:pt>
                <c:pt idx="5">
                  <c:v>42.10230647321</c:v>
                </c:pt>
                <c:pt idx="6">
                  <c:v>42.222611865109997</c:v>
                </c:pt>
                <c:pt idx="7">
                  <c:v>42.427754671830002</c:v>
                </c:pt>
                <c:pt idx="8">
                  <c:v>42.497394439499999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51-4D36-A445-AF761E6F4832}"/>
            </c:ext>
          </c:extLst>
        </c:ser>
        <c:ser>
          <c:idx val="2"/>
          <c:order val="1"/>
          <c:tx>
            <c:strRef>
              <c:f>MT_ALL!$A$14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MT_ALL!$B$11:$J$11</c:f>
              <c:numCache>
                <c:formatCode>dd\.mm\.yyyy;@</c:formatCode>
                <c:ptCount val="9"/>
                <c:pt idx="0">
                  <c:v>45291</c:v>
                </c:pt>
                <c:pt idx="1">
                  <c:v>45322</c:v>
                </c:pt>
                <c:pt idx="2">
                  <c:v>45351</c:v>
                </c:pt>
                <c:pt idx="3">
                  <c:v>45382</c:v>
                </c:pt>
                <c:pt idx="4">
                  <c:v>45412</c:v>
                </c:pt>
                <c:pt idx="5">
                  <c:v>45443</c:v>
                </c:pt>
                <c:pt idx="6">
                  <c:v>45473</c:v>
                </c:pt>
                <c:pt idx="7">
                  <c:v>45504</c:v>
                </c:pt>
                <c:pt idx="8">
                  <c:v>45535</c:v>
                </c:pt>
              </c:numCache>
            </c:numRef>
          </c:cat>
          <c:val>
            <c:numRef>
              <c:f>MT_ALL!$B$14:$J$14</c:f>
              <c:numCache>
                <c:formatCode>#,##0.00</c:formatCode>
                <c:ptCount val="9"/>
                <c:pt idx="0">
                  <c:v>101.70524810686</c:v>
                </c:pt>
                <c:pt idx="1">
                  <c:v>100.79367274790999</c:v>
                </c:pt>
                <c:pt idx="2">
                  <c:v>100.09922749211999</c:v>
                </c:pt>
                <c:pt idx="3">
                  <c:v>108.09216858927</c:v>
                </c:pt>
                <c:pt idx="4">
                  <c:v>108.37031308957</c:v>
                </c:pt>
                <c:pt idx="5">
                  <c:v>108.89148223844001</c:v>
                </c:pt>
                <c:pt idx="6">
                  <c:v>109.93137178567</c:v>
                </c:pt>
                <c:pt idx="7">
                  <c:v>112.92169362859001</c:v>
                </c:pt>
                <c:pt idx="8">
                  <c:v>112.19238818888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51-4D36-A445-AF761E6F48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79359727"/>
        <c:axId val="1"/>
        <c:axId val="0"/>
      </c:bar3DChart>
      <c:catAx>
        <c:axId val="779359727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 sz="1025"/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025"/>
            </a:pPr>
            <a:endParaRPr lang="uk-UA"/>
          </a:p>
        </c:txPr>
        <c:crossAx val="77935972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79178885630498"/>
          <c:y val="3.2768361581920903E-2"/>
          <c:w val="0.12023460410557185"/>
          <c:h val="8.022598870056496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SRATE_M!$A$2</c:f>
          <c:strCache>
            <c:ptCount val="1"/>
            <c:pt idx="0">
              <c:v>Державний та гарантований державою борг України
за станом на 31.08.2024 
(за видами відсоткових ставок)</c:v>
            </c:pt>
          </c:strCache>
        </c:strRef>
      </c:tx>
      <c:layout>
        <c:manualLayout>
          <c:xMode val="edge"/>
          <c:yMode val="edge"/>
          <c:x val="0.21177687404459059"/>
          <c:y val="2.030459272138354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723140495867769"/>
          <c:y val="0.38747884940778343"/>
          <c:w val="0.47933884297520662"/>
          <c:h val="0.31302876480541453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814-47BB-9266-17DED41DDD1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814-47BB-9266-17DED41DDD15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SRATE!$A$8:$A$9</c:f>
              <c:strCache>
                <c:ptCount val="2"/>
                <c:pt idx="0">
                  <c:v>Борг, по якому сплата відсотків здійснюється за плаваючими процентними ставками</c:v>
                </c:pt>
                <c:pt idx="1">
                  <c:v>Борг, по якому сплата відсотків здійснюється за фіксованими процентними ставками</c:v>
                </c:pt>
              </c:strCache>
            </c:strRef>
          </c:cat>
          <c:val>
            <c:numRef>
              <c:f>SRATE!$B$8:$B$9</c:f>
              <c:numCache>
                <c:formatCode>#,##0.00</c:formatCode>
                <c:ptCount val="2"/>
                <c:pt idx="0">
                  <c:v>50.257140131619998</c:v>
                </c:pt>
                <c:pt idx="1">
                  <c:v>104.43264249676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14-47BB-9266-17DED41DDD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RATE!$A$2</c:f>
          <c:strCache>
            <c:ptCount val="1"/>
            <c:pt idx="0">
              <c:v>Державний та гарантований державою борг України за станом на 31.08.2024</c:v>
            </c:pt>
          </c:strCache>
        </c:strRef>
      </c:tx>
      <c:layout>
        <c:manualLayout>
          <c:xMode val="edge"/>
          <c:yMode val="edge"/>
          <c:x val="0.1404958610942863"/>
          <c:y val="2.030459272138354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41624365482233505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65C-4FE7-B385-170E61B5B8A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65C-4FE7-B385-170E61B5B8A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65C-4FE7-B385-170E61B5B8A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65C-4FE7-B385-170E61B5B8A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65C-4FE7-B385-170E61B5B8A9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A65C-4FE7-B385-170E61B5B8A9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A65C-4FE7-B385-170E61B5B8A9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A65C-4FE7-B385-170E61B5B8A9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A65C-4FE7-B385-170E61B5B8A9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A65C-4FE7-B385-170E61B5B8A9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RATE!$A$8:$A$17</c:f>
              <c:strCache>
                <c:ptCount val="10"/>
                <c:pt idx="0">
                  <c:v>EURIBOR</c:v>
                </c:pt>
                <c:pt idx="1">
                  <c:v>SOFR</c:v>
                </c:pt>
                <c:pt idx="2">
                  <c:v>SONIA</c:v>
                </c:pt>
                <c:pt idx="3">
                  <c:v>TORF</c:v>
                </c:pt>
                <c:pt idx="4">
                  <c:v>UIRD 3m USD</c:v>
                </c:pt>
                <c:pt idx="5">
                  <c:v>Індекс споживчих цін (СРІ)</c:v>
                </c:pt>
                <c:pt idx="6">
                  <c:v>Облікова ставка НБУ</c:v>
                </c:pt>
                <c:pt idx="7">
                  <c:v>Ставка МВФ</c:v>
                </c:pt>
                <c:pt idx="8">
                  <c:v>Український індекс ставок за депозитами фізичних осіб</c:v>
                </c:pt>
                <c:pt idx="9">
                  <c:v>Фіксована</c:v>
                </c:pt>
              </c:strCache>
            </c:strRef>
          </c:cat>
          <c:val>
            <c:numRef>
              <c:f>RATE!$B$8:$B$17</c:f>
              <c:numCache>
                <c:formatCode>#,##0.00</c:formatCode>
                <c:ptCount val="10"/>
                <c:pt idx="0">
                  <c:v>6.30828479998</c:v>
                </c:pt>
                <c:pt idx="1">
                  <c:v>13.59408652788</c:v>
                </c:pt>
                <c:pt idx="2">
                  <c:v>0.17480384742999999</c:v>
                </c:pt>
                <c:pt idx="3">
                  <c:v>0.92234639003999996</c:v>
                </c:pt>
                <c:pt idx="4">
                  <c:v>0.27595239737999999</c:v>
                </c:pt>
                <c:pt idx="5">
                  <c:v>3.5244618245099999</c:v>
                </c:pt>
                <c:pt idx="6">
                  <c:v>6.9627516943099996</c:v>
                </c:pt>
                <c:pt idx="7">
                  <c:v>18.34916134146</c:v>
                </c:pt>
                <c:pt idx="8">
                  <c:v>0.14529130863</c:v>
                </c:pt>
                <c:pt idx="9">
                  <c:v>104.43264249676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65C-4FE7-B385-170E61B5B8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RATE!$B$20</c:f>
          <c:strCache>
            <c:ptCount val="1"/>
            <c:pt idx="0">
              <c:v>Державний борг України за станом на 31.08.2024</c:v>
            </c:pt>
          </c:strCache>
        </c:strRef>
      </c:tx>
      <c:layout>
        <c:manualLayout>
          <c:xMode val="edge"/>
          <c:yMode val="edge"/>
          <c:x val="0.29752069452856855"/>
          <c:y val="2.030455724048109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38747884940778343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FB8-4D11-84F3-99A903178BD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FB8-4D11-84F3-99A903178BD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FB8-4D11-84F3-99A903178BD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FB8-4D11-84F3-99A903178BD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FB8-4D11-84F3-99A903178BD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FB8-4D11-84F3-99A903178BDF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DFB8-4D11-84F3-99A903178BDF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DFB8-4D11-84F3-99A903178BDF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RATE!$A$24:$A$31</c:f>
              <c:strCache>
                <c:ptCount val="8"/>
                <c:pt idx="0">
                  <c:v>EURIBOR</c:v>
                </c:pt>
                <c:pt idx="1">
                  <c:v>SOFR</c:v>
                </c:pt>
                <c:pt idx="2">
                  <c:v>SONIA</c:v>
                </c:pt>
                <c:pt idx="3">
                  <c:v>TORF</c:v>
                </c:pt>
                <c:pt idx="4">
                  <c:v>Індекс споживчих цін (СРІ)</c:v>
                </c:pt>
                <c:pt idx="5">
                  <c:v>Облікова ставка НБУ</c:v>
                </c:pt>
                <c:pt idx="6">
                  <c:v>Ставка МВФ</c:v>
                </c:pt>
                <c:pt idx="7">
                  <c:v>Фіксована</c:v>
                </c:pt>
              </c:strCache>
            </c:strRef>
          </c:cat>
          <c:val>
            <c:numRef>
              <c:f>RATE!$B$24:$B$31</c:f>
              <c:numCache>
                <c:formatCode>#\ ##0.00;\-#\ ##0.00;</c:formatCode>
                <c:ptCount val="8"/>
                <c:pt idx="0" formatCode="#,##0.00">
                  <c:v>5.2654759606699999</c:v>
                </c:pt>
                <c:pt idx="1">
                  <c:v>12.243818220250001</c:v>
                </c:pt>
                <c:pt idx="2" formatCode="#,##0.00">
                  <c:v>0.17480384742999999</c:v>
                </c:pt>
                <c:pt idx="3" formatCode="#,##0.00">
                  <c:v>0.92234639003999996</c:v>
                </c:pt>
                <c:pt idx="4" formatCode="#,##0.00">
                  <c:v>3.5244618245099999</c:v>
                </c:pt>
                <c:pt idx="5" formatCode="#,##0.00">
                  <c:v>6.7977499447399996</c:v>
                </c:pt>
                <c:pt idx="6" formatCode="#,##0.00">
                  <c:v>16.712071638120001</c:v>
                </c:pt>
                <c:pt idx="7" formatCode="#,##0.00">
                  <c:v>101.94010904092001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FB8-4D11-84F3-99A903178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chart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1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2.bin"/></Relationships>
</file>

<file path=xl/chart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3.bin"/></Relationships>
</file>

<file path=xl/chart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6.bin"/></Relationships>
</file>

<file path=xl/chart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/>
  </sheetViews>
  <pageMargins left="0.75" right="0.75" top="1" bottom="1" header="0.5" footer="0.5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/>
  </sheetViews>
  <pageMargins left="0.75" right="0.75" top="1" bottom="1" header="0.5" footer="0.5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/>
  </sheetViews>
  <pageMargins left="0.75" right="0.75" top="1" bottom="1" header="0.5" footer="0.5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/>
  </sheetViews>
  <pageMargins left="0.75" right="0.75" top="1" bottom="1" header="0.5" footer="0.5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/>
  </sheetViews>
  <pageMargins left="0.75" right="0.75" top="1" bottom="1" header="0.5" footer="0.5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/>
  </sheetViews>
  <pageMargins left="0.75" right="0.75" top="1" bottom="1" header="0.5" footer="0.5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/>
  </sheetViews>
  <pageMargins left="0.75" right="0.75" top="1" bottom="1" header="0.5" footer="0.5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/>
  </sheetViews>
  <pageMargins left="0.75" right="0.75" top="1" bottom="1" header="0.5" footer="0.5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/>
  </sheetViews>
  <pageMargins left="0.38" right="0.32" top="0.61" bottom="0.56000000000000005" header="0.5" footer="0.38"/>
  <pageSetup paperSize="9" orientation="landscape" r:id="rId1"/>
  <drawing r:id="rId2"/>
</chartsheet>
</file>

<file path=xl/chartsheets/sheet19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/>
  </sheetViews>
  <pageMargins left="0.31" right="0.3" top="0.56999999999999995" bottom="0.56000000000000005" header="0.44" footer="0.37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/>
  </sheetViews>
  <pageMargins left="0.38" right="0.32" top="0.61" bottom="0.56000000000000005" header="0.5" footer="0.38"/>
  <pageSetup paperSize="9" orientation="landscape" r:id="rId1"/>
  <drawing r:id="rId2"/>
</chartsheet>
</file>

<file path=xl/chartsheets/sheet21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/>
  </sheetViews>
  <pageMargins left="0.31" right="0.3" top="0.56999999999999995" bottom="0.56000000000000005" header="0.44" footer="0.37"/>
  <pageSetup paperSize="9" orientation="landscape" r:id="rId1"/>
  <drawing r:id="rId2"/>
</chartsheet>
</file>

<file path=xl/chartsheets/sheet22.xml><?xml version="1.0" encoding="utf-8"?>
<chartsheet xmlns="http://schemas.openxmlformats.org/spreadsheetml/2006/main" xmlns:r="http://schemas.openxmlformats.org/officeDocument/2006/relationships">
  <sheetPr>
    <tabColor indexed="53"/>
  </sheetPr>
  <sheetViews>
    <sheetView zoomScale="120" workbookViewId="0"/>
  </sheetViews>
  <pageMargins left="0.75" right="0.75" top="1" bottom="1" header="0.5" footer="0.5"/>
  <drawing r:id="rId1"/>
</chartsheet>
</file>

<file path=xl/chartsheets/sheet23.xml><?xml version="1.0" encoding="utf-8"?>
<chartsheet xmlns="http://schemas.openxmlformats.org/spreadsheetml/2006/main" xmlns:r="http://schemas.openxmlformats.org/officeDocument/2006/relationships">
  <sheetPr/>
  <sheetViews>
    <sheetView zoomScale="120" workbookViewId="0"/>
  </sheetViews>
  <pageMargins left="0.75" right="0.75" top="1" bottom="1" header="0.5" footer="0.5"/>
  <pageSetup paperSize="9" orientation="landscape" r:id="rId1"/>
  <drawing r:id="rId2"/>
</chartsheet>
</file>

<file path=xl/chartsheets/sheet24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/>
  </sheetViews>
  <pageMargins left="0.75" right="0.75" top="1" bottom="1" header="0.5" footer="0.5"/>
  <drawing r:id="rId1"/>
</chartsheet>
</file>

<file path=xl/chartsheets/sheet25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/>
  </sheetViews>
  <pageMargins left="0.75" right="0.75" top="1" bottom="1" header="0.5" footer="0.5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/>
  </sheetViews>
  <pageMargins left="0.75" right="0.75" top="1" bottom="1" header="0.5" footer="0.5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/>
  </sheetViews>
  <pageMargins left="0.75" right="0.75" top="1" bottom="1" header="0.5" footer="0.5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/>
  </sheetViews>
  <pageMargins left="0.75" right="0.75" top="1" bottom="1" header="0.5" footer="0.5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/>
  </sheetViews>
  <pageMargins left="0.75" right="0.75" top="1" bottom="1" header="0.5" footer="0.5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workbookViewId="0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937750" cy="6375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10020300" cy="64135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937750" cy="6375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10020300" cy="64135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20115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0115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075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indexed="57"/>
    <outlinePr applyStyles="1" summaryBelow="0"/>
    <pageSetUpPr fitToPage="1"/>
  </sheetPr>
  <dimension ref="A1:O180"/>
  <sheetViews>
    <sheetView workbookViewId="0">
      <selection activeCell="A2" sqref="A2:N2"/>
    </sheetView>
  </sheetViews>
  <sheetFormatPr defaultColWidth="9.1796875" defaultRowHeight="10.5" outlineLevelRow="3" x14ac:dyDescent="0.25"/>
  <cols>
    <col min="1" max="1" width="52" style="179" customWidth="1"/>
    <col min="2" max="10" width="16.26953125" style="216" customWidth="1"/>
    <col min="11" max="16384" width="9.1796875" style="179"/>
  </cols>
  <sheetData>
    <row r="1" spans="1:15" s="150" customFormat="1" ht="13" x14ac:dyDescent="0.3">
      <c r="B1" s="186"/>
      <c r="C1" s="186"/>
      <c r="D1" s="186"/>
      <c r="E1" s="186"/>
      <c r="F1" s="186"/>
      <c r="G1" s="186"/>
      <c r="H1" s="186"/>
      <c r="I1" s="186"/>
      <c r="J1" s="186"/>
    </row>
    <row r="2" spans="1:15" s="151" customFormat="1" ht="18.5" x14ac:dyDescent="0.45">
      <c r="A2" s="5" t="s">
        <v>111</v>
      </c>
      <c r="B2" s="5"/>
      <c r="C2" s="5"/>
      <c r="D2" s="5"/>
      <c r="E2" s="5"/>
      <c r="F2" s="5"/>
      <c r="G2" s="5"/>
      <c r="H2" s="5"/>
      <c r="I2" s="5"/>
      <c r="J2" s="5"/>
      <c r="K2" s="188"/>
      <c r="L2" s="188"/>
      <c r="M2" s="188"/>
      <c r="N2" s="188"/>
      <c r="O2" s="188"/>
    </row>
    <row r="3" spans="1:15" s="150" customFormat="1" ht="13" x14ac:dyDescent="0.3">
      <c r="B3" s="173"/>
      <c r="C3" s="173"/>
      <c r="D3" s="173"/>
      <c r="E3" s="173"/>
      <c r="F3" s="173"/>
      <c r="G3" s="173"/>
      <c r="H3" s="173"/>
      <c r="I3" s="173"/>
      <c r="J3" s="173"/>
      <c r="K3" s="137"/>
      <c r="L3" s="137"/>
      <c r="M3" s="137"/>
    </row>
    <row r="4" spans="1:15" s="140" customFormat="1" ht="13" x14ac:dyDescent="0.3">
      <c r="B4" s="175"/>
      <c r="C4" s="175"/>
      <c r="D4" s="175"/>
      <c r="E4" s="175"/>
      <c r="F4" s="175"/>
      <c r="G4" s="175"/>
      <c r="H4" s="175"/>
      <c r="I4" s="175"/>
      <c r="J4" s="175" t="str">
        <f>VALUAH</f>
        <v>млрд. грн</v>
      </c>
    </row>
    <row r="5" spans="1:15" s="111" customFormat="1" ht="13" x14ac:dyDescent="0.25">
      <c r="A5" s="126"/>
      <c r="B5" s="257">
        <v>45291</v>
      </c>
      <c r="C5" s="257">
        <v>45322</v>
      </c>
      <c r="D5" s="257">
        <v>45351</v>
      </c>
      <c r="E5" s="257">
        <v>45382</v>
      </c>
      <c r="F5" s="257">
        <v>45412</v>
      </c>
      <c r="G5" s="257">
        <v>45443</v>
      </c>
      <c r="H5" s="257">
        <v>45473</v>
      </c>
      <c r="I5" s="257">
        <v>45504</v>
      </c>
      <c r="J5" s="257">
        <v>45535</v>
      </c>
    </row>
    <row r="6" spans="1:15" s="130" customFormat="1" ht="31" x14ac:dyDescent="0.25">
      <c r="A6" s="180" t="s">
        <v>155</v>
      </c>
      <c r="B6" s="98">
        <f t="shared" ref="B6:J6" si="0">B$60+B$7</f>
        <v>5519.5057194944002</v>
      </c>
      <c r="C6" s="98">
        <f t="shared" si="0"/>
        <v>5487.917502460271</v>
      </c>
      <c r="D6" s="98">
        <f t="shared" si="0"/>
        <v>5489.9451869411196</v>
      </c>
      <c r="E6" s="98">
        <f t="shared" si="0"/>
        <v>5924.2538039275996</v>
      </c>
      <c r="F6" s="98">
        <f t="shared" si="0"/>
        <v>6010.58517705345</v>
      </c>
      <c r="G6" s="98">
        <f t="shared" si="0"/>
        <v>6115.26354220139</v>
      </c>
      <c r="H6" s="98">
        <f t="shared" si="0"/>
        <v>6167.9268968383894</v>
      </c>
      <c r="I6" s="98">
        <f t="shared" si="0"/>
        <v>6373.848049261519</v>
      </c>
      <c r="J6" s="98">
        <f t="shared" si="0"/>
        <v>6371.6876154330603</v>
      </c>
    </row>
    <row r="7" spans="1:15" s="224" customFormat="1" ht="14.5" x14ac:dyDescent="0.25">
      <c r="A7" s="148" t="s">
        <v>51</v>
      </c>
      <c r="B7" s="96">
        <f t="shared" ref="B7:J7" si="1">B$8+B$44</f>
        <v>1656.4963037992804</v>
      </c>
      <c r="C7" s="96">
        <f t="shared" si="1"/>
        <v>1670.3974646002002</v>
      </c>
      <c r="D7" s="96">
        <f t="shared" si="1"/>
        <v>1665.38393269278</v>
      </c>
      <c r="E7" s="96">
        <f t="shared" si="1"/>
        <v>1684.7276228201199</v>
      </c>
      <c r="F7" s="96">
        <f t="shared" si="1"/>
        <v>1711.6649011664399</v>
      </c>
      <c r="G7" s="96">
        <f t="shared" si="1"/>
        <v>1705.1476223949198</v>
      </c>
      <c r="H7" s="96">
        <f t="shared" si="1"/>
        <v>1711.5949062153795</v>
      </c>
      <c r="I7" s="96">
        <f t="shared" si="1"/>
        <v>1740.772589206809</v>
      </c>
      <c r="J7" s="96">
        <f t="shared" si="1"/>
        <v>1750.4719266997492</v>
      </c>
    </row>
    <row r="8" spans="1:15" s="223" customFormat="1" ht="14.5" outlineLevel="1" x14ac:dyDescent="0.25">
      <c r="A8" s="95" t="s">
        <v>68</v>
      </c>
      <c r="B8" s="102">
        <f t="shared" ref="B8:J8" si="2">B$9+B$42</f>
        <v>1587.6975846597604</v>
      </c>
      <c r="C8" s="102">
        <f t="shared" si="2"/>
        <v>1602.6442239495602</v>
      </c>
      <c r="D8" s="102">
        <f t="shared" si="2"/>
        <v>1598.39206778476</v>
      </c>
      <c r="E8" s="102">
        <f t="shared" si="2"/>
        <v>1617.7963423828598</v>
      </c>
      <c r="F8" s="102">
        <f t="shared" si="2"/>
        <v>1643.4805234000398</v>
      </c>
      <c r="G8" s="102">
        <f t="shared" si="2"/>
        <v>1636.3022215191397</v>
      </c>
      <c r="H8" s="102">
        <f t="shared" si="2"/>
        <v>1642.5815651403395</v>
      </c>
      <c r="I8" s="102">
        <f t="shared" si="2"/>
        <v>1671.2709845805191</v>
      </c>
      <c r="J8" s="102">
        <f t="shared" si="2"/>
        <v>1680.4406755469192</v>
      </c>
    </row>
    <row r="9" spans="1:15" s="132" customFormat="1" ht="13" outlineLevel="2" x14ac:dyDescent="0.25">
      <c r="A9" s="176" t="s">
        <v>200</v>
      </c>
      <c r="B9" s="74">
        <f t="shared" ref="B9:J9" si="3">SUM(B$10:B$41)</f>
        <v>1586.1105543895005</v>
      </c>
      <c r="C9" s="74">
        <f t="shared" si="3"/>
        <v>1601.0571936793003</v>
      </c>
      <c r="D9" s="74">
        <f t="shared" si="3"/>
        <v>1596.8050375145001</v>
      </c>
      <c r="E9" s="74">
        <f t="shared" si="3"/>
        <v>1616.2093121125999</v>
      </c>
      <c r="F9" s="74">
        <f t="shared" si="3"/>
        <v>1641.9265562603998</v>
      </c>
      <c r="G9" s="74">
        <f t="shared" si="3"/>
        <v>1634.7482543794997</v>
      </c>
      <c r="H9" s="74">
        <f t="shared" si="3"/>
        <v>1641.0275980006995</v>
      </c>
      <c r="I9" s="74">
        <f t="shared" si="3"/>
        <v>1669.7500805714992</v>
      </c>
      <c r="J9" s="74">
        <f t="shared" si="3"/>
        <v>1678.9197715378994</v>
      </c>
    </row>
    <row r="10" spans="1:15" s="195" customFormat="1" ht="13" outlineLevel="3" x14ac:dyDescent="0.25">
      <c r="A10" s="109" t="s">
        <v>146</v>
      </c>
      <c r="B10" s="46">
        <v>75.401431000000002</v>
      </c>
      <c r="C10" s="46">
        <v>75.401431000000002</v>
      </c>
      <c r="D10" s="46">
        <v>75.401431000000002</v>
      </c>
      <c r="E10" s="46">
        <v>73.401431000000002</v>
      </c>
      <c r="F10" s="46">
        <v>70.901431000000002</v>
      </c>
      <c r="G10" s="46">
        <v>70.901431000000002</v>
      </c>
      <c r="H10" s="46">
        <v>70.901431000000002</v>
      </c>
      <c r="I10" s="46">
        <v>70.901431000000002</v>
      </c>
      <c r="J10" s="46">
        <v>70.901431000000002</v>
      </c>
    </row>
    <row r="11" spans="1:15" ht="13" outlineLevel="3" x14ac:dyDescent="0.3">
      <c r="A11" s="234" t="s">
        <v>210</v>
      </c>
      <c r="B11" s="252">
        <v>17.533000000000001</v>
      </c>
      <c r="C11" s="252">
        <v>17.533000000000001</v>
      </c>
      <c r="D11" s="252">
        <v>17.533000000000001</v>
      </c>
      <c r="E11" s="252">
        <v>17.533000000000001</v>
      </c>
      <c r="F11" s="252">
        <v>17.533000000000001</v>
      </c>
      <c r="G11" s="252">
        <v>17.533000000000001</v>
      </c>
      <c r="H11" s="252">
        <v>17.533000000000001</v>
      </c>
      <c r="I11" s="252">
        <v>17.533000000000001</v>
      </c>
      <c r="J11" s="252">
        <v>17.533000000000001</v>
      </c>
      <c r="K11" s="164"/>
      <c r="L11" s="164"/>
      <c r="M11" s="164"/>
    </row>
    <row r="12" spans="1:15" ht="13" outlineLevel="3" x14ac:dyDescent="0.3">
      <c r="A12" s="234" t="s">
        <v>31</v>
      </c>
      <c r="B12" s="252">
        <v>124.26256048570001</v>
      </c>
      <c r="C12" s="252">
        <v>125.7688936253</v>
      </c>
      <c r="D12" s="252">
        <v>126.4881585361</v>
      </c>
      <c r="E12" s="252">
        <v>118.54101703960001</v>
      </c>
      <c r="F12" s="252">
        <v>119.3335019732</v>
      </c>
      <c r="G12" s="252">
        <v>86.814149702500004</v>
      </c>
      <c r="H12" s="252">
        <v>74.041408310199998</v>
      </c>
      <c r="I12" s="252">
        <v>74.787155294599998</v>
      </c>
      <c r="J12" s="252">
        <v>75.103642996999994</v>
      </c>
      <c r="K12" s="164"/>
      <c r="L12" s="164"/>
      <c r="M12" s="164"/>
    </row>
    <row r="13" spans="1:15" ht="13" outlineLevel="3" x14ac:dyDescent="0.3">
      <c r="A13" s="234" t="s">
        <v>35</v>
      </c>
      <c r="B13" s="252">
        <v>50</v>
      </c>
      <c r="C13" s="252">
        <v>50</v>
      </c>
      <c r="D13" s="252">
        <v>50</v>
      </c>
      <c r="E13" s="252">
        <v>50</v>
      </c>
      <c r="F13" s="252">
        <v>50</v>
      </c>
      <c r="G13" s="252">
        <v>50</v>
      </c>
      <c r="H13" s="252">
        <v>50</v>
      </c>
      <c r="I13" s="252">
        <v>50</v>
      </c>
      <c r="J13" s="252">
        <v>50</v>
      </c>
      <c r="K13" s="164"/>
      <c r="L13" s="164"/>
      <c r="M13" s="164"/>
    </row>
    <row r="14" spans="1:15" ht="13" outlineLevel="3" x14ac:dyDescent="0.3">
      <c r="A14" s="234" t="s">
        <v>87</v>
      </c>
      <c r="B14" s="252">
        <v>33.700001</v>
      </c>
      <c r="C14" s="252">
        <v>33.700001</v>
      </c>
      <c r="D14" s="252">
        <v>33.700001</v>
      </c>
      <c r="E14" s="252">
        <v>33.700001</v>
      </c>
      <c r="F14" s="252">
        <v>33.700001</v>
      </c>
      <c r="G14" s="252">
        <v>33.700001</v>
      </c>
      <c r="H14" s="252">
        <v>33.700001</v>
      </c>
      <c r="I14" s="252">
        <v>33.700001</v>
      </c>
      <c r="J14" s="252">
        <v>33.700001</v>
      </c>
      <c r="K14" s="164"/>
      <c r="L14" s="164"/>
      <c r="M14" s="164"/>
    </row>
    <row r="15" spans="1:15" ht="13" outlineLevel="3" x14ac:dyDescent="0.3">
      <c r="A15" s="234" t="s">
        <v>137</v>
      </c>
      <c r="B15" s="252">
        <v>46.9</v>
      </c>
      <c r="C15" s="252">
        <v>46.9</v>
      </c>
      <c r="D15" s="252">
        <v>46.9</v>
      </c>
      <c r="E15" s="252">
        <v>46.9</v>
      </c>
      <c r="F15" s="252">
        <v>46.9</v>
      </c>
      <c r="G15" s="252">
        <v>46.9</v>
      </c>
      <c r="H15" s="252">
        <v>46.9</v>
      </c>
      <c r="I15" s="252">
        <v>46.9</v>
      </c>
      <c r="J15" s="252">
        <v>46.9</v>
      </c>
      <c r="K15" s="164"/>
      <c r="L15" s="164"/>
      <c r="M15" s="164"/>
    </row>
    <row r="16" spans="1:15" ht="13" outlineLevel="3" x14ac:dyDescent="0.3">
      <c r="A16" s="234" t="s">
        <v>201</v>
      </c>
      <c r="B16" s="252">
        <v>237.101957</v>
      </c>
      <c r="C16" s="252">
        <v>237.101957</v>
      </c>
      <c r="D16" s="252">
        <v>237.101957</v>
      </c>
      <c r="E16" s="252">
        <v>237.101957</v>
      </c>
      <c r="F16" s="252">
        <v>237.101957</v>
      </c>
      <c r="G16" s="252">
        <v>237.101957</v>
      </c>
      <c r="H16" s="252">
        <v>237.101957</v>
      </c>
      <c r="I16" s="252">
        <v>237.101957</v>
      </c>
      <c r="J16" s="252">
        <v>237.101957</v>
      </c>
      <c r="K16" s="164"/>
      <c r="L16" s="164"/>
      <c r="M16" s="164"/>
    </row>
    <row r="17" spans="1:13" ht="13" outlineLevel="3" x14ac:dyDescent="0.3">
      <c r="A17" s="234" t="s">
        <v>27</v>
      </c>
      <c r="B17" s="252">
        <v>12.097744</v>
      </c>
      <c r="C17" s="252">
        <v>12.097744</v>
      </c>
      <c r="D17" s="252">
        <v>12.097744</v>
      </c>
      <c r="E17" s="252">
        <v>12.097744</v>
      </c>
      <c r="F17" s="252">
        <v>12.097744</v>
      </c>
      <c r="G17" s="252">
        <v>12.097744</v>
      </c>
      <c r="H17" s="252">
        <v>12.097744</v>
      </c>
      <c r="I17" s="252">
        <v>12.097744</v>
      </c>
      <c r="J17" s="252">
        <v>12.097744</v>
      </c>
      <c r="K17" s="164"/>
      <c r="L17" s="164"/>
      <c r="M17" s="164"/>
    </row>
    <row r="18" spans="1:13" ht="13" outlineLevel="3" x14ac:dyDescent="0.3">
      <c r="A18" s="234" t="s">
        <v>79</v>
      </c>
      <c r="B18" s="252">
        <v>27.097743999999999</v>
      </c>
      <c r="C18" s="252">
        <v>27.097743999999999</v>
      </c>
      <c r="D18" s="252">
        <v>27.097743999999999</v>
      </c>
      <c r="E18" s="252">
        <v>27.097743999999999</v>
      </c>
      <c r="F18" s="252">
        <v>27.097743999999999</v>
      </c>
      <c r="G18" s="252">
        <v>27.097743999999999</v>
      </c>
      <c r="H18" s="252">
        <v>27.097743999999999</v>
      </c>
      <c r="I18" s="252">
        <v>27.097743999999999</v>
      </c>
      <c r="J18" s="252">
        <v>27.097743999999999</v>
      </c>
      <c r="K18" s="164"/>
      <c r="L18" s="164"/>
      <c r="M18" s="164"/>
    </row>
    <row r="19" spans="1:13" ht="13" outlineLevel="3" x14ac:dyDescent="0.3">
      <c r="A19" s="234" t="s">
        <v>171</v>
      </c>
      <c r="B19" s="252">
        <v>57.311411851499997</v>
      </c>
      <c r="C19" s="252">
        <v>62.757375618099999</v>
      </c>
      <c r="D19" s="252">
        <v>92.266492978399995</v>
      </c>
      <c r="E19" s="252">
        <v>103.58555607300001</v>
      </c>
      <c r="F19" s="252">
        <v>118.8786462872</v>
      </c>
      <c r="G19" s="252">
        <v>138.75929667700001</v>
      </c>
      <c r="H19" s="252">
        <v>164.70196469050001</v>
      </c>
      <c r="I19" s="252">
        <v>193.2987472769</v>
      </c>
      <c r="J19" s="252">
        <v>177.4603875409</v>
      </c>
      <c r="K19" s="164"/>
      <c r="L19" s="164"/>
      <c r="M19" s="164"/>
    </row>
    <row r="20" spans="1:13" ht="13" outlineLevel="3" x14ac:dyDescent="0.3">
      <c r="A20" s="234" t="s">
        <v>130</v>
      </c>
      <c r="B20" s="252">
        <v>12.097744</v>
      </c>
      <c r="C20" s="252">
        <v>12.097744</v>
      </c>
      <c r="D20" s="252">
        <v>12.097744</v>
      </c>
      <c r="E20" s="252">
        <v>12.097744</v>
      </c>
      <c r="F20" s="252">
        <v>12.097744</v>
      </c>
      <c r="G20" s="252">
        <v>12.097744</v>
      </c>
      <c r="H20" s="252">
        <v>12.097744</v>
      </c>
      <c r="I20" s="252">
        <v>12.097744</v>
      </c>
      <c r="J20" s="252">
        <v>12.097744</v>
      </c>
      <c r="K20" s="164"/>
      <c r="L20" s="164"/>
      <c r="M20" s="164"/>
    </row>
    <row r="21" spans="1:13" ht="13" outlineLevel="3" x14ac:dyDescent="0.3">
      <c r="A21" s="234" t="s">
        <v>196</v>
      </c>
      <c r="B21" s="252">
        <v>12.097744</v>
      </c>
      <c r="C21" s="252">
        <v>12.097744</v>
      </c>
      <c r="D21" s="252">
        <v>12.097744</v>
      </c>
      <c r="E21" s="252">
        <v>12.097744</v>
      </c>
      <c r="F21" s="252">
        <v>12.097744</v>
      </c>
      <c r="G21" s="252">
        <v>12.097744</v>
      </c>
      <c r="H21" s="252">
        <v>12.097744</v>
      </c>
      <c r="I21" s="252">
        <v>12.097744</v>
      </c>
      <c r="J21" s="252">
        <v>12.097744</v>
      </c>
      <c r="K21" s="164"/>
      <c r="L21" s="164"/>
      <c r="M21" s="164"/>
    </row>
    <row r="22" spans="1:13" ht="13" outlineLevel="3" x14ac:dyDescent="0.3">
      <c r="A22" s="234" t="s">
        <v>224</v>
      </c>
      <c r="B22" s="252">
        <v>192.71749500000001</v>
      </c>
      <c r="C22" s="252">
        <v>200.342615</v>
      </c>
      <c r="D22" s="252">
        <v>198.543251</v>
      </c>
      <c r="E22" s="252">
        <v>210.36363299999999</v>
      </c>
      <c r="F22" s="252">
        <v>213.41722100000001</v>
      </c>
      <c r="G22" s="252">
        <v>227.41722100000001</v>
      </c>
      <c r="H22" s="252">
        <v>221.12035700000001</v>
      </c>
      <c r="I22" s="252">
        <v>228.36064500000001</v>
      </c>
      <c r="J22" s="252">
        <v>231.05220800000001</v>
      </c>
      <c r="K22" s="164"/>
      <c r="L22" s="164"/>
      <c r="M22" s="164"/>
    </row>
    <row r="23" spans="1:13" ht="13" outlineLevel="3" x14ac:dyDescent="0.3">
      <c r="A23" s="234" t="s">
        <v>154</v>
      </c>
      <c r="B23" s="252">
        <v>12.097744</v>
      </c>
      <c r="C23" s="252">
        <v>12.097744</v>
      </c>
      <c r="D23" s="252">
        <v>12.097744</v>
      </c>
      <c r="E23" s="252">
        <v>12.097744</v>
      </c>
      <c r="F23" s="252">
        <v>12.097744</v>
      </c>
      <c r="G23" s="252">
        <v>12.097744</v>
      </c>
      <c r="H23" s="252">
        <v>12.097744</v>
      </c>
      <c r="I23" s="252">
        <v>12.097744</v>
      </c>
      <c r="J23" s="252">
        <v>12.097744</v>
      </c>
      <c r="K23" s="164"/>
      <c r="L23" s="164"/>
      <c r="M23" s="164"/>
    </row>
    <row r="24" spans="1:13" ht="13" outlineLevel="3" x14ac:dyDescent="0.3">
      <c r="A24" s="234" t="s">
        <v>216</v>
      </c>
      <c r="B24" s="252">
        <v>12.097744</v>
      </c>
      <c r="C24" s="252">
        <v>12.097744</v>
      </c>
      <c r="D24" s="252">
        <v>12.097744</v>
      </c>
      <c r="E24" s="252">
        <v>12.097744</v>
      </c>
      <c r="F24" s="252">
        <v>12.097744</v>
      </c>
      <c r="G24" s="252">
        <v>12.097744</v>
      </c>
      <c r="H24" s="252">
        <v>12.097744</v>
      </c>
      <c r="I24" s="252">
        <v>12.097744</v>
      </c>
      <c r="J24" s="252">
        <v>12.097744</v>
      </c>
      <c r="K24" s="164"/>
      <c r="L24" s="164"/>
      <c r="M24" s="164"/>
    </row>
    <row r="25" spans="1:13" ht="13" outlineLevel="3" x14ac:dyDescent="0.3">
      <c r="A25" s="234" t="s">
        <v>39</v>
      </c>
      <c r="B25" s="252">
        <v>12.097744</v>
      </c>
      <c r="C25" s="252">
        <v>12.097744</v>
      </c>
      <c r="D25" s="252">
        <v>12.097744</v>
      </c>
      <c r="E25" s="252">
        <v>12.097744</v>
      </c>
      <c r="F25" s="252">
        <v>12.097744</v>
      </c>
      <c r="G25" s="252">
        <v>12.097744</v>
      </c>
      <c r="H25" s="252">
        <v>12.097744</v>
      </c>
      <c r="I25" s="252">
        <v>12.097744</v>
      </c>
      <c r="J25" s="252">
        <v>12.097744</v>
      </c>
      <c r="K25" s="164"/>
      <c r="L25" s="164"/>
      <c r="M25" s="164"/>
    </row>
    <row r="26" spans="1:13" ht="13" outlineLevel="3" x14ac:dyDescent="0.3">
      <c r="A26" s="234" t="s">
        <v>92</v>
      </c>
      <c r="B26" s="252">
        <v>12.097744</v>
      </c>
      <c r="C26" s="252">
        <v>12.097744</v>
      </c>
      <c r="D26" s="252">
        <v>12.097744</v>
      </c>
      <c r="E26" s="252">
        <v>12.097744</v>
      </c>
      <c r="F26" s="252">
        <v>12.097744</v>
      </c>
      <c r="G26" s="252">
        <v>12.097744</v>
      </c>
      <c r="H26" s="252">
        <v>12.097744</v>
      </c>
      <c r="I26" s="252">
        <v>12.097744</v>
      </c>
      <c r="J26" s="252">
        <v>12.097744</v>
      </c>
      <c r="K26" s="164"/>
      <c r="L26" s="164"/>
      <c r="M26" s="164"/>
    </row>
    <row r="27" spans="1:13" ht="13" outlineLevel="3" x14ac:dyDescent="0.3">
      <c r="A27" s="234" t="s">
        <v>80</v>
      </c>
      <c r="B27" s="252">
        <v>12.097744</v>
      </c>
      <c r="C27" s="252">
        <v>12.097744</v>
      </c>
      <c r="D27" s="252">
        <v>12.097744</v>
      </c>
      <c r="E27" s="252">
        <v>12.097744</v>
      </c>
      <c r="F27" s="252">
        <v>12.097744</v>
      </c>
      <c r="G27" s="252">
        <v>12.097744</v>
      </c>
      <c r="H27" s="252">
        <v>12.097744</v>
      </c>
      <c r="I27" s="252">
        <v>12.097744</v>
      </c>
      <c r="J27" s="252">
        <v>12.097744</v>
      </c>
      <c r="K27" s="164"/>
      <c r="L27" s="164"/>
      <c r="M27" s="164"/>
    </row>
    <row r="28" spans="1:13" ht="13" outlineLevel="3" x14ac:dyDescent="0.3">
      <c r="A28" s="234" t="s">
        <v>131</v>
      </c>
      <c r="B28" s="252">
        <v>12.097744</v>
      </c>
      <c r="C28" s="252">
        <v>12.097744</v>
      </c>
      <c r="D28" s="252">
        <v>12.097744</v>
      </c>
      <c r="E28" s="252">
        <v>12.097744</v>
      </c>
      <c r="F28" s="252">
        <v>12.097744</v>
      </c>
      <c r="G28" s="252">
        <v>12.097744</v>
      </c>
      <c r="H28" s="252">
        <v>12.097744</v>
      </c>
      <c r="I28" s="252">
        <v>12.097744</v>
      </c>
      <c r="J28" s="252">
        <v>12.097744</v>
      </c>
      <c r="K28" s="164"/>
      <c r="L28" s="164"/>
      <c r="M28" s="164"/>
    </row>
    <row r="29" spans="1:13" ht="13" outlineLevel="3" x14ac:dyDescent="0.3">
      <c r="A29" s="234" t="s">
        <v>197</v>
      </c>
      <c r="B29" s="252">
        <v>12.097744</v>
      </c>
      <c r="C29" s="252">
        <v>12.097744</v>
      </c>
      <c r="D29" s="252">
        <v>12.097744</v>
      </c>
      <c r="E29" s="252">
        <v>12.097744</v>
      </c>
      <c r="F29" s="252">
        <v>12.097744</v>
      </c>
      <c r="G29" s="252">
        <v>12.097744</v>
      </c>
      <c r="H29" s="252">
        <v>12.097744</v>
      </c>
      <c r="I29" s="252">
        <v>12.097744</v>
      </c>
      <c r="J29" s="252">
        <v>12.097744</v>
      </c>
      <c r="K29" s="164"/>
      <c r="L29" s="164"/>
      <c r="M29" s="164"/>
    </row>
    <row r="30" spans="1:13" ht="13" outlineLevel="3" x14ac:dyDescent="0.3">
      <c r="A30" s="234" t="s">
        <v>20</v>
      </c>
      <c r="B30" s="252">
        <v>12.097744</v>
      </c>
      <c r="C30" s="252">
        <v>12.097744</v>
      </c>
      <c r="D30" s="252">
        <v>12.097744</v>
      </c>
      <c r="E30" s="252">
        <v>12.097744</v>
      </c>
      <c r="F30" s="252">
        <v>12.097744</v>
      </c>
      <c r="G30" s="252">
        <v>12.097744</v>
      </c>
      <c r="H30" s="252">
        <v>12.097744</v>
      </c>
      <c r="I30" s="252">
        <v>12.097744</v>
      </c>
      <c r="J30" s="252">
        <v>12.097744</v>
      </c>
      <c r="K30" s="164"/>
      <c r="L30" s="164"/>
      <c r="M30" s="164"/>
    </row>
    <row r="31" spans="1:13" ht="13" outlineLevel="3" x14ac:dyDescent="0.3">
      <c r="A31" s="234" t="s">
        <v>75</v>
      </c>
      <c r="B31" s="252">
        <v>12.097744</v>
      </c>
      <c r="C31" s="252">
        <v>12.097744</v>
      </c>
      <c r="D31" s="252">
        <v>12.097744</v>
      </c>
      <c r="E31" s="252">
        <v>12.097744</v>
      </c>
      <c r="F31" s="252">
        <v>12.097744</v>
      </c>
      <c r="G31" s="252">
        <v>12.097744</v>
      </c>
      <c r="H31" s="252">
        <v>12.097744</v>
      </c>
      <c r="I31" s="252">
        <v>12.097744</v>
      </c>
      <c r="J31" s="252">
        <v>12.097744</v>
      </c>
      <c r="K31" s="164"/>
      <c r="L31" s="164"/>
      <c r="M31" s="164"/>
    </row>
    <row r="32" spans="1:13" ht="13" outlineLevel="3" x14ac:dyDescent="0.3">
      <c r="A32" s="234" t="s">
        <v>126</v>
      </c>
      <c r="B32" s="252">
        <v>12.097744</v>
      </c>
      <c r="C32" s="252">
        <v>12.097744</v>
      </c>
      <c r="D32" s="252">
        <v>12.097744</v>
      </c>
      <c r="E32" s="252">
        <v>12.097744</v>
      </c>
      <c r="F32" s="252">
        <v>12.097744</v>
      </c>
      <c r="G32" s="252">
        <v>12.097744</v>
      </c>
      <c r="H32" s="252">
        <v>12.097744</v>
      </c>
      <c r="I32" s="252">
        <v>12.097744</v>
      </c>
      <c r="J32" s="252">
        <v>12.097744</v>
      </c>
      <c r="K32" s="164"/>
      <c r="L32" s="164"/>
      <c r="M32" s="164"/>
    </row>
    <row r="33" spans="1:13" ht="13" outlineLevel="3" x14ac:dyDescent="0.3">
      <c r="A33" s="234" t="s">
        <v>46</v>
      </c>
      <c r="B33" s="252">
        <v>126.120059</v>
      </c>
      <c r="C33" s="252">
        <v>129.381271</v>
      </c>
      <c r="D33" s="252">
        <v>131.93364500000001</v>
      </c>
      <c r="E33" s="252">
        <v>138.14561599999999</v>
      </c>
      <c r="F33" s="252">
        <v>147.22369699999999</v>
      </c>
      <c r="G33" s="252">
        <v>161.22369699999999</v>
      </c>
      <c r="H33" s="252">
        <v>169.22369699999999</v>
      </c>
      <c r="I33" s="252">
        <v>158.991153</v>
      </c>
      <c r="J33" s="252">
        <v>180.991153</v>
      </c>
      <c r="K33" s="164"/>
      <c r="L33" s="164"/>
      <c r="M33" s="164"/>
    </row>
    <row r="34" spans="1:13" ht="13" outlineLevel="3" x14ac:dyDescent="0.3">
      <c r="A34" s="234" t="s">
        <v>93</v>
      </c>
      <c r="B34" s="252">
        <v>257.09775100000002</v>
      </c>
      <c r="C34" s="252">
        <v>257.09775100000002</v>
      </c>
      <c r="D34" s="252">
        <v>257.09775100000002</v>
      </c>
      <c r="E34" s="252">
        <v>257.09775100000002</v>
      </c>
      <c r="F34" s="252">
        <v>257.09775100000002</v>
      </c>
      <c r="G34" s="252">
        <v>257.09775100000002</v>
      </c>
      <c r="H34" s="252">
        <v>257.09775100000002</v>
      </c>
      <c r="I34" s="252">
        <v>257.09775100000002</v>
      </c>
      <c r="J34" s="252">
        <v>257.09775100000002</v>
      </c>
      <c r="K34" s="164"/>
      <c r="L34" s="164"/>
      <c r="M34" s="164"/>
    </row>
    <row r="35" spans="1:13" ht="13" outlineLevel="3" x14ac:dyDescent="0.3">
      <c r="A35" s="234" t="s">
        <v>97</v>
      </c>
      <c r="B35" s="252">
        <v>22.5396</v>
      </c>
      <c r="C35" s="252">
        <v>22.5396</v>
      </c>
      <c r="D35" s="252">
        <v>22.5396</v>
      </c>
      <c r="E35" s="252">
        <v>22.5396</v>
      </c>
      <c r="F35" s="252">
        <v>22.5396</v>
      </c>
      <c r="G35" s="252">
        <v>0</v>
      </c>
      <c r="H35" s="252">
        <v>6.4062809999999999</v>
      </c>
      <c r="I35" s="252">
        <v>8.7784899999999997</v>
      </c>
      <c r="J35" s="252">
        <v>8.7784899999999997</v>
      </c>
      <c r="K35" s="164"/>
      <c r="L35" s="164"/>
      <c r="M35" s="164"/>
    </row>
    <row r="36" spans="1:13" ht="13" outlineLevel="3" x14ac:dyDescent="0.3">
      <c r="A36" s="234" t="s">
        <v>158</v>
      </c>
      <c r="B36" s="252">
        <v>41.069235999999997</v>
      </c>
      <c r="C36" s="252">
        <v>41.069235999999997</v>
      </c>
      <c r="D36" s="252">
        <v>41.069235999999997</v>
      </c>
      <c r="E36" s="252">
        <v>41.069235999999997</v>
      </c>
      <c r="F36" s="252">
        <v>41.069235999999997</v>
      </c>
      <c r="G36" s="252">
        <v>41.069235999999997</v>
      </c>
      <c r="H36" s="252">
        <v>41.069235999999997</v>
      </c>
      <c r="I36" s="252">
        <v>41.069235999999997</v>
      </c>
      <c r="J36" s="252">
        <v>41.069235999999997</v>
      </c>
      <c r="K36" s="164"/>
      <c r="L36" s="164"/>
      <c r="M36" s="164"/>
    </row>
    <row r="37" spans="1:13" ht="13" outlineLevel="3" x14ac:dyDescent="0.3">
      <c r="A37" s="234" t="s">
        <v>218</v>
      </c>
      <c r="B37" s="252">
        <v>41.080407000000001</v>
      </c>
      <c r="C37" s="252">
        <v>41.080407000000001</v>
      </c>
      <c r="D37" s="252">
        <v>41.080407000000001</v>
      </c>
      <c r="E37" s="252">
        <v>41.080407000000001</v>
      </c>
      <c r="F37" s="252">
        <v>41.080407000000001</v>
      </c>
      <c r="G37" s="252">
        <v>41.080407000000001</v>
      </c>
      <c r="H37" s="252">
        <v>41.080407000000001</v>
      </c>
      <c r="I37" s="252">
        <v>41.080407000000001</v>
      </c>
      <c r="J37" s="252">
        <v>41.080407000000001</v>
      </c>
      <c r="K37" s="164"/>
      <c r="L37" s="164"/>
      <c r="M37" s="164"/>
    </row>
    <row r="38" spans="1:13" ht="13" outlineLevel="3" x14ac:dyDescent="0.3">
      <c r="A38" s="234" t="s">
        <v>42</v>
      </c>
      <c r="B38" s="252">
        <v>17.781690999999999</v>
      </c>
      <c r="C38" s="252">
        <v>17.781690999999999</v>
      </c>
      <c r="D38" s="252">
        <v>17.781690999999999</v>
      </c>
      <c r="E38" s="252">
        <v>17.781690999999999</v>
      </c>
      <c r="F38" s="252">
        <v>17.781690999999999</v>
      </c>
      <c r="G38" s="252">
        <v>17.781690999999999</v>
      </c>
      <c r="H38" s="252">
        <v>17.781690999999999</v>
      </c>
      <c r="I38" s="252">
        <v>17.781690999999999</v>
      </c>
      <c r="J38" s="252">
        <v>17.781690999999999</v>
      </c>
      <c r="K38" s="164"/>
      <c r="L38" s="164"/>
      <c r="M38" s="164"/>
    </row>
    <row r="39" spans="1:13" ht="13" outlineLevel="3" x14ac:dyDescent="0.3">
      <c r="A39" s="234" t="s">
        <v>95</v>
      </c>
      <c r="B39" s="252">
        <v>2.5</v>
      </c>
      <c r="C39" s="252">
        <v>2.5</v>
      </c>
      <c r="D39" s="252">
        <v>2.5</v>
      </c>
      <c r="E39" s="252">
        <v>2.5</v>
      </c>
      <c r="F39" s="252">
        <v>2.5</v>
      </c>
      <c r="G39" s="252">
        <v>2.5</v>
      </c>
      <c r="H39" s="252">
        <v>2.5</v>
      </c>
      <c r="I39" s="252">
        <v>2.5</v>
      </c>
      <c r="J39" s="252">
        <v>2.5</v>
      </c>
      <c r="K39" s="164"/>
      <c r="L39" s="164"/>
      <c r="M39" s="164"/>
    </row>
    <row r="40" spans="1:13" ht="13" outlineLevel="3" x14ac:dyDescent="0.3">
      <c r="A40" s="234" t="s">
        <v>199</v>
      </c>
      <c r="B40" s="252">
        <v>45.625538052300001</v>
      </c>
      <c r="C40" s="252">
        <v>45.233548435899998</v>
      </c>
      <c r="D40" s="252">
        <v>15</v>
      </c>
      <c r="E40" s="252">
        <v>15</v>
      </c>
      <c r="F40" s="252">
        <v>15</v>
      </c>
      <c r="G40" s="252">
        <v>15</v>
      </c>
      <c r="H40" s="252">
        <v>0</v>
      </c>
      <c r="I40" s="252">
        <v>0</v>
      </c>
      <c r="J40" s="252">
        <v>0</v>
      </c>
      <c r="K40" s="164"/>
      <c r="L40" s="164"/>
      <c r="M40" s="164"/>
    </row>
    <row r="41" spans="1:13" ht="13" outlineLevel="3" x14ac:dyDescent="0.3">
      <c r="A41" s="234" t="s">
        <v>147</v>
      </c>
      <c r="B41" s="252">
        <v>13</v>
      </c>
      <c r="C41" s="252">
        <v>10.5</v>
      </c>
      <c r="D41" s="252">
        <v>5.5</v>
      </c>
      <c r="E41" s="252">
        <v>5.5</v>
      </c>
      <c r="F41" s="252">
        <v>5.5</v>
      </c>
      <c r="G41" s="252">
        <v>5.5</v>
      </c>
      <c r="H41" s="252">
        <v>5.5</v>
      </c>
      <c r="I41" s="252">
        <v>5.5</v>
      </c>
      <c r="J41" s="252">
        <v>5.5</v>
      </c>
      <c r="K41" s="164"/>
      <c r="L41" s="164"/>
      <c r="M41" s="164"/>
    </row>
    <row r="42" spans="1:13" ht="13" outlineLevel="2" x14ac:dyDescent="0.3">
      <c r="A42" s="69" t="s">
        <v>118</v>
      </c>
      <c r="B42" s="56">
        <f t="shared" ref="B42:J42" si="4">SUM(B$43:B$43)</f>
        <v>1.5870302702600001</v>
      </c>
      <c r="C42" s="56">
        <f t="shared" si="4"/>
        <v>1.5870302702600001</v>
      </c>
      <c r="D42" s="56">
        <f t="shared" si="4"/>
        <v>1.5870302702600001</v>
      </c>
      <c r="E42" s="56">
        <f t="shared" si="4"/>
        <v>1.5870302702600001</v>
      </c>
      <c r="F42" s="56">
        <f t="shared" si="4"/>
        <v>1.5539671396400001</v>
      </c>
      <c r="G42" s="56">
        <f t="shared" si="4"/>
        <v>1.5539671396400001</v>
      </c>
      <c r="H42" s="56">
        <f t="shared" si="4"/>
        <v>1.5539671396400001</v>
      </c>
      <c r="I42" s="56">
        <f t="shared" si="4"/>
        <v>1.5209040090199999</v>
      </c>
      <c r="J42" s="56">
        <f t="shared" si="4"/>
        <v>1.5209040090199999</v>
      </c>
      <c r="K42" s="164"/>
      <c r="L42" s="164"/>
      <c r="M42" s="164"/>
    </row>
    <row r="43" spans="1:13" ht="13" outlineLevel="3" x14ac:dyDescent="0.3">
      <c r="A43" s="234" t="s">
        <v>30</v>
      </c>
      <c r="B43" s="252">
        <v>1.5870302702600001</v>
      </c>
      <c r="C43" s="252">
        <v>1.5870302702600001</v>
      </c>
      <c r="D43" s="252">
        <v>1.5870302702600001</v>
      </c>
      <c r="E43" s="252">
        <v>1.5870302702600001</v>
      </c>
      <c r="F43" s="252">
        <v>1.5539671396400001</v>
      </c>
      <c r="G43" s="252">
        <v>1.5539671396400001</v>
      </c>
      <c r="H43" s="252">
        <v>1.5539671396400001</v>
      </c>
      <c r="I43" s="252">
        <v>1.5209040090199999</v>
      </c>
      <c r="J43" s="252">
        <v>1.5209040090199999</v>
      </c>
      <c r="K43" s="164"/>
      <c r="L43" s="164"/>
      <c r="M43" s="164"/>
    </row>
    <row r="44" spans="1:13" ht="14.5" outlineLevel="1" x14ac:dyDescent="0.35">
      <c r="A44" s="14" t="s">
        <v>14</v>
      </c>
      <c r="B44" s="235">
        <f t="shared" ref="B44:J44" si="5">B$45+B$50+B$58</f>
        <v>68.798719139520003</v>
      </c>
      <c r="C44" s="235">
        <f t="shared" si="5"/>
        <v>67.753240650639995</v>
      </c>
      <c r="D44" s="235">
        <f t="shared" si="5"/>
        <v>66.991864908019991</v>
      </c>
      <c r="E44" s="235">
        <f t="shared" si="5"/>
        <v>66.93128043726</v>
      </c>
      <c r="F44" s="235">
        <f t="shared" si="5"/>
        <v>68.18437776639999</v>
      </c>
      <c r="G44" s="235">
        <f t="shared" si="5"/>
        <v>68.845400875780001</v>
      </c>
      <c r="H44" s="235">
        <f t="shared" si="5"/>
        <v>69.013341075039989</v>
      </c>
      <c r="I44" s="235">
        <f t="shared" si="5"/>
        <v>69.501604626290003</v>
      </c>
      <c r="J44" s="235">
        <f t="shared" si="5"/>
        <v>70.031251152829995</v>
      </c>
      <c r="K44" s="164"/>
      <c r="L44" s="164"/>
      <c r="M44" s="164"/>
    </row>
    <row r="45" spans="1:13" ht="13" outlineLevel="2" x14ac:dyDescent="0.3">
      <c r="A45" s="69" t="s">
        <v>200</v>
      </c>
      <c r="B45" s="56">
        <f t="shared" ref="B45:J45" si="6">SUM(B$46:B$49)</f>
        <v>7.9750116000000002</v>
      </c>
      <c r="C45" s="56">
        <f t="shared" si="6"/>
        <v>7.9750116000000002</v>
      </c>
      <c r="D45" s="56">
        <f t="shared" si="6"/>
        <v>7.9750116000000002</v>
      </c>
      <c r="E45" s="56">
        <f t="shared" si="6"/>
        <v>7.9750116000000002</v>
      </c>
      <c r="F45" s="56">
        <f t="shared" si="6"/>
        <v>7.9750116000000002</v>
      </c>
      <c r="G45" s="56">
        <f t="shared" si="6"/>
        <v>7.9750116000000002</v>
      </c>
      <c r="H45" s="56">
        <f t="shared" si="6"/>
        <v>7.9750116000000002</v>
      </c>
      <c r="I45" s="56">
        <f t="shared" si="6"/>
        <v>7.9750116000000002</v>
      </c>
      <c r="J45" s="56">
        <f t="shared" si="6"/>
        <v>7.9750116000000002</v>
      </c>
      <c r="K45" s="164"/>
      <c r="L45" s="164"/>
      <c r="M45" s="164"/>
    </row>
    <row r="46" spans="1:13" ht="13" outlineLevel="3" x14ac:dyDescent="0.3">
      <c r="A46" s="234" t="s">
        <v>113</v>
      </c>
      <c r="B46" s="252">
        <v>1.1600000000000001E-5</v>
      </c>
      <c r="C46" s="252">
        <v>1.1600000000000001E-5</v>
      </c>
      <c r="D46" s="252">
        <v>1.1600000000000001E-5</v>
      </c>
      <c r="E46" s="252">
        <v>1.1600000000000001E-5</v>
      </c>
      <c r="F46" s="252">
        <v>1.1600000000000001E-5</v>
      </c>
      <c r="G46" s="252">
        <v>1.1600000000000001E-5</v>
      </c>
      <c r="H46" s="252">
        <v>1.1600000000000001E-5</v>
      </c>
      <c r="I46" s="252">
        <v>1.1600000000000001E-5</v>
      </c>
      <c r="J46" s="252">
        <v>1.1600000000000001E-5</v>
      </c>
      <c r="K46" s="164"/>
      <c r="L46" s="164"/>
      <c r="M46" s="164"/>
    </row>
    <row r="47" spans="1:13" ht="13" outlineLevel="3" x14ac:dyDescent="0.3">
      <c r="A47" s="234" t="s">
        <v>76</v>
      </c>
      <c r="B47" s="252">
        <v>2.4750000000000001</v>
      </c>
      <c r="C47" s="252">
        <v>2.4750000000000001</v>
      </c>
      <c r="D47" s="252">
        <v>2.4750000000000001</v>
      </c>
      <c r="E47" s="252">
        <v>2.4750000000000001</v>
      </c>
      <c r="F47" s="252">
        <v>2.4750000000000001</v>
      </c>
      <c r="G47" s="252">
        <v>2.4750000000000001</v>
      </c>
      <c r="H47" s="252">
        <v>2.4750000000000001</v>
      </c>
      <c r="I47" s="252">
        <v>2.4750000000000001</v>
      </c>
      <c r="J47" s="252">
        <v>2.4750000000000001</v>
      </c>
      <c r="K47" s="164"/>
      <c r="L47" s="164"/>
      <c r="M47" s="164"/>
    </row>
    <row r="48" spans="1:13" ht="13" outlineLevel="3" x14ac:dyDescent="0.3">
      <c r="A48" s="234" t="s">
        <v>164</v>
      </c>
      <c r="B48" s="252">
        <v>3.5</v>
      </c>
      <c r="C48" s="252">
        <v>3.5</v>
      </c>
      <c r="D48" s="252">
        <v>3.5</v>
      </c>
      <c r="E48" s="252">
        <v>3.5</v>
      </c>
      <c r="F48" s="252">
        <v>3.5</v>
      </c>
      <c r="G48" s="252">
        <v>3.5</v>
      </c>
      <c r="H48" s="252">
        <v>3.5</v>
      </c>
      <c r="I48" s="252">
        <v>3.5</v>
      </c>
      <c r="J48" s="252">
        <v>3.5</v>
      </c>
      <c r="K48" s="164"/>
      <c r="L48" s="164"/>
      <c r="M48" s="164"/>
    </row>
    <row r="49" spans="1:13" ht="13" outlineLevel="3" x14ac:dyDescent="0.3">
      <c r="A49" s="234" t="s">
        <v>0</v>
      </c>
      <c r="B49" s="252">
        <v>2</v>
      </c>
      <c r="C49" s="252">
        <v>2</v>
      </c>
      <c r="D49" s="252">
        <v>2</v>
      </c>
      <c r="E49" s="252">
        <v>2</v>
      </c>
      <c r="F49" s="252">
        <v>2</v>
      </c>
      <c r="G49" s="252">
        <v>2</v>
      </c>
      <c r="H49" s="252">
        <v>2</v>
      </c>
      <c r="I49" s="252">
        <v>2</v>
      </c>
      <c r="J49" s="252">
        <v>2</v>
      </c>
      <c r="K49" s="164"/>
      <c r="L49" s="164"/>
      <c r="M49" s="164"/>
    </row>
    <row r="50" spans="1:13" ht="13" outlineLevel="2" x14ac:dyDescent="0.3">
      <c r="A50" s="69" t="s">
        <v>118</v>
      </c>
      <c r="B50" s="56">
        <f t="shared" ref="B50:J50" si="7">SUM(B$51:B$57)</f>
        <v>60.822752889520004</v>
      </c>
      <c r="C50" s="56">
        <f t="shared" si="7"/>
        <v>59.777274400639996</v>
      </c>
      <c r="D50" s="56">
        <f t="shared" si="7"/>
        <v>59.015898658019999</v>
      </c>
      <c r="E50" s="56">
        <f t="shared" si="7"/>
        <v>58.955314187260001</v>
      </c>
      <c r="F50" s="56">
        <f t="shared" si="7"/>
        <v>60.208411516399998</v>
      </c>
      <c r="G50" s="56">
        <f t="shared" si="7"/>
        <v>60.869434625780002</v>
      </c>
      <c r="H50" s="56">
        <f t="shared" si="7"/>
        <v>61.037374825039997</v>
      </c>
      <c r="I50" s="56">
        <f t="shared" si="7"/>
        <v>61.525638376290004</v>
      </c>
      <c r="J50" s="56">
        <f t="shared" si="7"/>
        <v>62.055284902829996</v>
      </c>
      <c r="K50" s="164"/>
      <c r="L50" s="164"/>
      <c r="M50" s="164"/>
    </row>
    <row r="51" spans="1:13" ht="13" outlineLevel="3" x14ac:dyDescent="0.3">
      <c r="A51" s="234" t="s">
        <v>143</v>
      </c>
      <c r="B51" s="252">
        <v>3.58431738666</v>
      </c>
      <c r="C51" s="252">
        <v>3.4917170181300001</v>
      </c>
      <c r="D51" s="252">
        <v>3.4177869273899999</v>
      </c>
      <c r="E51" s="252">
        <v>3.37034461442</v>
      </c>
      <c r="F51" s="252">
        <v>3.2980636903399998</v>
      </c>
      <c r="G51" s="252">
        <v>3.23893623848</v>
      </c>
      <c r="H51" s="252">
        <v>3.1488273977299999</v>
      </c>
      <c r="I51" s="252">
        <v>3.0743927236499999</v>
      </c>
      <c r="J51" s="252">
        <v>2.9875688828999998</v>
      </c>
      <c r="K51" s="164"/>
      <c r="L51" s="164"/>
      <c r="M51" s="164"/>
    </row>
    <row r="52" spans="1:13" ht="13" outlineLevel="3" x14ac:dyDescent="0.3">
      <c r="A52" s="234" t="s">
        <v>128</v>
      </c>
      <c r="B52" s="252">
        <v>0.43890773350000001</v>
      </c>
      <c r="C52" s="252">
        <v>0.42398510576999998</v>
      </c>
      <c r="D52" s="252">
        <v>0.41391675025000002</v>
      </c>
      <c r="E52" s="252">
        <v>0.41073521696999998</v>
      </c>
      <c r="F52" s="252">
        <v>0.40109564479999998</v>
      </c>
      <c r="G52" s="252">
        <v>0.39487597541000002</v>
      </c>
      <c r="H52" s="252">
        <v>0.38060114489000002</v>
      </c>
      <c r="I52" s="252">
        <v>0.37040159771999998</v>
      </c>
      <c r="J52" s="252">
        <v>0.35698086722</v>
      </c>
      <c r="K52" s="164"/>
      <c r="L52" s="164"/>
      <c r="M52" s="164"/>
    </row>
    <row r="53" spans="1:13" ht="13" outlineLevel="3" x14ac:dyDescent="0.3">
      <c r="A53" s="234" t="s">
        <v>202</v>
      </c>
      <c r="B53" s="252">
        <v>0.33762133300000002</v>
      </c>
      <c r="C53" s="252">
        <v>0.32614238846999999</v>
      </c>
      <c r="D53" s="252">
        <v>0.31839749949000001</v>
      </c>
      <c r="E53" s="252">
        <v>0.31595016605999998</v>
      </c>
      <c r="F53" s="252">
        <v>0.30853511040999998</v>
      </c>
      <c r="G53" s="252">
        <v>0.30375074919</v>
      </c>
      <c r="H53" s="252">
        <v>0.29277011020999999</v>
      </c>
      <c r="I53" s="252">
        <v>0.28492430455000001</v>
      </c>
      <c r="J53" s="252">
        <v>0.27460066557000001</v>
      </c>
      <c r="K53" s="164"/>
      <c r="L53" s="164"/>
      <c r="M53" s="164"/>
    </row>
    <row r="54" spans="1:13" ht="13" outlineLevel="3" x14ac:dyDescent="0.3">
      <c r="A54" s="234" t="s">
        <v>185</v>
      </c>
      <c r="B54" s="252">
        <v>0.47266986649999998</v>
      </c>
      <c r="C54" s="252">
        <v>0.45659934422999998</v>
      </c>
      <c r="D54" s="252">
        <v>0.44575649974999998</v>
      </c>
      <c r="E54" s="252">
        <v>0.44233023303000002</v>
      </c>
      <c r="F54" s="252">
        <v>0.43194915519999999</v>
      </c>
      <c r="G54" s="252">
        <v>0.42525104958999999</v>
      </c>
      <c r="H54" s="252">
        <v>0.40987815510999998</v>
      </c>
      <c r="I54" s="252">
        <v>0.39889402728000001</v>
      </c>
      <c r="J54" s="252">
        <v>0.38444093278000002</v>
      </c>
      <c r="K54" s="164"/>
      <c r="L54" s="164"/>
      <c r="M54" s="164"/>
    </row>
    <row r="55" spans="1:13" ht="13" outlineLevel="3" x14ac:dyDescent="0.3">
      <c r="A55" s="234" t="s">
        <v>63</v>
      </c>
      <c r="B55" s="252">
        <v>11.39334056433</v>
      </c>
      <c r="C55" s="252">
        <v>11.316509228679999</v>
      </c>
      <c r="D55" s="252">
        <v>12.21268514456</v>
      </c>
      <c r="E55" s="252">
        <v>12.696562370720001</v>
      </c>
      <c r="F55" s="252">
        <v>13.205688354079999</v>
      </c>
      <c r="G55" s="252">
        <v>13.821234488769999</v>
      </c>
      <c r="H55" s="252">
        <v>13.99442030688</v>
      </c>
      <c r="I55" s="252">
        <v>14.310625384270001</v>
      </c>
      <c r="J55" s="252">
        <v>14.62591897767</v>
      </c>
      <c r="K55" s="164"/>
      <c r="L55" s="164"/>
      <c r="M55" s="164"/>
    </row>
    <row r="56" spans="1:13" ht="13" outlineLevel="3" x14ac:dyDescent="0.3">
      <c r="A56" s="234" t="s">
        <v>182</v>
      </c>
      <c r="B56" s="252">
        <v>13.171333369219999</v>
      </c>
      <c r="C56" s="252">
        <v>12.97607546887</v>
      </c>
      <c r="D56" s="252">
        <v>12.839997142670001</v>
      </c>
      <c r="E56" s="252">
        <v>12.78847173036</v>
      </c>
      <c r="F56" s="252">
        <v>12.65843337862</v>
      </c>
      <c r="G56" s="252">
        <v>12.570878066080001</v>
      </c>
      <c r="H56" s="252">
        <v>12.384447808459999</v>
      </c>
      <c r="I56" s="252">
        <v>12.248608823890001</v>
      </c>
      <c r="J56" s="252">
        <v>12.07308847749</v>
      </c>
      <c r="K56" s="164"/>
      <c r="L56" s="164"/>
      <c r="M56" s="164"/>
    </row>
    <row r="57" spans="1:13" ht="13" outlineLevel="3" x14ac:dyDescent="0.3">
      <c r="A57" s="234" t="s">
        <v>215</v>
      </c>
      <c r="B57" s="252">
        <v>31.42456263631</v>
      </c>
      <c r="C57" s="252">
        <v>30.786245846490001</v>
      </c>
      <c r="D57" s="252">
        <v>29.367358693909999</v>
      </c>
      <c r="E57" s="252">
        <v>28.930919855700001</v>
      </c>
      <c r="F57" s="252">
        <v>29.90464618295</v>
      </c>
      <c r="G57" s="252">
        <v>30.11450805826</v>
      </c>
      <c r="H57" s="252">
        <v>30.426429901759999</v>
      </c>
      <c r="I57" s="252">
        <v>30.83779151493</v>
      </c>
      <c r="J57" s="252">
        <v>31.3526860992</v>
      </c>
      <c r="K57" s="164"/>
      <c r="L57" s="164"/>
      <c r="M57" s="164"/>
    </row>
    <row r="58" spans="1:13" ht="13" outlineLevel="2" x14ac:dyDescent="0.3">
      <c r="A58" s="69" t="s">
        <v>141</v>
      </c>
      <c r="B58" s="56">
        <f t="shared" ref="B58:J58" si="8">SUM(B$59:B$59)</f>
        <v>9.5465000000000003E-4</v>
      </c>
      <c r="C58" s="56">
        <f t="shared" si="8"/>
        <v>9.5465000000000003E-4</v>
      </c>
      <c r="D58" s="56">
        <f t="shared" si="8"/>
        <v>9.5465000000000003E-4</v>
      </c>
      <c r="E58" s="56">
        <f t="shared" si="8"/>
        <v>9.5465000000000003E-4</v>
      </c>
      <c r="F58" s="56">
        <f t="shared" si="8"/>
        <v>9.5465000000000003E-4</v>
      </c>
      <c r="G58" s="56">
        <f t="shared" si="8"/>
        <v>9.5465000000000003E-4</v>
      </c>
      <c r="H58" s="56">
        <f t="shared" si="8"/>
        <v>9.5465000000000003E-4</v>
      </c>
      <c r="I58" s="56">
        <f t="shared" si="8"/>
        <v>9.5465000000000003E-4</v>
      </c>
      <c r="J58" s="56">
        <f t="shared" si="8"/>
        <v>9.5465000000000003E-4</v>
      </c>
      <c r="K58" s="164"/>
      <c r="L58" s="164"/>
      <c r="M58" s="164"/>
    </row>
    <row r="59" spans="1:13" ht="13" outlineLevel="3" x14ac:dyDescent="0.3">
      <c r="A59" s="234" t="s">
        <v>69</v>
      </c>
      <c r="B59" s="252">
        <v>9.5465000000000003E-4</v>
      </c>
      <c r="C59" s="252">
        <v>9.5465000000000003E-4</v>
      </c>
      <c r="D59" s="252">
        <v>9.5465000000000003E-4</v>
      </c>
      <c r="E59" s="252">
        <v>9.5465000000000003E-4</v>
      </c>
      <c r="F59" s="252">
        <v>9.5465000000000003E-4</v>
      </c>
      <c r="G59" s="252">
        <v>9.5465000000000003E-4</v>
      </c>
      <c r="H59" s="252">
        <v>9.5465000000000003E-4</v>
      </c>
      <c r="I59" s="252">
        <v>9.5465000000000003E-4</v>
      </c>
      <c r="J59" s="252">
        <v>9.5465000000000003E-4</v>
      </c>
      <c r="K59" s="164"/>
      <c r="L59" s="164"/>
      <c r="M59" s="164"/>
    </row>
    <row r="60" spans="1:13" ht="14.5" x14ac:dyDescent="0.35">
      <c r="A60" s="51" t="s">
        <v>62</v>
      </c>
      <c r="B60" s="239">
        <f t="shared" ref="B60:J60" si="9">B$61+B$102</f>
        <v>3863.0094156951195</v>
      </c>
      <c r="C60" s="239">
        <f t="shared" si="9"/>
        <v>3817.5200378600707</v>
      </c>
      <c r="D60" s="239">
        <f t="shared" si="9"/>
        <v>3824.5612542483395</v>
      </c>
      <c r="E60" s="239">
        <f t="shared" si="9"/>
        <v>4239.5261811074797</v>
      </c>
      <c r="F60" s="239">
        <f t="shared" si="9"/>
        <v>4298.9202758870097</v>
      </c>
      <c r="G60" s="239">
        <f t="shared" si="9"/>
        <v>4410.1159198064697</v>
      </c>
      <c r="H60" s="239">
        <f t="shared" si="9"/>
        <v>4456.3319906230099</v>
      </c>
      <c r="I60" s="239">
        <f t="shared" si="9"/>
        <v>4633.0754600547098</v>
      </c>
      <c r="J60" s="239">
        <f t="shared" si="9"/>
        <v>4621.2156887333113</v>
      </c>
      <c r="K60" s="164"/>
      <c r="L60" s="164"/>
      <c r="M60" s="164"/>
    </row>
    <row r="61" spans="1:13" ht="14.5" outlineLevel="1" x14ac:dyDescent="0.35">
      <c r="A61" s="14" t="s">
        <v>68</v>
      </c>
      <c r="B61" s="235">
        <f t="shared" ref="B61:J61" si="10">B$62+B$71+B$81+B$83+B$90+B$98+B$100</f>
        <v>3600.3931568676694</v>
      </c>
      <c r="C61" s="235">
        <f t="shared" si="10"/>
        <v>3551.6978793312005</v>
      </c>
      <c r="D61" s="235">
        <f t="shared" si="10"/>
        <v>3568.8610702126493</v>
      </c>
      <c r="E61" s="235">
        <f t="shared" si="10"/>
        <v>3994.7584677527793</v>
      </c>
      <c r="F61" s="235">
        <f t="shared" si="10"/>
        <v>4056.0631019454299</v>
      </c>
      <c r="G61" s="235">
        <f t="shared" si="10"/>
        <v>4161.4610710117195</v>
      </c>
      <c r="H61" s="235">
        <f t="shared" si="10"/>
        <v>4207.56872677908</v>
      </c>
      <c r="I61" s="235">
        <f t="shared" si="10"/>
        <v>4378.7884878476398</v>
      </c>
      <c r="J61" s="235">
        <f t="shared" si="10"/>
        <v>4398.4287530676011</v>
      </c>
      <c r="K61" s="164"/>
      <c r="L61" s="164"/>
      <c r="M61" s="164"/>
    </row>
    <row r="62" spans="1:13" ht="13" outlineLevel="2" x14ac:dyDescent="0.3">
      <c r="A62" s="69" t="s">
        <v>177</v>
      </c>
      <c r="B62" s="56">
        <f t="shared" ref="B62:J62" si="11">SUM(B$63:B$70)</f>
        <v>2252.5797122582298</v>
      </c>
      <c r="C62" s="56">
        <f t="shared" si="11"/>
        <v>2217.7179727264302</v>
      </c>
      <c r="D62" s="56">
        <f t="shared" si="11"/>
        <v>2227.5529111010201</v>
      </c>
      <c r="E62" s="56">
        <f t="shared" si="11"/>
        <v>2554.5693694696997</v>
      </c>
      <c r="F62" s="56">
        <f t="shared" si="11"/>
        <v>2604.3797493532197</v>
      </c>
      <c r="G62" s="56">
        <f t="shared" si="11"/>
        <v>2677.2195717945101</v>
      </c>
      <c r="H62" s="56">
        <f t="shared" si="11"/>
        <v>2727.8843560546702</v>
      </c>
      <c r="I62" s="56">
        <f t="shared" si="11"/>
        <v>2877.0260684258601</v>
      </c>
      <c r="J62" s="56">
        <f t="shared" si="11"/>
        <v>3062.7549033411201</v>
      </c>
      <c r="K62" s="164"/>
      <c r="L62" s="164"/>
      <c r="M62" s="164"/>
    </row>
    <row r="63" spans="1:13" ht="13" outlineLevel="3" x14ac:dyDescent="0.3">
      <c r="A63" s="234" t="s">
        <v>109</v>
      </c>
      <c r="B63" s="252">
        <v>0.25340819184000002</v>
      </c>
      <c r="C63" s="252">
        <v>0.24666351221999999</v>
      </c>
      <c r="D63" s="252">
        <v>0.24793812099000001</v>
      </c>
      <c r="E63" s="252">
        <v>0.24164522787000001</v>
      </c>
      <c r="F63" s="252">
        <v>0.39962747907000001</v>
      </c>
      <c r="G63" s="252">
        <v>0.41203931583999998</v>
      </c>
      <c r="H63" s="252">
        <v>0.40769108239000001</v>
      </c>
      <c r="I63" s="252">
        <v>0.41769089088</v>
      </c>
      <c r="J63" s="252">
        <v>0.42978770641000003</v>
      </c>
      <c r="K63" s="164"/>
      <c r="L63" s="164"/>
      <c r="M63" s="164"/>
    </row>
    <row r="64" spans="1:13" ht="13" outlineLevel="3" x14ac:dyDescent="0.3">
      <c r="A64" s="234" t="s">
        <v>74</v>
      </c>
      <c r="B64" s="252">
        <v>0</v>
      </c>
      <c r="C64" s="252">
        <v>0</v>
      </c>
      <c r="D64" s="252">
        <v>0</v>
      </c>
      <c r="E64" s="252">
        <v>0</v>
      </c>
      <c r="F64" s="252">
        <v>0</v>
      </c>
      <c r="G64" s="252">
        <v>0</v>
      </c>
      <c r="H64" s="252">
        <v>0</v>
      </c>
      <c r="I64" s="252">
        <v>0</v>
      </c>
      <c r="J64" s="252">
        <v>3.1993149999999999</v>
      </c>
      <c r="K64" s="164"/>
      <c r="L64" s="164"/>
      <c r="M64" s="164"/>
    </row>
    <row r="65" spans="1:13" ht="13" outlineLevel="3" x14ac:dyDescent="0.3">
      <c r="A65" s="234" t="s">
        <v>53</v>
      </c>
      <c r="B65" s="252">
        <v>7.3589337960099996</v>
      </c>
      <c r="C65" s="252">
        <v>7.1630693671500003</v>
      </c>
      <c r="D65" s="252">
        <v>7.2000838039100001</v>
      </c>
      <c r="E65" s="252">
        <v>7.3458738626000004</v>
      </c>
      <c r="F65" s="252">
        <v>6.9813972608499997</v>
      </c>
      <c r="G65" s="252">
        <v>6.0675658653299998</v>
      </c>
      <c r="H65" s="252">
        <v>5.8527493243800004</v>
      </c>
      <c r="I65" s="252">
        <v>5.9963050088100003</v>
      </c>
      <c r="J65" s="252">
        <v>6.1745186743899998</v>
      </c>
      <c r="K65" s="164"/>
      <c r="L65" s="164"/>
      <c r="M65" s="164"/>
    </row>
    <row r="66" spans="1:13" ht="13" outlineLevel="3" x14ac:dyDescent="0.3">
      <c r="A66" s="234" t="s">
        <v>98</v>
      </c>
      <c r="B66" s="252">
        <v>115.07812630904</v>
      </c>
      <c r="C66" s="252">
        <v>112.0152218031</v>
      </c>
      <c r="D66" s="252">
        <v>112.12524442188</v>
      </c>
      <c r="E66" s="252">
        <v>114.99705868738</v>
      </c>
      <c r="F66" s="252">
        <v>115.26546710188001</v>
      </c>
      <c r="G66" s="252">
        <v>118.23262721198</v>
      </c>
      <c r="H66" s="252">
        <v>116.95879096132001</v>
      </c>
      <c r="I66" s="252">
        <v>119.82754517503</v>
      </c>
      <c r="J66" s="252">
        <v>122.77904939731</v>
      </c>
      <c r="K66" s="164"/>
      <c r="L66" s="164"/>
      <c r="M66" s="164"/>
    </row>
    <row r="67" spans="1:13" ht="13" outlineLevel="3" x14ac:dyDescent="0.3">
      <c r="A67" s="234" t="s">
        <v>168</v>
      </c>
      <c r="B67" s="252">
        <v>1249.7759189999999</v>
      </c>
      <c r="C67" s="252">
        <v>1216.5120449999999</v>
      </c>
      <c r="D67" s="252">
        <v>1222.7982480000001</v>
      </c>
      <c r="E67" s="252">
        <v>1445.1383699999999</v>
      </c>
      <c r="F67" s="252">
        <v>1487.8269720000001</v>
      </c>
      <c r="G67" s="252">
        <v>1534.0366710000001</v>
      </c>
      <c r="H67" s="252">
        <v>1599.7884300000001</v>
      </c>
      <c r="I67" s="252">
        <v>1639.0278900000001</v>
      </c>
      <c r="J67" s="252">
        <v>1808.30278648276</v>
      </c>
      <c r="K67" s="164"/>
      <c r="L67" s="164"/>
      <c r="M67" s="164"/>
    </row>
    <row r="68" spans="1:13" ht="13" outlineLevel="3" x14ac:dyDescent="0.3">
      <c r="A68" s="234" t="s">
        <v>135</v>
      </c>
      <c r="B68" s="252">
        <v>495.86324140484999</v>
      </c>
      <c r="C68" s="252">
        <v>501.92923545910998</v>
      </c>
      <c r="D68" s="252">
        <v>502.64973320841</v>
      </c>
      <c r="E68" s="252">
        <v>578.71675255669004</v>
      </c>
      <c r="F68" s="252">
        <v>582.94990672846995</v>
      </c>
      <c r="G68" s="252">
        <v>597.12860877704998</v>
      </c>
      <c r="H68" s="252">
        <v>595.88922005227005</v>
      </c>
      <c r="I68" s="252">
        <v>602.68391304535999</v>
      </c>
      <c r="J68" s="252">
        <v>603.85977725224996</v>
      </c>
      <c r="K68" s="164"/>
      <c r="L68" s="164"/>
      <c r="M68" s="164"/>
    </row>
    <row r="69" spans="1:13" ht="13" outlineLevel="3" x14ac:dyDescent="0.3">
      <c r="A69" s="234" t="s">
        <v>150</v>
      </c>
      <c r="B69" s="252">
        <v>379.91330392216003</v>
      </c>
      <c r="C69" s="252">
        <v>375.50740571282</v>
      </c>
      <c r="D69" s="252">
        <v>378.14912409018001</v>
      </c>
      <c r="E69" s="252">
        <v>403.60706530581001</v>
      </c>
      <c r="F69" s="252">
        <v>406.32428882629</v>
      </c>
      <c r="G69" s="252">
        <v>416.60499181606002</v>
      </c>
      <c r="H69" s="252">
        <v>404.40933732658999</v>
      </c>
      <c r="I69" s="252">
        <v>504.39578580952002</v>
      </c>
      <c r="J69" s="252">
        <v>513.30644428154994</v>
      </c>
      <c r="K69" s="164"/>
      <c r="L69" s="164"/>
      <c r="M69" s="164"/>
    </row>
    <row r="70" spans="1:13" ht="13" outlineLevel="3" x14ac:dyDescent="0.3">
      <c r="A70" s="234" t="s">
        <v>145</v>
      </c>
      <c r="B70" s="252">
        <v>4.33677963433</v>
      </c>
      <c r="C70" s="252">
        <v>4.3443318720299997</v>
      </c>
      <c r="D70" s="252">
        <v>4.3825394556499999</v>
      </c>
      <c r="E70" s="252">
        <v>4.5226038293500004</v>
      </c>
      <c r="F70" s="252">
        <v>4.6320899566599998</v>
      </c>
      <c r="G70" s="252">
        <v>4.73706780825</v>
      </c>
      <c r="H70" s="252">
        <v>4.5781373077199996</v>
      </c>
      <c r="I70" s="252">
        <v>4.67693849626</v>
      </c>
      <c r="J70" s="252">
        <v>4.7032245464500004</v>
      </c>
      <c r="K70" s="164"/>
      <c r="L70" s="164"/>
      <c r="M70" s="164"/>
    </row>
    <row r="71" spans="1:13" ht="13" outlineLevel="2" x14ac:dyDescent="0.3">
      <c r="A71" s="69" t="s">
        <v>99</v>
      </c>
      <c r="B71" s="56">
        <f t="shared" ref="B71:J71" si="12">SUM(B$72:B$80)</f>
        <v>239.95764692871998</v>
      </c>
      <c r="C71" s="56">
        <f t="shared" si="12"/>
        <v>234.34978612478</v>
      </c>
      <c r="D71" s="56">
        <f t="shared" si="12"/>
        <v>233.80292589438</v>
      </c>
      <c r="E71" s="56">
        <f t="shared" si="12"/>
        <v>297.79472413912004</v>
      </c>
      <c r="F71" s="56">
        <f t="shared" si="12"/>
        <v>298.51711193435005</v>
      </c>
      <c r="G71" s="56">
        <f t="shared" si="12"/>
        <v>304.82322493201002</v>
      </c>
      <c r="H71" s="56">
        <f t="shared" si="12"/>
        <v>303.61214186157002</v>
      </c>
      <c r="I71" s="56">
        <f t="shared" si="12"/>
        <v>307.50867614409998</v>
      </c>
      <c r="J71" s="56">
        <f t="shared" si="12"/>
        <v>318.51823714815998</v>
      </c>
      <c r="K71" s="164"/>
      <c r="L71" s="164"/>
      <c r="M71" s="164"/>
    </row>
    <row r="72" spans="1:13" ht="13" outlineLevel="3" x14ac:dyDescent="0.3">
      <c r="A72" s="234" t="s">
        <v>24</v>
      </c>
      <c r="B72" s="252">
        <v>0.89084539944999996</v>
      </c>
      <c r="C72" s="252">
        <v>0.88181170095000005</v>
      </c>
      <c r="D72" s="252">
        <v>0.88668956744000005</v>
      </c>
      <c r="E72" s="252">
        <v>0.91061040421999995</v>
      </c>
      <c r="F72" s="252">
        <v>0.91334421414</v>
      </c>
      <c r="G72" s="252">
        <v>0.94572920568999996</v>
      </c>
      <c r="H72" s="252">
        <v>0.94146130216000001</v>
      </c>
      <c r="I72" s="252">
        <v>0.96825925341999997</v>
      </c>
      <c r="J72" s="252">
        <v>0.99763668660000004</v>
      </c>
      <c r="K72" s="164"/>
      <c r="L72" s="164"/>
      <c r="M72" s="164"/>
    </row>
    <row r="73" spans="1:13" ht="13" outlineLevel="3" x14ac:dyDescent="0.3">
      <c r="A73" s="234" t="s">
        <v>13</v>
      </c>
      <c r="B73" s="252">
        <v>8.4415800000000001</v>
      </c>
      <c r="C73" s="252">
        <v>8.2169000000000008</v>
      </c>
      <c r="D73" s="252">
        <v>8.2593599999999991</v>
      </c>
      <c r="E73" s="252">
        <v>8.4733999999999998</v>
      </c>
      <c r="F73" s="252">
        <v>8.4994399999999999</v>
      </c>
      <c r="G73" s="252">
        <v>8.76342</v>
      </c>
      <c r="H73" s="252">
        <v>8.6709399999999999</v>
      </c>
      <c r="I73" s="252">
        <v>8.8836200000000005</v>
      </c>
      <c r="J73" s="252">
        <v>9.1409000000000002</v>
      </c>
      <c r="K73" s="164"/>
      <c r="L73" s="164"/>
      <c r="M73" s="164"/>
    </row>
    <row r="74" spans="1:13" ht="13" outlineLevel="3" x14ac:dyDescent="0.3">
      <c r="A74" s="234" t="s">
        <v>28</v>
      </c>
      <c r="B74" s="252">
        <v>139.85243126616001</v>
      </c>
      <c r="C74" s="252">
        <v>137.61768721458</v>
      </c>
      <c r="D74" s="252">
        <v>137.18955454834</v>
      </c>
      <c r="E74" s="252">
        <v>198.91362289788</v>
      </c>
      <c r="F74" s="252">
        <v>200.09456749597001</v>
      </c>
      <c r="G74" s="252">
        <v>203.55292376752001</v>
      </c>
      <c r="H74" s="252">
        <v>203.89777528073</v>
      </c>
      <c r="I74" s="252">
        <v>204.17346600575999</v>
      </c>
      <c r="J74" s="252">
        <v>210.51558712175</v>
      </c>
      <c r="K74" s="164"/>
      <c r="L74" s="164"/>
      <c r="M74" s="164"/>
    </row>
    <row r="75" spans="1:13" ht="13" outlineLevel="3" x14ac:dyDescent="0.3">
      <c r="A75" s="234" t="s">
        <v>112</v>
      </c>
      <c r="B75" s="252">
        <v>8.4415800000000001</v>
      </c>
      <c r="C75" s="252">
        <v>8.2169000000000008</v>
      </c>
      <c r="D75" s="252">
        <v>8.2593599999999991</v>
      </c>
      <c r="E75" s="252">
        <v>8.4733999999999998</v>
      </c>
      <c r="F75" s="252">
        <v>8.4994399999999999</v>
      </c>
      <c r="G75" s="252">
        <v>8.76342</v>
      </c>
      <c r="H75" s="252">
        <v>8.6709399999999999</v>
      </c>
      <c r="I75" s="252">
        <v>8.8836200000000005</v>
      </c>
      <c r="J75" s="252">
        <v>9.1409000000000002</v>
      </c>
      <c r="K75" s="164"/>
      <c r="L75" s="164"/>
      <c r="M75" s="164"/>
    </row>
    <row r="76" spans="1:13" ht="13" outlineLevel="3" x14ac:dyDescent="0.3">
      <c r="A76" s="234" t="s">
        <v>52</v>
      </c>
      <c r="B76" s="252">
        <v>23.719138560360001</v>
      </c>
      <c r="C76" s="252">
        <v>23.087833040340001</v>
      </c>
      <c r="D76" s="252">
        <v>23.207137083340001</v>
      </c>
      <c r="E76" s="252">
        <v>23.81194617653</v>
      </c>
      <c r="F76" s="252">
        <v>23.88512377684</v>
      </c>
      <c r="G76" s="252">
        <v>24.62696029484</v>
      </c>
      <c r="H76" s="252">
        <v>24.36707302616</v>
      </c>
      <c r="I76" s="252">
        <v>24.96474629934</v>
      </c>
      <c r="J76" s="252">
        <v>25.695097825449999</v>
      </c>
      <c r="K76" s="164"/>
      <c r="L76" s="164"/>
      <c r="M76" s="164"/>
    </row>
    <row r="77" spans="1:13" ht="13" outlineLevel="3" x14ac:dyDescent="0.3">
      <c r="A77" s="234" t="s">
        <v>114</v>
      </c>
      <c r="B77" s="252">
        <v>3.6823600697400001</v>
      </c>
      <c r="C77" s="252">
        <v>3.58435085103</v>
      </c>
      <c r="D77" s="252">
        <v>3.6104009927899998</v>
      </c>
      <c r="E77" s="252">
        <v>3.7077842190400001</v>
      </c>
      <c r="F77" s="252">
        <v>3.7191787833299998</v>
      </c>
      <c r="G77" s="252">
        <v>4.0651487357200002</v>
      </c>
      <c r="H77" s="252">
        <v>4.0222493933300001</v>
      </c>
      <c r="I77" s="252">
        <v>4.3628039657100004</v>
      </c>
      <c r="J77" s="252">
        <v>4.5209458001799998</v>
      </c>
      <c r="K77" s="164"/>
      <c r="L77" s="164"/>
      <c r="M77" s="164"/>
    </row>
    <row r="78" spans="1:13" ht="13" outlineLevel="3" x14ac:dyDescent="0.3">
      <c r="A78" s="234" t="s">
        <v>140</v>
      </c>
      <c r="B78" s="252">
        <v>1.7948754040000001E-2</v>
      </c>
      <c r="C78" s="252">
        <v>1.7897812669999999E-2</v>
      </c>
      <c r="D78" s="252">
        <v>1.8055220569999999E-2</v>
      </c>
      <c r="E78" s="252">
        <v>1.8534249070000001E-2</v>
      </c>
      <c r="F78" s="252">
        <v>1.8745669949999998E-2</v>
      </c>
      <c r="G78" s="252">
        <v>1.9138504510000001E-2</v>
      </c>
      <c r="H78" s="252">
        <v>1.915613079E-2</v>
      </c>
      <c r="I78" s="252">
        <v>1.9388485840000001E-2</v>
      </c>
      <c r="J78" s="252">
        <v>1.9464567110000001E-2</v>
      </c>
      <c r="K78" s="164"/>
      <c r="L78" s="164"/>
      <c r="M78" s="164"/>
    </row>
    <row r="79" spans="1:13" ht="13" outlineLevel="3" x14ac:dyDescent="0.3">
      <c r="A79" s="234" t="s">
        <v>223</v>
      </c>
      <c r="B79" s="252">
        <v>18.97010688824</v>
      </c>
      <c r="C79" s="252">
        <v>18.465200980150001</v>
      </c>
      <c r="D79" s="252">
        <v>18.560618039320001</v>
      </c>
      <c r="E79" s="252">
        <v>18.8921324491</v>
      </c>
      <c r="F79" s="252">
        <v>19.0301760358</v>
      </c>
      <c r="G79" s="252">
        <v>19.621225077839998</v>
      </c>
      <c r="H79" s="252">
        <v>19.345499141409999</v>
      </c>
      <c r="I79" s="252">
        <v>19.919279530880001</v>
      </c>
      <c r="J79" s="252">
        <v>20.496165106549999</v>
      </c>
      <c r="K79" s="164"/>
      <c r="L79" s="164"/>
      <c r="M79" s="164"/>
    </row>
    <row r="80" spans="1:13" ht="13" outlineLevel="3" x14ac:dyDescent="0.3">
      <c r="A80" s="234" t="s">
        <v>25</v>
      </c>
      <c r="B80" s="252">
        <v>35.941655990729998</v>
      </c>
      <c r="C80" s="252">
        <v>34.261204525060002</v>
      </c>
      <c r="D80" s="252">
        <v>33.811750442579999</v>
      </c>
      <c r="E80" s="252">
        <v>34.59329374328</v>
      </c>
      <c r="F80" s="252">
        <v>33.857095958320002</v>
      </c>
      <c r="G80" s="252">
        <v>34.465259345889997</v>
      </c>
      <c r="H80" s="252">
        <v>33.67704758699</v>
      </c>
      <c r="I80" s="252">
        <v>35.333492603149999</v>
      </c>
      <c r="J80" s="252">
        <v>37.99154004052</v>
      </c>
      <c r="K80" s="164"/>
      <c r="L80" s="164"/>
      <c r="M80" s="164"/>
    </row>
    <row r="81" spans="1:13" ht="13" outlineLevel="2" x14ac:dyDescent="0.3">
      <c r="A81" s="69" t="s">
        <v>214</v>
      </c>
      <c r="B81" s="56">
        <f t="shared" ref="B81:J81" si="13">SUM(B$82:B$82)</f>
        <v>23.011859616860001</v>
      </c>
      <c r="C81" s="56">
        <f t="shared" si="13"/>
        <v>22.946548355160001</v>
      </c>
      <c r="D81" s="56">
        <f t="shared" si="13"/>
        <v>23.148358942120002</v>
      </c>
      <c r="E81" s="56">
        <f t="shared" si="13"/>
        <v>23.762515027399999</v>
      </c>
      <c r="F81" s="56">
        <f t="shared" si="13"/>
        <v>24.033574939169998</v>
      </c>
      <c r="G81" s="56">
        <f t="shared" si="13"/>
        <v>24.53722291559</v>
      </c>
      <c r="H81" s="56">
        <f t="shared" si="13"/>
        <v>24.559821339159999</v>
      </c>
      <c r="I81" s="56">
        <f t="shared" si="13"/>
        <v>24.85772066553</v>
      </c>
      <c r="J81" s="56">
        <f t="shared" si="13"/>
        <v>24.95526345899</v>
      </c>
      <c r="K81" s="164"/>
      <c r="L81" s="164"/>
      <c r="M81" s="164"/>
    </row>
    <row r="82" spans="1:13" ht="13" outlineLevel="3" x14ac:dyDescent="0.3">
      <c r="A82" s="234" t="s">
        <v>123</v>
      </c>
      <c r="B82" s="252">
        <v>23.011859616860001</v>
      </c>
      <c r="C82" s="252">
        <v>22.946548355160001</v>
      </c>
      <c r="D82" s="252">
        <v>23.148358942120002</v>
      </c>
      <c r="E82" s="252">
        <v>23.762515027399999</v>
      </c>
      <c r="F82" s="252">
        <v>24.033574939169998</v>
      </c>
      <c r="G82" s="252">
        <v>24.53722291559</v>
      </c>
      <c r="H82" s="252">
        <v>24.559821339159999</v>
      </c>
      <c r="I82" s="252">
        <v>24.85772066553</v>
      </c>
      <c r="J82" s="252">
        <v>24.95526345899</v>
      </c>
      <c r="K82" s="164"/>
      <c r="L82" s="164"/>
      <c r="M82" s="164"/>
    </row>
    <row r="83" spans="1:13" ht="13" outlineLevel="2" x14ac:dyDescent="0.3">
      <c r="A83" s="69" t="s">
        <v>225</v>
      </c>
      <c r="B83" s="56">
        <f t="shared" ref="B83:J83" si="14">SUM(B$84:B$89)</f>
        <v>59.488384682030002</v>
      </c>
      <c r="C83" s="56">
        <f t="shared" si="14"/>
        <v>57.90504953976</v>
      </c>
      <c r="D83" s="56">
        <f t="shared" si="14"/>
        <v>57.233460656280002</v>
      </c>
      <c r="E83" s="56">
        <f t="shared" si="14"/>
        <v>64.749997945169994</v>
      </c>
      <c r="F83" s="56">
        <f t="shared" si="14"/>
        <v>64.78977742427</v>
      </c>
      <c r="G83" s="56">
        <f t="shared" si="14"/>
        <v>66.550707184269996</v>
      </c>
      <c r="H83" s="56">
        <f t="shared" si="14"/>
        <v>64.359368147739985</v>
      </c>
      <c r="I83" s="56">
        <f t="shared" si="14"/>
        <v>66.153445489519996</v>
      </c>
      <c r="J83" s="56">
        <f t="shared" si="14"/>
        <v>66.685659693809995</v>
      </c>
      <c r="K83" s="164"/>
      <c r="L83" s="164"/>
      <c r="M83" s="164"/>
    </row>
    <row r="84" spans="1:13" ht="13" outlineLevel="3" x14ac:dyDescent="0.3">
      <c r="A84" s="234" t="s">
        <v>64</v>
      </c>
      <c r="B84" s="252">
        <v>27.435134999999999</v>
      </c>
      <c r="C84" s="252">
        <v>26.704924999999999</v>
      </c>
      <c r="D84" s="252">
        <v>26.842919999999999</v>
      </c>
      <c r="E84" s="252">
        <v>27.538550000000001</v>
      </c>
      <c r="F84" s="252">
        <v>27.623180000000001</v>
      </c>
      <c r="G84" s="252">
        <v>28.481114999999999</v>
      </c>
      <c r="H84" s="252">
        <v>28.180554999999998</v>
      </c>
      <c r="I84" s="252">
        <v>28.871765</v>
      </c>
      <c r="J84" s="252">
        <v>29.707924999999999</v>
      </c>
      <c r="K84" s="164"/>
      <c r="L84" s="164"/>
      <c r="M84" s="164"/>
    </row>
    <row r="85" spans="1:13" ht="13" outlineLevel="3" x14ac:dyDescent="0.3">
      <c r="A85" s="234" t="s">
        <v>81</v>
      </c>
      <c r="B85" s="252">
        <v>2.15805616E-3</v>
      </c>
      <c r="C85" s="252">
        <v>2.1006176200000001E-3</v>
      </c>
      <c r="D85" s="252">
        <v>2.11147235E-3</v>
      </c>
      <c r="E85" s="252">
        <v>2.1661908199999999E-3</v>
      </c>
      <c r="F85" s="252">
        <v>2.17284784E-3</v>
      </c>
      <c r="G85" s="252">
        <v>2.24033327E-3</v>
      </c>
      <c r="H85" s="252">
        <v>2.2166911300000001E-3</v>
      </c>
      <c r="I85" s="252">
        <v>2.2710619199999998E-3</v>
      </c>
      <c r="J85" s="252">
        <v>2.33683452E-3</v>
      </c>
      <c r="K85" s="164"/>
      <c r="L85" s="164"/>
      <c r="M85" s="164"/>
    </row>
    <row r="86" spans="1:13" ht="13" outlineLevel="3" x14ac:dyDescent="0.3">
      <c r="A86" s="234" t="s">
        <v>176</v>
      </c>
      <c r="B86" s="252">
        <v>0.16403021542999999</v>
      </c>
      <c r="C86" s="252">
        <v>0.15966440845999999</v>
      </c>
      <c r="D86" s="252">
        <v>0.16048945814999999</v>
      </c>
      <c r="E86" s="252">
        <v>0.16464851691999999</v>
      </c>
      <c r="F86" s="252">
        <v>0.16515450594</v>
      </c>
      <c r="G86" s="252">
        <v>0.17028395994000001</v>
      </c>
      <c r="H86" s="252">
        <v>0.16848696052000001</v>
      </c>
      <c r="I86" s="252">
        <v>0.17261959283</v>
      </c>
      <c r="J86" s="252">
        <v>0.17761885763999999</v>
      </c>
      <c r="K86" s="164"/>
      <c r="L86" s="164"/>
      <c r="M86" s="164"/>
    </row>
    <row r="87" spans="1:13" ht="13" outlineLevel="3" x14ac:dyDescent="0.3">
      <c r="A87" s="234" t="s">
        <v>175</v>
      </c>
      <c r="B87" s="252">
        <v>10.288715116660001</v>
      </c>
      <c r="C87" s="252">
        <v>10.01487200763</v>
      </c>
      <c r="D87" s="252">
        <v>10.090534182760001</v>
      </c>
      <c r="E87" s="252">
        <v>9.8132720423100004</v>
      </c>
      <c r="F87" s="252">
        <v>9.6846893571100008</v>
      </c>
      <c r="G87" s="252">
        <v>9.7051388277800008</v>
      </c>
      <c r="H87" s="252">
        <v>9.1422630231399999</v>
      </c>
      <c r="I87" s="252">
        <v>9.5552341876900009</v>
      </c>
      <c r="J87" s="252">
        <v>9.5395466816300001</v>
      </c>
      <c r="K87" s="164"/>
      <c r="L87" s="164"/>
      <c r="M87" s="164"/>
    </row>
    <row r="88" spans="1:13" ht="13" outlineLevel="3" x14ac:dyDescent="0.3">
      <c r="A88" s="234" t="s">
        <v>50</v>
      </c>
      <c r="B88" s="252">
        <v>21.598346293780001</v>
      </c>
      <c r="C88" s="252">
        <v>21.023487506049999</v>
      </c>
      <c r="D88" s="252">
        <v>20.137405543020002</v>
      </c>
      <c r="E88" s="252">
        <v>20.65926320298</v>
      </c>
      <c r="F88" s="252">
        <v>20.72275214647</v>
      </c>
      <c r="G88" s="252">
        <v>21.366370092090001</v>
      </c>
      <c r="H88" s="252">
        <v>20.07109000526</v>
      </c>
      <c r="I88" s="252">
        <v>20.56339181133</v>
      </c>
      <c r="J88" s="252">
        <v>20.058044364200001</v>
      </c>
      <c r="K88" s="164"/>
      <c r="L88" s="164"/>
      <c r="M88" s="164"/>
    </row>
    <row r="89" spans="1:13" ht="13" outlineLevel="3" x14ac:dyDescent="0.3">
      <c r="A89" s="234" t="s">
        <v>59</v>
      </c>
      <c r="B89" s="252">
        <v>0</v>
      </c>
      <c r="C89" s="252">
        <v>0</v>
      </c>
      <c r="D89" s="252">
        <v>0</v>
      </c>
      <c r="E89" s="252">
        <v>6.5720979921399998</v>
      </c>
      <c r="F89" s="252">
        <v>6.5918285669100003</v>
      </c>
      <c r="G89" s="252">
        <v>6.8255589711900004</v>
      </c>
      <c r="H89" s="252">
        <v>6.7947564676900001</v>
      </c>
      <c r="I89" s="252">
        <v>6.98816383575</v>
      </c>
      <c r="J89" s="252">
        <v>7.2001879558199997</v>
      </c>
      <c r="K89" s="164"/>
      <c r="L89" s="164"/>
      <c r="M89" s="164"/>
    </row>
    <row r="90" spans="1:13" ht="13" outlineLevel="2" x14ac:dyDescent="0.3">
      <c r="A90" s="69" t="s">
        <v>41</v>
      </c>
      <c r="B90" s="56">
        <f t="shared" ref="B90:J90" si="15">SUM(B$91:B$97)</f>
        <v>750.56792791199996</v>
      </c>
      <c r="C90" s="56">
        <f t="shared" si="15"/>
        <v>746.179581998</v>
      </c>
      <c r="D90" s="56">
        <f t="shared" si="15"/>
        <v>752.40677285099991</v>
      </c>
      <c r="E90" s="56">
        <f t="shared" si="15"/>
        <v>772.31182348199991</v>
      </c>
      <c r="F90" s="56">
        <f t="shared" si="15"/>
        <v>780.32717934399989</v>
      </c>
      <c r="G90" s="56">
        <f t="shared" si="15"/>
        <v>797.64571606300001</v>
      </c>
      <c r="H90" s="56">
        <f t="shared" si="15"/>
        <v>797.24913756199999</v>
      </c>
      <c r="I90" s="56">
        <f t="shared" si="15"/>
        <v>808.12883933300009</v>
      </c>
      <c r="J90" s="56">
        <f t="shared" si="15"/>
        <v>626.87893172647</v>
      </c>
      <c r="K90" s="164"/>
      <c r="L90" s="164"/>
      <c r="M90" s="164"/>
    </row>
    <row r="91" spans="1:13" ht="13" outlineLevel="3" x14ac:dyDescent="0.3">
      <c r="A91" s="234" t="s">
        <v>209</v>
      </c>
      <c r="B91" s="252">
        <v>287.17087291199999</v>
      </c>
      <c r="C91" s="252">
        <v>286.35583699799997</v>
      </c>
      <c r="D91" s="252">
        <v>288.87428285099998</v>
      </c>
      <c r="E91" s="252">
        <v>296.53849348199998</v>
      </c>
      <c r="F91" s="252">
        <v>299.92111934399998</v>
      </c>
      <c r="G91" s="252">
        <v>306.20627106299997</v>
      </c>
      <c r="H91" s="252">
        <v>306.48828256199999</v>
      </c>
      <c r="I91" s="252">
        <v>310.20584433300002</v>
      </c>
      <c r="J91" s="252">
        <v>0</v>
      </c>
      <c r="K91" s="164"/>
      <c r="L91" s="164"/>
      <c r="M91" s="164"/>
    </row>
    <row r="92" spans="1:13" ht="13" outlineLevel="3" x14ac:dyDescent="0.3">
      <c r="A92" s="234" t="s">
        <v>227</v>
      </c>
      <c r="B92" s="252">
        <v>113.9472</v>
      </c>
      <c r="C92" s="252">
        <v>113.6238</v>
      </c>
      <c r="D92" s="252">
        <v>114.62309999999999</v>
      </c>
      <c r="E92" s="252">
        <v>117.66419999999999</v>
      </c>
      <c r="F92" s="252">
        <v>119.0064</v>
      </c>
      <c r="G92" s="252">
        <v>121.5003</v>
      </c>
      <c r="H92" s="252">
        <v>121.6122</v>
      </c>
      <c r="I92" s="252">
        <v>123.0873</v>
      </c>
      <c r="J92" s="252">
        <v>0</v>
      </c>
      <c r="K92" s="164"/>
      <c r="L92" s="164"/>
      <c r="M92" s="164"/>
    </row>
    <row r="93" spans="1:13" ht="13" outlineLevel="3" x14ac:dyDescent="0.3">
      <c r="A93" s="234" t="s">
        <v>22</v>
      </c>
      <c r="B93" s="252">
        <v>89.25864</v>
      </c>
      <c r="C93" s="252">
        <v>89.005309999999994</v>
      </c>
      <c r="D93" s="252">
        <v>89.788094999999998</v>
      </c>
      <c r="E93" s="252">
        <v>92.170289999999994</v>
      </c>
      <c r="F93" s="252">
        <v>93.221680000000006</v>
      </c>
      <c r="G93" s="252">
        <v>95.175235000000001</v>
      </c>
      <c r="H93" s="252">
        <v>95.262889999999999</v>
      </c>
      <c r="I93" s="252">
        <v>96.418385000000001</v>
      </c>
      <c r="J93" s="252">
        <v>0</v>
      </c>
      <c r="K93" s="164"/>
      <c r="L93" s="164"/>
      <c r="M93" s="164"/>
    </row>
    <row r="94" spans="1:13" ht="13" outlineLevel="3" x14ac:dyDescent="0.3">
      <c r="A94" s="234" t="s">
        <v>61</v>
      </c>
      <c r="B94" s="252">
        <v>42.207900000000002</v>
      </c>
      <c r="C94" s="252">
        <v>41.084499999999998</v>
      </c>
      <c r="D94" s="252">
        <v>41.296799999999998</v>
      </c>
      <c r="E94" s="252">
        <v>42.366999999999997</v>
      </c>
      <c r="F94" s="252">
        <v>42.497199999999999</v>
      </c>
      <c r="G94" s="252">
        <v>43.817100000000003</v>
      </c>
      <c r="H94" s="252">
        <v>43.354700000000001</v>
      </c>
      <c r="I94" s="252">
        <v>44.418100000000003</v>
      </c>
      <c r="J94" s="252">
        <v>0</v>
      </c>
      <c r="K94" s="164"/>
      <c r="L94" s="164"/>
      <c r="M94" s="164"/>
    </row>
    <row r="95" spans="1:13" ht="13" outlineLevel="3" x14ac:dyDescent="0.3">
      <c r="A95" s="234" t="s">
        <v>187</v>
      </c>
      <c r="B95" s="252">
        <v>151.514115</v>
      </c>
      <c r="C95" s="252">
        <v>149.82958500000001</v>
      </c>
      <c r="D95" s="252">
        <v>150.96101999999999</v>
      </c>
      <c r="E95" s="252">
        <v>154.93439000000001</v>
      </c>
      <c r="F95" s="252">
        <v>156.26038</v>
      </c>
      <c r="G95" s="252">
        <v>160.07163499999999</v>
      </c>
      <c r="H95" s="252">
        <v>159.59061500000001</v>
      </c>
      <c r="I95" s="252">
        <v>162.198285</v>
      </c>
      <c r="J95" s="252">
        <v>0</v>
      </c>
      <c r="K95" s="164"/>
      <c r="L95" s="164"/>
      <c r="M95" s="164"/>
    </row>
    <row r="96" spans="1:13" ht="13" outlineLevel="3" x14ac:dyDescent="0.3">
      <c r="A96" s="234" t="s">
        <v>3</v>
      </c>
      <c r="B96" s="252">
        <v>66.469200000000001</v>
      </c>
      <c r="C96" s="252">
        <v>66.280550000000005</v>
      </c>
      <c r="D96" s="252">
        <v>66.863474999999994</v>
      </c>
      <c r="E96" s="252">
        <v>68.637450000000001</v>
      </c>
      <c r="F96" s="252">
        <v>69.420400000000001</v>
      </c>
      <c r="G96" s="252">
        <v>70.875174999999999</v>
      </c>
      <c r="H96" s="252">
        <v>70.940449999999998</v>
      </c>
      <c r="I96" s="252">
        <v>71.800925000000007</v>
      </c>
      <c r="J96" s="252">
        <v>0</v>
      </c>
      <c r="K96" s="164"/>
      <c r="L96" s="164"/>
      <c r="M96" s="164"/>
    </row>
    <row r="97" spans="1:13" ht="13" outlineLevel="3" x14ac:dyDescent="0.3">
      <c r="A97" s="234" t="s">
        <v>49</v>
      </c>
      <c r="B97" s="252">
        <v>0</v>
      </c>
      <c r="C97" s="252">
        <v>0</v>
      </c>
      <c r="D97" s="252">
        <v>0</v>
      </c>
      <c r="E97" s="252">
        <v>0</v>
      </c>
      <c r="F97" s="252">
        <v>0</v>
      </c>
      <c r="G97" s="252">
        <v>0</v>
      </c>
      <c r="H97" s="252">
        <v>0</v>
      </c>
      <c r="I97" s="252">
        <v>0</v>
      </c>
      <c r="J97" s="252">
        <v>626.87893172647</v>
      </c>
      <c r="K97" s="164"/>
      <c r="L97" s="164"/>
      <c r="M97" s="164"/>
    </row>
    <row r="98" spans="1:13" ht="13" outlineLevel="2" x14ac:dyDescent="0.3">
      <c r="A98" s="69" t="s">
        <v>208</v>
      </c>
      <c r="B98" s="56">
        <f t="shared" ref="B98:J98" si="16">SUM(B$99:B$99)</f>
        <v>113.9472</v>
      </c>
      <c r="C98" s="56">
        <f t="shared" si="16"/>
        <v>113.6238</v>
      </c>
      <c r="D98" s="56">
        <f t="shared" si="16"/>
        <v>114.62309999999999</v>
      </c>
      <c r="E98" s="56">
        <f t="shared" si="16"/>
        <v>117.66419999999999</v>
      </c>
      <c r="F98" s="56">
        <f t="shared" si="16"/>
        <v>119.0064</v>
      </c>
      <c r="G98" s="56">
        <f t="shared" si="16"/>
        <v>121.5003</v>
      </c>
      <c r="H98" s="56">
        <f t="shared" si="16"/>
        <v>121.6122</v>
      </c>
      <c r="I98" s="56">
        <f t="shared" si="16"/>
        <v>123.0873</v>
      </c>
      <c r="J98" s="56">
        <f t="shared" si="16"/>
        <v>123.5703</v>
      </c>
      <c r="K98" s="164"/>
      <c r="L98" s="164"/>
      <c r="M98" s="164"/>
    </row>
    <row r="99" spans="1:13" ht="13" outlineLevel="3" x14ac:dyDescent="0.3">
      <c r="A99" s="234" t="s">
        <v>120</v>
      </c>
      <c r="B99" s="252">
        <v>113.9472</v>
      </c>
      <c r="C99" s="252">
        <v>113.6238</v>
      </c>
      <c r="D99" s="252">
        <v>114.62309999999999</v>
      </c>
      <c r="E99" s="252">
        <v>117.66419999999999</v>
      </c>
      <c r="F99" s="252">
        <v>119.0064</v>
      </c>
      <c r="G99" s="252">
        <v>121.5003</v>
      </c>
      <c r="H99" s="252">
        <v>121.6122</v>
      </c>
      <c r="I99" s="252">
        <v>123.0873</v>
      </c>
      <c r="J99" s="252">
        <v>123.5703</v>
      </c>
      <c r="K99" s="164"/>
      <c r="L99" s="164"/>
      <c r="M99" s="164"/>
    </row>
    <row r="100" spans="1:13" ht="13" outlineLevel="2" x14ac:dyDescent="0.3">
      <c r="A100" s="69" t="s">
        <v>180</v>
      </c>
      <c r="B100" s="56">
        <f t="shared" ref="B100:J100" si="17">SUM(B$101:B$101)</f>
        <v>160.84042546983</v>
      </c>
      <c r="C100" s="56">
        <f t="shared" si="17"/>
        <v>158.97514058707</v>
      </c>
      <c r="D100" s="56">
        <f t="shared" si="17"/>
        <v>160.09354076784999</v>
      </c>
      <c r="E100" s="56">
        <f t="shared" si="17"/>
        <v>163.90583768939001</v>
      </c>
      <c r="F100" s="56">
        <f t="shared" si="17"/>
        <v>165.00930895042001</v>
      </c>
      <c r="G100" s="56">
        <f t="shared" si="17"/>
        <v>169.18432812233999</v>
      </c>
      <c r="H100" s="56">
        <f t="shared" si="17"/>
        <v>168.29170181393999</v>
      </c>
      <c r="I100" s="56">
        <f t="shared" si="17"/>
        <v>172.02643778962999</v>
      </c>
      <c r="J100" s="56">
        <f t="shared" si="17"/>
        <v>175.06545769905</v>
      </c>
      <c r="K100" s="164"/>
      <c r="L100" s="164"/>
      <c r="M100" s="164"/>
    </row>
    <row r="101" spans="1:13" ht="13" outlineLevel="3" x14ac:dyDescent="0.3">
      <c r="A101" s="234" t="s">
        <v>150</v>
      </c>
      <c r="B101" s="252">
        <v>160.84042546983</v>
      </c>
      <c r="C101" s="252">
        <v>158.97514058707</v>
      </c>
      <c r="D101" s="252">
        <v>160.09354076784999</v>
      </c>
      <c r="E101" s="252">
        <v>163.90583768939001</v>
      </c>
      <c r="F101" s="252">
        <v>165.00930895042001</v>
      </c>
      <c r="G101" s="252">
        <v>169.18432812233999</v>
      </c>
      <c r="H101" s="252">
        <v>168.29170181393999</v>
      </c>
      <c r="I101" s="252">
        <v>172.02643778962999</v>
      </c>
      <c r="J101" s="252">
        <v>175.06545769905</v>
      </c>
      <c r="K101" s="164"/>
      <c r="L101" s="164"/>
      <c r="M101" s="164"/>
    </row>
    <row r="102" spans="1:13" ht="14.5" outlineLevel="1" x14ac:dyDescent="0.35">
      <c r="A102" s="14" t="s">
        <v>14</v>
      </c>
      <c r="B102" s="235">
        <f t="shared" ref="B102:J102" si="18">B$103+B$110+B$112+B$115+B$118</f>
        <v>262.61625882744994</v>
      </c>
      <c r="C102" s="235">
        <f t="shared" si="18"/>
        <v>265.82215852887003</v>
      </c>
      <c r="D102" s="235">
        <f t="shared" si="18"/>
        <v>255.70018403568997</v>
      </c>
      <c r="E102" s="235">
        <f t="shared" si="18"/>
        <v>244.76771335469999</v>
      </c>
      <c r="F102" s="235">
        <f t="shared" si="18"/>
        <v>242.85717394158002</v>
      </c>
      <c r="G102" s="235">
        <f t="shared" si="18"/>
        <v>248.65484879475002</v>
      </c>
      <c r="H102" s="235">
        <f t="shared" si="18"/>
        <v>248.76326384392999</v>
      </c>
      <c r="I102" s="235">
        <f t="shared" si="18"/>
        <v>254.28697220706999</v>
      </c>
      <c r="J102" s="235">
        <f t="shared" si="18"/>
        <v>222.78693566570999</v>
      </c>
      <c r="K102" s="164"/>
      <c r="L102" s="164"/>
      <c r="M102" s="164"/>
    </row>
    <row r="103" spans="1:13" ht="13" outlineLevel="2" x14ac:dyDescent="0.3">
      <c r="A103" s="69" t="s">
        <v>177</v>
      </c>
      <c r="B103" s="56">
        <f t="shared" ref="B103:J103" si="19">SUM(B$104:B$109)</f>
        <v>160.59882259232</v>
      </c>
      <c r="C103" s="56">
        <f t="shared" si="19"/>
        <v>164.15744939789002</v>
      </c>
      <c r="D103" s="56">
        <f t="shared" si="19"/>
        <v>153.17345407046997</v>
      </c>
      <c r="E103" s="56">
        <f t="shared" si="19"/>
        <v>139.48320303505</v>
      </c>
      <c r="F103" s="56">
        <f t="shared" si="19"/>
        <v>136.40156258567001</v>
      </c>
      <c r="G103" s="56">
        <f t="shared" si="19"/>
        <v>140.08499788804002</v>
      </c>
      <c r="H103" s="56">
        <f t="shared" si="19"/>
        <v>140.11285349854001</v>
      </c>
      <c r="I103" s="56">
        <f t="shared" si="19"/>
        <v>144.25812136977999</v>
      </c>
      <c r="J103" s="56">
        <f t="shared" si="19"/>
        <v>141.21508677199</v>
      </c>
      <c r="K103" s="164"/>
      <c r="L103" s="164"/>
      <c r="M103" s="164"/>
    </row>
    <row r="104" spans="1:13" ht="13" outlineLevel="3" x14ac:dyDescent="0.3">
      <c r="A104" s="234" t="s">
        <v>65</v>
      </c>
      <c r="B104" s="252">
        <v>12.662369999999999</v>
      </c>
      <c r="C104" s="252">
        <v>12.32535</v>
      </c>
      <c r="D104" s="252">
        <v>12.38904</v>
      </c>
      <c r="E104" s="252">
        <v>12.710100000000001</v>
      </c>
      <c r="F104" s="252">
        <v>12.74916</v>
      </c>
      <c r="G104" s="252">
        <v>13.14513</v>
      </c>
      <c r="H104" s="252">
        <v>13.006410000000001</v>
      </c>
      <c r="I104" s="252">
        <v>13.325430000000001</v>
      </c>
      <c r="J104" s="252">
        <v>13.711349999999999</v>
      </c>
      <c r="K104" s="164"/>
      <c r="L104" s="164"/>
      <c r="M104" s="164"/>
    </row>
    <row r="105" spans="1:13" ht="13" outlineLevel="3" x14ac:dyDescent="0.3">
      <c r="A105" s="234" t="s">
        <v>53</v>
      </c>
      <c r="B105" s="252">
        <v>42.352858176529999</v>
      </c>
      <c r="C105" s="252">
        <v>47.408363710380002</v>
      </c>
      <c r="D105" s="252">
        <v>40.593840327960002</v>
      </c>
      <c r="E105" s="252">
        <v>34.38719554723</v>
      </c>
      <c r="F105" s="252">
        <v>34.18557652925</v>
      </c>
      <c r="G105" s="252">
        <v>35.401758292190003</v>
      </c>
      <c r="H105" s="252">
        <v>35.769966509489997</v>
      </c>
      <c r="I105" s="252">
        <v>37.834609067199999</v>
      </c>
      <c r="J105" s="252">
        <v>38.471466758289999</v>
      </c>
      <c r="K105" s="164"/>
      <c r="L105" s="164"/>
      <c r="M105" s="164"/>
    </row>
    <row r="106" spans="1:13" ht="13" outlineLevel="3" x14ac:dyDescent="0.3">
      <c r="A106" s="234" t="s">
        <v>98</v>
      </c>
      <c r="B106" s="252">
        <v>4.2488582534999999</v>
      </c>
      <c r="C106" s="252">
        <v>4.0854426799999999</v>
      </c>
      <c r="D106" s="252">
        <v>4.1065537919999997</v>
      </c>
      <c r="E106" s="252">
        <v>4.2129744799999997</v>
      </c>
      <c r="F106" s="252">
        <v>4.2259215680000004</v>
      </c>
      <c r="G106" s="252">
        <v>4.3571724239999998</v>
      </c>
      <c r="H106" s="252">
        <v>4.3111913680000002</v>
      </c>
      <c r="I106" s="252">
        <v>4.3557849980099999</v>
      </c>
      <c r="J106" s="252">
        <v>4.4819336135799999</v>
      </c>
      <c r="K106" s="164"/>
      <c r="L106" s="164"/>
      <c r="M106" s="164"/>
    </row>
    <row r="107" spans="1:13" ht="13" outlineLevel="3" x14ac:dyDescent="0.3">
      <c r="A107" s="234" t="s">
        <v>135</v>
      </c>
      <c r="B107" s="252">
        <v>20.401384690299999</v>
      </c>
      <c r="C107" s="252">
        <v>20.343482365290001</v>
      </c>
      <c r="D107" s="252">
        <v>20.522972590809999</v>
      </c>
      <c r="E107" s="252">
        <v>20.970340408790001</v>
      </c>
      <c r="F107" s="252">
        <v>20.783903655380001</v>
      </c>
      <c r="G107" s="252">
        <v>21.0930911566</v>
      </c>
      <c r="H107" s="252">
        <v>21.286082517010001</v>
      </c>
      <c r="I107" s="252">
        <v>21.544272898589998</v>
      </c>
      <c r="J107" s="252">
        <v>21.629077193330001</v>
      </c>
      <c r="K107" s="164"/>
      <c r="L107" s="164"/>
      <c r="M107" s="164"/>
    </row>
    <row r="108" spans="1:13" ht="13" outlineLevel="3" x14ac:dyDescent="0.3">
      <c r="A108" s="234" t="s">
        <v>150</v>
      </c>
      <c r="B108" s="252">
        <v>80.927352987519996</v>
      </c>
      <c r="C108" s="252">
        <v>79.988829182390006</v>
      </c>
      <c r="D108" s="252">
        <v>75.554898670949996</v>
      </c>
      <c r="E108" s="252">
        <v>67.196280777569996</v>
      </c>
      <c r="F108" s="252">
        <v>64.450617012389998</v>
      </c>
      <c r="G108" s="252">
        <v>66.081328415160002</v>
      </c>
      <c r="H108" s="252">
        <v>65.732679501329997</v>
      </c>
      <c r="I108" s="252">
        <v>67.191421674980006</v>
      </c>
      <c r="J108" s="252">
        <v>62.914482282020003</v>
      </c>
      <c r="K108" s="164"/>
      <c r="L108" s="164"/>
      <c r="M108" s="164"/>
    </row>
    <row r="109" spans="1:13" ht="13" outlineLevel="3" x14ac:dyDescent="0.3">
      <c r="A109" s="234" t="s">
        <v>145</v>
      </c>
      <c r="B109" s="252">
        <v>5.99848447E-3</v>
      </c>
      <c r="C109" s="252">
        <v>5.9814598299999999E-3</v>
      </c>
      <c r="D109" s="252">
        <v>6.1486887499999998E-3</v>
      </c>
      <c r="E109" s="252">
        <v>6.3118214600000003E-3</v>
      </c>
      <c r="F109" s="252">
        <v>6.3838206500000001E-3</v>
      </c>
      <c r="G109" s="252">
        <v>6.5176000899999998E-3</v>
      </c>
      <c r="H109" s="252">
        <v>6.5236027099999996E-3</v>
      </c>
      <c r="I109" s="252">
        <v>6.6027309999999997E-3</v>
      </c>
      <c r="J109" s="252">
        <v>6.7769247699999997E-3</v>
      </c>
      <c r="K109" s="164"/>
      <c r="L109" s="164"/>
      <c r="M109" s="164"/>
    </row>
    <row r="110" spans="1:13" ht="13" outlineLevel="2" x14ac:dyDescent="0.3">
      <c r="A110" s="69" t="s">
        <v>45</v>
      </c>
      <c r="B110" s="56">
        <f t="shared" ref="B110:J110" si="20">SUM(B$111:B$111)</f>
        <v>1.1284923625100001</v>
      </c>
      <c r="C110" s="56">
        <f t="shared" si="20"/>
        <v>1.0984565559399999</v>
      </c>
      <c r="D110" s="56">
        <f t="shared" si="20"/>
        <v>1.2238392659899999</v>
      </c>
      <c r="E110" s="56">
        <f t="shared" si="20"/>
        <v>1.30515187062</v>
      </c>
      <c r="F110" s="56">
        <f t="shared" si="20"/>
        <v>1.30992774319</v>
      </c>
      <c r="G110" s="56">
        <f t="shared" si="20"/>
        <v>1.35126941251</v>
      </c>
      <c r="H110" s="56">
        <f t="shared" si="20"/>
        <v>1.3601362212599999</v>
      </c>
      <c r="I110" s="56">
        <f t="shared" si="20"/>
        <v>1.3934975144499999</v>
      </c>
      <c r="J110" s="56">
        <f t="shared" si="20"/>
        <v>1.4338548283100001</v>
      </c>
      <c r="K110" s="164"/>
      <c r="L110" s="164"/>
      <c r="M110" s="164"/>
    </row>
    <row r="111" spans="1:13" ht="13" outlineLevel="3" x14ac:dyDescent="0.3">
      <c r="A111" s="234" t="s">
        <v>52</v>
      </c>
      <c r="B111" s="252">
        <v>1.1284923625100001</v>
      </c>
      <c r="C111" s="252">
        <v>1.0984565559399999</v>
      </c>
      <c r="D111" s="252">
        <v>1.2238392659899999</v>
      </c>
      <c r="E111" s="252">
        <v>1.30515187062</v>
      </c>
      <c r="F111" s="252">
        <v>1.30992774319</v>
      </c>
      <c r="G111" s="252">
        <v>1.35126941251</v>
      </c>
      <c r="H111" s="252">
        <v>1.3601362212599999</v>
      </c>
      <c r="I111" s="252">
        <v>1.3934975144499999</v>
      </c>
      <c r="J111" s="252">
        <v>1.4338548283100001</v>
      </c>
      <c r="K111" s="164"/>
      <c r="L111" s="164"/>
      <c r="M111" s="164"/>
    </row>
    <row r="112" spans="1:13" ht="13" outlineLevel="2" x14ac:dyDescent="0.3">
      <c r="A112" s="69" t="s">
        <v>225</v>
      </c>
      <c r="B112" s="56">
        <f t="shared" ref="B112:J112" si="21">SUM(B$113:B$114)</f>
        <v>38.815441697280001</v>
      </c>
      <c r="C112" s="56">
        <f t="shared" si="21"/>
        <v>38.705277394470002</v>
      </c>
      <c r="D112" s="56">
        <f t="shared" si="21"/>
        <v>38.905078710280002</v>
      </c>
      <c r="E112" s="56">
        <f t="shared" si="21"/>
        <v>39.93728107495</v>
      </c>
      <c r="F112" s="56">
        <f t="shared" si="21"/>
        <v>40.392847157569996</v>
      </c>
      <c r="G112" s="56">
        <f t="shared" si="21"/>
        <v>41.09027993326</v>
      </c>
      <c r="H112" s="56">
        <f t="shared" si="21"/>
        <v>41.128123480349998</v>
      </c>
      <c r="I112" s="56">
        <f t="shared" si="21"/>
        <v>41.626988684209998</v>
      </c>
      <c r="J112" s="56">
        <f t="shared" si="21"/>
        <v>41.638755257810004</v>
      </c>
      <c r="K112" s="164"/>
      <c r="L112" s="164"/>
      <c r="M112" s="164"/>
    </row>
    <row r="113" spans="1:13" ht="13" outlineLevel="3" x14ac:dyDescent="0.3">
      <c r="A113" s="234" t="s">
        <v>156</v>
      </c>
      <c r="B113" s="252">
        <v>7.4799616972800003</v>
      </c>
      <c r="C113" s="252">
        <v>7.4587323944700001</v>
      </c>
      <c r="D113" s="252">
        <v>7.3837262102799999</v>
      </c>
      <c r="E113" s="252">
        <v>7.5796260749500002</v>
      </c>
      <c r="F113" s="252">
        <v>7.6660871575699998</v>
      </c>
      <c r="G113" s="252">
        <v>7.6776974332599996</v>
      </c>
      <c r="H113" s="252">
        <v>7.6847684803499998</v>
      </c>
      <c r="I113" s="252">
        <v>7.7779811842099997</v>
      </c>
      <c r="J113" s="252">
        <v>7.6569227578100003</v>
      </c>
      <c r="K113" s="164"/>
      <c r="L113" s="164"/>
      <c r="M113" s="164"/>
    </row>
    <row r="114" spans="1:13" ht="13" outlineLevel="3" x14ac:dyDescent="0.3">
      <c r="A114" s="234" t="s">
        <v>122</v>
      </c>
      <c r="B114" s="252">
        <v>31.33548</v>
      </c>
      <c r="C114" s="252">
        <v>31.246545000000001</v>
      </c>
      <c r="D114" s="252">
        <v>31.521352499999999</v>
      </c>
      <c r="E114" s="252">
        <v>32.357655000000001</v>
      </c>
      <c r="F114" s="252">
        <v>32.726759999999999</v>
      </c>
      <c r="G114" s="252">
        <v>33.412582499999999</v>
      </c>
      <c r="H114" s="252">
        <v>33.443354999999997</v>
      </c>
      <c r="I114" s="252">
        <v>33.849007499999999</v>
      </c>
      <c r="J114" s="252">
        <v>33.981832500000003</v>
      </c>
      <c r="K114" s="164"/>
      <c r="L114" s="164"/>
      <c r="M114" s="164"/>
    </row>
    <row r="115" spans="1:13" ht="13" outlineLevel="2" x14ac:dyDescent="0.3">
      <c r="A115" s="69" t="s">
        <v>54</v>
      </c>
      <c r="B115" s="56">
        <f t="shared" ref="B115:J115" si="22">SUM(B$116:B$117)</f>
        <v>57.923159999999996</v>
      </c>
      <c r="C115" s="56">
        <f t="shared" si="22"/>
        <v>57.758764999999997</v>
      </c>
      <c r="D115" s="56">
        <f t="shared" si="22"/>
        <v>58.266742499999999</v>
      </c>
      <c r="E115" s="56">
        <f t="shared" si="22"/>
        <v>59.812635</v>
      </c>
      <c r="F115" s="56">
        <f t="shared" si="22"/>
        <v>60.49492</v>
      </c>
      <c r="G115" s="56">
        <f t="shared" si="22"/>
        <v>61.762652500000002</v>
      </c>
      <c r="H115" s="56">
        <f t="shared" si="22"/>
        <v>61.819535000000002</v>
      </c>
      <c r="I115" s="56">
        <f t="shared" si="22"/>
        <v>62.569377500000002</v>
      </c>
      <c r="J115" s="56">
        <f t="shared" si="22"/>
        <v>33.981832500000003</v>
      </c>
      <c r="K115" s="164"/>
      <c r="L115" s="164"/>
      <c r="M115" s="164"/>
    </row>
    <row r="116" spans="1:13" ht="13" outlineLevel="3" x14ac:dyDescent="0.3">
      <c r="A116" s="234" t="s">
        <v>104</v>
      </c>
      <c r="B116" s="252">
        <v>26.587679999999999</v>
      </c>
      <c r="C116" s="252">
        <v>26.512219999999999</v>
      </c>
      <c r="D116" s="252">
        <v>26.74539</v>
      </c>
      <c r="E116" s="252">
        <v>27.454979999999999</v>
      </c>
      <c r="F116" s="252">
        <v>27.768160000000002</v>
      </c>
      <c r="G116" s="252">
        <v>28.350069999999999</v>
      </c>
      <c r="H116" s="252">
        <v>28.376180000000002</v>
      </c>
      <c r="I116" s="252">
        <v>28.720369999999999</v>
      </c>
      <c r="J116" s="252">
        <v>0</v>
      </c>
      <c r="K116" s="164"/>
      <c r="L116" s="164"/>
      <c r="M116" s="164"/>
    </row>
    <row r="117" spans="1:13" ht="13" outlineLevel="3" x14ac:dyDescent="0.3">
      <c r="A117" s="234" t="s">
        <v>103</v>
      </c>
      <c r="B117" s="252">
        <v>31.33548</v>
      </c>
      <c r="C117" s="252">
        <v>31.246545000000001</v>
      </c>
      <c r="D117" s="252">
        <v>31.521352499999999</v>
      </c>
      <c r="E117" s="252">
        <v>32.357655000000001</v>
      </c>
      <c r="F117" s="252">
        <v>32.726759999999999</v>
      </c>
      <c r="G117" s="252">
        <v>33.412582499999999</v>
      </c>
      <c r="H117" s="252">
        <v>33.443354999999997</v>
      </c>
      <c r="I117" s="252">
        <v>33.849007499999999</v>
      </c>
      <c r="J117" s="252">
        <v>33.981832500000003</v>
      </c>
      <c r="K117" s="164"/>
      <c r="L117" s="164"/>
      <c r="M117" s="164"/>
    </row>
    <row r="118" spans="1:13" ht="13" outlineLevel="2" x14ac:dyDescent="0.3">
      <c r="A118" s="69" t="s">
        <v>180</v>
      </c>
      <c r="B118" s="56">
        <f t="shared" ref="B118:J118" si="23">SUM(B$119:B$119)</f>
        <v>4.1503421753399996</v>
      </c>
      <c r="C118" s="56">
        <f t="shared" si="23"/>
        <v>4.1022101805700002</v>
      </c>
      <c r="D118" s="56">
        <f t="shared" si="23"/>
        <v>4.1310694889499997</v>
      </c>
      <c r="E118" s="56">
        <f t="shared" si="23"/>
        <v>4.2294423740799996</v>
      </c>
      <c r="F118" s="56">
        <f t="shared" si="23"/>
        <v>4.2579164551500002</v>
      </c>
      <c r="G118" s="56">
        <f t="shared" si="23"/>
        <v>4.36564906094</v>
      </c>
      <c r="H118" s="56">
        <f t="shared" si="23"/>
        <v>4.3426156437800003</v>
      </c>
      <c r="I118" s="56">
        <f t="shared" si="23"/>
        <v>4.4389871386299999</v>
      </c>
      <c r="J118" s="56">
        <f t="shared" si="23"/>
        <v>4.5174063075999999</v>
      </c>
      <c r="K118" s="164"/>
      <c r="L118" s="164"/>
      <c r="M118" s="164"/>
    </row>
    <row r="119" spans="1:13" ht="13" outlineLevel="3" x14ac:dyDescent="0.3">
      <c r="A119" s="234" t="s">
        <v>150</v>
      </c>
      <c r="B119" s="252">
        <v>4.1503421753399996</v>
      </c>
      <c r="C119" s="252">
        <v>4.1022101805700002</v>
      </c>
      <c r="D119" s="252">
        <v>4.1310694889499997</v>
      </c>
      <c r="E119" s="252">
        <v>4.2294423740799996</v>
      </c>
      <c r="F119" s="252">
        <v>4.2579164551500002</v>
      </c>
      <c r="G119" s="252">
        <v>4.36564906094</v>
      </c>
      <c r="H119" s="252">
        <v>4.3426156437800003</v>
      </c>
      <c r="I119" s="252">
        <v>4.4389871386299999</v>
      </c>
      <c r="J119" s="252">
        <v>4.5174063075999999</v>
      </c>
      <c r="K119" s="164"/>
      <c r="L119" s="164"/>
      <c r="M119" s="164"/>
    </row>
    <row r="120" spans="1:13" x14ac:dyDescent="0.25">
      <c r="B120" s="205"/>
      <c r="C120" s="205"/>
      <c r="D120" s="205"/>
      <c r="E120" s="205"/>
      <c r="F120" s="205"/>
      <c r="G120" s="205"/>
      <c r="H120" s="205"/>
      <c r="I120" s="205"/>
      <c r="J120" s="205"/>
      <c r="K120" s="164"/>
      <c r="L120" s="164"/>
      <c r="M120" s="164"/>
    </row>
    <row r="121" spans="1:13" x14ac:dyDescent="0.25">
      <c r="B121" s="205"/>
      <c r="C121" s="205"/>
      <c r="D121" s="205"/>
      <c r="E121" s="205"/>
      <c r="F121" s="205"/>
      <c r="G121" s="205"/>
      <c r="H121" s="205"/>
      <c r="I121" s="205"/>
      <c r="J121" s="205"/>
      <c r="K121" s="164"/>
      <c r="L121" s="164"/>
      <c r="M121" s="164"/>
    </row>
    <row r="122" spans="1:13" x14ac:dyDescent="0.25">
      <c r="B122" s="205"/>
      <c r="C122" s="205"/>
      <c r="D122" s="205"/>
      <c r="E122" s="205"/>
      <c r="F122" s="205"/>
      <c r="G122" s="205"/>
      <c r="H122" s="205"/>
      <c r="I122" s="205"/>
      <c r="J122" s="205"/>
      <c r="K122" s="164"/>
      <c r="L122" s="164"/>
      <c r="M122" s="164"/>
    </row>
    <row r="123" spans="1:13" x14ac:dyDescent="0.25">
      <c r="B123" s="205"/>
      <c r="C123" s="205"/>
      <c r="D123" s="205"/>
      <c r="E123" s="205"/>
      <c r="F123" s="205"/>
      <c r="G123" s="205"/>
      <c r="H123" s="205"/>
      <c r="I123" s="205"/>
      <c r="J123" s="205"/>
      <c r="K123" s="164"/>
      <c r="L123" s="164"/>
      <c r="M123" s="164"/>
    </row>
    <row r="124" spans="1:13" x14ac:dyDescent="0.25">
      <c r="B124" s="205"/>
      <c r="C124" s="205"/>
      <c r="D124" s="205"/>
      <c r="E124" s="205"/>
      <c r="F124" s="205"/>
      <c r="G124" s="205"/>
      <c r="H124" s="205"/>
      <c r="I124" s="205"/>
      <c r="J124" s="205"/>
      <c r="K124" s="164"/>
      <c r="L124" s="164"/>
      <c r="M124" s="164"/>
    </row>
    <row r="125" spans="1:13" x14ac:dyDescent="0.25">
      <c r="B125" s="205"/>
      <c r="C125" s="205"/>
      <c r="D125" s="205"/>
      <c r="E125" s="205"/>
      <c r="F125" s="205"/>
      <c r="G125" s="205"/>
      <c r="H125" s="205"/>
      <c r="I125" s="205"/>
      <c r="J125" s="205"/>
      <c r="K125" s="164"/>
      <c r="L125" s="164"/>
      <c r="M125" s="164"/>
    </row>
    <row r="126" spans="1:13" x14ac:dyDescent="0.25">
      <c r="B126" s="205"/>
      <c r="C126" s="205"/>
      <c r="D126" s="205"/>
      <c r="E126" s="205"/>
      <c r="F126" s="205"/>
      <c r="G126" s="205"/>
      <c r="H126" s="205"/>
      <c r="I126" s="205"/>
      <c r="J126" s="205"/>
      <c r="K126" s="164"/>
      <c r="L126" s="164"/>
      <c r="M126" s="164"/>
    </row>
    <row r="127" spans="1:13" x14ac:dyDescent="0.25">
      <c r="B127" s="205"/>
      <c r="C127" s="205"/>
      <c r="D127" s="205"/>
      <c r="E127" s="205"/>
      <c r="F127" s="205"/>
      <c r="G127" s="205"/>
      <c r="H127" s="205"/>
      <c r="I127" s="205"/>
      <c r="J127" s="205"/>
      <c r="K127" s="164"/>
      <c r="L127" s="164"/>
      <c r="M127" s="164"/>
    </row>
    <row r="128" spans="1:13" x14ac:dyDescent="0.25">
      <c r="B128" s="205"/>
      <c r="C128" s="205"/>
      <c r="D128" s="205"/>
      <c r="E128" s="205"/>
      <c r="F128" s="205"/>
      <c r="G128" s="205"/>
      <c r="H128" s="205"/>
      <c r="I128" s="205"/>
      <c r="J128" s="205"/>
      <c r="K128" s="164"/>
      <c r="L128" s="164"/>
      <c r="M128" s="164"/>
    </row>
    <row r="129" spans="2:13" x14ac:dyDescent="0.25">
      <c r="B129" s="205"/>
      <c r="C129" s="205"/>
      <c r="D129" s="205"/>
      <c r="E129" s="205"/>
      <c r="F129" s="205"/>
      <c r="G129" s="205"/>
      <c r="H129" s="205"/>
      <c r="I129" s="205"/>
      <c r="J129" s="205"/>
      <c r="K129" s="164"/>
      <c r="L129" s="164"/>
      <c r="M129" s="164"/>
    </row>
    <row r="130" spans="2:13" x14ac:dyDescent="0.25">
      <c r="B130" s="205"/>
      <c r="C130" s="205"/>
      <c r="D130" s="205"/>
      <c r="E130" s="205"/>
      <c r="F130" s="205"/>
      <c r="G130" s="205"/>
      <c r="H130" s="205"/>
      <c r="I130" s="205"/>
      <c r="J130" s="205"/>
      <c r="K130" s="164"/>
      <c r="L130" s="164"/>
      <c r="M130" s="164"/>
    </row>
    <row r="131" spans="2:13" x14ac:dyDescent="0.25">
      <c r="B131" s="205"/>
      <c r="C131" s="205"/>
      <c r="D131" s="205"/>
      <c r="E131" s="205"/>
      <c r="F131" s="205"/>
      <c r="G131" s="205"/>
      <c r="H131" s="205"/>
      <c r="I131" s="205"/>
      <c r="J131" s="205"/>
      <c r="K131" s="164"/>
      <c r="L131" s="164"/>
      <c r="M131" s="164"/>
    </row>
    <row r="132" spans="2:13" x14ac:dyDescent="0.25">
      <c r="B132" s="205"/>
      <c r="C132" s="205"/>
      <c r="D132" s="205"/>
      <c r="E132" s="205"/>
      <c r="F132" s="205"/>
      <c r="G132" s="205"/>
      <c r="H132" s="205"/>
      <c r="I132" s="205"/>
      <c r="J132" s="205"/>
      <c r="K132" s="164"/>
      <c r="L132" s="164"/>
      <c r="M132" s="164"/>
    </row>
    <row r="133" spans="2:13" x14ac:dyDescent="0.25">
      <c r="B133" s="205"/>
      <c r="C133" s="205"/>
      <c r="D133" s="205"/>
      <c r="E133" s="205"/>
      <c r="F133" s="205"/>
      <c r="G133" s="205"/>
      <c r="H133" s="205"/>
      <c r="I133" s="205"/>
      <c r="J133" s="205"/>
      <c r="K133" s="164"/>
      <c r="L133" s="164"/>
      <c r="M133" s="164"/>
    </row>
    <row r="134" spans="2:13" x14ac:dyDescent="0.25">
      <c r="B134" s="205"/>
      <c r="C134" s="205"/>
      <c r="D134" s="205"/>
      <c r="E134" s="205"/>
      <c r="F134" s="205"/>
      <c r="G134" s="205"/>
      <c r="H134" s="205"/>
      <c r="I134" s="205"/>
      <c r="J134" s="205"/>
      <c r="K134" s="164"/>
      <c r="L134" s="164"/>
      <c r="M134" s="164"/>
    </row>
    <row r="135" spans="2:13" x14ac:dyDescent="0.25">
      <c r="B135" s="205"/>
      <c r="C135" s="205"/>
      <c r="D135" s="205"/>
      <c r="E135" s="205"/>
      <c r="F135" s="205"/>
      <c r="G135" s="205"/>
      <c r="H135" s="205"/>
      <c r="I135" s="205"/>
      <c r="J135" s="205"/>
      <c r="K135" s="164"/>
      <c r="L135" s="164"/>
      <c r="M135" s="164"/>
    </row>
    <row r="136" spans="2:13" x14ac:dyDescent="0.25">
      <c r="B136" s="205"/>
      <c r="C136" s="205"/>
      <c r="D136" s="205"/>
      <c r="E136" s="205"/>
      <c r="F136" s="205"/>
      <c r="G136" s="205"/>
      <c r="H136" s="205"/>
      <c r="I136" s="205"/>
      <c r="J136" s="205"/>
      <c r="K136" s="164"/>
      <c r="L136" s="164"/>
      <c r="M136" s="164"/>
    </row>
    <row r="137" spans="2:13" x14ac:dyDescent="0.25">
      <c r="B137" s="205"/>
      <c r="C137" s="205"/>
      <c r="D137" s="205"/>
      <c r="E137" s="205"/>
      <c r="F137" s="205"/>
      <c r="G137" s="205"/>
      <c r="H137" s="205"/>
      <c r="I137" s="205"/>
      <c r="J137" s="205"/>
      <c r="K137" s="164"/>
      <c r="L137" s="164"/>
      <c r="M137" s="164"/>
    </row>
    <row r="138" spans="2:13" x14ac:dyDescent="0.25">
      <c r="B138" s="205"/>
      <c r="C138" s="205"/>
      <c r="D138" s="205"/>
      <c r="E138" s="205"/>
      <c r="F138" s="205"/>
      <c r="G138" s="205"/>
      <c r="H138" s="205"/>
      <c r="I138" s="205"/>
      <c r="J138" s="205"/>
      <c r="K138" s="164"/>
      <c r="L138" s="164"/>
      <c r="M138" s="164"/>
    </row>
    <row r="139" spans="2:13" x14ac:dyDescent="0.25">
      <c r="B139" s="205"/>
      <c r="C139" s="205"/>
      <c r="D139" s="205"/>
      <c r="E139" s="205"/>
      <c r="F139" s="205"/>
      <c r="G139" s="205"/>
      <c r="H139" s="205"/>
      <c r="I139" s="205"/>
      <c r="J139" s="205"/>
      <c r="K139" s="164"/>
      <c r="L139" s="164"/>
      <c r="M139" s="164"/>
    </row>
    <row r="140" spans="2:13" x14ac:dyDescent="0.25">
      <c r="B140" s="205"/>
      <c r="C140" s="205"/>
      <c r="D140" s="205"/>
      <c r="E140" s="205"/>
      <c r="F140" s="205"/>
      <c r="G140" s="205"/>
      <c r="H140" s="205"/>
      <c r="I140" s="205"/>
      <c r="J140" s="205"/>
      <c r="K140" s="164"/>
      <c r="L140" s="164"/>
      <c r="M140" s="164"/>
    </row>
    <row r="141" spans="2:13" x14ac:dyDescent="0.25">
      <c r="B141" s="205"/>
      <c r="C141" s="205"/>
      <c r="D141" s="205"/>
      <c r="E141" s="205"/>
      <c r="F141" s="205"/>
      <c r="G141" s="205"/>
      <c r="H141" s="205"/>
      <c r="I141" s="205"/>
      <c r="J141" s="205"/>
      <c r="K141" s="164"/>
      <c r="L141" s="164"/>
      <c r="M141" s="164"/>
    </row>
    <row r="142" spans="2:13" x14ac:dyDescent="0.25">
      <c r="B142" s="205"/>
      <c r="C142" s="205"/>
      <c r="D142" s="205"/>
      <c r="E142" s="205"/>
      <c r="F142" s="205"/>
      <c r="G142" s="205"/>
      <c r="H142" s="205"/>
      <c r="I142" s="205"/>
      <c r="J142" s="205"/>
      <c r="K142" s="164"/>
      <c r="L142" s="164"/>
      <c r="M142" s="164"/>
    </row>
    <row r="143" spans="2:13" x14ac:dyDescent="0.25">
      <c r="B143" s="205"/>
      <c r="C143" s="205"/>
      <c r="D143" s="205"/>
      <c r="E143" s="205"/>
      <c r="F143" s="205"/>
      <c r="G143" s="205"/>
      <c r="H143" s="205"/>
      <c r="I143" s="205"/>
      <c r="J143" s="205"/>
      <c r="K143" s="164"/>
      <c r="L143" s="164"/>
      <c r="M143" s="164"/>
    </row>
    <row r="144" spans="2:13" x14ac:dyDescent="0.25">
      <c r="B144" s="205"/>
      <c r="C144" s="205"/>
      <c r="D144" s="205"/>
      <c r="E144" s="205"/>
      <c r="F144" s="205"/>
      <c r="G144" s="205"/>
      <c r="H144" s="205"/>
      <c r="I144" s="205"/>
      <c r="J144" s="205"/>
      <c r="K144" s="164"/>
      <c r="L144" s="164"/>
      <c r="M144" s="164"/>
    </row>
    <row r="145" spans="2:13" x14ac:dyDescent="0.25">
      <c r="B145" s="205"/>
      <c r="C145" s="205"/>
      <c r="D145" s="205"/>
      <c r="E145" s="205"/>
      <c r="F145" s="205"/>
      <c r="G145" s="205"/>
      <c r="H145" s="205"/>
      <c r="I145" s="205"/>
      <c r="J145" s="205"/>
      <c r="K145" s="164"/>
      <c r="L145" s="164"/>
      <c r="M145" s="164"/>
    </row>
    <row r="146" spans="2:13" x14ac:dyDescent="0.25">
      <c r="B146" s="205"/>
      <c r="C146" s="205"/>
      <c r="D146" s="205"/>
      <c r="E146" s="205"/>
      <c r="F146" s="205"/>
      <c r="G146" s="205"/>
      <c r="H146" s="205"/>
      <c r="I146" s="205"/>
      <c r="J146" s="205"/>
      <c r="K146" s="164"/>
      <c r="L146" s="164"/>
      <c r="M146" s="164"/>
    </row>
    <row r="147" spans="2:13" x14ac:dyDescent="0.25">
      <c r="B147" s="205"/>
      <c r="C147" s="205"/>
      <c r="D147" s="205"/>
      <c r="E147" s="205"/>
      <c r="F147" s="205"/>
      <c r="G147" s="205"/>
      <c r="H147" s="205"/>
      <c r="I147" s="205"/>
      <c r="J147" s="205"/>
      <c r="K147" s="164"/>
      <c r="L147" s="164"/>
      <c r="M147" s="164"/>
    </row>
    <row r="148" spans="2:13" x14ac:dyDescent="0.25">
      <c r="B148" s="205"/>
      <c r="C148" s="205"/>
      <c r="D148" s="205"/>
      <c r="E148" s="205"/>
      <c r="F148" s="205"/>
      <c r="G148" s="205"/>
      <c r="H148" s="205"/>
      <c r="I148" s="205"/>
      <c r="J148" s="205"/>
      <c r="K148" s="164"/>
      <c r="L148" s="164"/>
      <c r="M148" s="164"/>
    </row>
    <row r="149" spans="2:13" x14ac:dyDescent="0.25">
      <c r="B149" s="205"/>
      <c r="C149" s="205"/>
      <c r="D149" s="205"/>
      <c r="E149" s="205"/>
      <c r="F149" s="205"/>
      <c r="G149" s="205"/>
      <c r="H149" s="205"/>
      <c r="I149" s="205"/>
      <c r="J149" s="205"/>
      <c r="K149" s="164"/>
      <c r="L149" s="164"/>
      <c r="M149" s="164"/>
    </row>
    <row r="150" spans="2:13" x14ac:dyDescent="0.25">
      <c r="B150" s="205"/>
      <c r="C150" s="205"/>
      <c r="D150" s="205"/>
      <c r="E150" s="205"/>
      <c r="F150" s="205"/>
      <c r="G150" s="205"/>
      <c r="H150" s="205"/>
      <c r="I150" s="205"/>
      <c r="J150" s="205"/>
      <c r="K150" s="164"/>
      <c r="L150" s="164"/>
      <c r="M150" s="164"/>
    </row>
    <row r="151" spans="2:13" x14ac:dyDescent="0.25">
      <c r="B151" s="205"/>
      <c r="C151" s="205"/>
      <c r="D151" s="205"/>
      <c r="E151" s="205"/>
      <c r="F151" s="205"/>
      <c r="G151" s="205"/>
      <c r="H151" s="205"/>
      <c r="I151" s="205"/>
      <c r="J151" s="205"/>
      <c r="K151" s="164"/>
      <c r="L151" s="164"/>
      <c r="M151" s="164"/>
    </row>
    <row r="152" spans="2:13" x14ac:dyDescent="0.25">
      <c r="B152" s="205"/>
      <c r="C152" s="205"/>
      <c r="D152" s="205"/>
      <c r="E152" s="205"/>
      <c r="F152" s="205"/>
      <c r="G152" s="205"/>
      <c r="H152" s="205"/>
      <c r="I152" s="205"/>
      <c r="J152" s="205"/>
      <c r="K152" s="164"/>
      <c r="L152" s="164"/>
      <c r="M152" s="164"/>
    </row>
    <row r="153" spans="2:13" x14ac:dyDescent="0.25">
      <c r="B153" s="205"/>
      <c r="C153" s="205"/>
      <c r="D153" s="205"/>
      <c r="E153" s="205"/>
      <c r="F153" s="205"/>
      <c r="G153" s="205"/>
      <c r="H153" s="205"/>
      <c r="I153" s="205"/>
      <c r="J153" s="205"/>
      <c r="K153" s="164"/>
      <c r="L153" s="164"/>
      <c r="M153" s="164"/>
    </row>
    <row r="154" spans="2:13" x14ac:dyDescent="0.25">
      <c r="B154" s="205"/>
      <c r="C154" s="205"/>
      <c r="D154" s="205"/>
      <c r="E154" s="205"/>
      <c r="F154" s="205"/>
      <c r="G154" s="205"/>
      <c r="H154" s="205"/>
      <c r="I154" s="205"/>
      <c r="J154" s="205"/>
      <c r="K154" s="164"/>
      <c r="L154" s="164"/>
      <c r="M154" s="164"/>
    </row>
    <row r="155" spans="2:13" x14ac:dyDescent="0.25">
      <c r="B155" s="205"/>
      <c r="C155" s="205"/>
      <c r="D155" s="205"/>
      <c r="E155" s="205"/>
      <c r="F155" s="205"/>
      <c r="G155" s="205"/>
      <c r="H155" s="205"/>
      <c r="I155" s="205"/>
      <c r="J155" s="205"/>
      <c r="K155" s="164"/>
      <c r="L155" s="164"/>
      <c r="M155" s="164"/>
    </row>
    <row r="156" spans="2:13" x14ac:dyDescent="0.25">
      <c r="B156" s="205"/>
      <c r="C156" s="205"/>
      <c r="D156" s="205"/>
      <c r="E156" s="205"/>
      <c r="F156" s="205"/>
      <c r="G156" s="205"/>
      <c r="H156" s="205"/>
      <c r="I156" s="205"/>
      <c r="J156" s="205"/>
      <c r="K156" s="164"/>
      <c r="L156" s="164"/>
      <c r="M156" s="164"/>
    </row>
    <row r="157" spans="2:13" x14ac:dyDescent="0.25">
      <c r="B157" s="205"/>
      <c r="C157" s="205"/>
      <c r="D157" s="205"/>
      <c r="E157" s="205"/>
      <c r="F157" s="205"/>
      <c r="G157" s="205"/>
      <c r="H157" s="205"/>
      <c r="I157" s="205"/>
      <c r="J157" s="205"/>
      <c r="K157" s="164"/>
      <c r="L157" s="164"/>
      <c r="M157" s="164"/>
    </row>
    <row r="158" spans="2:13" x14ac:dyDescent="0.25">
      <c r="B158" s="205"/>
      <c r="C158" s="205"/>
      <c r="D158" s="205"/>
      <c r="E158" s="205"/>
      <c r="F158" s="205"/>
      <c r="G158" s="205"/>
      <c r="H158" s="205"/>
      <c r="I158" s="205"/>
      <c r="J158" s="205"/>
      <c r="K158" s="164"/>
      <c r="L158" s="164"/>
      <c r="M158" s="164"/>
    </row>
    <row r="159" spans="2:13" x14ac:dyDescent="0.25">
      <c r="B159" s="205"/>
      <c r="C159" s="205"/>
      <c r="D159" s="205"/>
      <c r="E159" s="205"/>
      <c r="F159" s="205"/>
      <c r="G159" s="205"/>
      <c r="H159" s="205"/>
      <c r="I159" s="205"/>
      <c r="J159" s="205"/>
      <c r="K159" s="164"/>
      <c r="L159" s="164"/>
      <c r="M159" s="164"/>
    </row>
    <row r="160" spans="2:13" x14ac:dyDescent="0.25">
      <c r="B160" s="205"/>
      <c r="C160" s="205"/>
      <c r="D160" s="205"/>
      <c r="E160" s="205"/>
      <c r="F160" s="205"/>
      <c r="G160" s="205"/>
      <c r="H160" s="205"/>
      <c r="I160" s="205"/>
      <c r="J160" s="205"/>
      <c r="K160" s="164"/>
      <c r="L160" s="164"/>
      <c r="M160" s="164"/>
    </row>
    <row r="161" spans="2:13" x14ac:dyDescent="0.25">
      <c r="B161" s="205"/>
      <c r="C161" s="205"/>
      <c r="D161" s="205"/>
      <c r="E161" s="205"/>
      <c r="F161" s="205"/>
      <c r="G161" s="205"/>
      <c r="H161" s="205"/>
      <c r="I161" s="205"/>
      <c r="J161" s="205"/>
      <c r="K161" s="164"/>
      <c r="L161" s="164"/>
      <c r="M161" s="164"/>
    </row>
    <row r="162" spans="2:13" x14ac:dyDescent="0.25">
      <c r="B162" s="205"/>
      <c r="C162" s="205"/>
      <c r="D162" s="205"/>
      <c r="E162" s="205"/>
      <c r="F162" s="205"/>
      <c r="G162" s="205"/>
      <c r="H162" s="205"/>
      <c r="I162" s="205"/>
      <c r="J162" s="205"/>
      <c r="K162" s="164"/>
      <c r="L162" s="164"/>
      <c r="M162" s="164"/>
    </row>
    <row r="163" spans="2:13" x14ac:dyDescent="0.25">
      <c r="B163" s="205"/>
      <c r="C163" s="205"/>
      <c r="D163" s="205"/>
      <c r="E163" s="205"/>
      <c r="F163" s="205"/>
      <c r="G163" s="205"/>
      <c r="H163" s="205"/>
      <c r="I163" s="205"/>
      <c r="J163" s="205"/>
      <c r="K163" s="164"/>
      <c r="L163" s="164"/>
      <c r="M163" s="164"/>
    </row>
    <row r="164" spans="2:13" x14ac:dyDescent="0.25">
      <c r="B164" s="205"/>
      <c r="C164" s="205"/>
      <c r="D164" s="205"/>
      <c r="E164" s="205"/>
      <c r="F164" s="205"/>
      <c r="G164" s="205"/>
      <c r="H164" s="205"/>
      <c r="I164" s="205"/>
      <c r="J164" s="205"/>
      <c r="K164" s="164"/>
      <c r="L164" s="164"/>
      <c r="M164" s="164"/>
    </row>
    <row r="165" spans="2:13" x14ac:dyDescent="0.25">
      <c r="B165" s="205"/>
      <c r="C165" s="205"/>
      <c r="D165" s="205"/>
      <c r="E165" s="205"/>
      <c r="F165" s="205"/>
      <c r="G165" s="205"/>
      <c r="H165" s="205"/>
      <c r="I165" s="205"/>
      <c r="J165" s="205"/>
      <c r="K165" s="164"/>
      <c r="L165" s="164"/>
      <c r="M165" s="164"/>
    </row>
    <row r="166" spans="2:13" x14ac:dyDescent="0.25">
      <c r="B166" s="205"/>
      <c r="C166" s="205"/>
      <c r="D166" s="205"/>
      <c r="E166" s="205"/>
      <c r="F166" s="205"/>
      <c r="G166" s="205"/>
      <c r="H166" s="205"/>
      <c r="I166" s="205"/>
      <c r="J166" s="205"/>
      <c r="K166" s="164"/>
      <c r="L166" s="164"/>
      <c r="M166" s="164"/>
    </row>
    <row r="167" spans="2:13" x14ac:dyDescent="0.25">
      <c r="B167" s="205"/>
      <c r="C167" s="205"/>
      <c r="D167" s="205"/>
      <c r="E167" s="205"/>
      <c r="F167" s="205"/>
      <c r="G167" s="205"/>
      <c r="H167" s="205"/>
      <c r="I167" s="205"/>
      <c r="J167" s="205"/>
      <c r="K167" s="164"/>
      <c r="L167" s="164"/>
      <c r="M167" s="164"/>
    </row>
    <row r="168" spans="2:13" x14ac:dyDescent="0.25">
      <c r="B168" s="205"/>
      <c r="C168" s="205"/>
      <c r="D168" s="205"/>
      <c r="E168" s="205"/>
      <c r="F168" s="205"/>
      <c r="G168" s="205"/>
      <c r="H168" s="205"/>
      <c r="I168" s="205"/>
      <c r="J168" s="205"/>
      <c r="K168" s="164"/>
      <c r="L168" s="164"/>
      <c r="M168" s="164"/>
    </row>
    <row r="169" spans="2:13" x14ac:dyDescent="0.25">
      <c r="B169" s="205"/>
      <c r="C169" s="205"/>
      <c r="D169" s="205"/>
      <c r="E169" s="205"/>
      <c r="F169" s="205"/>
      <c r="G169" s="205"/>
      <c r="H169" s="205"/>
      <c r="I169" s="205"/>
      <c r="J169" s="205"/>
      <c r="K169" s="164"/>
      <c r="L169" s="164"/>
      <c r="M169" s="164"/>
    </row>
    <row r="170" spans="2:13" x14ac:dyDescent="0.25">
      <c r="B170" s="205"/>
      <c r="C170" s="205"/>
      <c r="D170" s="205"/>
      <c r="E170" s="205"/>
      <c r="F170" s="205"/>
      <c r="G170" s="205"/>
      <c r="H170" s="205"/>
      <c r="I170" s="205"/>
      <c r="J170" s="205"/>
      <c r="K170" s="164"/>
      <c r="L170" s="164"/>
      <c r="M170" s="164"/>
    </row>
    <row r="171" spans="2:13" x14ac:dyDescent="0.25">
      <c r="B171" s="205"/>
      <c r="C171" s="205"/>
      <c r="D171" s="205"/>
      <c r="E171" s="205"/>
      <c r="F171" s="205"/>
      <c r="G171" s="205"/>
      <c r="H171" s="205"/>
      <c r="I171" s="205"/>
      <c r="J171" s="205"/>
      <c r="K171" s="164"/>
      <c r="L171" s="164"/>
      <c r="M171" s="164"/>
    </row>
    <row r="172" spans="2:13" x14ac:dyDescent="0.25">
      <c r="B172" s="205"/>
      <c r="C172" s="205"/>
      <c r="D172" s="205"/>
      <c r="E172" s="205"/>
      <c r="F172" s="205"/>
      <c r="G172" s="205"/>
      <c r="H172" s="205"/>
      <c r="I172" s="205"/>
      <c r="J172" s="205"/>
      <c r="K172" s="164"/>
      <c r="L172" s="164"/>
      <c r="M172" s="164"/>
    </row>
    <row r="173" spans="2:13" x14ac:dyDescent="0.25">
      <c r="B173" s="205"/>
      <c r="C173" s="205"/>
      <c r="D173" s="205"/>
      <c r="E173" s="205"/>
      <c r="F173" s="205"/>
      <c r="G173" s="205"/>
      <c r="H173" s="205"/>
      <c r="I173" s="205"/>
      <c r="J173" s="205"/>
      <c r="K173" s="164"/>
      <c r="L173" s="164"/>
      <c r="M173" s="164"/>
    </row>
    <row r="174" spans="2:13" x14ac:dyDescent="0.25">
      <c r="B174" s="205"/>
      <c r="C174" s="205"/>
      <c r="D174" s="205"/>
      <c r="E174" s="205"/>
      <c r="F174" s="205"/>
      <c r="G174" s="205"/>
      <c r="H174" s="205"/>
      <c r="I174" s="205"/>
      <c r="J174" s="205"/>
      <c r="K174" s="164"/>
      <c r="L174" s="164"/>
      <c r="M174" s="164"/>
    </row>
    <row r="175" spans="2:13" x14ac:dyDescent="0.25">
      <c r="B175" s="205"/>
      <c r="C175" s="205"/>
      <c r="D175" s="205"/>
      <c r="E175" s="205"/>
      <c r="F175" s="205"/>
      <c r="G175" s="205"/>
      <c r="H175" s="205"/>
      <c r="I175" s="205"/>
      <c r="J175" s="205"/>
      <c r="K175" s="164"/>
      <c r="L175" s="164"/>
      <c r="M175" s="164"/>
    </row>
    <row r="176" spans="2:13" x14ac:dyDescent="0.25">
      <c r="B176" s="205"/>
      <c r="C176" s="205"/>
      <c r="D176" s="205"/>
      <c r="E176" s="205"/>
      <c r="F176" s="205"/>
      <c r="G176" s="205"/>
      <c r="H176" s="205"/>
      <c r="I176" s="205"/>
      <c r="J176" s="205"/>
      <c r="K176" s="164"/>
      <c r="L176" s="164"/>
      <c r="M176" s="164"/>
    </row>
    <row r="177" spans="2:13" x14ac:dyDescent="0.25">
      <c r="B177" s="205"/>
      <c r="C177" s="205"/>
      <c r="D177" s="205"/>
      <c r="E177" s="205"/>
      <c r="F177" s="205"/>
      <c r="G177" s="205"/>
      <c r="H177" s="205"/>
      <c r="I177" s="205"/>
      <c r="J177" s="205"/>
      <c r="K177" s="164"/>
      <c r="L177" s="164"/>
      <c r="M177" s="164"/>
    </row>
    <row r="178" spans="2:13" x14ac:dyDescent="0.25">
      <c r="B178" s="205"/>
      <c r="C178" s="205"/>
      <c r="D178" s="205"/>
      <c r="E178" s="205"/>
      <c r="F178" s="205"/>
      <c r="G178" s="205"/>
      <c r="H178" s="205"/>
      <c r="I178" s="205"/>
      <c r="J178" s="205"/>
      <c r="K178" s="164"/>
      <c r="L178" s="164"/>
      <c r="M178" s="164"/>
    </row>
    <row r="179" spans="2:13" x14ac:dyDescent="0.25">
      <c r="B179" s="205"/>
      <c r="C179" s="205"/>
      <c r="D179" s="205"/>
      <c r="E179" s="205"/>
      <c r="F179" s="205"/>
      <c r="G179" s="205"/>
      <c r="H179" s="205"/>
      <c r="I179" s="205"/>
      <c r="J179" s="205"/>
      <c r="K179" s="164"/>
      <c r="L179" s="164"/>
      <c r="M179" s="164"/>
    </row>
    <row r="180" spans="2:13" x14ac:dyDescent="0.25">
      <c r="B180" s="205"/>
      <c r="C180" s="205"/>
      <c r="D180" s="205"/>
      <c r="E180" s="205"/>
      <c r="F180" s="205"/>
      <c r="G180" s="205"/>
      <c r="H180" s="205"/>
      <c r="I180" s="205"/>
      <c r="J180" s="205"/>
      <c r="K180" s="164"/>
      <c r="L180" s="164"/>
      <c r="M180" s="164"/>
    </row>
  </sheetData>
  <mergeCells count="1">
    <mergeCell ref="A2:J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6">
    <tabColor indexed="48"/>
    <outlinePr applyStyles="1" summaryBelow="0"/>
    <pageSetUpPr fitToPage="1"/>
  </sheetPr>
  <dimension ref="A2:S245"/>
  <sheetViews>
    <sheetView workbookViewId="0">
      <selection activeCell="A2" sqref="A2:D2"/>
    </sheetView>
  </sheetViews>
  <sheetFormatPr defaultColWidth="9.1796875" defaultRowHeight="13" x14ac:dyDescent="0.3"/>
  <cols>
    <col min="1" max="1" width="66" style="150" bestFit="1" customWidth="1"/>
    <col min="2" max="2" width="18" style="186" customWidth="1"/>
    <col min="3" max="3" width="17.453125" style="186" customWidth="1"/>
    <col min="4" max="4" width="11.453125" style="33" bestFit="1" customWidth="1"/>
    <col min="5" max="16384" width="9.1796875" style="150"/>
  </cols>
  <sheetData>
    <row r="2" spans="1:19" ht="18.5" x14ac:dyDescent="0.45">
      <c r="A2" s="4" t="str">
        <f>IF(REPORT_LANG="UKR","Державний та гарантований державою борг України за станом на ","State debt and State guaranteed debt of Ukraine as of ") &amp; STRPRESENTDATE</f>
        <v>Державний та гарантований державою борг України за станом на 31.08.2024</v>
      </c>
      <c r="B2" s="3"/>
      <c r="C2" s="3"/>
      <c r="D2" s="3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</row>
    <row r="3" spans="1:19" ht="18.5" x14ac:dyDescent="0.45">
      <c r="A3" s="1" t="str">
        <f>IF(REPORT_LANG="UKR","(за видами відсоткових ставок)","by interest rate types")</f>
        <v>(за видами відсоткових ставок)</v>
      </c>
      <c r="B3" s="1"/>
      <c r="C3" s="1"/>
      <c r="D3" s="1"/>
    </row>
    <row r="4" spans="1:19" x14ac:dyDescent="0.3">
      <c r="B4" s="173"/>
      <c r="C4" s="173"/>
      <c r="D4" s="20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</row>
    <row r="5" spans="1:19" s="140" customFormat="1" x14ac:dyDescent="0.3">
      <c r="B5" s="175"/>
      <c r="C5" s="175"/>
      <c r="D5" s="140" t="str">
        <f>VALVAL</f>
        <v>млрд. одиниць</v>
      </c>
    </row>
    <row r="6" spans="1:19" s="155" customFormat="1" x14ac:dyDescent="0.3">
      <c r="A6" s="126"/>
      <c r="B6" s="122" t="str">
        <f>IF(REPORT_LANG="UKR","дол.США","USD")</f>
        <v>дол.США</v>
      </c>
      <c r="C6" s="122" t="str">
        <f>IF(REPORT_LANG="UKR","грн.","UAH")</f>
        <v>грн.</v>
      </c>
      <c r="D6" s="125" t="s">
        <v>195</v>
      </c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</row>
    <row r="7" spans="1:19" s="48" customFormat="1" ht="15.5" x14ac:dyDescent="0.3">
      <c r="A7" s="11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7" s="194">
        <f>SUM(B8:B19)</f>
        <v>154.68978262837999</v>
      </c>
      <c r="C7" s="194">
        <f>SUM(C8:C19)</f>
        <v>6371.6876154330603</v>
      </c>
      <c r="D7" s="174">
        <f>SUM(D8:D19)</f>
        <v>1</v>
      </c>
    </row>
    <row r="8" spans="1:19" s="210" customFormat="1" x14ac:dyDescent="0.3">
      <c r="A8" s="107" t="s">
        <v>220</v>
      </c>
      <c r="B8" s="206">
        <v>6.30828479998</v>
      </c>
      <c r="C8" s="206">
        <v>259.83888173831002</v>
      </c>
      <c r="D8" s="35">
        <v>4.0779999999999997E-2</v>
      </c>
    </row>
    <row r="9" spans="1:19" s="210" customFormat="1" x14ac:dyDescent="0.3">
      <c r="A9" s="107" t="s">
        <v>193</v>
      </c>
      <c r="B9" s="206">
        <v>13.59408652788</v>
      </c>
      <c r="C9" s="206">
        <v>559.94178349186996</v>
      </c>
      <c r="D9" s="35">
        <v>8.788E-2</v>
      </c>
    </row>
    <row r="10" spans="1:19" s="210" customFormat="1" x14ac:dyDescent="0.3">
      <c r="A10" s="107" t="s">
        <v>91</v>
      </c>
      <c r="B10" s="206">
        <v>0.17480384742999999</v>
      </c>
      <c r="C10" s="206">
        <v>7.2001879558199997</v>
      </c>
      <c r="D10" s="35">
        <v>1.1299999999999999E-3</v>
      </c>
    </row>
    <row r="11" spans="1:19" x14ac:dyDescent="0.3">
      <c r="A11" s="63" t="s">
        <v>188</v>
      </c>
      <c r="B11" s="252">
        <v>0.92234639003999996</v>
      </c>
      <c r="C11" s="252">
        <v>37.99154004052</v>
      </c>
      <c r="D11" s="82">
        <v>5.9630000000000004E-3</v>
      </c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</row>
    <row r="12" spans="1:19" x14ac:dyDescent="0.3">
      <c r="A12" s="63" t="s">
        <v>228</v>
      </c>
      <c r="B12" s="252">
        <v>0.27595239737999999</v>
      </c>
      <c r="C12" s="252">
        <v>11.366506843330001</v>
      </c>
      <c r="D12" s="82">
        <v>1.784E-3</v>
      </c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</row>
    <row r="13" spans="1:19" x14ac:dyDescent="0.3">
      <c r="A13" s="63" t="s">
        <v>184</v>
      </c>
      <c r="B13" s="252">
        <v>3.5244618245099999</v>
      </c>
      <c r="C13" s="252">
        <v>145.172935</v>
      </c>
      <c r="D13" s="82">
        <v>2.2783999999999999E-2</v>
      </c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</row>
    <row r="14" spans="1:19" x14ac:dyDescent="0.3">
      <c r="A14" s="63" t="s">
        <v>226</v>
      </c>
      <c r="B14" s="252">
        <v>6.9627516943099996</v>
      </c>
      <c r="C14" s="252">
        <v>286.79643856534</v>
      </c>
      <c r="D14" s="82">
        <v>4.5011000000000002E-2</v>
      </c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</row>
    <row r="15" spans="1:19" x14ac:dyDescent="0.3">
      <c r="A15" s="63" t="s">
        <v>119</v>
      </c>
      <c r="B15" s="252">
        <v>18.34916134146</v>
      </c>
      <c r="C15" s="252">
        <v>755.80379057022003</v>
      </c>
      <c r="D15" s="82">
        <v>0.118619</v>
      </c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</row>
    <row r="16" spans="1:19" x14ac:dyDescent="0.3">
      <c r="A16" s="63" t="s">
        <v>100</v>
      </c>
      <c r="B16" s="252">
        <v>0.14529130863</v>
      </c>
      <c r="C16" s="252">
        <v>5.9845635316200001</v>
      </c>
      <c r="D16" s="82">
        <v>9.3899999999999995E-4</v>
      </c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</row>
    <row r="17" spans="1:17" x14ac:dyDescent="0.3">
      <c r="A17" s="63" t="s">
        <v>161</v>
      </c>
      <c r="B17" s="252">
        <v>104.43264249676</v>
      </c>
      <c r="C17" s="252">
        <v>4301.5909876960304</v>
      </c>
      <c r="D17" s="82">
        <v>0.67510999999999999</v>
      </c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</row>
    <row r="18" spans="1:17" x14ac:dyDescent="0.3">
      <c r="B18" s="173"/>
      <c r="C18" s="173"/>
      <c r="D18" s="20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</row>
    <row r="19" spans="1:17" x14ac:dyDescent="0.3">
      <c r="B19" s="173"/>
      <c r="C19" s="173"/>
      <c r="D19" s="20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</row>
    <row r="20" spans="1:17" x14ac:dyDescent="0.3">
      <c r="B20" s="173"/>
      <c r="C20" s="173"/>
      <c r="D20" s="20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</row>
    <row r="21" spans="1:17" x14ac:dyDescent="0.3">
      <c r="B21" s="173"/>
      <c r="C21" s="173"/>
      <c r="D21" s="20"/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</row>
    <row r="22" spans="1:17" x14ac:dyDescent="0.3">
      <c r="B22" s="173"/>
      <c r="C22" s="173"/>
      <c r="D22" s="20"/>
      <c r="E22" s="137"/>
      <c r="F22" s="137"/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37"/>
    </row>
    <row r="23" spans="1:17" x14ac:dyDescent="0.3">
      <c r="B23" s="173"/>
      <c r="C23" s="173"/>
      <c r="D23" s="20"/>
      <c r="E23" s="137"/>
      <c r="F23" s="137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</row>
    <row r="24" spans="1:17" x14ac:dyDescent="0.3">
      <c r="B24" s="173"/>
      <c r="C24" s="173"/>
      <c r="D24" s="20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</row>
    <row r="25" spans="1:17" x14ac:dyDescent="0.3">
      <c r="B25" s="173"/>
      <c r="C25" s="173"/>
      <c r="D25" s="20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</row>
    <row r="26" spans="1:17" x14ac:dyDescent="0.3">
      <c r="B26" s="173"/>
      <c r="C26" s="173"/>
      <c r="D26" s="20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</row>
    <row r="27" spans="1:17" x14ac:dyDescent="0.3">
      <c r="B27" s="173"/>
      <c r="C27" s="173"/>
      <c r="D27" s="20"/>
      <c r="E27" s="137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7"/>
    </row>
    <row r="28" spans="1:17" x14ac:dyDescent="0.3">
      <c r="B28" s="173"/>
      <c r="C28" s="173"/>
      <c r="D28" s="20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</row>
    <row r="29" spans="1:17" x14ac:dyDescent="0.3">
      <c r="B29" s="173"/>
      <c r="C29" s="173"/>
      <c r="D29" s="20"/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</row>
    <row r="30" spans="1:17" x14ac:dyDescent="0.3">
      <c r="B30" s="173"/>
      <c r="C30" s="173"/>
      <c r="D30" s="20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</row>
    <row r="31" spans="1:17" x14ac:dyDescent="0.3">
      <c r="B31" s="173"/>
      <c r="C31" s="173"/>
      <c r="D31" s="20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</row>
    <row r="32" spans="1:17" x14ac:dyDescent="0.3">
      <c r="B32" s="173"/>
      <c r="C32" s="173"/>
      <c r="D32" s="20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</row>
    <row r="33" spans="2:17" x14ac:dyDescent="0.3">
      <c r="B33" s="173"/>
      <c r="C33" s="173"/>
      <c r="D33" s="20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</row>
    <row r="34" spans="2:17" x14ac:dyDescent="0.3">
      <c r="B34" s="173"/>
      <c r="C34" s="173"/>
      <c r="D34" s="20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</row>
    <row r="35" spans="2:17" x14ac:dyDescent="0.3">
      <c r="B35" s="173"/>
      <c r="C35" s="173"/>
      <c r="D35" s="20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</row>
    <row r="36" spans="2:17" x14ac:dyDescent="0.3">
      <c r="B36" s="173"/>
      <c r="C36" s="173"/>
      <c r="D36" s="20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</row>
    <row r="37" spans="2:17" x14ac:dyDescent="0.3">
      <c r="B37" s="173"/>
      <c r="C37" s="173"/>
      <c r="D37" s="20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</row>
    <row r="38" spans="2:17" x14ac:dyDescent="0.3">
      <c r="B38" s="173"/>
      <c r="C38" s="173"/>
      <c r="D38" s="20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</row>
    <row r="39" spans="2:17" x14ac:dyDescent="0.3">
      <c r="B39" s="173"/>
      <c r="C39" s="173"/>
      <c r="D39" s="20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</row>
    <row r="40" spans="2:17" x14ac:dyDescent="0.3">
      <c r="B40" s="173"/>
      <c r="C40" s="173"/>
      <c r="D40" s="20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</row>
    <row r="41" spans="2:17" x14ac:dyDescent="0.3">
      <c r="B41" s="173"/>
      <c r="C41" s="173"/>
      <c r="D41" s="20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</row>
    <row r="42" spans="2:17" x14ac:dyDescent="0.3">
      <c r="B42" s="173"/>
      <c r="C42" s="173"/>
      <c r="D42" s="20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</row>
    <row r="43" spans="2:17" x14ac:dyDescent="0.3">
      <c r="B43" s="173"/>
      <c r="C43" s="173"/>
      <c r="D43" s="20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</row>
    <row r="44" spans="2:17" x14ac:dyDescent="0.3">
      <c r="B44" s="173"/>
      <c r="C44" s="173"/>
      <c r="D44" s="20"/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</row>
    <row r="45" spans="2:17" x14ac:dyDescent="0.3">
      <c r="B45" s="173"/>
      <c r="C45" s="173"/>
      <c r="D45" s="20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</row>
    <row r="46" spans="2:17" x14ac:dyDescent="0.3">
      <c r="B46" s="173"/>
      <c r="C46" s="173"/>
      <c r="D46" s="20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</row>
    <row r="47" spans="2:17" x14ac:dyDescent="0.3">
      <c r="B47" s="173"/>
      <c r="C47" s="173"/>
      <c r="D47" s="20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</row>
    <row r="48" spans="2:17" x14ac:dyDescent="0.3">
      <c r="B48" s="173"/>
      <c r="C48" s="173"/>
      <c r="D48" s="20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</row>
    <row r="49" spans="2:17" x14ac:dyDescent="0.3">
      <c r="B49" s="173"/>
      <c r="C49" s="173"/>
      <c r="D49" s="20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</row>
    <row r="50" spans="2:17" x14ac:dyDescent="0.3">
      <c r="B50" s="173"/>
      <c r="C50" s="173"/>
      <c r="D50" s="20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</row>
    <row r="51" spans="2:17" x14ac:dyDescent="0.3">
      <c r="B51" s="173"/>
      <c r="C51" s="173"/>
      <c r="D51" s="20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</row>
    <row r="52" spans="2:17" x14ac:dyDescent="0.3">
      <c r="B52" s="173"/>
      <c r="C52" s="173"/>
      <c r="D52" s="20"/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137"/>
      <c r="P52" s="137"/>
      <c r="Q52" s="137"/>
    </row>
    <row r="53" spans="2:17" x14ac:dyDescent="0.3">
      <c r="B53" s="173"/>
      <c r="C53" s="173"/>
      <c r="D53" s="20"/>
      <c r="E53" s="137"/>
      <c r="F53" s="137"/>
      <c r="G53" s="137"/>
      <c r="H53" s="137"/>
      <c r="I53" s="137"/>
      <c r="J53" s="137"/>
      <c r="K53" s="137"/>
      <c r="L53" s="137"/>
      <c r="M53" s="137"/>
      <c r="N53" s="137"/>
      <c r="O53" s="137"/>
      <c r="P53" s="137"/>
      <c r="Q53" s="137"/>
    </row>
    <row r="54" spans="2:17" x14ac:dyDescent="0.3">
      <c r="B54" s="173"/>
      <c r="C54" s="173"/>
      <c r="D54" s="20"/>
      <c r="E54" s="137"/>
      <c r="F54" s="137"/>
      <c r="G54" s="137"/>
      <c r="H54" s="137"/>
      <c r="I54" s="137"/>
      <c r="J54" s="137"/>
      <c r="K54" s="137"/>
      <c r="L54" s="137"/>
      <c r="M54" s="137"/>
      <c r="N54" s="137"/>
      <c r="O54" s="137"/>
      <c r="P54" s="137"/>
      <c r="Q54" s="137"/>
    </row>
    <row r="55" spans="2:17" x14ac:dyDescent="0.3">
      <c r="B55" s="173"/>
      <c r="C55" s="173"/>
      <c r="D55" s="20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  <c r="Q55" s="137"/>
    </row>
    <row r="56" spans="2:17" x14ac:dyDescent="0.3">
      <c r="B56" s="173"/>
      <c r="C56" s="173"/>
      <c r="D56" s="20"/>
      <c r="E56" s="137"/>
      <c r="F56" s="137"/>
      <c r="G56" s="137"/>
      <c r="H56" s="137"/>
      <c r="I56" s="137"/>
      <c r="J56" s="137"/>
      <c r="K56" s="137"/>
      <c r="L56" s="137"/>
      <c r="M56" s="137"/>
      <c r="N56" s="137"/>
      <c r="O56" s="137"/>
      <c r="P56" s="137"/>
      <c r="Q56" s="137"/>
    </row>
    <row r="57" spans="2:17" x14ac:dyDescent="0.3">
      <c r="B57" s="173"/>
      <c r="C57" s="173"/>
      <c r="D57" s="20"/>
      <c r="E57" s="137"/>
      <c r="F57" s="137"/>
      <c r="G57" s="137"/>
      <c r="H57" s="137"/>
      <c r="I57" s="137"/>
      <c r="J57" s="137"/>
      <c r="K57" s="137"/>
      <c r="L57" s="137"/>
      <c r="M57" s="137"/>
      <c r="N57" s="137"/>
      <c r="O57" s="137"/>
      <c r="P57" s="137"/>
      <c r="Q57" s="137"/>
    </row>
    <row r="58" spans="2:17" x14ac:dyDescent="0.3">
      <c r="B58" s="173"/>
      <c r="C58" s="173"/>
      <c r="D58" s="20"/>
      <c r="E58" s="137"/>
      <c r="F58" s="137"/>
      <c r="G58" s="137"/>
      <c r="H58" s="137"/>
      <c r="I58" s="137"/>
      <c r="J58" s="137"/>
      <c r="K58" s="137"/>
      <c r="L58" s="137"/>
      <c r="M58" s="137"/>
      <c r="N58" s="137"/>
      <c r="O58" s="137"/>
      <c r="P58" s="137"/>
      <c r="Q58" s="137"/>
    </row>
    <row r="59" spans="2:17" x14ac:dyDescent="0.3">
      <c r="B59" s="173"/>
      <c r="C59" s="173"/>
      <c r="D59" s="20"/>
      <c r="E59" s="137"/>
      <c r="F59" s="137"/>
      <c r="G59" s="137"/>
      <c r="H59" s="137"/>
      <c r="I59" s="137"/>
      <c r="J59" s="137"/>
      <c r="K59" s="137"/>
      <c r="L59" s="137"/>
      <c r="M59" s="137"/>
      <c r="N59" s="137"/>
      <c r="O59" s="137"/>
      <c r="P59" s="137"/>
      <c r="Q59" s="137"/>
    </row>
    <row r="60" spans="2:17" x14ac:dyDescent="0.3">
      <c r="B60" s="173"/>
      <c r="C60" s="173"/>
      <c r="D60" s="20"/>
      <c r="E60" s="137"/>
      <c r="F60" s="137"/>
      <c r="G60" s="137"/>
      <c r="H60" s="137"/>
      <c r="I60" s="137"/>
      <c r="J60" s="137"/>
      <c r="K60" s="137"/>
      <c r="L60" s="137"/>
      <c r="M60" s="137"/>
      <c r="N60" s="137"/>
      <c r="O60" s="137"/>
      <c r="P60" s="137"/>
      <c r="Q60" s="137"/>
    </row>
    <row r="61" spans="2:17" x14ac:dyDescent="0.3">
      <c r="B61" s="173"/>
      <c r="C61" s="173"/>
      <c r="D61" s="20"/>
      <c r="E61" s="137"/>
      <c r="F61" s="137"/>
      <c r="G61" s="137"/>
      <c r="H61" s="137"/>
      <c r="I61" s="137"/>
      <c r="J61" s="137"/>
      <c r="K61" s="137"/>
      <c r="L61" s="137"/>
      <c r="M61" s="137"/>
      <c r="N61" s="137"/>
      <c r="O61" s="137"/>
      <c r="P61" s="137"/>
      <c r="Q61" s="137"/>
    </row>
    <row r="62" spans="2:17" x14ac:dyDescent="0.3">
      <c r="B62" s="173"/>
      <c r="C62" s="173"/>
      <c r="D62" s="20"/>
      <c r="E62" s="137"/>
      <c r="F62" s="137"/>
      <c r="G62" s="137"/>
      <c r="H62" s="137"/>
      <c r="I62" s="137"/>
      <c r="J62" s="137"/>
      <c r="K62" s="137"/>
      <c r="L62" s="137"/>
      <c r="M62" s="137"/>
      <c r="N62" s="137"/>
      <c r="O62" s="137"/>
      <c r="P62" s="137"/>
      <c r="Q62" s="137"/>
    </row>
    <row r="63" spans="2:17" x14ac:dyDescent="0.3">
      <c r="B63" s="173"/>
      <c r="C63" s="173"/>
      <c r="D63" s="20"/>
      <c r="E63" s="137"/>
      <c r="F63" s="137"/>
      <c r="G63" s="137"/>
      <c r="H63" s="137"/>
      <c r="I63" s="137"/>
      <c r="J63" s="137"/>
      <c r="K63" s="137"/>
      <c r="L63" s="137"/>
      <c r="M63" s="137"/>
      <c r="N63" s="137"/>
      <c r="O63" s="137"/>
      <c r="P63" s="137"/>
      <c r="Q63" s="137"/>
    </row>
    <row r="64" spans="2:17" x14ac:dyDescent="0.3">
      <c r="B64" s="173"/>
      <c r="C64" s="173"/>
      <c r="D64" s="20"/>
      <c r="E64" s="137"/>
      <c r="F64" s="137"/>
      <c r="G64" s="137"/>
      <c r="H64" s="137"/>
      <c r="I64" s="137"/>
      <c r="J64" s="137"/>
      <c r="K64" s="137"/>
      <c r="L64" s="137"/>
      <c r="M64" s="137"/>
      <c r="N64" s="137"/>
      <c r="O64" s="137"/>
      <c r="P64" s="137"/>
      <c r="Q64" s="137"/>
    </row>
    <row r="65" spans="2:17" x14ac:dyDescent="0.3">
      <c r="B65" s="173"/>
      <c r="C65" s="173"/>
      <c r="D65" s="20"/>
      <c r="E65" s="137"/>
      <c r="F65" s="137"/>
      <c r="G65" s="137"/>
      <c r="H65" s="137"/>
      <c r="I65" s="137"/>
      <c r="J65" s="137"/>
      <c r="K65" s="137"/>
      <c r="L65" s="137"/>
      <c r="M65" s="137"/>
      <c r="N65" s="137"/>
      <c r="O65" s="137"/>
      <c r="P65" s="137"/>
      <c r="Q65" s="137"/>
    </row>
    <row r="66" spans="2:17" x14ac:dyDescent="0.3">
      <c r="B66" s="173"/>
      <c r="C66" s="173"/>
      <c r="D66" s="20"/>
      <c r="E66" s="137"/>
      <c r="F66" s="137"/>
      <c r="G66" s="137"/>
      <c r="H66" s="137"/>
      <c r="I66" s="137"/>
      <c r="J66" s="137"/>
      <c r="K66" s="137"/>
      <c r="L66" s="137"/>
      <c r="M66" s="137"/>
      <c r="N66" s="137"/>
      <c r="O66" s="137"/>
      <c r="P66" s="137"/>
      <c r="Q66" s="137"/>
    </row>
    <row r="67" spans="2:17" x14ac:dyDescent="0.3">
      <c r="B67" s="173"/>
      <c r="C67" s="173"/>
      <c r="D67" s="20"/>
      <c r="E67" s="137"/>
      <c r="F67" s="137"/>
      <c r="G67" s="137"/>
      <c r="H67" s="137"/>
      <c r="I67" s="137"/>
      <c r="J67" s="137"/>
      <c r="K67" s="137"/>
      <c r="L67" s="137"/>
      <c r="M67" s="137"/>
      <c r="N67" s="137"/>
      <c r="O67" s="137"/>
      <c r="P67" s="137"/>
      <c r="Q67" s="137"/>
    </row>
    <row r="68" spans="2:17" x14ac:dyDescent="0.3">
      <c r="B68" s="173"/>
      <c r="C68" s="173"/>
      <c r="D68" s="20"/>
      <c r="E68" s="137"/>
      <c r="F68" s="137"/>
      <c r="G68" s="137"/>
      <c r="H68" s="137"/>
      <c r="I68" s="137"/>
      <c r="J68" s="137"/>
      <c r="K68" s="137"/>
      <c r="L68" s="137"/>
      <c r="M68" s="137"/>
      <c r="N68" s="137"/>
      <c r="O68" s="137"/>
      <c r="P68" s="137"/>
      <c r="Q68" s="137"/>
    </row>
    <row r="69" spans="2:17" x14ac:dyDescent="0.3">
      <c r="B69" s="173"/>
      <c r="C69" s="173"/>
      <c r="D69" s="20"/>
      <c r="E69" s="137"/>
      <c r="F69" s="137"/>
      <c r="G69" s="137"/>
      <c r="H69" s="137"/>
      <c r="I69" s="137"/>
      <c r="J69" s="137"/>
      <c r="K69" s="137"/>
      <c r="L69" s="137"/>
      <c r="M69" s="137"/>
      <c r="N69" s="137"/>
      <c r="O69" s="137"/>
      <c r="P69" s="137"/>
      <c r="Q69" s="137"/>
    </row>
    <row r="70" spans="2:17" x14ac:dyDescent="0.3">
      <c r="B70" s="173"/>
      <c r="C70" s="173"/>
      <c r="D70" s="20"/>
      <c r="E70" s="137"/>
      <c r="F70" s="137"/>
      <c r="G70" s="137"/>
      <c r="H70" s="137"/>
      <c r="I70" s="137"/>
      <c r="J70" s="137"/>
      <c r="K70" s="137"/>
      <c r="L70" s="137"/>
      <c r="M70" s="137"/>
      <c r="N70" s="137"/>
      <c r="O70" s="137"/>
      <c r="P70" s="137"/>
      <c r="Q70" s="137"/>
    </row>
    <row r="71" spans="2:17" x14ac:dyDescent="0.3">
      <c r="B71" s="173"/>
      <c r="C71" s="173"/>
      <c r="D71" s="20"/>
      <c r="E71" s="137"/>
      <c r="F71" s="137"/>
      <c r="G71" s="137"/>
      <c r="H71" s="137"/>
      <c r="I71" s="137"/>
      <c r="J71" s="137"/>
      <c r="K71" s="137"/>
      <c r="L71" s="137"/>
      <c r="M71" s="137"/>
      <c r="N71" s="137"/>
      <c r="O71" s="137"/>
      <c r="P71" s="137"/>
      <c r="Q71" s="137"/>
    </row>
    <row r="72" spans="2:17" x14ac:dyDescent="0.3">
      <c r="B72" s="173"/>
      <c r="C72" s="173"/>
      <c r="D72" s="20"/>
      <c r="E72" s="137"/>
      <c r="F72" s="137"/>
      <c r="G72" s="137"/>
      <c r="H72" s="137"/>
      <c r="I72" s="137"/>
      <c r="J72" s="137"/>
      <c r="K72" s="137"/>
      <c r="L72" s="137"/>
      <c r="M72" s="137"/>
      <c r="N72" s="137"/>
      <c r="O72" s="137"/>
      <c r="P72" s="137"/>
      <c r="Q72" s="137"/>
    </row>
    <row r="73" spans="2:17" x14ac:dyDescent="0.3">
      <c r="B73" s="173"/>
      <c r="C73" s="173"/>
      <c r="D73" s="20"/>
      <c r="E73" s="137"/>
      <c r="F73" s="137"/>
      <c r="G73" s="137"/>
      <c r="H73" s="137"/>
      <c r="I73" s="137"/>
      <c r="J73" s="137"/>
      <c r="K73" s="137"/>
      <c r="L73" s="137"/>
      <c r="M73" s="137"/>
      <c r="N73" s="137"/>
      <c r="O73" s="137"/>
      <c r="P73" s="137"/>
      <c r="Q73" s="137"/>
    </row>
    <row r="74" spans="2:17" x14ac:dyDescent="0.3">
      <c r="B74" s="173"/>
      <c r="C74" s="173"/>
      <c r="D74" s="20"/>
      <c r="E74" s="137"/>
      <c r="F74" s="137"/>
      <c r="G74" s="137"/>
      <c r="H74" s="137"/>
      <c r="I74" s="137"/>
      <c r="J74" s="137"/>
      <c r="K74" s="137"/>
      <c r="L74" s="137"/>
      <c r="M74" s="137"/>
      <c r="N74" s="137"/>
      <c r="O74" s="137"/>
      <c r="P74" s="137"/>
      <c r="Q74" s="137"/>
    </row>
    <row r="75" spans="2:17" x14ac:dyDescent="0.3">
      <c r="B75" s="173"/>
      <c r="C75" s="173"/>
      <c r="D75" s="20"/>
      <c r="E75" s="137"/>
      <c r="F75" s="137"/>
      <c r="G75" s="137"/>
      <c r="H75" s="137"/>
      <c r="I75" s="137"/>
      <c r="J75" s="137"/>
      <c r="K75" s="137"/>
      <c r="L75" s="137"/>
      <c r="M75" s="137"/>
      <c r="N75" s="137"/>
      <c r="O75" s="137"/>
      <c r="P75" s="137"/>
      <c r="Q75" s="137"/>
    </row>
    <row r="76" spans="2:17" x14ac:dyDescent="0.3">
      <c r="B76" s="173"/>
      <c r="C76" s="173"/>
      <c r="D76" s="20"/>
      <c r="E76" s="137"/>
      <c r="F76" s="137"/>
      <c r="G76" s="137"/>
      <c r="H76" s="137"/>
      <c r="I76" s="137"/>
      <c r="J76" s="137"/>
      <c r="K76" s="137"/>
      <c r="L76" s="137"/>
      <c r="M76" s="137"/>
      <c r="N76" s="137"/>
      <c r="O76" s="137"/>
      <c r="P76" s="137"/>
      <c r="Q76" s="137"/>
    </row>
    <row r="77" spans="2:17" x14ac:dyDescent="0.3">
      <c r="B77" s="173"/>
      <c r="C77" s="173"/>
      <c r="D77" s="20"/>
      <c r="E77" s="137"/>
      <c r="F77" s="137"/>
      <c r="G77" s="137"/>
      <c r="H77" s="137"/>
      <c r="I77" s="137"/>
      <c r="J77" s="137"/>
      <c r="K77" s="137"/>
      <c r="L77" s="137"/>
      <c r="M77" s="137"/>
      <c r="N77" s="137"/>
      <c r="O77" s="137"/>
      <c r="P77" s="137"/>
      <c r="Q77" s="137"/>
    </row>
    <row r="78" spans="2:17" x14ac:dyDescent="0.3">
      <c r="B78" s="173"/>
      <c r="C78" s="173"/>
      <c r="D78" s="20"/>
      <c r="E78" s="137"/>
      <c r="F78" s="137"/>
      <c r="G78" s="137"/>
      <c r="H78" s="137"/>
      <c r="I78" s="137"/>
      <c r="J78" s="137"/>
      <c r="K78" s="137"/>
      <c r="L78" s="137"/>
      <c r="M78" s="137"/>
      <c r="N78" s="137"/>
      <c r="O78" s="137"/>
      <c r="P78" s="137"/>
      <c r="Q78" s="137"/>
    </row>
    <row r="79" spans="2:17" x14ac:dyDescent="0.3">
      <c r="B79" s="173"/>
      <c r="C79" s="173"/>
      <c r="D79" s="20"/>
      <c r="E79" s="137"/>
      <c r="F79" s="137"/>
      <c r="G79" s="137"/>
      <c r="H79" s="137"/>
      <c r="I79" s="137"/>
      <c r="J79" s="137"/>
      <c r="K79" s="137"/>
      <c r="L79" s="137"/>
      <c r="M79" s="137"/>
      <c r="N79" s="137"/>
      <c r="O79" s="137"/>
      <c r="P79" s="137"/>
      <c r="Q79" s="137"/>
    </row>
    <row r="80" spans="2:17" x14ac:dyDescent="0.3">
      <c r="B80" s="173"/>
      <c r="C80" s="173"/>
      <c r="D80" s="20"/>
      <c r="E80" s="137"/>
      <c r="F80" s="137"/>
      <c r="G80" s="137"/>
      <c r="H80" s="137"/>
      <c r="I80" s="137"/>
      <c r="J80" s="137"/>
      <c r="K80" s="137"/>
      <c r="L80" s="137"/>
      <c r="M80" s="137"/>
      <c r="N80" s="137"/>
      <c r="O80" s="137"/>
      <c r="P80" s="137"/>
      <c r="Q80" s="137"/>
    </row>
    <row r="81" spans="2:17" x14ac:dyDescent="0.3">
      <c r="B81" s="173"/>
      <c r="C81" s="173"/>
      <c r="D81" s="20"/>
      <c r="E81" s="137"/>
      <c r="F81" s="137"/>
      <c r="G81" s="137"/>
      <c r="H81" s="137"/>
      <c r="I81" s="137"/>
      <c r="J81" s="137"/>
      <c r="K81" s="137"/>
      <c r="L81" s="137"/>
      <c r="M81" s="137"/>
      <c r="N81" s="137"/>
      <c r="O81" s="137"/>
      <c r="P81" s="137"/>
      <c r="Q81" s="137"/>
    </row>
    <row r="82" spans="2:17" x14ac:dyDescent="0.3">
      <c r="B82" s="173"/>
      <c r="C82" s="173"/>
      <c r="D82" s="20"/>
      <c r="E82" s="137"/>
      <c r="F82" s="137"/>
      <c r="G82" s="137"/>
      <c r="H82" s="137"/>
      <c r="I82" s="137"/>
      <c r="J82" s="137"/>
      <c r="K82" s="137"/>
      <c r="L82" s="137"/>
      <c r="M82" s="137"/>
      <c r="N82" s="137"/>
      <c r="O82" s="137"/>
      <c r="P82" s="137"/>
      <c r="Q82" s="137"/>
    </row>
    <row r="83" spans="2:17" x14ac:dyDescent="0.3">
      <c r="B83" s="173"/>
      <c r="C83" s="173"/>
      <c r="D83" s="20"/>
      <c r="E83" s="137"/>
      <c r="F83" s="137"/>
      <c r="G83" s="137"/>
      <c r="H83" s="137"/>
      <c r="I83" s="137"/>
      <c r="J83" s="137"/>
      <c r="K83" s="137"/>
      <c r="L83" s="137"/>
      <c r="M83" s="137"/>
      <c r="N83" s="137"/>
      <c r="O83" s="137"/>
      <c r="P83" s="137"/>
      <c r="Q83" s="137"/>
    </row>
    <row r="84" spans="2:17" x14ac:dyDescent="0.3">
      <c r="B84" s="173"/>
      <c r="C84" s="173"/>
      <c r="D84" s="20"/>
      <c r="E84" s="137"/>
      <c r="F84" s="137"/>
      <c r="G84" s="137"/>
      <c r="H84" s="137"/>
      <c r="I84" s="137"/>
      <c r="J84" s="137"/>
      <c r="K84" s="137"/>
      <c r="L84" s="137"/>
      <c r="M84" s="137"/>
      <c r="N84" s="137"/>
      <c r="O84" s="137"/>
      <c r="P84" s="137"/>
      <c r="Q84" s="137"/>
    </row>
    <row r="85" spans="2:17" x14ac:dyDescent="0.3">
      <c r="B85" s="173"/>
      <c r="C85" s="173"/>
      <c r="D85" s="20"/>
      <c r="E85" s="137"/>
      <c r="F85" s="137"/>
      <c r="G85" s="137"/>
      <c r="H85" s="137"/>
      <c r="I85" s="137"/>
      <c r="J85" s="137"/>
      <c r="K85" s="137"/>
      <c r="L85" s="137"/>
      <c r="M85" s="137"/>
      <c r="N85" s="137"/>
      <c r="O85" s="137"/>
      <c r="P85" s="137"/>
      <c r="Q85" s="137"/>
    </row>
    <row r="86" spans="2:17" x14ac:dyDescent="0.3">
      <c r="B86" s="173"/>
      <c r="C86" s="173"/>
      <c r="D86" s="20"/>
      <c r="E86" s="137"/>
      <c r="F86" s="137"/>
      <c r="G86" s="137"/>
      <c r="H86" s="137"/>
      <c r="I86" s="137"/>
      <c r="J86" s="137"/>
      <c r="K86" s="137"/>
      <c r="L86" s="137"/>
      <c r="M86" s="137"/>
      <c r="N86" s="137"/>
      <c r="O86" s="137"/>
      <c r="P86" s="137"/>
      <c r="Q86" s="137"/>
    </row>
    <row r="87" spans="2:17" x14ac:dyDescent="0.3">
      <c r="B87" s="173"/>
      <c r="C87" s="173"/>
      <c r="D87" s="20"/>
      <c r="E87" s="137"/>
      <c r="F87" s="137"/>
      <c r="G87" s="137"/>
      <c r="H87" s="137"/>
      <c r="I87" s="137"/>
      <c r="J87" s="137"/>
      <c r="K87" s="137"/>
      <c r="L87" s="137"/>
      <c r="M87" s="137"/>
      <c r="N87" s="137"/>
      <c r="O87" s="137"/>
      <c r="P87" s="137"/>
      <c r="Q87" s="137"/>
    </row>
    <row r="88" spans="2:17" x14ac:dyDescent="0.3">
      <c r="B88" s="173"/>
      <c r="C88" s="173"/>
      <c r="D88" s="20"/>
      <c r="E88" s="137"/>
      <c r="F88" s="137"/>
      <c r="G88" s="137"/>
      <c r="H88" s="137"/>
      <c r="I88" s="137"/>
      <c r="J88" s="137"/>
      <c r="K88" s="137"/>
      <c r="L88" s="137"/>
      <c r="M88" s="137"/>
      <c r="N88" s="137"/>
      <c r="O88" s="137"/>
      <c r="P88" s="137"/>
      <c r="Q88" s="137"/>
    </row>
    <row r="89" spans="2:17" x14ac:dyDescent="0.3">
      <c r="B89" s="173"/>
      <c r="C89" s="173"/>
      <c r="D89" s="20"/>
      <c r="E89" s="137"/>
      <c r="F89" s="137"/>
      <c r="G89" s="137"/>
      <c r="H89" s="137"/>
      <c r="I89" s="137"/>
      <c r="J89" s="137"/>
      <c r="K89" s="137"/>
      <c r="L89" s="137"/>
      <c r="M89" s="137"/>
      <c r="N89" s="137"/>
      <c r="O89" s="137"/>
      <c r="P89" s="137"/>
      <c r="Q89" s="137"/>
    </row>
    <row r="90" spans="2:17" x14ac:dyDescent="0.3">
      <c r="B90" s="173"/>
      <c r="C90" s="173"/>
      <c r="D90" s="20"/>
      <c r="E90" s="137"/>
      <c r="F90" s="137"/>
      <c r="G90" s="137"/>
      <c r="H90" s="137"/>
      <c r="I90" s="137"/>
      <c r="J90" s="137"/>
      <c r="K90" s="137"/>
      <c r="L90" s="137"/>
      <c r="M90" s="137"/>
      <c r="N90" s="137"/>
      <c r="O90" s="137"/>
      <c r="P90" s="137"/>
      <c r="Q90" s="137"/>
    </row>
    <row r="91" spans="2:17" x14ac:dyDescent="0.3">
      <c r="B91" s="173"/>
      <c r="C91" s="173"/>
      <c r="D91" s="20"/>
      <c r="E91" s="137"/>
      <c r="F91" s="137"/>
      <c r="G91" s="137"/>
      <c r="H91" s="137"/>
      <c r="I91" s="137"/>
      <c r="J91" s="137"/>
      <c r="K91" s="137"/>
      <c r="L91" s="137"/>
      <c r="M91" s="137"/>
      <c r="N91" s="137"/>
      <c r="O91" s="137"/>
      <c r="P91" s="137"/>
      <c r="Q91" s="137"/>
    </row>
    <row r="92" spans="2:17" x14ac:dyDescent="0.3">
      <c r="B92" s="173"/>
      <c r="C92" s="173"/>
      <c r="D92" s="20"/>
      <c r="E92" s="137"/>
      <c r="F92" s="137"/>
      <c r="G92" s="137"/>
      <c r="H92" s="137"/>
      <c r="I92" s="137"/>
      <c r="J92" s="137"/>
      <c r="K92" s="137"/>
      <c r="L92" s="137"/>
      <c r="M92" s="137"/>
      <c r="N92" s="137"/>
      <c r="O92" s="137"/>
      <c r="P92" s="137"/>
      <c r="Q92" s="137"/>
    </row>
    <row r="93" spans="2:17" x14ac:dyDescent="0.3">
      <c r="B93" s="173"/>
      <c r="C93" s="173"/>
      <c r="D93" s="20"/>
      <c r="E93" s="137"/>
      <c r="F93" s="137"/>
      <c r="G93" s="137"/>
      <c r="H93" s="137"/>
      <c r="I93" s="137"/>
      <c r="J93" s="137"/>
      <c r="K93" s="137"/>
      <c r="L93" s="137"/>
      <c r="M93" s="137"/>
      <c r="N93" s="137"/>
      <c r="O93" s="137"/>
      <c r="P93" s="137"/>
      <c r="Q93" s="137"/>
    </row>
    <row r="94" spans="2:17" x14ac:dyDescent="0.3">
      <c r="B94" s="173"/>
      <c r="C94" s="173"/>
      <c r="D94" s="20"/>
      <c r="E94" s="137"/>
      <c r="F94" s="137"/>
      <c r="G94" s="137"/>
      <c r="H94" s="137"/>
      <c r="I94" s="137"/>
      <c r="J94" s="137"/>
      <c r="K94" s="137"/>
      <c r="L94" s="137"/>
      <c r="M94" s="137"/>
      <c r="N94" s="137"/>
      <c r="O94" s="137"/>
      <c r="P94" s="137"/>
      <c r="Q94" s="137"/>
    </row>
    <row r="95" spans="2:17" x14ac:dyDescent="0.3">
      <c r="B95" s="173"/>
      <c r="C95" s="173"/>
      <c r="D95" s="20"/>
      <c r="E95" s="137"/>
      <c r="F95" s="137"/>
      <c r="G95" s="137"/>
      <c r="H95" s="137"/>
      <c r="I95" s="137"/>
      <c r="J95" s="137"/>
      <c r="K95" s="137"/>
      <c r="L95" s="137"/>
      <c r="M95" s="137"/>
      <c r="N95" s="137"/>
      <c r="O95" s="137"/>
      <c r="P95" s="137"/>
      <c r="Q95" s="137"/>
    </row>
    <row r="96" spans="2:17" x14ac:dyDescent="0.3">
      <c r="B96" s="173"/>
      <c r="C96" s="173"/>
      <c r="D96" s="20"/>
      <c r="E96" s="137"/>
      <c r="F96" s="137"/>
      <c r="G96" s="137"/>
      <c r="H96" s="137"/>
      <c r="I96" s="137"/>
      <c r="J96" s="137"/>
      <c r="K96" s="137"/>
      <c r="L96" s="137"/>
      <c r="M96" s="137"/>
      <c r="N96" s="137"/>
      <c r="O96" s="137"/>
      <c r="P96" s="137"/>
      <c r="Q96" s="137"/>
    </row>
    <row r="97" spans="2:17" x14ac:dyDescent="0.3">
      <c r="B97" s="173"/>
      <c r="C97" s="173"/>
      <c r="D97" s="20"/>
      <c r="E97" s="137"/>
      <c r="F97" s="137"/>
      <c r="G97" s="137"/>
      <c r="H97" s="137"/>
      <c r="I97" s="137"/>
      <c r="J97" s="137"/>
      <c r="K97" s="137"/>
      <c r="L97" s="137"/>
      <c r="M97" s="137"/>
      <c r="N97" s="137"/>
      <c r="O97" s="137"/>
      <c r="P97" s="137"/>
      <c r="Q97" s="137"/>
    </row>
    <row r="98" spans="2:17" x14ac:dyDescent="0.3">
      <c r="B98" s="173"/>
      <c r="C98" s="173"/>
      <c r="D98" s="20"/>
      <c r="E98" s="137"/>
      <c r="F98" s="137"/>
      <c r="G98" s="137"/>
      <c r="H98" s="137"/>
      <c r="I98" s="137"/>
      <c r="J98" s="137"/>
      <c r="K98" s="137"/>
      <c r="L98" s="137"/>
      <c r="M98" s="137"/>
      <c r="N98" s="137"/>
      <c r="O98" s="137"/>
      <c r="P98" s="137"/>
      <c r="Q98" s="137"/>
    </row>
    <row r="99" spans="2:17" x14ac:dyDescent="0.3">
      <c r="B99" s="173"/>
      <c r="C99" s="173"/>
      <c r="D99" s="20"/>
      <c r="E99" s="137"/>
      <c r="F99" s="137"/>
      <c r="G99" s="137"/>
      <c r="H99" s="137"/>
      <c r="I99" s="137"/>
      <c r="J99" s="137"/>
      <c r="K99" s="137"/>
      <c r="L99" s="137"/>
      <c r="M99" s="137"/>
      <c r="N99" s="137"/>
      <c r="O99" s="137"/>
      <c r="P99" s="137"/>
      <c r="Q99" s="137"/>
    </row>
    <row r="100" spans="2:17" x14ac:dyDescent="0.3">
      <c r="B100" s="173"/>
      <c r="C100" s="173"/>
      <c r="D100" s="20"/>
      <c r="E100" s="137"/>
      <c r="F100" s="137"/>
      <c r="G100" s="137"/>
      <c r="H100" s="137"/>
      <c r="I100" s="137"/>
      <c r="J100" s="137"/>
      <c r="K100" s="137"/>
      <c r="L100" s="137"/>
      <c r="M100" s="137"/>
      <c r="N100" s="137"/>
      <c r="O100" s="137"/>
      <c r="P100" s="137"/>
      <c r="Q100" s="137"/>
    </row>
    <row r="101" spans="2:17" x14ac:dyDescent="0.3">
      <c r="B101" s="173"/>
      <c r="C101" s="173"/>
      <c r="D101" s="20"/>
      <c r="E101" s="137"/>
      <c r="F101" s="137"/>
      <c r="G101" s="137"/>
      <c r="H101" s="137"/>
      <c r="I101" s="137"/>
      <c r="J101" s="137"/>
      <c r="K101" s="137"/>
      <c r="L101" s="137"/>
      <c r="M101" s="137"/>
      <c r="N101" s="137"/>
      <c r="O101" s="137"/>
      <c r="P101" s="137"/>
      <c r="Q101" s="137"/>
    </row>
    <row r="102" spans="2:17" x14ac:dyDescent="0.3">
      <c r="B102" s="173"/>
      <c r="C102" s="173"/>
      <c r="D102" s="20"/>
      <c r="E102" s="137"/>
      <c r="F102" s="137"/>
      <c r="G102" s="137"/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</row>
    <row r="103" spans="2:17" x14ac:dyDescent="0.3">
      <c r="B103" s="173"/>
      <c r="C103" s="173"/>
      <c r="D103" s="20"/>
      <c r="E103" s="137"/>
      <c r="F103" s="137"/>
      <c r="G103" s="137"/>
      <c r="H103" s="137"/>
      <c r="I103" s="137"/>
      <c r="J103" s="137"/>
      <c r="K103" s="137"/>
      <c r="L103" s="137"/>
      <c r="M103" s="137"/>
      <c r="N103" s="137"/>
      <c r="O103" s="137"/>
      <c r="P103" s="137"/>
      <c r="Q103" s="137"/>
    </row>
    <row r="104" spans="2:17" x14ac:dyDescent="0.3">
      <c r="B104" s="173"/>
      <c r="C104" s="173"/>
      <c r="D104" s="20"/>
      <c r="E104" s="137"/>
      <c r="F104" s="137"/>
      <c r="G104" s="137"/>
      <c r="H104" s="137"/>
      <c r="I104" s="137"/>
      <c r="J104" s="137"/>
      <c r="K104" s="137"/>
      <c r="L104" s="137"/>
      <c r="M104" s="137"/>
      <c r="N104" s="137"/>
      <c r="O104" s="137"/>
      <c r="P104" s="137"/>
      <c r="Q104" s="137"/>
    </row>
    <row r="105" spans="2:17" x14ac:dyDescent="0.3">
      <c r="B105" s="173"/>
      <c r="C105" s="173"/>
      <c r="D105" s="20"/>
      <c r="E105" s="137"/>
      <c r="F105" s="137"/>
      <c r="G105" s="137"/>
      <c r="H105" s="137"/>
      <c r="I105" s="137"/>
      <c r="J105" s="137"/>
      <c r="K105" s="137"/>
      <c r="L105" s="137"/>
      <c r="M105" s="137"/>
      <c r="N105" s="137"/>
      <c r="O105" s="137"/>
      <c r="P105" s="137"/>
      <c r="Q105" s="137"/>
    </row>
    <row r="106" spans="2:17" x14ac:dyDescent="0.3">
      <c r="B106" s="173"/>
      <c r="C106" s="173"/>
      <c r="D106" s="20"/>
      <c r="E106" s="137"/>
      <c r="F106" s="137"/>
      <c r="G106" s="137"/>
      <c r="H106" s="137"/>
      <c r="I106" s="137"/>
      <c r="J106" s="137"/>
      <c r="K106" s="137"/>
      <c r="L106" s="137"/>
      <c r="M106" s="137"/>
      <c r="N106" s="137"/>
      <c r="O106" s="137"/>
      <c r="P106" s="137"/>
      <c r="Q106" s="137"/>
    </row>
    <row r="107" spans="2:17" x14ac:dyDescent="0.3">
      <c r="B107" s="173"/>
      <c r="C107" s="173"/>
      <c r="D107" s="20"/>
      <c r="E107" s="137"/>
      <c r="F107" s="137"/>
      <c r="G107" s="137"/>
      <c r="H107" s="137"/>
      <c r="I107" s="137"/>
      <c r="J107" s="137"/>
      <c r="K107" s="137"/>
      <c r="L107" s="137"/>
      <c r="M107" s="137"/>
      <c r="N107" s="137"/>
      <c r="O107" s="137"/>
      <c r="P107" s="137"/>
      <c r="Q107" s="137"/>
    </row>
    <row r="108" spans="2:17" x14ac:dyDescent="0.3">
      <c r="B108" s="173"/>
      <c r="C108" s="173"/>
      <c r="D108" s="20"/>
      <c r="E108" s="137"/>
      <c r="F108" s="137"/>
      <c r="G108" s="137"/>
      <c r="H108" s="137"/>
      <c r="I108" s="137"/>
      <c r="J108" s="137"/>
      <c r="K108" s="137"/>
      <c r="L108" s="137"/>
      <c r="M108" s="137"/>
      <c r="N108" s="137"/>
      <c r="O108" s="137"/>
      <c r="P108" s="137"/>
      <c r="Q108" s="137"/>
    </row>
    <row r="109" spans="2:17" x14ac:dyDescent="0.3">
      <c r="B109" s="173"/>
      <c r="C109" s="173"/>
      <c r="D109" s="20"/>
      <c r="E109" s="137"/>
      <c r="F109" s="137"/>
      <c r="G109" s="137"/>
      <c r="H109" s="137"/>
      <c r="I109" s="137"/>
      <c r="J109" s="137"/>
      <c r="K109" s="137"/>
      <c r="L109" s="137"/>
      <c r="M109" s="137"/>
      <c r="N109" s="137"/>
      <c r="O109" s="137"/>
      <c r="P109" s="137"/>
      <c r="Q109" s="137"/>
    </row>
    <row r="110" spans="2:17" x14ac:dyDescent="0.3">
      <c r="B110" s="173"/>
      <c r="C110" s="173"/>
      <c r="D110" s="20"/>
      <c r="E110" s="137"/>
      <c r="F110" s="137"/>
      <c r="G110" s="137"/>
      <c r="H110" s="137"/>
      <c r="I110" s="137"/>
      <c r="J110" s="137"/>
      <c r="K110" s="137"/>
      <c r="L110" s="137"/>
      <c r="M110" s="137"/>
      <c r="N110" s="137"/>
      <c r="O110" s="137"/>
      <c r="P110" s="137"/>
      <c r="Q110" s="137"/>
    </row>
    <row r="111" spans="2:17" x14ac:dyDescent="0.3">
      <c r="B111" s="173"/>
      <c r="C111" s="173"/>
      <c r="D111" s="20"/>
      <c r="E111" s="137"/>
      <c r="F111" s="137"/>
      <c r="G111" s="137"/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</row>
    <row r="112" spans="2:17" x14ac:dyDescent="0.3">
      <c r="B112" s="173"/>
      <c r="C112" s="173"/>
      <c r="D112" s="20"/>
      <c r="E112" s="137"/>
      <c r="F112" s="137"/>
      <c r="G112" s="137"/>
      <c r="H112" s="137"/>
      <c r="I112" s="137"/>
      <c r="J112" s="137"/>
      <c r="K112" s="137"/>
      <c r="L112" s="137"/>
      <c r="M112" s="137"/>
      <c r="N112" s="137"/>
      <c r="O112" s="137"/>
      <c r="P112" s="137"/>
      <c r="Q112" s="137"/>
    </row>
    <row r="113" spans="2:17" x14ac:dyDescent="0.3">
      <c r="B113" s="173"/>
      <c r="C113" s="173"/>
      <c r="D113" s="20"/>
      <c r="E113" s="137"/>
      <c r="F113" s="137"/>
      <c r="G113" s="137"/>
      <c r="H113" s="137"/>
      <c r="I113" s="137"/>
      <c r="J113" s="137"/>
      <c r="K113" s="137"/>
      <c r="L113" s="137"/>
      <c r="M113" s="137"/>
      <c r="N113" s="137"/>
      <c r="O113" s="137"/>
      <c r="P113" s="137"/>
      <c r="Q113" s="137"/>
    </row>
    <row r="114" spans="2:17" x14ac:dyDescent="0.3">
      <c r="B114" s="173"/>
      <c r="C114" s="173"/>
      <c r="D114" s="20"/>
      <c r="E114" s="137"/>
      <c r="F114" s="137"/>
      <c r="G114" s="137"/>
      <c r="H114" s="137"/>
      <c r="I114" s="137"/>
      <c r="J114" s="137"/>
      <c r="K114" s="137"/>
      <c r="L114" s="137"/>
      <c r="M114" s="137"/>
      <c r="N114" s="137"/>
      <c r="O114" s="137"/>
      <c r="P114" s="137"/>
      <c r="Q114" s="137"/>
    </row>
    <row r="115" spans="2:17" x14ac:dyDescent="0.3">
      <c r="B115" s="173"/>
      <c r="C115" s="173"/>
      <c r="D115" s="20"/>
      <c r="E115" s="137"/>
      <c r="F115" s="137"/>
      <c r="G115" s="137"/>
      <c r="H115" s="137"/>
      <c r="I115" s="137"/>
      <c r="J115" s="137"/>
      <c r="K115" s="137"/>
      <c r="L115" s="137"/>
      <c r="M115" s="137"/>
      <c r="N115" s="137"/>
      <c r="O115" s="137"/>
      <c r="P115" s="137"/>
      <c r="Q115" s="137"/>
    </row>
    <row r="116" spans="2:17" x14ac:dyDescent="0.3">
      <c r="B116" s="173"/>
      <c r="C116" s="173"/>
      <c r="D116" s="20"/>
      <c r="E116" s="137"/>
      <c r="F116" s="137"/>
      <c r="G116" s="137"/>
      <c r="H116" s="137"/>
      <c r="I116" s="137"/>
      <c r="J116" s="137"/>
      <c r="K116" s="137"/>
      <c r="L116" s="137"/>
      <c r="M116" s="137"/>
      <c r="N116" s="137"/>
      <c r="O116" s="137"/>
      <c r="P116" s="137"/>
      <c r="Q116" s="137"/>
    </row>
    <row r="117" spans="2:17" x14ac:dyDescent="0.3">
      <c r="B117" s="173"/>
      <c r="C117" s="173"/>
      <c r="D117" s="20"/>
      <c r="E117" s="137"/>
      <c r="F117" s="137"/>
      <c r="G117" s="137"/>
      <c r="H117" s="137"/>
      <c r="I117" s="137"/>
      <c r="J117" s="137"/>
      <c r="K117" s="137"/>
      <c r="L117" s="137"/>
      <c r="M117" s="137"/>
      <c r="N117" s="137"/>
      <c r="O117" s="137"/>
      <c r="P117" s="137"/>
      <c r="Q117" s="137"/>
    </row>
    <row r="118" spans="2:17" x14ac:dyDescent="0.3">
      <c r="B118" s="173"/>
      <c r="C118" s="173"/>
      <c r="D118" s="20"/>
      <c r="E118" s="137"/>
      <c r="F118" s="137"/>
      <c r="G118" s="137"/>
      <c r="H118" s="137"/>
      <c r="I118" s="137"/>
      <c r="J118" s="137"/>
      <c r="K118" s="137"/>
      <c r="L118" s="137"/>
      <c r="M118" s="137"/>
      <c r="N118" s="137"/>
      <c r="O118" s="137"/>
      <c r="P118" s="137"/>
      <c r="Q118" s="137"/>
    </row>
    <row r="119" spans="2:17" x14ac:dyDescent="0.3">
      <c r="B119" s="173"/>
      <c r="C119" s="173"/>
      <c r="D119" s="20"/>
      <c r="E119" s="137"/>
      <c r="F119" s="137"/>
      <c r="G119" s="137"/>
      <c r="H119" s="137"/>
      <c r="I119" s="137"/>
      <c r="J119" s="137"/>
      <c r="K119" s="137"/>
      <c r="L119" s="137"/>
      <c r="M119" s="137"/>
      <c r="N119" s="137"/>
      <c r="O119" s="137"/>
      <c r="P119" s="137"/>
      <c r="Q119" s="137"/>
    </row>
    <row r="120" spans="2:17" x14ac:dyDescent="0.3">
      <c r="B120" s="173"/>
      <c r="C120" s="173"/>
      <c r="D120" s="20"/>
      <c r="E120" s="137"/>
      <c r="F120" s="137"/>
      <c r="G120" s="137"/>
      <c r="H120" s="137"/>
      <c r="I120" s="137"/>
      <c r="J120" s="137"/>
      <c r="K120" s="137"/>
      <c r="L120" s="137"/>
      <c r="M120" s="137"/>
      <c r="N120" s="137"/>
      <c r="O120" s="137"/>
      <c r="P120" s="137"/>
      <c r="Q120" s="137"/>
    </row>
    <row r="121" spans="2:17" x14ac:dyDescent="0.3">
      <c r="B121" s="173"/>
      <c r="C121" s="173"/>
      <c r="D121" s="20"/>
      <c r="E121" s="137"/>
      <c r="F121" s="137"/>
      <c r="G121" s="137"/>
      <c r="H121" s="137"/>
      <c r="I121" s="137"/>
      <c r="J121" s="137"/>
      <c r="K121" s="137"/>
      <c r="L121" s="137"/>
      <c r="M121" s="137"/>
      <c r="N121" s="137"/>
      <c r="O121" s="137"/>
      <c r="P121" s="137"/>
      <c r="Q121" s="137"/>
    </row>
    <row r="122" spans="2:17" x14ac:dyDescent="0.3">
      <c r="B122" s="173"/>
      <c r="C122" s="173"/>
      <c r="D122" s="20"/>
      <c r="E122" s="137"/>
      <c r="F122" s="137"/>
      <c r="G122" s="137"/>
      <c r="H122" s="137"/>
      <c r="I122" s="137"/>
      <c r="J122" s="137"/>
      <c r="K122" s="137"/>
      <c r="L122" s="137"/>
      <c r="M122" s="137"/>
      <c r="N122" s="137"/>
      <c r="O122" s="137"/>
      <c r="P122" s="137"/>
      <c r="Q122" s="137"/>
    </row>
    <row r="123" spans="2:17" x14ac:dyDescent="0.3">
      <c r="B123" s="173"/>
      <c r="C123" s="173"/>
      <c r="D123" s="20"/>
      <c r="E123" s="137"/>
      <c r="F123" s="137"/>
      <c r="G123" s="137"/>
      <c r="H123" s="137"/>
      <c r="I123" s="137"/>
      <c r="J123" s="137"/>
      <c r="K123" s="137"/>
      <c r="L123" s="137"/>
      <c r="M123" s="137"/>
      <c r="N123" s="137"/>
      <c r="O123" s="137"/>
      <c r="P123" s="137"/>
      <c r="Q123" s="137"/>
    </row>
    <row r="124" spans="2:17" x14ac:dyDescent="0.3">
      <c r="B124" s="173"/>
      <c r="C124" s="173"/>
      <c r="D124" s="20"/>
      <c r="E124" s="137"/>
      <c r="F124" s="137"/>
      <c r="G124" s="137"/>
      <c r="H124" s="137"/>
      <c r="I124" s="137"/>
      <c r="J124" s="137"/>
      <c r="K124" s="137"/>
      <c r="L124" s="137"/>
      <c r="M124" s="137"/>
      <c r="N124" s="137"/>
      <c r="O124" s="137"/>
      <c r="P124" s="137"/>
      <c r="Q124" s="137"/>
    </row>
    <row r="125" spans="2:17" x14ac:dyDescent="0.3">
      <c r="B125" s="173"/>
      <c r="C125" s="173"/>
      <c r="D125" s="20"/>
      <c r="E125" s="137"/>
      <c r="F125" s="137"/>
      <c r="G125" s="137"/>
      <c r="H125" s="137"/>
      <c r="I125" s="137"/>
      <c r="J125" s="137"/>
      <c r="K125" s="137"/>
      <c r="L125" s="137"/>
      <c r="M125" s="137"/>
      <c r="N125" s="137"/>
      <c r="O125" s="137"/>
      <c r="P125" s="137"/>
      <c r="Q125" s="137"/>
    </row>
    <row r="126" spans="2:17" x14ac:dyDescent="0.3">
      <c r="B126" s="173"/>
      <c r="C126" s="173"/>
      <c r="D126" s="20"/>
      <c r="E126" s="137"/>
      <c r="F126" s="137"/>
      <c r="G126" s="137"/>
      <c r="H126" s="137"/>
      <c r="I126" s="137"/>
      <c r="J126" s="137"/>
      <c r="K126" s="137"/>
      <c r="L126" s="137"/>
      <c r="M126" s="137"/>
      <c r="N126" s="137"/>
      <c r="O126" s="137"/>
      <c r="P126" s="137"/>
      <c r="Q126" s="137"/>
    </row>
    <row r="127" spans="2:17" x14ac:dyDescent="0.3">
      <c r="B127" s="173"/>
      <c r="C127" s="173"/>
      <c r="D127" s="20"/>
      <c r="E127" s="137"/>
      <c r="F127" s="137"/>
      <c r="G127" s="137"/>
      <c r="H127" s="137"/>
      <c r="I127" s="137"/>
      <c r="J127" s="137"/>
      <c r="K127" s="137"/>
      <c r="L127" s="137"/>
      <c r="M127" s="137"/>
      <c r="N127" s="137"/>
      <c r="O127" s="137"/>
      <c r="P127" s="137"/>
      <c r="Q127" s="137"/>
    </row>
    <row r="128" spans="2:17" x14ac:dyDescent="0.3">
      <c r="B128" s="173"/>
      <c r="C128" s="173"/>
      <c r="D128" s="20"/>
      <c r="E128" s="137"/>
      <c r="F128" s="137"/>
      <c r="G128" s="137"/>
      <c r="H128" s="137"/>
      <c r="I128" s="137"/>
      <c r="J128" s="137"/>
      <c r="K128" s="137"/>
      <c r="L128" s="137"/>
      <c r="M128" s="137"/>
      <c r="N128" s="137"/>
      <c r="O128" s="137"/>
      <c r="P128" s="137"/>
      <c r="Q128" s="137"/>
    </row>
    <row r="129" spans="2:17" x14ac:dyDescent="0.3">
      <c r="B129" s="173"/>
      <c r="C129" s="173"/>
      <c r="D129" s="20"/>
      <c r="E129" s="137"/>
      <c r="F129" s="137"/>
      <c r="G129" s="137"/>
      <c r="H129" s="137"/>
      <c r="I129" s="137"/>
      <c r="J129" s="137"/>
      <c r="K129" s="137"/>
      <c r="L129" s="137"/>
      <c r="M129" s="137"/>
      <c r="N129" s="137"/>
      <c r="O129" s="137"/>
      <c r="P129" s="137"/>
      <c r="Q129" s="137"/>
    </row>
    <row r="130" spans="2:17" x14ac:dyDescent="0.3">
      <c r="B130" s="173"/>
      <c r="C130" s="173"/>
      <c r="D130" s="20"/>
      <c r="E130" s="137"/>
      <c r="F130" s="137"/>
      <c r="G130" s="137"/>
      <c r="H130" s="137"/>
      <c r="I130" s="137"/>
      <c r="J130" s="137"/>
      <c r="K130" s="137"/>
      <c r="L130" s="137"/>
      <c r="M130" s="137"/>
      <c r="N130" s="137"/>
      <c r="O130" s="137"/>
      <c r="P130" s="137"/>
      <c r="Q130" s="137"/>
    </row>
    <row r="131" spans="2:17" x14ac:dyDescent="0.3">
      <c r="B131" s="173"/>
      <c r="C131" s="173"/>
      <c r="D131" s="20"/>
      <c r="E131" s="137"/>
      <c r="F131" s="137"/>
      <c r="G131" s="137"/>
      <c r="H131" s="137"/>
      <c r="I131" s="137"/>
      <c r="J131" s="137"/>
      <c r="K131" s="137"/>
      <c r="L131" s="137"/>
      <c r="M131" s="137"/>
      <c r="N131" s="137"/>
      <c r="O131" s="137"/>
      <c r="P131" s="137"/>
      <c r="Q131" s="137"/>
    </row>
    <row r="132" spans="2:17" x14ac:dyDescent="0.3">
      <c r="B132" s="173"/>
      <c r="C132" s="173"/>
      <c r="D132" s="20"/>
      <c r="E132" s="137"/>
      <c r="F132" s="137"/>
      <c r="G132" s="137"/>
      <c r="H132" s="137"/>
      <c r="I132" s="137"/>
      <c r="J132" s="137"/>
      <c r="K132" s="137"/>
      <c r="L132" s="137"/>
      <c r="M132" s="137"/>
      <c r="N132" s="137"/>
      <c r="O132" s="137"/>
      <c r="P132" s="137"/>
      <c r="Q132" s="137"/>
    </row>
    <row r="133" spans="2:17" x14ac:dyDescent="0.3">
      <c r="B133" s="173"/>
      <c r="C133" s="173"/>
      <c r="D133" s="20"/>
      <c r="E133" s="137"/>
      <c r="F133" s="137"/>
      <c r="G133" s="137"/>
      <c r="H133" s="137"/>
      <c r="I133" s="137"/>
      <c r="J133" s="137"/>
      <c r="K133" s="137"/>
      <c r="L133" s="137"/>
      <c r="M133" s="137"/>
      <c r="N133" s="137"/>
      <c r="O133" s="137"/>
      <c r="P133" s="137"/>
      <c r="Q133" s="137"/>
    </row>
    <row r="134" spans="2:17" x14ac:dyDescent="0.3">
      <c r="B134" s="173"/>
      <c r="C134" s="173"/>
      <c r="D134" s="20"/>
      <c r="E134" s="137"/>
      <c r="F134" s="137"/>
      <c r="G134" s="137"/>
      <c r="H134" s="137"/>
      <c r="I134" s="137"/>
      <c r="J134" s="137"/>
      <c r="K134" s="137"/>
      <c r="L134" s="137"/>
      <c r="M134" s="137"/>
      <c r="N134" s="137"/>
      <c r="O134" s="137"/>
      <c r="P134" s="137"/>
      <c r="Q134" s="137"/>
    </row>
    <row r="135" spans="2:17" x14ac:dyDescent="0.3">
      <c r="B135" s="173"/>
      <c r="C135" s="173"/>
      <c r="D135" s="20"/>
      <c r="E135" s="137"/>
      <c r="F135" s="137"/>
      <c r="G135" s="137"/>
      <c r="H135" s="137"/>
      <c r="I135" s="137"/>
      <c r="J135" s="137"/>
      <c r="K135" s="137"/>
      <c r="L135" s="137"/>
      <c r="M135" s="137"/>
      <c r="N135" s="137"/>
      <c r="O135" s="137"/>
      <c r="P135" s="137"/>
      <c r="Q135" s="137"/>
    </row>
    <row r="136" spans="2:17" x14ac:dyDescent="0.3">
      <c r="B136" s="173"/>
      <c r="C136" s="173"/>
      <c r="D136" s="20"/>
      <c r="E136" s="137"/>
      <c r="F136" s="137"/>
      <c r="G136" s="137"/>
      <c r="H136" s="137"/>
      <c r="I136" s="137"/>
      <c r="J136" s="137"/>
      <c r="K136" s="137"/>
      <c r="L136" s="137"/>
      <c r="M136" s="137"/>
      <c r="N136" s="137"/>
      <c r="O136" s="137"/>
      <c r="P136" s="137"/>
      <c r="Q136" s="137"/>
    </row>
    <row r="137" spans="2:17" x14ac:dyDescent="0.3">
      <c r="B137" s="173"/>
      <c r="C137" s="173"/>
      <c r="D137" s="20"/>
      <c r="E137" s="137"/>
      <c r="F137" s="137"/>
      <c r="G137" s="137"/>
      <c r="H137" s="137"/>
      <c r="I137" s="137"/>
      <c r="J137" s="137"/>
      <c r="K137" s="137"/>
      <c r="L137" s="137"/>
      <c r="M137" s="137"/>
      <c r="N137" s="137"/>
      <c r="O137" s="137"/>
      <c r="P137" s="137"/>
      <c r="Q137" s="137"/>
    </row>
    <row r="138" spans="2:17" x14ac:dyDescent="0.3">
      <c r="B138" s="173"/>
      <c r="C138" s="173"/>
      <c r="D138" s="20"/>
      <c r="E138" s="137"/>
      <c r="F138" s="137"/>
      <c r="G138" s="137"/>
      <c r="H138" s="137"/>
      <c r="I138" s="137"/>
      <c r="J138" s="137"/>
      <c r="K138" s="137"/>
      <c r="L138" s="137"/>
      <c r="M138" s="137"/>
      <c r="N138" s="137"/>
      <c r="O138" s="137"/>
      <c r="P138" s="137"/>
      <c r="Q138" s="137"/>
    </row>
    <row r="139" spans="2:17" x14ac:dyDescent="0.3">
      <c r="B139" s="173"/>
      <c r="C139" s="173"/>
      <c r="D139" s="20"/>
      <c r="E139" s="137"/>
      <c r="F139" s="137"/>
      <c r="G139" s="137"/>
      <c r="H139" s="137"/>
      <c r="I139" s="137"/>
      <c r="J139" s="137"/>
      <c r="K139" s="137"/>
      <c r="L139" s="137"/>
      <c r="M139" s="137"/>
      <c r="N139" s="137"/>
      <c r="O139" s="137"/>
      <c r="P139" s="137"/>
      <c r="Q139" s="137"/>
    </row>
    <row r="140" spans="2:17" x14ac:dyDescent="0.3">
      <c r="B140" s="173"/>
      <c r="C140" s="173"/>
      <c r="D140" s="20"/>
      <c r="E140" s="137"/>
      <c r="F140" s="137"/>
      <c r="G140" s="137"/>
      <c r="H140" s="137"/>
      <c r="I140" s="137"/>
      <c r="J140" s="137"/>
      <c r="K140" s="137"/>
      <c r="L140" s="137"/>
      <c r="M140" s="137"/>
      <c r="N140" s="137"/>
      <c r="O140" s="137"/>
      <c r="P140" s="137"/>
      <c r="Q140" s="137"/>
    </row>
    <row r="141" spans="2:17" x14ac:dyDescent="0.3">
      <c r="B141" s="173"/>
      <c r="C141" s="173"/>
      <c r="D141" s="20"/>
      <c r="E141" s="137"/>
      <c r="F141" s="137"/>
      <c r="G141" s="137"/>
      <c r="H141" s="137"/>
      <c r="I141" s="137"/>
      <c r="J141" s="137"/>
      <c r="K141" s="137"/>
      <c r="L141" s="137"/>
      <c r="M141" s="137"/>
      <c r="N141" s="137"/>
      <c r="O141" s="137"/>
      <c r="P141" s="137"/>
      <c r="Q141" s="137"/>
    </row>
    <row r="142" spans="2:17" x14ac:dyDescent="0.3">
      <c r="B142" s="173"/>
      <c r="C142" s="173"/>
      <c r="D142" s="20"/>
      <c r="E142" s="137"/>
      <c r="F142" s="137"/>
      <c r="G142" s="137"/>
      <c r="H142" s="137"/>
      <c r="I142" s="137"/>
      <c r="J142" s="137"/>
      <c r="K142" s="137"/>
      <c r="L142" s="137"/>
      <c r="M142" s="137"/>
      <c r="N142" s="137"/>
      <c r="O142" s="137"/>
      <c r="P142" s="137"/>
      <c r="Q142" s="137"/>
    </row>
    <row r="143" spans="2:17" x14ac:dyDescent="0.3">
      <c r="B143" s="173"/>
      <c r="C143" s="173"/>
      <c r="D143" s="20"/>
      <c r="E143" s="137"/>
      <c r="F143" s="137"/>
      <c r="G143" s="137"/>
      <c r="H143" s="137"/>
      <c r="I143" s="137"/>
      <c r="J143" s="137"/>
      <c r="K143" s="137"/>
      <c r="L143" s="137"/>
      <c r="M143" s="137"/>
      <c r="N143" s="137"/>
      <c r="O143" s="137"/>
      <c r="P143" s="137"/>
      <c r="Q143" s="137"/>
    </row>
    <row r="144" spans="2:17" x14ac:dyDescent="0.3">
      <c r="B144" s="173"/>
      <c r="C144" s="173"/>
      <c r="D144" s="20"/>
      <c r="E144" s="137"/>
      <c r="F144" s="137"/>
      <c r="G144" s="137"/>
      <c r="H144" s="137"/>
      <c r="I144" s="137"/>
      <c r="J144" s="137"/>
      <c r="K144" s="137"/>
      <c r="L144" s="137"/>
      <c r="M144" s="137"/>
      <c r="N144" s="137"/>
      <c r="O144" s="137"/>
      <c r="P144" s="137"/>
      <c r="Q144" s="137"/>
    </row>
    <row r="145" spans="2:17" x14ac:dyDescent="0.3">
      <c r="B145" s="173"/>
      <c r="C145" s="173"/>
      <c r="D145" s="20"/>
      <c r="E145" s="137"/>
      <c r="F145" s="137"/>
      <c r="G145" s="137"/>
      <c r="H145" s="137"/>
      <c r="I145" s="137"/>
      <c r="J145" s="137"/>
      <c r="K145" s="137"/>
      <c r="L145" s="137"/>
      <c r="M145" s="137"/>
      <c r="N145" s="137"/>
      <c r="O145" s="137"/>
      <c r="P145" s="137"/>
      <c r="Q145" s="137"/>
    </row>
    <row r="146" spans="2:17" x14ac:dyDescent="0.3">
      <c r="B146" s="173"/>
      <c r="C146" s="173"/>
      <c r="D146" s="20"/>
      <c r="E146" s="137"/>
      <c r="F146" s="137"/>
      <c r="G146" s="137"/>
      <c r="H146" s="137"/>
      <c r="I146" s="137"/>
      <c r="J146" s="137"/>
      <c r="K146" s="137"/>
      <c r="L146" s="137"/>
      <c r="M146" s="137"/>
      <c r="N146" s="137"/>
      <c r="O146" s="137"/>
      <c r="P146" s="137"/>
      <c r="Q146" s="137"/>
    </row>
    <row r="147" spans="2:17" x14ac:dyDescent="0.3">
      <c r="B147" s="173"/>
      <c r="C147" s="173"/>
      <c r="D147" s="20"/>
      <c r="E147" s="137"/>
      <c r="F147" s="137"/>
      <c r="G147" s="137"/>
      <c r="H147" s="137"/>
      <c r="I147" s="137"/>
      <c r="J147" s="137"/>
      <c r="K147" s="137"/>
      <c r="L147" s="137"/>
      <c r="M147" s="137"/>
      <c r="N147" s="137"/>
      <c r="O147" s="137"/>
      <c r="P147" s="137"/>
      <c r="Q147" s="137"/>
    </row>
    <row r="148" spans="2:17" x14ac:dyDescent="0.3">
      <c r="B148" s="173"/>
      <c r="C148" s="173"/>
      <c r="D148" s="20"/>
      <c r="E148" s="137"/>
      <c r="F148" s="137"/>
      <c r="G148" s="137"/>
      <c r="H148" s="137"/>
      <c r="I148" s="137"/>
      <c r="J148" s="137"/>
      <c r="K148" s="137"/>
      <c r="L148" s="137"/>
      <c r="M148" s="137"/>
      <c r="N148" s="137"/>
      <c r="O148" s="137"/>
      <c r="P148" s="137"/>
      <c r="Q148" s="137"/>
    </row>
    <row r="149" spans="2:17" x14ac:dyDescent="0.3">
      <c r="B149" s="173"/>
      <c r="C149" s="173"/>
      <c r="D149" s="20"/>
      <c r="E149" s="137"/>
      <c r="F149" s="137"/>
      <c r="G149" s="137"/>
      <c r="H149" s="137"/>
      <c r="I149" s="137"/>
      <c r="J149" s="137"/>
      <c r="K149" s="137"/>
      <c r="L149" s="137"/>
      <c r="M149" s="137"/>
      <c r="N149" s="137"/>
      <c r="O149" s="137"/>
      <c r="P149" s="137"/>
      <c r="Q149" s="137"/>
    </row>
    <row r="150" spans="2:17" x14ac:dyDescent="0.3">
      <c r="B150" s="173"/>
      <c r="C150" s="173"/>
      <c r="D150" s="20"/>
      <c r="E150" s="137"/>
      <c r="F150" s="137"/>
      <c r="G150" s="137"/>
      <c r="H150" s="137"/>
      <c r="I150" s="137"/>
      <c r="J150" s="137"/>
      <c r="K150" s="137"/>
      <c r="L150" s="137"/>
      <c r="M150" s="137"/>
      <c r="N150" s="137"/>
      <c r="O150" s="137"/>
      <c r="P150" s="137"/>
      <c r="Q150" s="137"/>
    </row>
    <row r="151" spans="2:17" x14ac:dyDescent="0.3">
      <c r="B151" s="173"/>
      <c r="C151" s="173"/>
      <c r="D151" s="20"/>
      <c r="E151" s="137"/>
      <c r="F151" s="137"/>
      <c r="G151" s="137"/>
      <c r="H151" s="137"/>
      <c r="I151" s="137"/>
      <c r="J151" s="137"/>
      <c r="K151" s="137"/>
      <c r="L151" s="137"/>
      <c r="M151" s="137"/>
      <c r="N151" s="137"/>
      <c r="O151" s="137"/>
      <c r="P151" s="137"/>
      <c r="Q151" s="137"/>
    </row>
    <row r="152" spans="2:17" x14ac:dyDescent="0.3">
      <c r="B152" s="173"/>
      <c r="C152" s="173"/>
      <c r="D152" s="20"/>
      <c r="E152" s="137"/>
      <c r="F152" s="137"/>
      <c r="G152" s="137"/>
      <c r="H152" s="137"/>
      <c r="I152" s="137"/>
      <c r="J152" s="137"/>
      <c r="K152" s="137"/>
      <c r="L152" s="137"/>
      <c r="M152" s="137"/>
      <c r="N152" s="137"/>
      <c r="O152" s="137"/>
      <c r="P152" s="137"/>
      <c r="Q152" s="137"/>
    </row>
    <row r="153" spans="2:17" x14ac:dyDescent="0.3">
      <c r="B153" s="173"/>
      <c r="C153" s="173"/>
      <c r="D153" s="20"/>
      <c r="E153" s="137"/>
      <c r="F153" s="137"/>
      <c r="G153" s="137"/>
      <c r="H153" s="137"/>
      <c r="I153" s="137"/>
      <c r="J153" s="137"/>
      <c r="K153" s="137"/>
      <c r="L153" s="137"/>
      <c r="M153" s="137"/>
      <c r="N153" s="137"/>
      <c r="O153" s="137"/>
      <c r="P153" s="137"/>
      <c r="Q153" s="137"/>
    </row>
    <row r="154" spans="2:17" x14ac:dyDescent="0.3">
      <c r="B154" s="173"/>
      <c r="C154" s="173"/>
      <c r="D154" s="20"/>
      <c r="E154" s="137"/>
      <c r="F154" s="137"/>
      <c r="G154" s="137"/>
      <c r="H154" s="137"/>
      <c r="I154" s="137"/>
      <c r="J154" s="137"/>
      <c r="K154" s="137"/>
      <c r="L154" s="137"/>
      <c r="M154" s="137"/>
      <c r="N154" s="137"/>
      <c r="O154" s="137"/>
      <c r="P154" s="137"/>
      <c r="Q154" s="137"/>
    </row>
    <row r="155" spans="2:17" x14ac:dyDescent="0.3">
      <c r="B155" s="173"/>
      <c r="C155" s="173"/>
      <c r="D155" s="20"/>
      <c r="E155" s="137"/>
      <c r="F155" s="137"/>
      <c r="G155" s="137"/>
      <c r="H155" s="137"/>
      <c r="I155" s="137"/>
      <c r="J155" s="137"/>
      <c r="K155" s="137"/>
      <c r="L155" s="137"/>
      <c r="M155" s="137"/>
      <c r="N155" s="137"/>
      <c r="O155" s="137"/>
      <c r="P155" s="137"/>
      <c r="Q155" s="137"/>
    </row>
    <row r="156" spans="2:17" x14ac:dyDescent="0.3">
      <c r="B156" s="173"/>
      <c r="C156" s="173"/>
      <c r="D156" s="20"/>
      <c r="E156" s="137"/>
      <c r="F156" s="137"/>
      <c r="G156" s="137"/>
      <c r="H156" s="137"/>
      <c r="I156" s="137"/>
      <c r="J156" s="137"/>
      <c r="K156" s="137"/>
      <c r="L156" s="137"/>
      <c r="M156" s="137"/>
      <c r="N156" s="137"/>
      <c r="O156" s="137"/>
      <c r="P156" s="137"/>
      <c r="Q156" s="137"/>
    </row>
    <row r="157" spans="2:17" x14ac:dyDescent="0.3">
      <c r="B157" s="173"/>
      <c r="C157" s="173"/>
      <c r="D157" s="20"/>
      <c r="E157" s="137"/>
      <c r="F157" s="137"/>
      <c r="G157" s="137"/>
      <c r="H157" s="137"/>
      <c r="I157" s="137"/>
      <c r="J157" s="137"/>
      <c r="K157" s="137"/>
      <c r="L157" s="137"/>
      <c r="M157" s="137"/>
      <c r="N157" s="137"/>
      <c r="O157" s="137"/>
      <c r="P157" s="137"/>
      <c r="Q157" s="137"/>
    </row>
    <row r="158" spans="2:17" x14ac:dyDescent="0.3">
      <c r="B158" s="173"/>
      <c r="C158" s="173"/>
      <c r="D158" s="20"/>
      <c r="E158" s="137"/>
      <c r="F158" s="137"/>
      <c r="G158" s="137"/>
      <c r="H158" s="137"/>
      <c r="I158" s="137"/>
      <c r="J158" s="137"/>
      <c r="K158" s="137"/>
      <c r="L158" s="137"/>
      <c r="M158" s="137"/>
      <c r="N158" s="137"/>
      <c r="O158" s="137"/>
      <c r="P158" s="137"/>
      <c r="Q158" s="137"/>
    </row>
    <row r="159" spans="2:17" x14ac:dyDescent="0.3">
      <c r="B159" s="173"/>
      <c r="C159" s="173"/>
      <c r="D159" s="20"/>
      <c r="E159" s="137"/>
      <c r="F159" s="137"/>
      <c r="G159" s="137"/>
      <c r="H159" s="137"/>
      <c r="I159" s="137"/>
      <c r="J159" s="137"/>
      <c r="K159" s="137"/>
      <c r="L159" s="137"/>
      <c r="M159" s="137"/>
      <c r="N159" s="137"/>
      <c r="O159" s="137"/>
      <c r="P159" s="137"/>
      <c r="Q159" s="137"/>
    </row>
    <row r="160" spans="2:17" x14ac:dyDescent="0.3">
      <c r="B160" s="173"/>
      <c r="C160" s="173"/>
      <c r="D160" s="20"/>
      <c r="E160" s="137"/>
      <c r="F160" s="137"/>
      <c r="G160" s="137"/>
      <c r="H160" s="137"/>
      <c r="I160" s="137"/>
      <c r="J160" s="137"/>
      <c r="K160" s="137"/>
      <c r="L160" s="137"/>
      <c r="M160" s="137"/>
      <c r="N160" s="137"/>
      <c r="O160" s="137"/>
      <c r="P160" s="137"/>
      <c r="Q160" s="137"/>
    </row>
    <row r="161" spans="2:17" x14ac:dyDescent="0.3">
      <c r="B161" s="173"/>
      <c r="C161" s="173"/>
      <c r="D161" s="20"/>
      <c r="E161" s="137"/>
      <c r="F161" s="137"/>
      <c r="G161" s="137"/>
      <c r="H161" s="137"/>
      <c r="I161" s="137"/>
      <c r="J161" s="137"/>
      <c r="K161" s="137"/>
      <c r="L161" s="137"/>
      <c r="M161" s="137"/>
      <c r="N161" s="137"/>
      <c r="O161" s="137"/>
      <c r="P161" s="137"/>
      <c r="Q161" s="137"/>
    </row>
    <row r="162" spans="2:17" x14ac:dyDescent="0.3">
      <c r="B162" s="173"/>
      <c r="C162" s="173"/>
      <c r="D162" s="20"/>
      <c r="E162" s="137"/>
      <c r="F162" s="137"/>
      <c r="G162" s="137"/>
      <c r="H162" s="137"/>
      <c r="I162" s="137"/>
      <c r="J162" s="137"/>
      <c r="K162" s="137"/>
      <c r="L162" s="137"/>
      <c r="M162" s="137"/>
      <c r="N162" s="137"/>
      <c r="O162" s="137"/>
      <c r="P162" s="137"/>
      <c r="Q162" s="137"/>
    </row>
    <row r="163" spans="2:17" x14ac:dyDescent="0.3">
      <c r="B163" s="173"/>
      <c r="C163" s="173"/>
      <c r="D163" s="20"/>
      <c r="E163" s="137"/>
      <c r="F163" s="137"/>
      <c r="G163" s="137"/>
      <c r="H163" s="137"/>
      <c r="I163" s="137"/>
      <c r="J163" s="137"/>
      <c r="K163" s="137"/>
      <c r="L163" s="137"/>
      <c r="M163" s="137"/>
      <c r="N163" s="137"/>
      <c r="O163" s="137"/>
      <c r="P163" s="137"/>
      <c r="Q163" s="137"/>
    </row>
    <row r="164" spans="2:17" x14ac:dyDescent="0.3">
      <c r="B164" s="173"/>
      <c r="C164" s="173"/>
      <c r="D164" s="20"/>
      <c r="E164" s="137"/>
      <c r="F164" s="137"/>
      <c r="G164" s="137"/>
      <c r="H164" s="137"/>
      <c r="I164" s="137"/>
      <c r="J164" s="137"/>
      <c r="K164" s="137"/>
      <c r="L164" s="137"/>
      <c r="M164" s="137"/>
      <c r="N164" s="137"/>
      <c r="O164" s="137"/>
      <c r="P164" s="137"/>
      <c r="Q164" s="137"/>
    </row>
    <row r="165" spans="2:17" x14ac:dyDescent="0.3">
      <c r="B165" s="173"/>
      <c r="C165" s="173"/>
      <c r="D165" s="20"/>
      <c r="E165" s="137"/>
      <c r="F165" s="137"/>
      <c r="G165" s="137"/>
      <c r="H165" s="137"/>
      <c r="I165" s="137"/>
      <c r="J165" s="137"/>
      <c r="K165" s="137"/>
      <c r="L165" s="137"/>
      <c r="M165" s="137"/>
      <c r="N165" s="137"/>
      <c r="O165" s="137"/>
      <c r="P165" s="137"/>
      <c r="Q165" s="137"/>
    </row>
    <row r="166" spans="2:17" x14ac:dyDescent="0.3">
      <c r="B166" s="173"/>
      <c r="C166" s="173"/>
      <c r="D166" s="20"/>
      <c r="E166" s="137"/>
      <c r="F166" s="137"/>
      <c r="G166" s="137"/>
      <c r="H166" s="137"/>
      <c r="I166" s="137"/>
      <c r="J166" s="137"/>
      <c r="K166" s="137"/>
      <c r="L166" s="137"/>
      <c r="M166" s="137"/>
      <c r="N166" s="137"/>
      <c r="O166" s="137"/>
      <c r="P166" s="137"/>
      <c r="Q166" s="137"/>
    </row>
    <row r="167" spans="2:17" x14ac:dyDescent="0.3">
      <c r="B167" s="173"/>
      <c r="C167" s="173"/>
      <c r="D167" s="20"/>
      <c r="E167" s="137"/>
      <c r="F167" s="137"/>
      <c r="G167" s="137"/>
      <c r="H167" s="137"/>
      <c r="I167" s="137"/>
      <c r="J167" s="137"/>
      <c r="K167" s="137"/>
      <c r="L167" s="137"/>
      <c r="M167" s="137"/>
      <c r="N167" s="137"/>
      <c r="O167" s="137"/>
      <c r="P167" s="137"/>
      <c r="Q167" s="137"/>
    </row>
    <row r="168" spans="2:17" x14ac:dyDescent="0.3">
      <c r="B168" s="173"/>
      <c r="C168" s="173"/>
      <c r="D168" s="20"/>
      <c r="E168" s="137"/>
      <c r="F168" s="137"/>
      <c r="G168" s="137"/>
      <c r="H168" s="137"/>
      <c r="I168" s="137"/>
      <c r="J168" s="137"/>
      <c r="K168" s="137"/>
      <c r="L168" s="137"/>
      <c r="M168" s="137"/>
      <c r="N168" s="137"/>
      <c r="O168" s="137"/>
      <c r="P168" s="137"/>
      <c r="Q168" s="137"/>
    </row>
    <row r="169" spans="2:17" x14ac:dyDescent="0.3">
      <c r="B169" s="173"/>
      <c r="C169" s="173"/>
      <c r="D169" s="20"/>
      <c r="E169" s="137"/>
      <c r="F169" s="137"/>
      <c r="G169" s="137"/>
      <c r="H169" s="137"/>
      <c r="I169" s="137"/>
      <c r="J169" s="137"/>
      <c r="K169" s="137"/>
      <c r="L169" s="137"/>
      <c r="M169" s="137"/>
      <c r="N169" s="137"/>
      <c r="O169" s="137"/>
      <c r="P169" s="137"/>
      <c r="Q169" s="137"/>
    </row>
    <row r="170" spans="2:17" x14ac:dyDescent="0.3">
      <c r="B170" s="173"/>
      <c r="C170" s="173"/>
      <c r="D170" s="20"/>
      <c r="E170" s="137"/>
      <c r="F170" s="137"/>
      <c r="G170" s="137"/>
      <c r="H170" s="137"/>
      <c r="I170" s="137"/>
      <c r="J170" s="137"/>
      <c r="K170" s="137"/>
      <c r="L170" s="137"/>
      <c r="M170" s="137"/>
      <c r="N170" s="137"/>
      <c r="O170" s="137"/>
      <c r="P170" s="137"/>
      <c r="Q170" s="137"/>
    </row>
    <row r="171" spans="2:17" x14ac:dyDescent="0.3">
      <c r="B171" s="173"/>
      <c r="C171" s="173"/>
      <c r="D171" s="20"/>
      <c r="E171" s="137"/>
      <c r="F171" s="137"/>
      <c r="G171" s="137"/>
      <c r="H171" s="137"/>
      <c r="I171" s="137"/>
      <c r="J171" s="137"/>
      <c r="K171" s="137"/>
      <c r="L171" s="137"/>
      <c r="M171" s="137"/>
      <c r="N171" s="137"/>
      <c r="O171" s="137"/>
      <c r="P171" s="137"/>
      <c r="Q171" s="137"/>
    </row>
    <row r="172" spans="2:17" x14ac:dyDescent="0.3">
      <c r="B172" s="173"/>
      <c r="C172" s="173"/>
      <c r="D172" s="20"/>
      <c r="E172" s="137"/>
      <c r="F172" s="137"/>
      <c r="G172" s="137"/>
      <c r="H172" s="137"/>
      <c r="I172" s="137"/>
      <c r="J172" s="137"/>
      <c r="K172" s="137"/>
      <c r="L172" s="137"/>
      <c r="M172" s="137"/>
      <c r="N172" s="137"/>
      <c r="O172" s="137"/>
      <c r="P172" s="137"/>
      <c r="Q172" s="137"/>
    </row>
    <row r="173" spans="2:17" x14ac:dyDescent="0.3">
      <c r="B173" s="173"/>
      <c r="C173" s="173"/>
      <c r="D173" s="20"/>
      <c r="E173" s="137"/>
      <c r="F173" s="137"/>
      <c r="G173" s="137"/>
      <c r="H173" s="137"/>
      <c r="I173" s="137"/>
      <c r="J173" s="137"/>
      <c r="K173" s="137"/>
      <c r="L173" s="137"/>
      <c r="M173" s="137"/>
      <c r="N173" s="137"/>
      <c r="O173" s="137"/>
      <c r="P173" s="137"/>
      <c r="Q173" s="137"/>
    </row>
    <row r="174" spans="2:17" x14ac:dyDescent="0.3">
      <c r="B174" s="173"/>
      <c r="C174" s="173"/>
      <c r="D174" s="20"/>
      <c r="E174" s="137"/>
      <c r="F174" s="137"/>
      <c r="G174" s="137"/>
      <c r="H174" s="137"/>
      <c r="I174" s="137"/>
      <c r="J174" s="137"/>
      <c r="K174" s="137"/>
      <c r="L174" s="137"/>
      <c r="M174" s="137"/>
      <c r="N174" s="137"/>
      <c r="O174" s="137"/>
      <c r="P174" s="137"/>
      <c r="Q174" s="137"/>
    </row>
    <row r="175" spans="2:17" x14ac:dyDescent="0.3">
      <c r="B175" s="173"/>
      <c r="C175" s="173"/>
      <c r="D175" s="20"/>
      <c r="E175" s="137"/>
      <c r="F175" s="137"/>
      <c r="G175" s="137"/>
      <c r="H175" s="137"/>
      <c r="I175" s="137"/>
      <c r="J175" s="137"/>
      <c r="K175" s="137"/>
      <c r="L175" s="137"/>
      <c r="M175" s="137"/>
      <c r="N175" s="137"/>
      <c r="O175" s="137"/>
      <c r="P175" s="137"/>
      <c r="Q175" s="137"/>
    </row>
    <row r="176" spans="2:17" x14ac:dyDescent="0.3">
      <c r="B176" s="173"/>
      <c r="C176" s="173"/>
      <c r="D176" s="20"/>
      <c r="E176" s="137"/>
      <c r="F176" s="137"/>
      <c r="G176" s="137"/>
      <c r="H176" s="137"/>
      <c r="I176" s="137"/>
      <c r="J176" s="137"/>
      <c r="K176" s="137"/>
      <c r="L176" s="137"/>
      <c r="M176" s="137"/>
      <c r="N176" s="137"/>
      <c r="O176" s="137"/>
      <c r="P176" s="137"/>
      <c r="Q176" s="137"/>
    </row>
    <row r="177" spans="2:17" x14ac:dyDescent="0.3">
      <c r="B177" s="173"/>
      <c r="C177" s="173"/>
      <c r="D177" s="20"/>
      <c r="E177" s="137"/>
      <c r="F177" s="137"/>
      <c r="G177" s="137"/>
      <c r="H177" s="137"/>
      <c r="I177" s="137"/>
      <c r="J177" s="137"/>
      <c r="K177" s="137"/>
      <c r="L177" s="137"/>
      <c r="M177" s="137"/>
      <c r="N177" s="137"/>
      <c r="O177" s="137"/>
      <c r="P177" s="137"/>
      <c r="Q177" s="137"/>
    </row>
    <row r="178" spans="2:17" x14ac:dyDescent="0.3">
      <c r="B178" s="173"/>
      <c r="C178" s="173"/>
      <c r="D178" s="20"/>
      <c r="E178" s="137"/>
      <c r="F178" s="137"/>
      <c r="G178" s="137"/>
      <c r="H178" s="137"/>
      <c r="I178" s="137"/>
      <c r="J178" s="137"/>
      <c r="K178" s="137"/>
      <c r="L178" s="137"/>
      <c r="M178" s="137"/>
      <c r="N178" s="137"/>
      <c r="O178" s="137"/>
      <c r="P178" s="137"/>
      <c r="Q178" s="137"/>
    </row>
    <row r="179" spans="2:17" x14ac:dyDescent="0.3">
      <c r="B179" s="173"/>
      <c r="C179" s="173"/>
      <c r="D179" s="20"/>
      <c r="E179" s="137"/>
      <c r="F179" s="137"/>
      <c r="G179" s="137"/>
      <c r="H179" s="137"/>
      <c r="I179" s="137"/>
      <c r="J179" s="137"/>
      <c r="K179" s="137"/>
      <c r="L179" s="137"/>
      <c r="M179" s="137"/>
      <c r="N179" s="137"/>
      <c r="O179" s="137"/>
      <c r="P179" s="137"/>
      <c r="Q179" s="137"/>
    </row>
    <row r="180" spans="2:17" x14ac:dyDescent="0.3">
      <c r="B180" s="173"/>
      <c r="C180" s="173"/>
      <c r="D180" s="20"/>
      <c r="E180" s="137"/>
      <c r="F180" s="137"/>
      <c r="G180" s="137"/>
      <c r="H180" s="137"/>
      <c r="I180" s="137"/>
      <c r="J180" s="137"/>
      <c r="K180" s="137"/>
      <c r="L180" s="137"/>
      <c r="M180" s="137"/>
      <c r="N180" s="137"/>
      <c r="O180" s="137"/>
      <c r="P180" s="137"/>
      <c r="Q180" s="137"/>
    </row>
    <row r="181" spans="2:17" x14ac:dyDescent="0.3">
      <c r="B181" s="173"/>
      <c r="C181" s="173"/>
      <c r="D181" s="20"/>
      <c r="E181" s="137"/>
      <c r="F181" s="137"/>
      <c r="G181" s="137"/>
      <c r="H181" s="137"/>
      <c r="I181" s="137"/>
      <c r="J181" s="137"/>
      <c r="K181" s="137"/>
      <c r="L181" s="137"/>
      <c r="M181" s="137"/>
      <c r="N181" s="137"/>
      <c r="O181" s="137"/>
      <c r="P181" s="137"/>
      <c r="Q181" s="137"/>
    </row>
    <row r="182" spans="2:17" x14ac:dyDescent="0.3">
      <c r="B182" s="173"/>
      <c r="C182" s="173"/>
      <c r="D182" s="20"/>
      <c r="E182" s="137"/>
      <c r="F182" s="137"/>
      <c r="G182" s="137"/>
      <c r="H182" s="137"/>
      <c r="I182" s="137"/>
      <c r="J182" s="137"/>
      <c r="K182" s="137"/>
      <c r="L182" s="137"/>
      <c r="M182" s="137"/>
      <c r="N182" s="137"/>
      <c r="O182" s="137"/>
      <c r="P182" s="137"/>
      <c r="Q182" s="137"/>
    </row>
    <row r="183" spans="2:17" x14ac:dyDescent="0.3">
      <c r="B183" s="173"/>
      <c r="C183" s="173"/>
      <c r="D183" s="20"/>
      <c r="E183" s="137"/>
      <c r="F183" s="137"/>
      <c r="G183" s="137"/>
      <c r="H183" s="137"/>
      <c r="I183" s="137"/>
      <c r="J183" s="137"/>
      <c r="K183" s="137"/>
      <c r="L183" s="137"/>
      <c r="M183" s="137"/>
      <c r="N183" s="137"/>
      <c r="O183" s="137"/>
      <c r="P183" s="137"/>
      <c r="Q183" s="137"/>
    </row>
    <row r="184" spans="2:17" x14ac:dyDescent="0.3">
      <c r="B184" s="173"/>
      <c r="C184" s="173"/>
      <c r="D184" s="20"/>
      <c r="E184" s="137"/>
      <c r="F184" s="137"/>
      <c r="G184" s="137"/>
      <c r="H184" s="137"/>
      <c r="I184" s="137"/>
      <c r="J184" s="137"/>
      <c r="K184" s="137"/>
      <c r="L184" s="137"/>
      <c r="M184" s="137"/>
      <c r="N184" s="137"/>
      <c r="O184" s="137"/>
      <c r="P184" s="137"/>
      <c r="Q184" s="137"/>
    </row>
    <row r="185" spans="2:17" x14ac:dyDescent="0.3">
      <c r="B185" s="173"/>
      <c r="C185" s="173"/>
      <c r="D185" s="20"/>
      <c r="E185" s="137"/>
      <c r="F185" s="137"/>
      <c r="G185" s="137"/>
      <c r="H185" s="137"/>
      <c r="I185" s="137"/>
      <c r="J185" s="137"/>
      <c r="K185" s="137"/>
      <c r="L185" s="137"/>
      <c r="M185" s="137"/>
      <c r="N185" s="137"/>
      <c r="O185" s="137"/>
      <c r="P185" s="137"/>
      <c r="Q185" s="137"/>
    </row>
    <row r="186" spans="2:17" x14ac:dyDescent="0.3">
      <c r="B186" s="173"/>
      <c r="C186" s="173"/>
      <c r="D186" s="20"/>
      <c r="E186" s="137"/>
      <c r="F186" s="137"/>
      <c r="G186" s="137"/>
      <c r="H186" s="137"/>
      <c r="I186" s="137"/>
      <c r="J186" s="137"/>
      <c r="K186" s="137"/>
      <c r="L186" s="137"/>
      <c r="M186" s="137"/>
      <c r="N186" s="137"/>
      <c r="O186" s="137"/>
      <c r="P186" s="137"/>
      <c r="Q186" s="137"/>
    </row>
    <row r="187" spans="2:17" x14ac:dyDescent="0.3">
      <c r="B187" s="173"/>
      <c r="C187" s="173"/>
      <c r="D187" s="20"/>
      <c r="E187" s="137"/>
      <c r="F187" s="137"/>
      <c r="G187" s="137"/>
      <c r="H187" s="137"/>
      <c r="I187" s="137"/>
      <c r="J187" s="137"/>
      <c r="K187" s="137"/>
      <c r="L187" s="137"/>
      <c r="M187" s="137"/>
      <c r="N187" s="137"/>
      <c r="O187" s="137"/>
      <c r="P187" s="137"/>
      <c r="Q187" s="137"/>
    </row>
    <row r="188" spans="2:17" x14ac:dyDescent="0.3">
      <c r="B188" s="173"/>
      <c r="C188" s="173"/>
      <c r="D188" s="20"/>
      <c r="E188" s="137"/>
      <c r="F188" s="137"/>
      <c r="G188" s="137"/>
      <c r="H188" s="137"/>
      <c r="I188" s="137"/>
      <c r="J188" s="137"/>
      <c r="K188" s="137"/>
      <c r="L188" s="137"/>
      <c r="M188" s="137"/>
      <c r="N188" s="137"/>
      <c r="O188" s="137"/>
      <c r="P188" s="137"/>
      <c r="Q188" s="137"/>
    </row>
    <row r="189" spans="2:17" x14ac:dyDescent="0.3">
      <c r="B189" s="173"/>
      <c r="C189" s="173"/>
      <c r="D189" s="20"/>
      <c r="E189" s="137"/>
      <c r="F189" s="137"/>
      <c r="G189" s="137"/>
      <c r="H189" s="137"/>
      <c r="I189" s="137"/>
      <c r="J189" s="137"/>
      <c r="K189" s="137"/>
      <c r="L189" s="137"/>
      <c r="M189" s="137"/>
      <c r="N189" s="137"/>
      <c r="O189" s="137"/>
      <c r="P189" s="137"/>
      <c r="Q189" s="137"/>
    </row>
    <row r="190" spans="2:17" x14ac:dyDescent="0.3">
      <c r="B190" s="173"/>
      <c r="C190" s="173"/>
      <c r="D190" s="20"/>
      <c r="E190" s="137"/>
      <c r="F190" s="137"/>
      <c r="G190" s="137"/>
      <c r="H190" s="137"/>
      <c r="I190" s="137"/>
      <c r="J190" s="137"/>
      <c r="K190" s="137"/>
      <c r="L190" s="137"/>
      <c r="M190" s="137"/>
      <c r="N190" s="137"/>
      <c r="O190" s="137"/>
      <c r="P190" s="137"/>
      <c r="Q190" s="137"/>
    </row>
    <row r="191" spans="2:17" x14ac:dyDescent="0.3">
      <c r="B191" s="173"/>
      <c r="C191" s="173"/>
      <c r="D191" s="20"/>
      <c r="E191" s="137"/>
      <c r="F191" s="137"/>
      <c r="G191" s="137"/>
      <c r="H191" s="137"/>
      <c r="I191" s="137"/>
      <c r="J191" s="137"/>
      <c r="K191" s="137"/>
      <c r="L191" s="137"/>
      <c r="M191" s="137"/>
      <c r="N191" s="137"/>
      <c r="O191" s="137"/>
      <c r="P191" s="137"/>
      <c r="Q191" s="137"/>
    </row>
    <row r="192" spans="2:17" x14ac:dyDescent="0.3">
      <c r="B192" s="173"/>
      <c r="C192" s="173"/>
      <c r="D192" s="20"/>
      <c r="E192" s="137"/>
      <c r="F192" s="137"/>
      <c r="G192" s="137"/>
      <c r="H192" s="137"/>
      <c r="I192" s="137"/>
      <c r="J192" s="137"/>
      <c r="K192" s="137"/>
      <c r="L192" s="137"/>
      <c r="M192" s="137"/>
      <c r="N192" s="137"/>
      <c r="O192" s="137"/>
      <c r="P192" s="137"/>
      <c r="Q192" s="137"/>
    </row>
    <row r="193" spans="2:17" x14ac:dyDescent="0.3">
      <c r="B193" s="173"/>
      <c r="C193" s="173"/>
      <c r="D193" s="20"/>
      <c r="E193" s="137"/>
      <c r="F193" s="137"/>
      <c r="G193" s="137"/>
      <c r="H193" s="137"/>
      <c r="I193" s="137"/>
      <c r="J193" s="137"/>
      <c r="K193" s="137"/>
      <c r="L193" s="137"/>
      <c r="M193" s="137"/>
      <c r="N193" s="137"/>
      <c r="O193" s="137"/>
      <c r="P193" s="137"/>
      <c r="Q193" s="137"/>
    </row>
    <row r="194" spans="2:17" x14ac:dyDescent="0.3">
      <c r="B194" s="173"/>
      <c r="C194" s="173"/>
      <c r="D194" s="20"/>
      <c r="E194" s="137"/>
      <c r="F194" s="137"/>
      <c r="G194" s="137"/>
      <c r="H194" s="137"/>
      <c r="I194" s="137"/>
      <c r="J194" s="137"/>
      <c r="K194" s="137"/>
      <c r="L194" s="137"/>
      <c r="M194" s="137"/>
      <c r="N194" s="137"/>
      <c r="O194" s="137"/>
      <c r="P194" s="137"/>
      <c r="Q194" s="137"/>
    </row>
    <row r="195" spans="2:17" x14ac:dyDescent="0.3">
      <c r="B195" s="173"/>
      <c r="C195" s="173"/>
      <c r="D195" s="20"/>
      <c r="E195" s="137"/>
      <c r="F195" s="137"/>
      <c r="G195" s="137"/>
      <c r="H195" s="137"/>
      <c r="I195" s="137"/>
      <c r="J195" s="137"/>
      <c r="K195" s="137"/>
      <c r="L195" s="137"/>
      <c r="M195" s="137"/>
      <c r="N195" s="137"/>
      <c r="O195" s="137"/>
      <c r="P195" s="137"/>
      <c r="Q195" s="137"/>
    </row>
    <row r="196" spans="2:17" x14ac:dyDescent="0.3">
      <c r="B196" s="173"/>
      <c r="C196" s="173"/>
      <c r="D196" s="20"/>
      <c r="E196" s="137"/>
      <c r="F196" s="137"/>
      <c r="G196" s="137"/>
      <c r="H196" s="137"/>
      <c r="I196" s="137"/>
      <c r="J196" s="137"/>
      <c r="K196" s="137"/>
      <c r="L196" s="137"/>
      <c r="M196" s="137"/>
      <c r="N196" s="137"/>
      <c r="O196" s="137"/>
      <c r="P196" s="137"/>
      <c r="Q196" s="137"/>
    </row>
    <row r="197" spans="2:17" x14ac:dyDescent="0.3">
      <c r="B197" s="173"/>
      <c r="C197" s="173"/>
      <c r="D197" s="20"/>
      <c r="E197" s="137"/>
      <c r="F197" s="137"/>
      <c r="G197" s="137"/>
      <c r="H197" s="137"/>
      <c r="I197" s="137"/>
      <c r="J197" s="137"/>
      <c r="K197" s="137"/>
      <c r="L197" s="137"/>
      <c r="M197" s="137"/>
      <c r="N197" s="137"/>
      <c r="O197" s="137"/>
      <c r="P197" s="137"/>
      <c r="Q197" s="137"/>
    </row>
    <row r="198" spans="2:17" x14ac:dyDescent="0.3">
      <c r="B198" s="173"/>
      <c r="C198" s="173"/>
      <c r="D198" s="20"/>
      <c r="E198" s="137"/>
      <c r="F198" s="137"/>
      <c r="G198" s="137"/>
      <c r="H198" s="137"/>
      <c r="I198" s="137"/>
      <c r="J198" s="137"/>
      <c r="K198" s="137"/>
      <c r="L198" s="137"/>
      <c r="M198" s="137"/>
      <c r="N198" s="137"/>
      <c r="O198" s="137"/>
      <c r="P198" s="137"/>
      <c r="Q198" s="137"/>
    </row>
    <row r="199" spans="2:17" x14ac:dyDescent="0.3">
      <c r="B199" s="173"/>
      <c r="C199" s="173"/>
      <c r="D199" s="20"/>
      <c r="E199" s="137"/>
      <c r="F199" s="137"/>
      <c r="G199" s="137"/>
      <c r="H199" s="137"/>
      <c r="I199" s="137"/>
      <c r="J199" s="137"/>
      <c r="K199" s="137"/>
      <c r="L199" s="137"/>
      <c r="M199" s="137"/>
      <c r="N199" s="137"/>
      <c r="O199" s="137"/>
      <c r="P199" s="137"/>
      <c r="Q199" s="137"/>
    </row>
    <row r="200" spans="2:17" x14ac:dyDescent="0.3">
      <c r="B200" s="173"/>
      <c r="C200" s="173"/>
      <c r="D200" s="20"/>
      <c r="E200" s="137"/>
      <c r="F200" s="137"/>
      <c r="G200" s="137"/>
      <c r="H200" s="137"/>
      <c r="I200" s="137"/>
      <c r="J200" s="137"/>
      <c r="K200" s="137"/>
      <c r="L200" s="137"/>
      <c r="M200" s="137"/>
      <c r="N200" s="137"/>
      <c r="O200" s="137"/>
      <c r="P200" s="137"/>
      <c r="Q200" s="137"/>
    </row>
    <row r="201" spans="2:17" x14ac:dyDescent="0.3">
      <c r="B201" s="173"/>
      <c r="C201" s="173"/>
      <c r="D201" s="20"/>
      <c r="E201" s="137"/>
      <c r="F201" s="137"/>
      <c r="G201" s="137"/>
      <c r="H201" s="137"/>
      <c r="I201" s="137"/>
      <c r="J201" s="137"/>
      <c r="K201" s="137"/>
      <c r="L201" s="137"/>
      <c r="M201" s="137"/>
      <c r="N201" s="137"/>
      <c r="O201" s="137"/>
      <c r="P201" s="137"/>
      <c r="Q201" s="137"/>
    </row>
    <row r="202" spans="2:17" x14ac:dyDescent="0.3">
      <c r="B202" s="173"/>
      <c r="C202" s="173"/>
      <c r="D202" s="20"/>
      <c r="E202" s="137"/>
      <c r="F202" s="137"/>
      <c r="G202" s="137"/>
      <c r="H202" s="137"/>
      <c r="I202" s="137"/>
      <c r="J202" s="137"/>
      <c r="K202" s="137"/>
      <c r="L202" s="137"/>
      <c r="M202" s="137"/>
      <c r="N202" s="137"/>
      <c r="O202" s="137"/>
      <c r="P202" s="137"/>
      <c r="Q202" s="137"/>
    </row>
    <row r="203" spans="2:17" x14ac:dyDescent="0.3">
      <c r="B203" s="173"/>
      <c r="C203" s="173"/>
      <c r="D203" s="20"/>
      <c r="E203" s="137"/>
      <c r="F203" s="137"/>
      <c r="G203" s="137"/>
      <c r="H203" s="137"/>
      <c r="I203" s="137"/>
      <c r="J203" s="137"/>
      <c r="K203" s="137"/>
      <c r="L203" s="137"/>
      <c r="M203" s="137"/>
      <c r="N203" s="137"/>
      <c r="O203" s="137"/>
      <c r="P203" s="137"/>
      <c r="Q203" s="137"/>
    </row>
    <row r="204" spans="2:17" x14ac:dyDescent="0.3">
      <c r="B204" s="173"/>
      <c r="C204" s="173"/>
      <c r="D204" s="20"/>
      <c r="E204" s="137"/>
      <c r="F204" s="137"/>
      <c r="G204" s="137"/>
      <c r="H204" s="137"/>
      <c r="I204" s="137"/>
      <c r="J204" s="137"/>
      <c r="K204" s="137"/>
      <c r="L204" s="137"/>
      <c r="M204" s="137"/>
      <c r="N204" s="137"/>
      <c r="O204" s="137"/>
      <c r="P204" s="137"/>
      <c r="Q204" s="137"/>
    </row>
    <row r="205" spans="2:17" x14ac:dyDescent="0.3">
      <c r="B205" s="173"/>
      <c r="C205" s="173"/>
      <c r="D205" s="20"/>
      <c r="E205" s="137"/>
      <c r="F205" s="137"/>
      <c r="G205" s="137"/>
      <c r="H205" s="137"/>
      <c r="I205" s="137"/>
      <c r="J205" s="137"/>
      <c r="K205" s="137"/>
      <c r="L205" s="137"/>
      <c r="M205" s="137"/>
      <c r="N205" s="137"/>
      <c r="O205" s="137"/>
      <c r="P205" s="137"/>
      <c r="Q205" s="137"/>
    </row>
    <row r="206" spans="2:17" x14ac:dyDescent="0.3">
      <c r="B206" s="173"/>
      <c r="C206" s="173"/>
      <c r="D206" s="20"/>
      <c r="E206" s="137"/>
      <c r="F206" s="137"/>
      <c r="G206" s="137"/>
      <c r="H206" s="137"/>
      <c r="I206" s="137"/>
      <c r="J206" s="137"/>
      <c r="K206" s="137"/>
      <c r="L206" s="137"/>
      <c r="M206" s="137"/>
      <c r="N206" s="137"/>
      <c r="O206" s="137"/>
      <c r="P206" s="137"/>
      <c r="Q206" s="137"/>
    </row>
    <row r="207" spans="2:17" x14ac:dyDescent="0.3">
      <c r="B207" s="173"/>
      <c r="C207" s="173"/>
      <c r="D207" s="20"/>
      <c r="E207" s="137"/>
      <c r="F207" s="137"/>
      <c r="G207" s="137"/>
      <c r="H207" s="137"/>
      <c r="I207" s="137"/>
      <c r="J207" s="137"/>
      <c r="K207" s="137"/>
      <c r="L207" s="137"/>
      <c r="M207" s="137"/>
      <c r="N207" s="137"/>
      <c r="O207" s="137"/>
      <c r="P207" s="137"/>
      <c r="Q207" s="137"/>
    </row>
    <row r="208" spans="2:17" x14ac:dyDescent="0.3">
      <c r="B208" s="173"/>
      <c r="C208" s="173"/>
      <c r="D208" s="20"/>
      <c r="E208" s="137"/>
      <c r="F208" s="137"/>
      <c r="G208" s="137"/>
      <c r="H208" s="137"/>
      <c r="I208" s="137"/>
      <c r="J208" s="137"/>
      <c r="K208" s="137"/>
      <c r="L208" s="137"/>
      <c r="M208" s="137"/>
      <c r="N208" s="137"/>
      <c r="O208" s="137"/>
      <c r="P208" s="137"/>
      <c r="Q208" s="137"/>
    </row>
    <row r="209" spans="2:17" x14ac:dyDescent="0.3">
      <c r="B209" s="173"/>
      <c r="C209" s="173"/>
      <c r="D209" s="20"/>
      <c r="E209" s="137"/>
      <c r="F209" s="137"/>
      <c r="G209" s="137"/>
      <c r="H209" s="137"/>
      <c r="I209" s="137"/>
      <c r="J209" s="137"/>
      <c r="K209" s="137"/>
      <c r="L209" s="137"/>
      <c r="M209" s="137"/>
      <c r="N209" s="137"/>
      <c r="O209" s="137"/>
      <c r="P209" s="137"/>
      <c r="Q209" s="137"/>
    </row>
    <row r="210" spans="2:17" x14ac:dyDescent="0.3">
      <c r="B210" s="173"/>
      <c r="C210" s="173"/>
      <c r="D210" s="20"/>
      <c r="E210" s="137"/>
      <c r="F210" s="137"/>
      <c r="G210" s="137"/>
      <c r="H210" s="137"/>
      <c r="I210" s="137"/>
      <c r="J210" s="137"/>
      <c r="K210" s="137"/>
      <c r="L210" s="137"/>
      <c r="M210" s="137"/>
      <c r="N210" s="137"/>
      <c r="O210" s="137"/>
      <c r="P210" s="137"/>
      <c r="Q210" s="137"/>
    </row>
    <row r="211" spans="2:17" x14ac:dyDescent="0.3">
      <c r="B211" s="173"/>
      <c r="C211" s="173"/>
      <c r="D211" s="20"/>
      <c r="E211" s="137"/>
      <c r="F211" s="137"/>
      <c r="G211" s="137"/>
      <c r="H211" s="137"/>
      <c r="I211" s="137"/>
      <c r="J211" s="137"/>
      <c r="K211" s="137"/>
      <c r="L211" s="137"/>
      <c r="M211" s="137"/>
      <c r="N211" s="137"/>
      <c r="O211" s="137"/>
      <c r="P211" s="137"/>
      <c r="Q211" s="137"/>
    </row>
    <row r="212" spans="2:17" x14ac:dyDescent="0.3">
      <c r="B212" s="173"/>
      <c r="C212" s="173"/>
      <c r="D212" s="20"/>
      <c r="E212" s="137"/>
      <c r="F212" s="137"/>
      <c r="G212" s="137"/>
      <c r="H212" s="137"/>
      <c r="I212" s="137"/>
      <c r="J212" s="137"/>
      <c r="K212" s="137"/>
      <c r="L212" s="137"/>
      <c r="M212" s="137"/>
      <c r="N212" s="137"/>
      <c r="O212" s="137"/>
      <c r="P212" s="137"/>
      <c r="Q212" s="137"/>
    </row>
    <row r="213" spans="2:17" x14ac:dyDescent="0.3">
      <c r="B213" s="173"/>
      <c r="C213" s="173"/>
      <c r="D213" s="20"/>
      <c r="E213" s="137"/>
      <c r="F213" s="137"/>
      <c r="G213" s="137"/>
      <c r="H213" s="137"/>
      <c r="I213" s="137"/>
      <c r="J213" s="137"/>
      <c r="K213" s="137"/>
      <c r="L213" s="137"/>
      <c r="M213" s="137"/>
      <c r="N213" s="137"/>
      <c r="O213" s="137"/>
      <c r="P213" s="137"/>
      <c r="Q213" s="137"/>
    </row>
    <row r="214" spans="2:17" x14ac:dyDescent="0.3">
      <c r="B214" s="173"/>
      <c r="C214" s="173"/>
      <c r="D214" s="20"/>
      <c r="E214" s="137"/>
      <c r="F214" s="137"/>
      <c r="G214" s="137"/>
      <c r="H214" s="137"/>
      <c r="I214" s="137"/>
      <c r="J214" s="137"/>
      <c r="K214" s="137"/>
      <c r="L214" s="137"/>
      <c r="M214" s="137"/>
      <c r="N214" s="137"/>
      <c r="O214" s="137"/>
      <c r="P214" s="137"/>
      <c r="Q214" s="137"/>
    </row>
    <row r="215" spans="2:17" x14ac:dyDescent="0.3">
      <c r="B215" s="173"/>
      <c r="C215" s="173"/>
      <c r="D215" s="20"/>
      <c r="E215" s="137"/>
      <c r="F215" s="137"/>
      <c r="G215" s="137"/>
      <c r="H215" s="137"/>
      <c r="I215" s="137"/>
      <c r="J215" s="137"/>
      <c r="K215" s="137"/>
      <c r="L215" s="137"/>
      <c r="M215" s="137"/>
      <c r="N215" s="137"/>
      <c r="O215" s="137"/>
      <c r="P215" s="137"/>
      <c r="Q215" s="137"/>
    </row>
    <row r="216" spans="2:17" x14ac:dyDescent="0.3">
      <c r="B216" s="173"/>
      <c r="C216" s="173"/>
      <c r="D216" s="20"/>
      <c r="E216" s="137"/>
      <c r="F216" s="137"/>
      <c r="G216" s="137"/>
      <c r="H216" s="137"/>
      <c r="I216" s="137"/>
      <c r="J216" s="137"/>
      <c r="K216" s="137"/>
      <c r="L216" s="137"/>
      <c r="M216" s="137"/>
      <c r="N216" s="137"/>
      <c r="O216" s="137"/>
      <c r="P216" s="137"/>
      <c r="Q216" s="137"/>
    </row>
    <row r="217" spans="2:17" x14ac:dyDescent="0.3">
      <c r="B217" s="173"/>
      <c r="C217" s="173"/>
      <c r="D217" s="20"/>
      <c r="E217" s="137"/>
      <c r="F217" s="137"/>
      <c r="G217" s="137"/>
      <c r="H217" s="137"/>
      <c r="I217" s="137"/>
      <c r="J217" s="137"/>
      <c r="K217" s="137"/>
      <c r="L217" s="137"/>
      <c r="M217" s="137"/>
      <c r="N217" s="137"/>
      <c r="O217" s="137"/>
      <c r="P217" s="137"/>
      <c r="Q217" s="137"/>
    </row>
    <row r="218" spans="2:17" x14ac:dyDescent="0.3">
      <c r="B218" s="173"/>
      <c r="C218" s="173"/>
      <c r="D218" s="20"/>
      <c r="E218" s="137"/>
      <c r="F218" s="137"/>
      <c r="G218" s="137"/>
      <c r="H218" s="137"/>
      <c r="I218" s="137"/>
      <c r="J218" s="137"/>
      <c r="K218" s="137"/>
      <c r="L218" s="137"/>
      <c r="M218" s="137"/>
      <c r="N218" s="137"/>
      <c r="O218" s="137"/>
      <c r="P218" s="137"/>
      <c r="Q218" s="137"/>
    </row>
    <row r="219" spans="2:17" x14ac:dyDescent="0.3">
      <c r="B219" s="173"/>
      <c r="C219" s="173"/>
      <c r="D219" s="20"/>
      <c r="E219" s="137"/>
      <c r="F219" s="137"/>
      <c r="G219" s="137"/>
      <c r="H219" s="137"/>
      <c r="I219" s="137"/>
      <c r="J219" s="137"/>
      <c r="K219" s="137"/>
      <c r="L219" s="137"/>
      <c r="M219" s="137"/>
      <c r="N219" s="137"/>
      <c r="O219" s="137"/>
      <c r="P219" s="137"/>
      <c r="Q219" s="137"/>
    </row>
    <row r="220" spans="2:17" x14ac:dyDescent="0.3">
      <c r="B220" s="173"/>
      <c r="C220" s="173"/>
      <c r="D220" s="20"/>
      <c r="E220" s="137"/>
      <c r="F220" s="137"/>
      <c r="G220" s="137"/>
      <c r="H220" s="137"/>
      <c r="I220" s="137"/>
      <c r="J220" s="137"/>
      <c r="K220" s="137"/>
      <c r="L220" s="137"/>
      <c r="M220" s="137"/>
      <c r="N220" s="137"/>
      <c r="O220" s="137"/>
      <c r="P220" s="137"/>
      <c r="Q220" s="137"/>
    </row>
    <row r="221" spans="2:17" x14ac:dyDescent="0.3">
      <c r="B221" s="173"/>
      <c r="C221" s="173"/>
      <c r="D221" s="20"/>
      <c r="E221" s="137"/>
      <c r="F221" s="137"/>
      <c r="G221" s="137"/>
      <c r="H221" s="137"/>
      <c r="I221" s="137"/>
      <c r="J221" s="137"/>
      <c r="K221" s="137"/>
      <c r="L221" s="137"/>
      <c r="M221" s="137"/>
      <c r="N221" s="137"/>
      <c r="O221" s="137"/>
      <c r="P221" s="137"/>
      <c r="Q221" s="137"/>
    </row>
    <row r="222" spans="2:17" x14ac:dyDescent="0.3">
      <c r="B222" s="173"/>
      <c r="C222" s="173"/>
      <c r="D222" s="20"/>
      <c r="E222" s="137"/>
      <c r="F222" s="137"/>
      <c r="G222" s="137"/>
      <c r="H222" s="137"/>
      <c r="I222" s="137"/>
      <c r="J222" s="137"/>
      <c r="K222" s="137"/>
      <c r="L222" s="137"/>
      <c r="M222" s="137"/>
      <c r="N222" s="137"/>
      <c r="O222" s="137"/>
      <c r="P222" s="137"/>
      <c r="Q222" s="137"/>
    </row>
    <row r="223" spans="2:17" x14ac:dyDescent="0.3">
      <c r="B223" s="173"/>
      <c r="C223" s="173"/>
      <c r="D223" s="20"/>
      <c r="E223" s="137"/>
      <c r="F223" s="137"/>
      <c r="G223" s="137"/>
      <c r="H223" s="137"/>
      <c r="I223" s="137"/>
      <c r="J223" s="137"/>
      <c r="K223" s="137"/>
      <c r="L223" s="137"/>
      <c r="M223" s="137"/>
      <c r="N223" s="137"/>
      <c r="O223" s="137"/>
      <c r="P223" s="137"/>
      <c r="Q223" s="137"/>
    </row>
    <row r="224" spans="2:17" x14ac:dyDescent="0.3">
      <c r="B224" s="173"/>
      <c r="C224" s="173"/>
      <c r="D224" s="20"/>
      <c r="E224" s="137"/>
      <c r="F224" s="137"/>
      <c r="G224" s="137"/>
      <c r="H224" s="137"/>
      <c r="I224" s="137"/>
      <c r="J224" s="137"/>
      <c r="K224" s="137"/>
      <c r="L224" s="137"/>
      <c r="M224" s="137"/>
      <c r="N224" s="137"/>
      <c r="O224" s="137"/>
      <c r="P224" s="137"/>
      <c r="Q224" s="137"/>
    </row>
    <row r="225" spans="2:17" x14ac:dyDescent="0.3">
      <c r="B225" s="173"/>
      <c r="C225" s="173"/>
      <c r="D225" s="20"/>
      <c r="E225" s="137"/>
      <c r="F225" s="137"/>
      <c r="G225" s="137"/>
      <c r="H225" s="137"/>
      <c r="I225" s="137"/>
      <c r="J225" s="137"/>
      <c r="K225" s="137"/>
      <c r="L225" s="137"/>
      <c r="M225" s="137"/>
      <c r="N225" s="137"/>
      <c r="O225" s="137"/>
      <c r="P225" s="137"/>
      <c r="Q225" s="137"/>
    </row>
    <row r="226" spans="2:17" x14ac:dyDescent="0.3">
      <c r="B226" s="173"/>
      <c r="C226" s="173"/>
      <c r="D226" s="20"/>
      <c r="E226" s="137"/>
      <c r="F226" s="137"/>
      <c r="G226" s="137"/>
      <c r="H226" s="137"/>
      <c r="I226" s="137"/>
      <c r="J226" s="137"/>
      <c r="K226" s="137"/>
      <c r="L226" s="137"/>
      <c r="M226" s="137"/>
      <c r="N226" s="137"/>
      <c r="O226" s="137"/>
      <c r="P226" s="137"/>
      <c r="Q226" s="137"/>
    </row>
    <row r="227" spans="2:17" x14ac:dyDescent="0.3">
      <c r="B227" s="173"/>
      <c r="C227" s="173"/>
      <c r="D227" s="20"/>
      <c r="E227" s="137"/>
      <c r="F227" s="137"/>
      <c r="G227" s="137"/>
      <c r="H227" s="137"/>
      <c r="I227" s="137"/>
      <c r="J227" s="137"/>
      <c r="K227" s="137"/>
      <c r="L227" s="137"/>
      <c r="M227" s="137"/>
      <c r="N227" s="137"/>
      <c r="O227" s="137"/>
      <c r="P227" s="137"/>
      <c r="Q227" s="137"/>
    </row>
    <row r="228" spans="2:17" x14ac:dyDescent="0.3">
      <c r="B228" s="173"/>
      <c r="C228" s="173"/>
      <c r="D228" s="20"/>
      <c r="E228" s="137"/>
      <c r="F228" s="137"/>
      <c r="G228" s="137"/>
      <c r="H228" s="137"/>
      <c r="I228" s="137"/>
      <c r="J228" s="137"/>
      <c r="K228" s="137"/>
      <c r="L228" s="137"/>
      <c r="M228" s="137"/>
      <c r="N228" s="137"/>
      <c r="O228" s="137"/>
      <c r="P228" s="137"/>
      <c r="Q228" s="137"/>
    </row>
    <row r="229" spans="2:17" x14ac:dyDescent="0.3">
      <c r="B229" s="173"/>
      <c r="C229" s="173"/>
      <c r="D229" s="20"/>
      <c r="E229" s="137"/>
      <c r="F229" s="137"/>
      <c r="G229" s="137"/>
      <c r="H229" s="137"/>
      <c r="I229" s="137"/>
      <c r="J229" s="137"/>
      <c r="K229" s="137"/>
      <c r="L229" s="137"/>
      <c r="M229" s="137"/>
      <c r="N229" s="137"/>
      <c r="O229" s="137"/>
      <c r="P229" s="137"/>
      <c r="Q229" s="137"/>
    </row>
    <row r="230" spans="2:17" x14ac:dyDescent="0.3">
      <c r="B230" s="173"/>
      <c r="C230" s="173"/>
      <c r="D230" s="20"/>
      <c r="E230" s="137"/>
      <c r="F230" s="137"/>
      <c r="G230" s="137"/>
      <c r="H230" s="137"/>
      <c r="I230" s="137"/>
      <c r="J230" s="137"/>
      <c r="K230" s="137"/>
      <c r="L230" s="137"/>
      <c r="M230" s="137"/>
      <c r="N230" s="137"/>
      <c r="O230" s="137"/>
      <c r="P230" s="137"/>
      <c r="Q230" s="137"/>
    </row>
    <row r="231" spans="2:17" x14ac:dyDescent="0.3">
      <c r="B231" s="173"/>
      <c r="C231" s="173"/>
      <c r="D231" s="20"/>
      <c r="E231" s="137"/>
      <c r="F231" s="137"/>
      <c r="G231" s="137"/>
      <c r="H231" s="137"/>
      <c r="I231" s="137"/>
      <c r="J231" s="137"/>
      <c r="K231" s="137"/>
      <c r="L231" s="137"/>
      <c r="M231" s="137"/>
      <c r="N231" s="137"/>
      <c r="O231" s="137"/>
      <c r="P231" s="137"/>
      <c r="Q231" s="137"/>
    </row>
    <row r="232" spans="2:17" x14ac:dyDescent="0.3">
      <c r="B232" s="173"/>
      <c r="C232" s="173"/>
      <c r="D232" s="20"/>
      <c r="E232" s="137"/>
      <c r="F232" s="137"/>
      <c r="G232" s="137"/>
      <c r="H232" s="137"/>
      <c r="I232" s="137"/>
      <c r="J232" s="137"/>
      <c r="K232" s="137"/>
      <c r="L232" s="137"/>
      <c r="M232" s="137"/>
      <c r="N232" s="137"/>
      <c r="O232" s="137"/>
      <c r="P232" s="137"/>
      <c r="Q232" s="137"/>
    </row>
    <row r="233" spans="2:17" x14ac:dyDescent="0.3">
      <c r="B233" s="173"/>
      <c r="C233" s="173"/>
      <c r="D233" s="20"/>
      <c r="E233" s="137"/>
      <c r="F233" s="137"/>
      <c r="G233" s="137"/>
      <c r="H233" s="137"/>
      <c r="I233" s="137"/>
      <c r="J233" s="137"/>
      <c r="K233" s="137"/>
      <c r="L233" s="137"/>
      <c r="M233" s="137"/>
      <c r="N233" s="137"/>
      <c r="O233" s="137"/>
      <c r="P233" s="137"/>
      <c r="Q233" s="137"/>
    </row>
    <row r="234" spans="2:17" x14ac:dyDescent="0.3">
      <c r="B234" s="173"/>
      <c r="C234" s="173"/>
      <c r="D234" s="20"/>
      <c r="E234" s="137"/>
      <c r="F234" s="137"/>
      <c r="G234" s="137"/>
      <c r="H234" s="137"/>
      <c r="I234" s="137"/>
      <c r="J234" s="137"/>
      <c r="K234" s="137"/>
      <c r="L234" s="137"/>
      <c r="M234" s="137"/>
      <c r="N234" s="137"/>
      <c r="O234" s="137"/>
      <c r="P234" s="137"/>
      <c r="Q234" s="137"/>
    </row>
    <row r="235" spans="2:17" x14ac:dyDescent="0.3">
      <c r="B235" s="173"/>
      <c r="C235" s="173"/>
      <c r="D235" s="20"/>
      <c r="E235" s="137"/>
      <c r="F235" s="137"/>
      <c r="G235" s="137"/>
      <c r="H235" s="137"/>
      <c r="I235" s="137"/>
      <c r="J235" s="137"/>
      <c r="K235" s="137"/>
      <c r="L235" s="137"/>
      <c r="M235" s="137"/>
      <c r="N235" s="137"/>
      <c r="O235" s="137"/>
      <c r="P235" s="137"/>
      <c r="Q235" s="137"/>
    </row>
    <row r="236" spans="2:17" x14ac:dyDescent="0.3">
      <c r="B236" s="173"/>
      <c r="C236" s="173"/>
      <c r="D236" s="20"/>
      <c r="E236" s="137"/>
      <c r="F236" s="137"/>
      <c r="G236" s="137"/>
      <c r="H236" s="137"/>
      <c r="I236" s="137"/>
      <c r="J236" s="137"/>
      <c r="K236" s="137"/>
      <c r="L236" s="137"/>
      <c r="M236" s="137"/>
      <c r="N236" s="137"/>
      <c r="O236" s="137"/>
      <c r="P236" s="137"/>
      <c r="Q236" s="137"/>
    </row>
    <row r="237" spans="2:17" x14ac:dyDescent="0.3">
      <c r="B237" s="173"/>
      <c r="C237" s="173"/>
      <c r="D237" s="20"/>
      <c r="E237" s="137"/>
      <c r="F237" s="137"/>
      <c r="G237" s="137"/>
      <c r="H237" s="137"/>
      <c r="I237" s="137"/>
      <c r="J237" s="137"/>
      <c r="K237" s="137"/>
      <c r="L237" s="137"/>
      <c r="M237" s="137"/>
      <c r="N237" s="137"/>
      <c r="O237" s="137"/>
      <c r="P237" s="137"/>
      <c r="Q237" s="137"/>
    </row>
    <row r="238" spans="2:17" x14ac:dyDescent="0.3">
      <c r="B238" s="173"/>
      <c r="C238" s="173"/>
      <c r="D238" s="20"/>
      <c r="E238" s="137"/>
      <c r="F238" s="137"/>
      <c r="G238" s="137"/>
      <c r="H238" s="137"/>
      <c r="I238" s="137"/>
      <c r="J238" s="137"/>
      <c r="K238" s="137"/>
      <c r="L238" s="137"/>
      <c r="M238" s="137"/>
      <c r="N238" s="137"/>
      <c r="O238" s="137"/>
      <c r="P238" s="137"/>
      <c r="Q238" s="137"/>
    </row>
    <row r="239" spans="2:17" x14ac:dyDescent="0.3">
      <c r="B239" s="173"/>
      <c r="C239" s="173"/>
      <c r="D239" s="20"/>
      <c r="E239" s="137"/>
      <c r="F239" s="137"/>
      <c r="G239" s="137"/>
      <c r="H239" s="137"/>
      <c r="I239" s="137"/>
      <c r="J239" s="137"/>
      <c r="K239" s="137"/>
      <c r="L239" s="137"/>
      <c r="M239" s="137"/>
      <c r="N239" s="137"/>
      <c r="O239" s="137"/>
      <c r="P239" s="137"/>
      <c r="Q239" s="137"/>
    </row>
    <row r="240" spans="2:17" x14ac:dyDescent="0.3">
      <c r="B240" s="173"/>
      <c r="C240" s="173"/>
      <c r="D240" s="20"/>
      <c r="E240" s="137"/>
      <c r="F240" s="137"/>
      <c r="G240" s="137"/>
      <c r="H240" s="137"/>
      <c r="I240" s="137"/>
      <c r="J240" s="137"/>
      <c r="K240" s="137"/>
      <c r="L240" s="137"/>
      <c r="M240" s="137"/>
      <c r="N240" s="137"/>
      <c r="O240" s="137"/>
      <c r="P240" s="137"/>
      <c r="Q240" s="137"/>
    </row>
    <row r="241" spans="2:17" x14ac:dyDescent="0.3">
      <c r="B241" s="173"/>
      <c r="C241" s="173"/>
      <c r="D241" s="20"/>
      <c r="E241" s="137"/>
      <c r="F241" s="137"/>
      <c r="G241" s="137"/>
      <c r="H241" s="137"/>
      <c r="I241" s="137"/>
      <c r="J241" s="137"/>
      <c r="K241" s="137"/>
      <c r="L241" s="137"/>
      <c r="M241" s="137"/>
      <c r="N241" s="137"/>
      <c r="O241" s="137"/>
      <c r="P241" s="137"/>
      <c r="Q241" s="137"/>
    </row>
    <row r="242" spans="2:17" x14ac:dyDescent="0.3">
      <c r="B242" s="173"/>
      <c r="C242" s="173"/>
      <c r="D242" s="20"/>
      <c r="E242" s="137"/>
      <c r="F242" s="137"/>
      <c r="G242" s="137"/>
      <c r="H242" s="137"/>
      <c r="I242" s="137"/>
      <c r="J242" s="137"/>
      <c r="K242" s="137"/>
      <c r="L242" s="137"/>
      <c r="M242" s="137"/>
      <c r="N242" s="137"/>
      <c r="O242" s="137"/>
      <c r="P242" s="137"/>
      <c r="Q242" s="137"/>
    </row>
    <row r="243" spans="2:17" x14ac:dyDescent="0.3">
      <c r="B243" s="173"/>
      <c r="C243" s="173"/>
      <c r="D243" s="20"/>
      <c r="E243" s="137"/>
      <c r="F243" s="137"/>
      <c r="G243" s="137"/>
      <c r="H243" s="137"/>
      <c r="I243" s="137"/>
      <c r="J243" s="137"/>
      <c r="K243" s="137"/>
      <c r="L243" s="137"/>
      <c r="M243" s="137"/>
      <c r="N243" s="137"/>
      <c r="O243" s="137"/>
      <c r="P243" s="137"/>
      <c r="Q243" s="137"/>
    </row>
    <row r="244" spans="2:17" x14ac:dyDescent="0.3">
      <c r="B244" s="173"/>
      <c r="C244" s="173"/>
      <c r="D244" s="20"/>
      <c r="E244" s="137"/>
      <c r="F244" s="137"/>
      <c r="G244" s="137"/>
      <c r="H244" s="137"/>
      <c r="I244" s="137"/>
      <c r="J244" s="137"/>
      <c r="K244" s="137"/>
      <c r="L244" s="137"/>
      <c r="M244" s="137"/>
      <c r="N244" s="137"/>
      <c r="O244" s="137"/>
      <c r="P244" s="137"/>
      <c r="Q244" s="137"/>
    </row>
    <row r="245" spans="2:17" x14ac:dyDescent="0.3">
      <c r="B245" s="173"/>
      <c r="C245" s="173"/>
      <c r="D245" s="20"/>
      <c r="E245" s="137"/>
      <c r="F245" s="137"/>
      <c r="G245" s="137"/>
      <c r="H245" s="137"/>
      <c r="I245" s="137"/>
      <c r="J245" s="137"/>
      <c r="K245" s="137"/>
      <c r="L245" s="137"/>
      <c r="M245" s="137"/>
      <c r="N245" s="137"/>
      <c r="O245" s="137"/>
      <c r="P245" s="137"/>
      <c r="Q245" s="137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indexed="48"/>
    <outlinePr applyStyles="1" summaryBelow="0"/>
    <pageSetUpPr fitToPage="1"/>
  </sheetPr>
  <dimension ref="A2:S251"/>
  <sheetViews>
    <sheetView workbookViewId="0">
      <selection activeCell="C33" sqref="C33"/>
    </sheetView>
  </sheetViews>
  <sheetFormatPr defaultColWidth="9.1796875" defaultRowHeight="13" outlineLevelRow="1" x14ac:dyDescent="0.3"/>
  <cols>
    <col min="1" max="1" width="66" style="150" bestFit="1" customWidth="1"/>
    <col min="2" max="2" width="17.7265625" style="186" customWidth="1"/>
    <col min="3" max="3" width="17.81640625" style="186" customWidth="1"/>
    <col min="4" max="4" width="11.453125" style="33" bestFit="1" customWidth="1"/>
    <col min="5" max="16384" width="9.1796875" style="150"/>
  </cols>
  <sheetData>
    <row r="2" spans="1:19" ht="18.5" x14ac:dyDescent="0.45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31.08.2024</v>
      </c>
      <c r="B2" s="3"/>
      <c r="C2" s="3"/>
      <c r="D2" s="3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</row>
    <row r="3" spans="1:19" ht="18.5" x14ac:dyDescent="0.45">
      <c r="A3" s="1" t="s">
        <v>90</v>
      </c>
      <c r="B3" s="1"/>
      <c r="C3" s="1"/>
      <c r="D3" s="1"/>
    </row>
    <row r="4" spans="1:19" x14ac:dyDescent="0.3">
      <c r="B4" s="173"/>
      <c r="C4" s="173"/>
      <c r="D4" s="20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</row>
    <row r="5" spans="1:19" s="140" customFormat="1" x14ac:dyDescent="0.3">
      <c r="A5" s="90"/>
      <c r="B5" s="175"/>
      <c r="C5" s="175"/>
      <c r="D5" s="140" t="str">
        <f>VALVAL</f>
        <v>млрд. одиниць</v>
      </c>
    </row>
    <row r="6" spans="1:19" s="111" customFormat="1" x14ac:dyDescent="0.25">
      <c r="A6" s="243"/>
      <c r="B6" s="34" t="s">
        <v>170</v>
      </c>
      <c r="C6" s="34" t="s">
        <v>173</v>
      </c>
      <c r="D6" s="125" t="s">
        <v>195</v>
      </c>
    </row>
    <row r="7" spans="1:19" s="253" customFormat="1" ht="15.5" x14ac:dyDescent="0.25">
      <c r="A7" s="158" t="s">
        <v>155</v>
      </c>
      <c r="B7" s="194">
        <f>SUM(B8:B18)</f>
        <v>154.68978262837999</v>
      </c>
      <c r="C7" s="194">
        <f>SUM(C8:C18)</f>
        <v>6371.6876154330603</v>
      </c>
      <c r="D7" s="174">
        <f>SUM(D8:D18)</f>
        <v>1</v>
      </c>
    </row>
    <row r="8" spans="1:19" s="160" customFormat="1" x14ac:dyDescent="0.25">
      <c r="A8" s="202" t="s">
        <v>220</v>
      </c>
      <c r="B8" s="46">
        <v>6.30828479998</v>
      </c>
      <c r="C8" s="46">
        <v>259.83888173831002</v>
      </c>
      <c r="D8" s="134">
        <v>4.0779999999999997E-2</v>
      </c>
    </row>
    <row r="9" spans="1:19" s="160" customFormat="1" x14ac:dyDescent="0.25">
      <c r="A9" s="202" t="s">
        <v>193</v>
      </c>
      <c r="B9" s="46">
        <v>13.59408652788</v>
      </c>
      <c r="C9" s="46">
        <v>559.94178349186996</v>
      </c>
      <c r="D9" s="134">
        <v>8.788E-2</v>
      </c>
    </row>
    <row r="10" spans="1:19" s="160" customFormat="1" x14ac:dyDescent="0.25">
      <c r="A10" s="202" t="s">
        <v>91</v>
      </c>
      <c r="B10" s="46">
        <v>0.17480384742999999</v>
      </c>
      <c r="C10" s="46">
        <v>7.2001879558199997</v>
      </c>
      <c r="D10" s="134">
        <v>1.1299999999999999E-3</v>
      </c>
    </row>
    <row r="11" spans="1:19" x14ac:dyDescent="0.3">
      <c r="A11" s="63" t="s">
        <v>188</v>
      </c>
      <c r="B11" s="252">
        <v>0.92234639003999996</v>
      </c>
      <c r="C11" s="252">
        <v>37.99154004052</v>
      </c>
      <c r="D11" s="82">
        <v>5.9630000000000004E-3</v>
      </c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</row>
    <row r="12" spans="1:19" x14ac:dyDescent="0.3">
      <c r="A12" s="63" t="s">
        <v>228</v>
      </c>
      <c r="B12" s="252">
        <v>0.27595239737999999</v>
      </c>
      <c r="C12" s="252">
        <v>11.366506843330001</v>
      </c>
      <c r="D12" s="82">
        <v>1.784E-3</v>
      </c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</row>
    <row r="13" spans="1:19" x14ac:dyDescent="0.3">
      <c r="A13" s="63" t="s">
        <v>184</v>
      </c>
      <c r="B13" s="252">
        <v>3.5244618245099999</v>
      </c>
      <c r="C13" s="252">
        <v>145.172935</v>
      </c>
      <c r="D13" s="82">
        <v>2.2783999999999999E-2</v>
      </c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</row>
    <row r="14" spans="1:19" x14ac:dyDescent="0.3">
      <c r="A14" s="63" t="s">
        <v>226</v>
      </c>
      <c r="B14" s="252">
        <v>6.9627516943099996</v>
      </c>
      <c r="C14" s="252">
        <v>286.79643856534</v>
      </c>
      <c r="D14" s="82">
        <v>4.5011000000000002E-2</v>
      </c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</row>
    <row r="15" spans="1:19" x14ac:dyDescent="0.3">
      <c r="A15" s="63" t="s">
        <v>119</v>
      </c>
      <c r="B15" s="252">
        <v>18.34916134146</v>
      </c>
      <c r="C15" s="252">
        <v>755.80379057022003</v>
      </c>
      <c r="D15" s="82">
        <v>0.118619</v>
      </c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</row>
    <row r="16" spans="1:19" x14ac:dyDescent="0.3">
      <c r="A16" s="63" t="s">
        <v>100</v>
      </c>
      <c r="B16" s="252">
        <v>0.14529130863</v>
      </c>
      <c r="C16" s="252">
        <v>5.9845635316200001</v>
      </c>
      <c r="D16" s="82">
        <v>9.3899999999999995E-4</v>
      </c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</row>
    <row r="17" spans="1:19" x14ac:dyDescent="0.3">
      <c r="A17" s="63" t="s">
        <v>161</v>
      </c>
      <c r="B17" s="252">
        <v>104.43264249676</v>
      </c>
      <c r="C17" s="252">
        <v>4301.5909876960304</v>
      </c>
      <c r="D17" s="82">
        <v>0.67510999999999999</v>
      </c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</row>
    <row r="18" spans="1:19" x14ac:dyDescent="0.3">
      <c r="A18" s="44"/>
      <c r="B18" s="173"/>
      <c r="C18" s="173"/>
      <c r="D18" s="20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</row>
    <row r="19" spans="1:19" x14ac:dyDescent="0.3">
      <c r="A19" s="52" t="s">
        <v>165</v>
      </c>
      <c r="B19" s="173"/>
      <c r="C19" s="173"/>
      <c r="D19" s="20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</row>
    <row r="20" spans="1:19" x14ac:dyDescent="0.3">
      <c r="B20" s="167" t="str">
        <f>"Державний борг України за станом на " &amp; TEXT(DREPORTDATE,"dd.MM.yyyy")</f>
        <v>Державний борг України за станом на 31.08.2024</v>
      </c>
      <c r="C20" s="173"/>
      <c r="D20" s="140" t="str">
        <f>VALVAL</f>
        <v>млрд. одиниць</v>
      </c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</row>
    <row r="21" spans="1:19" s="215" customFormat="1" x14ac:dyDescent="0.3">
      <c r="A21" s="243"/>
      <c r="B21" s="34" t="s">
        <v>170</v>
      </c>
      <c r="C21" s="34" t="s">
        <v>173</v>
      </c>
      <c r="D21" s="125" t="s">
        <v>195</v>
      </c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</row>
    <row r="22" spans="1:19" s="108" customFormat="1" ht="14.5" x14ac:dyDescent="0.35">
      <c r="A22" s="72" t="s">
        <v>155</v>
      </c>
      <c r="B22" s="116">
        <f>B$23+B$32</f>
        <v>154.68978262838002</v>
      </c>
      <c r="C22" s="116">
        <f>C$23+C$32</f>
        <v>6371.6876154330603</v>
      </c>
      <c r="D22" s="92">
        <f>D$23+D$32</f>
        <v>1</v>
      </c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</row>
    <row r="23" spans="1:19" s="28" customFormat="1" ht="14.5" x14ac:dyDescent="0.35">
      <c r="A23" s="103" t="s">
        <v>68</v>
      </c>
      <c r="B23" s="162">
        <f>SUM(B$24:B$31)</f>
        <v>147.58083686668002</v>
      </c>
      <c r="C23" s="162">
        <f>SUM(C$24:C$31)</f>
        <v>6078.8694286145201</v>
      </c>
      <c r="D23" s="146">
        <f>SUM(D$24:D$31)</f>
        <v>0.954044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</row>
    <row r="24" spans="1:19" s="28" customFormat="1" outlineLevel="1" x14ac:dyDescent="0.3">
      <c r="A24" s="66" t="s">
        <v>220</v>
      </c>
      <c r="B24" s="206">
        <v>5.2654759606699999</v>
      </c>
      <c r="C24" s="206">
        <v>216.88548136643999</v>
      </c>
      <c r="D24" s="35">
        <v>3.4039E-2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</row>
    <row r="25" spans="1:19" s="28" customFormat="1" outlineLevel="1" x14ac:dyDescent="0.3">
      <c r="A25" s="66" t="s">
        <v>193</v>
      </c>
      <c r="B25" s="166">
        <v>12.243818220250001</v>
      </c>
      <c r="C25" s="166">
        <v>504.32409687376997</v>
      </c>
      <c r="D25" s="256">
        <v>7.9150999999999999E-2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</row>
    <row r="26" spans="1:19" s="28" customFormat="1" outlineLevel="1" x14ac:dyDescent="0.3">
      <c r="A26" s="41" t="s">
        <v>91</v>
      </c>
      <c r="B26" s="252">
        <v>0.17480384742999999</v>
      </c>
      <c r="C26" s="252">
        <v>7.2001879558199997</v>
      </c>
      <c r="D26" s="82">
        <v>1.1299999999999999E-3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</row>
    <row r="27" spans="1:19" s="28" customFormat="1" outlineLevel="1" x14ac:dyDescent="0.3">
      <c r="A27" s="41" t="s">
        <v>188</v>
      </c>
      <c r="B27" s="252">
        <v>0.92234639003999996</v>
      </c>
      <c r="C27" s="252">
        <v>37.99154004052</v>
      </c>
      <c r="D27" s="82">
        <v>5.9630000000000004E-3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</row>
    <row r="28" spans="1:19" s="255" customFormat="1" outlineLevel="1" x14ac:dyDescent="0.3">
      <c r="A28" s="41" t="s">
        <v>184</v>
      </c>
      <c r="B28" s="252">
        <v>3.5244618245099999</v>
      </c>
      <c r="C28" s="252">
        <v>145.172935</v>
      </c>
      <c r="D28" s="82">
        <v>2.2783999999999999E-2</v>
      </c>
      <c r="E28" s="247"/>
      <c r="F28" s="247"/>
      <c r="G28" s="247"/>
      <c r="H28" s="247"/>
      <c r="I28" s="247"/>
      <c r="J28" s="247"/>
      <c r="K28" s="247"/>
      <c r="L28" s="247"/>
      <c r="M28" s="247"/>
      <c r="N28" s="247"/>
      <c r="O28" s="247"/>
      <c r="P28" s="247"/>
      <c r="Q28" s="247"/>
    </row>
    <row r="29" spans="1:19" s="28" customFormat="1" outlineLevel="1" x14ac:dyDescent="0.3">
      <c r="A29" s="41" t="s">
        <v>226</v>
      </c>
      <c r="B29" s="252">
        <v>6.7977499447399996</v>
      </c>
      <c r="C29" s="252">
        <v>280</v>
      </c>
      <c r="D29" s="82">
        <v>4.3943999999999997E-2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</row>
    <row r="30" spans="1:19" s="28" customFormat="1" outlineLevel="1" x14ac:dyDescent="0.3">
      <c r="A30" s="41" t="s">
        <v>119</v>
      </c>
      <c r="B30" s="252">
        <v>16.712071638120001</v>
      </c>
      <c r="C30" s="252">
        <v>688.3719019806</v>
      </c>
      <c r="D30" s="82">
        <v>0.10803599999999999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</row>
    <row r="31" spans="1:19" s="28" customFormat="1" outlineLevel="1" x14ac:dyDescent="0.3">
      <c r="A31" s="41" t="s">
        <v>161</v>
      </c>
      <c r="B31" s="252">
        <v>101.94010904092001</v>
      </c>
      <c r="C31" s="252">
        <v>4198.9232853973699</v>
      </c>
      <c r="D31" s="82">
        <v>0.65899700000000005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</row>
    <row r="32" spans="1:19" s="28" customFormat="1" ht="14.5" x14ac:dyDescent="0.35">
      <c r="A32" s="231" t="s">
        <v>14</v>
      </c>
      <c r="B32" s="141">
        <f>SUM(B$33:B$39)</f>
        <v>7.1089457616999994</v>
      </c>
      <c r="C32" s="141">
        <f>SUM(C$33:C$39)</f>
        <v>292.81818681854003</v>
      </c>
      <c r="D32" s="246">
        <f>SUM(D$33:D$39)</f>
        <v>4.5955999999999997E-2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</row>
    <row r="33" spans="1:17" outlineLevel="1" x14ac:dyDescent="0.3">
      <c r="A33" s="41" t="s">
        <v>220</v>
      </c>
      <c r="B33" s="252">
        <v>1.0428088393099999</v>
      </c>
      <c r="C33" s="252">
        <v>42.953400371870003</v>
      </c>
      <c r="D33" s="82">
        <v>6.7409999999999996E-3</v>
      </c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</row>
    <row r="34" spans="1:17" outlineLevel="1" x14ac:dyDescent="0.3">
      <c r="A34" s="41" t="s">
        <v>193</v>
      </c>
      <c r="B34" s="252">
        <v>1.3502683076299999</v>
      </c>
      <c r="C34" s="252">
        <v>55.617686618100002</v>
      </c>
      <c r="D34" s="82">
        <v>8.7290000000000006E-3</v>
      </c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</row>
    <row r="35" spans="1:17" outlineLevel="1" x14ac:dyDescent="0.3">
      <c r="A35" s="41" t="s">
        <v>228</v>
      </c>
      <c r="B35" s="252">
        <v>0.27595239737999999</v>
      </c>
      <c r="C35" s="252">
        <v>11.366506843330001</v>
      </c>
      <c r="D35" s="82">
        <v>1.784E-3</v>
      </c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</row>
    <row r="36" spans="1:17" outlineLevel="1" x14ac:dyDescent="0.3">
      <c r="A36" s="41" t="s">
        <v>226</v>
      </c>
      <c r="B36" s="252">
        <v>0.16500174956999999</v>
      </c>
      <c r="C36" s="252">
        <v>6.7964385653399999</v>
      </c>
      <c r="D36" s="82">
        <v>1.067E-3</v>
      </c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</row>
    <row r="37" spans="1:17" outlineLevel="1" x14ac:dyDescent="0.3">
      <c r="A37" s="41" t="s">
        <v>119</v>
      </c>
      <c r="B37" s="252">
        <v>1.63708970334</v>
      </c>
      <c r="C37" s="252">
        <v>67.431888589620002</v>
      </c>
      <c r="D37" s="82">
        <v>1.0583E-2</v>
      </c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</row>
    <row r="38" spans="1:17" outlineLevel="1" x14ac:dyDescent="0.3">
      <c r="A38" s="41" t="s">
        <v>100</v>
      </c>
      <c r="B38" s="252">
        <v>0.14529130863</v>
      </c>
      <c r="C38" s="252">
        <v>5.9845635316200001</v>
      </c>
      <c r="D38" s="82">
        <v>9.3899999999999995E-4</v>
      </c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</row>
    <row r="39" spans="1:17" outlineLevel="1" x14ac:dyDescent="0.3">
      <c r="A39" s="41" t="s">
        <v>161</v>
      </c>
      <c r="B39" s="252">
        <v>2.4925334558399999</v>
      </c>
      <c r="C39" s="252">
        <v>102.66770229866</v>
      </c>
      <c r="D39" s="82">
        <v>1.6112999999999999E-2</v>
      </c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</row>
    <row r="40" spans="1:17" x14ac:dyDescent="0.3">
      <c r="B40" s="173"/>
      <c r="C40" s="173"/>
      <c r="D40" s="20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</row>
    <row r="41" spans="1:17" x14ac:dyDescent="0.3">
      <c r="B41" s="173"/>
      <c r="C41" s="173"/>
      <c r="D41" s="20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</row>
    <row r="42" spans="1:17" x14ac:dyDescent="0.3">
      <c r="B42" s="173"/>
      <c r="C42" s="173"/>
      <c r="D42" s="20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</row>
    <row r="43" spans="1:17" x14ac:dyDescent="0.3">
      <c r="B43" s="173"/>
      <c r="C43" s="173"/>
      <c r="D43" s="20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</row>
    <row r="44" spans="1:17" x14ac:dyDescent="0.3">
      <c r="B44" s="173"/>
      <c r="C44" s="173"/>
      <c r="D44" s="20"/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</row>
    <row r="45" spans="1:17" x14ac:dyDescent="0.3">
      <c r="B45" s="173"/>
      <c r="C45" s="173"/>
      <c r="D45" s="20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</row>
    <row r="46" spans="1:17" x14ac:dyDescent="0.3">
      <c r="B46" s="173"/>
      <c r="C46" s="173"/>
      <c r="D46" s="20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</row>
    <row r="47" spans="1:17" x14ac:dyDescent="0.3">
      <c r="B47" s="173"/>
      <c r="C47" s="173"/>
      <c r="D47" s="20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</row>
    <row r="48" spans="1:17" x14ac:dyDescent="0.3">
      <c r="B48" s="173"/>
      <c r="C48" s="173"/>
      <c r="D48" s="20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</row>
    <row r="49" spans="2:17" x14ac:dyDescent="0.3">
      <c r="B49" s="173"/>
      <c r="C49" s="173"/>
      <c r="D49" s="20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</row>
    <row r="50" spans="2:17" x14ac:dyDescent="0.3">
      <c r="B50" s="173"/>
      <c r="C50" s="173"/>
      <c r="D50" s="20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</row>
    <row r="51" spans="2:17" x14ac:dyDescent="0.3">
      <c r="B51" s="173"/>
      <c r="C51" s="173"/>
      <c r="D51" s="20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</row>
    <row r="52" spans="2:17" x14ac:dyDescent="0.3">
      <c r="B52" s="173"/>
      <c r="C52" s="173"/>
      <c r="D52" s="20"/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137"/>
      <c r="P52" s="137"/>
      <c r="Q52" s="137"/>
    </row>
    <row r="53" spans="2:17" x14ac:dyDescent="0.3">
      <c r="B53" s="173"/>
      <c r="C53" s="173"/>
      <c r="D53" s="20"/>
      <c r="E53" s="137"/>
      <c r="F53" s="137"/>
      <c r="G53" s="137"/>
      <c r="H53" s="137"/>
      <c r="I53" s="137"/>
      <c r="J53" s="137"/>
      <c r="K53" s="137"/>
      <c r="L53" s="137"/>
      <c r="M53" s="137"/>
      <c r="N53" s="137"/>
      <c r="O53" s="137"/>
      <c r="P53" s="137"/>
      <c r="Q53" s="137"/>
    </row>
    <row r="54" spans="2:17" x14ac:dyDescent="0.3">
      <c r="B54" s="173"/>
      <c r="C54" s="173"/>
      <c r="D54" s="20"/>
      <c r="E54" s="137"/>
      <c r="F54" s="137"/>
      <c r="G54" s="137"/>
      <c r="H54" s="137"/>
      <c r="I54" s="137"/>
      <c r="J54" s="137"/>
      <c r="K54" s="137"/>
      <c r="L54" s="137"/>
      <c r="M54" s="137"/>
      <c r="N54" s="137"/>
      <c r="O54" s="137"/>
      <c r="P54" s="137"/>
      <c r="Q54" s="137"/>
    </row>
    <row r="55" spans="2:17" x14ac:dyDescent="0.3">
      <c r="B55" s="173"/>
      <c r="C55" s="173"/>
      <c r="D55" s="20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  <c r="Q55" s="137"/>
    </row>
    <row r="56" spans="2:17" x14ac:dyDescent="0.3">
      <c r="B56" s="173"/>
      <c r="C56" s="173"/>
      <c r="D56" s="20"/>
      <c r="E56" s="137"/>
      <c r="F56" s="137"/>
      <c r="G56" s="137"/>
      <c r="H56" s="137"/>
      <c r="I56" s="137"/>
      <c r="J56" s="137"/>
      <c r="K56" s="137"/>
      <c r="L56" s="137"/>
      <c r="M56" s="137"/>
      <c r="N56" s="137"/>
      <c r="O56" s="137"/>
      <c r="P56" s="137"/>
      <c r="Q56" s="137"/>
    </row>
    <row r="57" spans="2:17" x14ac:dyDescent="0.3">
      <c r="B57" s="173"/>
      <c r="C57" s="173"/>
      <c r="D57" s="20"/>
      <c r="E57" s="137"/>
      <c r="F57" s="137"/>
      <c r="G57" s="137"/>
      <c r="H57" s="137"/>
      <c r="I57" s="137"/>
      <c r="J57" s="137"/>
      <c r="K57" s="137"/>
      <c r="L57" s="137"/>
      <c r="M57" s="137"/>
      <c r="N57" s="137"/>
      <c r="O57" s="137"/>
      <c r="P57" s="137"/>
      <c r="Q57" s="137"/>
    </row>
    <row r="58" spans="2:17" x14ac:dyDescent="0.3">
      <c r="B58" s="173"/>
      <c r="C58" s="173"/>
      <c r="D58" s="20"/>
      <c r="E58" s="137"/>
      <c r="F58" s="137"/>
      <c r="G58" s="137"/>
      <c r="H58" s="137"/>
      <c r="I58" s="137"/>
      <c r="J58" s="137"/>
      <c r="K58" s="137"/>
      <c r="L58" s="137"/>
      <c r="M58" s="137"/>
      <c r="N58" s="137"/>
      <c r="O58" s="137"/>
      <c r="P58" s="137"/>
      <c r="Q58" s="137"/>
    </row>
    <row r="59" spans="2:17" x14ac:dyDescent="0.3">
      <c r="B59" s="173"/>
      <c r="C59" s="173"/>
      <c r="D59" s="20"/>
      <c r="E59" s="137"/>
      <c r="F59" s="137"/>
      <c r="G59" s="137"/>
      <c r="H59" s="137"/>
      <c r="I59" s="137"/>
      <c r="J59" s="137"/>
      <c r="K59" s="137"/>
      <c r="L59" s="137"/>
      <c r="M59" s="137"/>
      <c r="N59" s="137"/>
      <c r="O59" s="137"/>
      <c r="P59" s="137"/>
      <c r="Q59" s="137"/>
    </row>
    <row r="60" spans="2:17" x14ac:dyDescent="0.3">
      <c r="B60" s="173"/>
      <c r="C60" s="173"/>
      <c r="D60" s="20"/>
      <c r="E60" s="137"/>
      <c r="F60" s="137"/>
      <c r="G60" s="137"/>
      <c r="H60" s="137"/>
      <c r="I60" s="137"/>
      <c r="J60" s="137"/>
      <c r="K60" s="137"/>
      <c r="L60" s="137"/>
      <c r="M60" s="137"/>
      <c r="N60" s="137"/>
      <c r="O60" s="137"/>
      <c r="P60" s="137"/>
      <c r="Q60" s="137"/>
    </row>
    <row r="61" spans="2:17" x14ac:dyDescent="0.3">
      <c r="B61" s="173"/>
      <c r="C61" s="173"/>
      <c r="D61" s="20"/>
      <c r="E61" s="137"/>
      <c r="F61" s="137"/>
      <c r="G61" s="137"/>
      <c r="H61" s="137"/>
      <c r="I61" s="137"/>
      <c r="J61" s="137"/>
      <c r="K61" s="137"/>
      <c r="L61" s="137"/>
      <c r="M61" s="137"/>
      <c r="N61" s="137"/>
      <c r="O61" s="137"/>
      <c r="P61" s="137"/>
      <c r="Q61" s="137"/>
    </row>
    <row r="62" spans="2:17" x14ac:dyDescent="0.3">
      <c r="B62" s="173"/>
      <c r="C62" s="173"/>
      <c r="D62" s="20"/>
      <c r="E62" s="137"/>
      <c r="F62" s="137"/>
      <c r="G62" s="137"/>
      <c r="H62" s="137"/>
      <c r="I62" s="137"/>
      <c r="J62" s="137"/>
      <c r="K62" s="137"/>
      <c r="L62" s="137"/>
      <c r="M62" s="137"/>
      <c r="N62" s="137"/>
      <c r="O62" s="137"/>
      <c r="P62" s="137"/>
      <c r="Q62" s="137"/>
    </row>
    <row r="63" spans="2:17" x14ac:dyDescent="0.3">
      <c r="B63" s="173"/>
      <c r="C63" s="173"/>
      <c r="D63" s="20"/>
      <c r="E63" s="137"/>
      <c r="F63" s="137"/>
      <c r="G63" s="137"/>
      <c r="H63" s="137"/>
      <c r="I63" s="137"/>
      <c r="J63" s="137"/>
      <c r="K63" s="137"/>
      <c r="L63" s="137"/>
      <c r="M63" s="137"/>
      <c r="N63" s="137"/>
      <c r="O63" s="137"/>
      <c r="P63" s="137"/>
      <c r="Q63" s="137"/>
    </row>
    <row r="64" spans="2:17" x14ac:dyDescent="0.3">
      <c r="B64" s="173"/>
      <c r="C64" s="173"/>
      <c r="D64" s="20"/>
      <c r="E64" s="137"/>
      <c r="F64" s="137"/>
      <c r="G64" s="137"/>
      <c r="H64" s="137"/>
      <c r="I64" s="137"/>
      <c r="J64" s="137"/>
      <c r="K64" s="137"/>
      <c r="L64" s="137"/>
      <c r="M64" s="137"/>
      <c r="N64" s="137"/>
      <c r="O64" s="137"/>
      <c r="P64" s="137"/>
      <c r="Q64" s="137"/>
    </row>
    <row r="65" spans="2:17" x14ac:dyDescent="0.3">
      <c r="B65" s="173"/>
      <c r="C65" s="173"/>
      <c r="D65" s="20"/>
      <c r="E65" s="137"/>
      <c r="F65" s="137"/>
      <c r="G65" s="137"/>
      <c r="H65" s="137"/>
      <c r="I65" s="137"/>
      <c r="J65" s="137"/>
      <c r="K65" s="137"/>
      <c r="L65" s="137"/>
      <c r="M65" s="137"/>
      <c r="N65" s="137"/>
      <c r="O65" s="137"/>
      <c r="P65" s="137"/>
      <c r="Q65" s="137"/>
    </row>
    <row r="66" spans="2:17" x14ac:dyDescent="0.3">
      <c r="B66" s="173"/>
      <c r="C66" s="173"/>
      <c r="D66" s="20"/>
      <c r="E66" s="137"/>
      <c r="F66" s="137"/>
      <c r="G66" s="137"/>
      <c r="H66" s="137"/>
      <c r="I66" s="137"/>
      <c r="J66" s="137"/>
      <c r="K66" s="137"/>
      <c r="L66" s="137"/>
      <c r="M66" s="137"/>
      <c r="N66" s="137"/>
      <c r="O66" s="137"/>
      <c r="P66" s="137"/>
      <c r="Q66" s="137"/>
    </row>
    <row r="67" spans="2:17" x14ac:dyDescent="0.3">
      <c r="B67" s="173"/>
      <c r="C67" s="173"/>
      <c r="D67" s="20"/>
      <c r="E67" s="137"/>
      <c r="F67" s="137"/>
      <c r="G67" s="137"/>
      <c r="H67" s="137"/>
      <c r="I67" s="137"/>
      <c r="J67" s="137"/>
      <c r="K67" s="137"/>
      <c r="L67" s="137"/>
      <c r="M67" s="137"/>
      <c r="N67" s="137"/>
      <c r="O67" s="137"/>
      <c r="P67" s="137"/>
      <c r="Q67" s="137"/>
    </row>
    <row r="68" spans="2:17" x14ac:dyDescent="0.3">
      <c r="B68" s="173"/>
      <c r="C68" s="173"/>
      <c r="D68" s="20"/>
      <c r="E68" s="137"/>
      <c r="F68" s="137"/>
      <c r="G68" s="137"/>
      <c r="H68" s="137"/>
      <c r="I68" s="137"/>
      <c r="J68" s="137"/>
      <c r="K68" s="137"/>
      <c r="L68" s="137"/>
      <c r="M68" s="137"/>
      <c r="N68" s="137"/>
      <c r="O68" s="137"/>
      <c r="P68" s="137"/>
      <c r="Q68" s="137"/>
    </row>
    <row r="69" spans="2:17" x14ac:dyDescent="0.3">
      <c r="B69" s="173"/>
      <c r="C69" s="173"/>
      <c r="D69" s="20"/>
      <c r="E69" s="137"/>
      <c r="F69" s="137"/>
      <c r="G69" s="137"/>
      <c r="H69" s="137"/>
      <c r="I69" s="137"/>
      <c r="J69" s="137"/>
      <c r="K69" s="137"/>
      <c r="L69" s="137"/>
      <c r="M69" s="137"/>
      <c r="N69" s="137"/>
      <c r="O69" s="137"/>
      <c r="P69" s="137"/>
      <c r="Q69" s="137"/>
    </row>
    <row r="70" spans="2:17" x14ac:dyDescent="0.3">
      <c r="B70" s="173"/>
      <c r="C70" s="173"/>
      <c r="D70" s="20"/>
      <c r="E70" s="137"/>
      <c r="F70" s="137"/>
      <c r="G70" s="137"/>
      <c r="H70" s="137"/>
      <c r="I70" s="137"/>
      <c r="J70" s="137"/>
      <c r="K70" s="137"/>
      <c r="L70" s="137"/>
      <c r="M70" s="137"/>
      <c r="N70" s="137"/>
      <c r="O70" s="137"/>
      <c r="P70" s="137"/>
      <c r="Q70" s="137"/>
    </row>
    <row r="71" spans="2:17" x14ac:dyDescent="0.3">
      <c r="B71" s="173"/>
      <c r="C71" s="173"/>
      <c r="D71" s="20"/>
      <c r="E71" s="137"/>
      <c r="F71" s="137"/>
      <c r="G71" s="137"/>
      <c r="H71" s="137"/>
      <c r="I71" s="137"/>
      <c r="J71" s="137"/>
      <c r="K71" s="137"/>
      <c r="L71" s="137"/>
      <c r="M71" s="137"/>
      <c r="N71" s="137"/>
      <c r="O71" s="137"/>
      <c r="P71" s="137"/>
      <c r="Q71" s="137"/>
    </row>
    <row r="72" spans="2:17" x14ac:dyDescent="0.3">
      <c r="B72" s="173"/>
      <c r="C72" s="173"/>
      <c r="D72" s="20"/>
      <c r="E72" s="137"/>
      <c r="F72" s="137"/>
      <c r="G72" s="137"/>
      <c r="H72" s="137"/>
      <c r="I72" s="137"/>
      <c r="J72" s="137"/>
      <c r="K72" s="137"/>
      <c r="L72" s="137"/>
      <c r="M72" s="137"/>
      <c r="N72" s="137"/>
      <c r="O72" s="137"/>
      <c r="P72" s="137"/>
      <c r="Q72" s="137"/>
    </row>
    <row r="73" spans="2:17" x14ac:dyDescent="0.3">
      <c r="B73" s="173"/>
      <c r="C73" s="173"/>
      <c r="D73" s="20"/>
      <c r="E73" s="137"/>
      <c r="F73" s="137"/>
      <c r="G73" s="137"/>
      <c r="H73" s="137"/>
      <c r="I73" s="137"/>
      <c r="J73" s="137"/>
      <c r="K73" s="137"/>
      <c r="L73" s="137"/>
      <c r="M73" s="137"/>
      <c r="N73" s="137"/>
      <c r="O73" s="137"/>
      <c r="P73" s="137"/>
      <c r="Q73" s="137"/>
    </row>
    <row r="74" spans="2:17" x14ac:dyDescent="0.3">
      <c r="B74" s="173"/>
      <c r="C74" s="173"/>
      <c r="D74" s="20"/>
      <c r="E74" s="137"/>
      <c r="F74" s="137"/>
      <c r="G74" s="137"/>
      <c r="H74" s="137"/>
      <c r="I74" s="137"/>
      <c r="J74" s="137"/>
      <c r="K74" s="137"/>
      <c r="L74" s="137"/>
      <c r="M74" s="137"/>
      <c r="N74" s="137"/>
      <c r="O74" s="137"/>
      <c r="P74" s="137"/>
      <c r="Q74" s="137"/>
    </row>
    <row r="75" spans="2:17" x14ac:dyDescent="0.3">
      <c r="B75" s="173"/>
      <c r="C75" s="173"/>
      <c r="D75" s="20"/>
      <c r="E75" s="137"/>
      <c r="F75" s="137"/>
      <c r="G75" s="137"/>
      <c r="H75" s="137"/>
      <c r="I75" s="137"/>
      <c r="J75" s="137"/>
      <c r="K75" s="137"/>
      <c r="L75" s="137"/>
      <c r="M75" s="137"/>
      <c r="N75" s="137"/>
      <c r="O75" s="137"/>
      <c r="P75" s="137"/>
      <c r="Q75" s="137"/>
    </row>
    <row r="76" spans="2:17" x14ac:dyDescent="0.3">
      <c r="B76" s="173"/>
      <c r="C76" s="173"/>
      <c r="D76" s="20"/>
      <c r="E76" s="137"/>
      <c r="F76" s="137"/>
      <c r="G76" s="137"/>
      <c r="H76" s="137"/>
      <c r="I76" s="137"/>
      <c r="J76" s="137"/>
      <c r="K76" s="137"/>
      <c r="L76" s="137"/>
      <c r="M76" s="137"/>
      <c r="N76" s="137"/>
      <c r="O76" s="137"/>
      <c r="P76" s="137"/>
      <c r="Q76" s="137"/>
    </row>
    <row r="77" spans="2:17" x14ac:dyDescent="0.3">
      <c r="B77" s="173"/>
      <c r="C77" s="173"/>
      <c r="D77" s="20"/>
      <c r="E77" s="137"/>
      <c r="F77" s="137"/>
      <c r="G77" s="137"/>
      <c r="H77" s="137"/>
      <c r="I77" s="137"/>
      <c r="J77" s="137"/>
      <c r="K77" s="137"/>
      <c r="L77" s="137"/>
      <c r="M77" s="137"/>
      <c r="N77" s="137"/>
      <c r="O77" s="137"/>
      <c r="P77" s="137"/>
      <c r="Q77" s="137"/>
    </row>
    <row r="78" spans="2:17" x14ac:dyDescent="0.3">
      <c r="B78" s="173"/>
      <c r="C78" s="173"/>
      <c r="D78" s="20"/>
      <c r="E78" s="137"/>
      <c r="F78" s="137"/>
      <c r="G78" s="137"/>
      <c r="H78" s="137"/>
      <c r="I78" s="137"/>
      <c r="J78" s="137"/>
      <c r="K78" s="137"/>
      <c r="L78" s="137"/>
      <c r="M78" s="137"/>
      <c r="N78" s="137"/>
      <c r="O78" s="137"/>
      <c r="P78" s="137"/>
      <c r="Q78" s="137"/>
    </row>
    <row r="79" spans="2:17" x14ac:dyDescent="0.3">
      <c r="B79" s="173"/>
      <c r="C79" s="173"/>
      <c r="D79" s="20"/>
      <c r="E79" s="137"/>
      <c r="F79" s="137"/>
      <c r="G79" s="137"/>
      <c r="H79" s="137"/>
      <c r="I79" s="137"/>
      <c r="J79" s="137"/>
      <c r="K79" s="137"/>
      <c r="L79" s="137"/>
      <c r="M79" s="137"/>
      <c r="N79" s="137"/>
      <c r="O79" s="137"/>
      <c r="P79" s="137"/>
      <c r="Q79" s="137"/>
    </row>
    <row r="80" spans="2:17" x14ac:dyDescent="0.3">
      <c r="B80" s="173"/>
      <c r="C80" s="173"/>
      <c r="D80" s="20"/>
      <c r="E80" s="137"/>
      <c r="F80" s="137"/>
      <c r="G80" s="137"/>
      <c r="H80" s="137"/>
      <c r="I80" s="137"/>
      <c r="J80" s="137"/>
      <c r="K80" s="137"/>
      <c r="L80" s="137"/>
      <c r="M80" s="137"/>
      <c r="N80" s="137"/>
      <c r="O80" s="137"/>
      <c r="P80" s="137"/>
      <c r="Q80" s="137"/>
    </row>
    <row r="81" spans="2:17" x14ac:dyDescent="0.3">
      <c r="B81" s="173"/>
      <c r="C81" s="173"/>
      <c r="D81" s="20"/>
      <c r="E81" s="137"/>
      <c r="F81" s="137"/>
      <c r="G81" s="137"/>
      <c r="H81" s="137"/>
      <c r="I81" s="137"/>
      <c r="J81" s="137"/>
      <c r="K81" s="137"/>
      <c r="L81" s="137"/>
      <c r="M81" s="137"/>
      <c r="N81" s="137"/>
      <c r="O81" s="137"/>
      <c r="P81" s="137"/>
      <c r="Q81" s="137"/>
    </row>
    <row r="82" spans="2:17" x14ac:dyDescent="0.3">
      <c r="B82" s="173"/>
      <c r="C82" s="173"/>
      <c r="D82" s="20"/>
      <c r="E82" s="137"/>
      <c r="F82" s="137"/>
      <c r="G82" s="137"/>
      <c r="H82" s="137"/>
      <c r="I82" s="137"/>
      <c r="J82" s="137"/>
      <c r="K82" s="137"/>
      <c r="L82" s="137"/>
      <c r="M82" s="137"/>
      <c r="N82" s="137"/>
      <c r="O82" s="137"/>
      <c r="P82" s="137"/>
      <c r="Q82" s="137"/>
    </row>
    <row r="83" spans="2:17" x14ac:dyDescent="0.3">
      <c r="B83" s="173"/>
      <c r="C83" s="173"/>
      <c r="D83" s="20"/>
      <c r="E83" s="137"/>
      <c r="F83" s="137"/>
      <c r="G83" s="137"/>
      <c r="H83" s="137"/>
      <c r="I83" s="137"/>
      <c r="J83" s="137"/>
      <c r="K83" s="137"/>
      <c r="L83" s="137"/>
      <c r="M83" s="137"/>
      <c r="N83" s="137"/>
      <c r="O83" s="137"/>
      <c r="P83" s="137"/>
      <c r="Q83" s="137"/>
    </row>
    <row r="84" spans="2:17" x14ac:dyDescent="0.3">
      <c r="B84" s="173"/>
      <c r="C84" s="173"/>
      <c r="D84" s="20"/>
      <c r="E84" s="137"/>
      <c r="F84" s="137"/>
      <c r="G84" s="137"/>
      <c r="H84" s="137"/>
      <c r="I84" s="137"/>
      <c r="J84" s="137"/>
      <c r="K84" s="137"/>
      <c r="L84" s="137"/>
      <c r="M84" s="137"/>
      <c r="N84" s="137"/>
      <c r="O84" s="137"/>
      <c r="P84" s="137"/>
      <c r="Q84" s="137"/>
    </row>
    <row r="85" spans="2:17" x14ac:dyDescent="0.3">
      <c r="B85" s="173"/>
      <c r="C85" s="173"/>
      <c r="D85" s="20"/>
      <c r="E85" s="137"/>
      <c r="F85" s="137"/>
      <c r="G85" s="137"/>
      <c r="H85" s="137"/>
      <c r="I85" s="137"/>
      <c r="J85" s="137"/>
      <c r="K85" s="137"/>
      <c r="L85" s="137"/>
      <c r="M85" s="137"/>
      <c r="N85" s="137"/>
      <c r="O85" s="137"/>
      <c r="P85" s="137"/>
      <c r="Q85" s="137"/>
    </row>
    <row r="86" spans="2:17" x14ac:dyDescent="0.3">
      <c r="B86" s="173"/>
      <c r="C86" s="173"/>
      <c r="D86" s="20"/>
      <c r="E86" s="137"/>
      <c r="F86" s="137"/>
      <c r="G86" s="137"/>
      <c r="H86" s="137"/>
      <c r="I86" s="137"/>
      <c r="J86" s="137"/>
      <c r="K86" s="137"/>
      <c r="L86" s="137"/>
      <c r="M86" s="137"/>
      <c r="N86" s="137"/>
      <c r="O86" s="137"/>
      <c r="P86" s="137"/>
      <c r="Q86" s="137"/>
    </row>
    <row r="87" spans="2:17" x14ac:dyDescent="0.3">
      <c r="B87" s="173"/>
      <c r="C87" s="173"/>
      <c r="D87" s="20"/>
      <c r="E87" s="137"/>
      <c r="F87" s="137"/>
      <c r="G87" s="137"/>
      <c r="H87" s="137"/>
      <c r="I87" s="137"/>
      <c r="J87" s="137"/>
      <c r="K87" s="137"/>
      <c r="L87" s="137"/>
      <c r="M87" s="137"/>
      <c r="N87" s="137"/>
      <c r="O87" s="137"/>
      <c r="P87" s="137"/>
      <c r="Q87" s="137"/>
    </row>
    <row r="88" spans="2:17" x14ac:dyDescent="0.3">
      <c r="B88" s="173"/>
      <c r="C88" s="173"/>
      <c r="D88" s="20"/>
      <c r="E88" s="137"/>
      <c r="F88" s="137"/>
      <c r="G88" s="137"/>
      <c r="H88" s="137"/>
      <c r="I88" s="137"/>
      <c r="J88" s="137"/>
      <c r="K88" s="137"/>
      <c r="L88" s="137"/>
      <c r="M88" s="137"/>
      <c r="N88" s="137"/>
      <c r="O88" s="137"/>
      <c r="P88" s="137"/>
      <c r="Q88" s="137"/>
    </row>
    <row r="89" spans="2:17" x14ac:dyDescent="0.3">
      <c r="B89" s="173"/>
      <c r="C89" s="173"/>
      <c r="D89" s="20"/>
      <c r="E89" s="137"/>
      <c r="F89" s="137"/>
      <c r="G89" s="137"/>
      <c r="H89" s="137"/>
      <c r="I89" s="137"/>
      <c r="J89" s="137"/>
      <c r="K89" s="137"/>
      <c r="L89" s="137"/>
      <c r="M89" s="137"/>
      <c r="N89" s="137"/>
      <c r="O89" s="137"/>
      <c r="P89" s="137"/>
      <c r="Q89" s="137"/>
    </row>
    <row r="90" spans="2:17" x14ac:dyDescent="0.3">
      <c r="B90" s="173"/>
      <c r="C90" s="173"/>
      <c r="D90" s="20"/>
      <c r="E90" s="137"/>
      <c r="F90" s="137"/>
      <c r="G90" s="137"/>
      <c r="H90" s="137"/>
      <c r="I90" s="137"/>
      <c r="J90" s="137"/>
      <c r="K90" s="137"/>
      <c r="L90" s="137"/>
      <c r="M90" s="137"/>
      <c r="N90" s="137"/>
      <c r="O90" s="137"/>
      <c r="P90" s="137"/>
      <c r="Q90" s="137"/>
    </row>
    <row r="91" spans="2:17" x14ac:dyDescent="0.3">
      <c r="B91" s="173"/>
      <c r="C91" s="173"/>
      <c r="D91" s="20"/>
      <c r="E91" s="137"/>
      <c r="F91" s="137"/>
      <c r="G91" s="137"/>
      <c r="H91" s="137"/>
      <c r="I91" s="137"/>
      <c r="J91" s="137"/>
      <c r="K91" s="137"/>
      <c r="L91" s="137"/>
      <c r="M91" s="137"/>
      <c r="N91" s="137"/>
      <c r="O91" s="137"/>
      <c r="P91" s="137"/>
      <c r="Q91" s="137"/>
    </row>
    <row r="92" spans="2:17" x14ac:dyDescent="0.3">
      <c r="B92" s="173"/>
      <c r="C92" s="173"/>
      <c r="D92" s="20"/>
      <c r="E92" s="137"/>
      <c r="F92" s="137"/>
      <c r="G92" s="137"/>
      <c r="H92" s="137"/>
      <c r="I92" s="137"/>
      <c r="J92" s="137"/>
      <c r="K92" s="137"/>
      <c r="L92" s="137"/>
      <c r="M92" s="137"/>
      <c r="N92" s="137"/>
      <c r="O92" s="137"/>
      <c r="P92" s="137"/>
      <c r="Q92" s="137"/>
    </row>
    <row r="93" spans="2:17" x14ac:dyDescent="0.3">
      <c r="B93" s="173"/>
      <c r="C93" s="173"/>
      <c r="D93" s="20"/>
      <c r="E93" s="137"/>
      <c r="F93" s="137"/>
      <c r="G93" s="137"/>
      <c r="H93" s="137"/>
      <c r="I93" s="137"/>
      <c r="J93" s="137"/>
      <c r="K93" s="137"/>
      <c r="L93" s="137"/>
      <c r="M93" s="137"/>
      <c r="N93" s="137"/>
      <c r="O93" s="137"/>
      <c r="P93" s="137"/>
      <c r="Q93" s="137"/>
    </row>
    <row r="94" spans="2:17" x14ac:dyDescent="0.3">
      <c r="B94" s="173"/>
      <c r="C94" s="173"/>
      <c r="D94" s="20"/>
      <c r="E94" s="137"/>
      <c r="F94" s="137"/>
      <c r="G94" s="137"/>
      <c r="H94" s="137"/>
      <c r="I94" s="137"/>
      <c r="J94" s="137"/>
      <c r="K94" s="137"/>
      <c r="L94" s="137"/>
      <c r="M94" s="137"/>
      <c r="N94" s="137"/>
      <c r="O94" s="137"/>
      <c r="P94" s="137"/>
      <c r="Q94" s="137"/>
    </row>
    <row r="95" spans="2:17" x14ac:dyDescent="0.3">
      <c r="B95" s="173"/>
      <c r="C95" s="173"/>
      <c r="D95" s="20"/>
      <c r="E95" s="137"/>
      <c r="F95" s="137"/>
      <c r="G95" s="137"/>
      <c r="H95" s="137"/>
      <c r="I95" s="137"/>
      <c r="J95" s="137"/>
      <c r="K95" s="137"/>
      <c r="L95" s="137"/>
      <c r="M95" s="137"/>
      <c r="N95" s="137"/>
      <c r="O95" s="137"/>
      <c r="P95" s="137"/>
      <c r="Q95" s="137"/>
    </row>
    <row r="96" spans="2:17" x14ac:dyDescent="0.3">
      <c r="B96" s="173"/>
      <c r="C96" s="173"/>
      <c r="D96" s="20"/>
      <c r="E96" s="137"/>
      <c r="F96" s="137"/>
      <c r="G96" s="137"/>
      <c r="H96" s="137"/>
      <c r="I96" s="137"/>
      <c r="J96" s="137"/>
      <c r="K96" s="137"/>
      <c r="L96" s="137"/>
      <c r="M96" s="137"/>
      <c r="N96" s="137"/>
      <c r="O96" s="137"/>
      <c r="P96" s="137"/>
      <c r="Q96" s="137"/>
    </row>
    <row r="97" spans="2:17" x14ac:dyDescent="0.3">
      <c r="B97" s="173"/>
      <c r="C97" s="173"/>
      <c r="D97" s="20"/>
      <c r="E97" s="137"/>
      <c r="F97" s="137"/>
      <c r="G97" s="137"/>
      <c r="H97" s="137"/>
      <c r="I97" s="137"/>
      <c r="J97" s="137"/>
      <c r="K97" s="137"/>
      <c r="L97" s="137"/>
      <c r="M97" s="137"/>
      <c r="N97" s="137"/>
      <c r="O97" s="137"/>
      <c r="P97" s="137"/>
      <c r="Q97" s="137"/>
    </row>
    <row r="98" spans="2:17" x14ac:dyDescent="0.3">
      <c r="B98" s="173"/>
      <c r="C98" s="173"/>
      <c r="D98" s="20"/>
      <c r="E98" s="137"/>
      <c r="F98" s="137"/>
      <c r="G98" s="137"/>
      <c r="H98" s="137"/>
      <c r="I98" s="137"/>
      <c r="J98" s="137"/>
      <c r="K98" s="137"/>
      <c r="L98" s="137"/>
      <c r="M98" s="137"/>
      <c r="N98" s="137"/>
      <c r="O98" s="137"/>
      <c r="P98" s="137"/>
      <c r="Q98" s="137"/>
    </row>
    <row r="99" spans="2:17" x14ac:dyDescent="0.3">
      <c r="B99" s="173"/>
      <c r="C99" s="173"/>
      <c r="D99" s="20"/>
      <c r="E99" s="137"/>
      <c r="F99" s="137"/>
      <c r="G99" s="137"/>
      <c r="H99" s="137"/>
      <c r="I99" s="137"/>
      <c r="J99" s="137"/>
      <c r="K99" s="137"/>
      <c r="L99" s="137"/>
      <c r="M99" s="137"/>
      <c r="N99" s="137"/>
      <c r="O99" s="137"/>
      <c r="P99" s="137"/>
      <c r="Q99" s="137"/>
    </row>
    <row r="100" spans="2:17" x14ac:dyDescent="0.3">
      <c r="B100" s="173"/>
      <c r="C100" s="173"/>
      <c r="D100" s="20"/>
      <c r="E100" s="137"/>
      <c r="F100" s="137"/>
      <c r="G100" s="137"/>
      <c r="H100" s="137"/>
      <c r="I100" s="137"/>
      <c r="J100" s="137"/>
      <c r="K100" s="137"/>
      <c r="L100" s="137"/>
      <c r="M100" s="137"/>
      <c r="N100" s="137"/>
      <c r="O100" s="137"/>
      <c r="P100" s="137"/>
      <c r="Q100" s="137"/>
    </row>
    <row r="101" spans="2:17" x14ac:dyDescent="0.3">
      <c r="B101" s="173"/>
      <c r="C101" s="173"/>
      <c r="D101" s="20"/>
      <c r="E101" s="137"/>
      <c r="F101" s="137"/>
      <c r="G101" s="137"/>
      <c r="H101" s="137"/>
      <c r="I101" s="137"/>
      <c r="J101" s="137"/>
      <c r="K101" s="137"/>
      <c r="L101" s="137"/>
      <c r="M101" s="137"/>
      <c r="N101" s="137"/>
      <c r="O101" s="137"/>
      <c r="P101" s="137"/>
      <c r="Q101" s="137"/>
    </row>
    <row r="102" spans="2:17" x14ac:dyDescent="0.3">
      <c r="B102" s="173"/>
      <c r="C102" s="173"/>
      <c r="D102" s="20"/>
      <c r="E102" s="137"/>
      <c r="F102" s="137"/>
      <c r="G102" s="137"/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</row>
    <row r="103" spans="2:17" x14ac:dyDescent="0.3">
      <c r="B103" s="173"/>
      <c r="C103" s="173"/>
      <c r="D103" s="20"/>
      <c r="E103" s="137"/>
      <c r="F103" s="137"/>
      <c r="G103" s="137"/>
      <c r="H103" s="137"/>
      <c r="I103" s="137"/>
      <c r="J103" s="137"/>
      <c r="K103" s="137"/>
      <c r="L103" s="137"/>
      <c r="M103" s="137"/>
      <c r="N103" s="137"/>
      <c r="O103" s="137"/>
      <c r="P103" s="137"/>
      <c r="Q103" s="137"/>
    </row>
    <row r="104" spans="2:17" x14ac:dyDescent="0.3">
      <c r="B104" s="173"/>
      <c r="C104" s="173"/>
      <c r="D104" s="20"/>
      <c r="E104" s="137"/>
      <c r="F104" s="137"/>
      <c r="G104" s="137"/>
      <c r="H104" s="137"/>
      <c r="I104" s="137"/>
      <c r="J104" s="137"/>
      <c r="K104" s="137"/>
      <c r="L104" s="137"/>
      <c r="M104" s="137"/>
      <c r="N104" s="137"/>
      <c r="O104" s="137"/>
      <c r="P104" s="137"/>
      <c r="Q104" s="137"/>
    </row>
    <row r="105" spans="2:17" x14ac:dyDescent="0.3">
      <c r="B105" s="173"/>
      <c r="C105" s="173"/>
      <c r="D105" s="20"/>
      <c r="E105" s="137"/>
      <c r="F105" s="137"/>
      <c r="G105" s="137"/>
      <c r="H105" s="137"/>
      <c r="I105" s="137"/>
      <c r="J105" s="137"/>
      <c r="K105" s="137"/>
      <c r="L105" s="137"/>
      <c r="M105" s="137"/>
      <c r="N105" s="137"/>
      <c r="O105" s="137"/>
      <c r="P105" s="137"/>
      <c r="Q105" s="137"/>
    </row>
    <row r="106" spans="2:17" x14ac:dyDescent="0.3">
      <c r="B106" s="173"/>
      <c r="C106" s="173"/>
      <c r="D106" s="20"/>
      <c r="E106" s="137"/>
      <c r="F106" s="137"/>
      <c r="G106" s="137"/>
      <c r="H106" s="137"/>
      <c r="I106" s="137"/>
      <c r="J106" s="137"/>
      <c r="K106" s="137"/>
      <c r="L106" s="137"/>
      <c r="M106" s="137"/>
      <c r="N106" s="137"/>
      <c r="O106" s="137"/>
      <c r="P106" s="137"/>
      <c r="Q106" s="137"/>
    </row>
    <row r="107" spans="2:17" x14ac:dyDescent="0.3">
      <c r="B107" s="173"/>
      <c r="C107" s="173"/>
      <c r="D107" s="20"/>
      <c r="E107" s="137"/>
      <c r="F107" s="137"/>
      <c r="G107" s="137"/>
      <c r="H107" s="137"/>
      <c r="I107" s="137"/>
      <c r="J107" s="137"/>
      <c r="K107" s="137"/>
      <c r="L107" s="137"/>
      <c r="M107" s="137"/>
      <c r="N107" s="137"/>
      <c r="O107" s="137"/>
      <c r="P107" s="137"/>
      <c r="Q107" s="137"/>
    </row>
    <row r="108" spans="2:17" x14ac:dyDescent="0.3">
      <c r="B108" s="173"/>
      <c r="C108" s="173"/>
      <c r="D108" s="20"/>
      <c r="E108" s="137"/>
      <c r="F108" s="137"/>
      <c r="G108" s="137"/>
      <c r="H108" s="137"/>
      <c r="I108" s="137"/>
      <c r="J108" s="137"/>
      <c r="K108" s="137"/>
      <c r="L108" s="137"/>
      <c r="M108" s="137"/>
      <c r="N108" s="137"/>
      <c r="O108" s="137"/>
      <c r="P108" s="137"/>
      <c r="Q108" s="137"/>
    </row>
    <row r="109" spans="2:17" x14ac:dyDescent="0.3">
      <c r="B109" s="173"/>
      <c r="C109" s="173"/>
      <c r="D109" s="20"/>
      <c r="E109" s="137"/>
      <c r="F109" s="137"/>
      <c r="G109" s="137"/>
      <c r="H109" s="137"/>
      <c r="I109" s="137"/>
      <c r="J109" s="137"/>
      <c r="K109" s="137"/>
      <c r="L109" s="137"/>
      <c r="M109" s="137"/>
      <c r="N109" s="137"/>
      <c r="O109" s="137"/>
      <c r="P109" s="137"/>
      <c r="Q109" s="137"/>
    </row>
    <row r="110" spans="2:17" x14ac:dyDescent="0.3">
      <c r="B110" s="173"/>
      <c r="C110" s="173"/>
      <c r="D110" s="20"/>
      <c r="E110" s="137"/>
      <c r="F110" s="137"/>
      <c r="G110" s="137"/>
      <c r="H110" s="137"/>
      <c r="I110" s="137"/>
      <c r="J110" s="137"/>
      <c r="K110" s="137"/>
      <c r="L110" s="137"/>
      <c r="M110" s="137"/>
      <c r="N110" s="137"/>
      <c r="O110" s="137"/>
      <c r="P110" s="137"/>
      <c r="Q110" s="137"/>
    </row>
    <row r="111" spans="2:17" x14ac:dyDescent="0.3">
      <c r="B111" s="173"/>
      <c r="C111" s="173"/>
      <c r="D111" s="20"/>
      <c r="E111" s="137"/>
      <c r="F111" s="137"/>
      <c r="G111" s="137"/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</row>
    <row r="112" spans="2:17" x14ac:dyDescent="0.3">
      <c r="B112" s="173"/>
      <c r="C112" s="173"/>
      <c r="D112" s="20"/>
      <c r="E112" s="137"/>
      <c r="F112" s="137"/>
      <c r="G112" s="137"/>
      <c r="H112" s="137"/>
      <c r="I112" s="137"/>
      <c r="J112" s="137"/>
      <c r="K112" s="137"/>
      <c r="L112" s="137"/>
      <c r="M112" s="137"/>
      <c r="N112" s="137"/>
      <c r="O112" s="137"/>
      <c r="P112" s="137"/>
      <c r="Q112" s="137"/>
    </row>
    <row r="113" spans="2:17" x14ac:dyDescent="0.3">
      <c r="B113" s="173"/>
      <c r="C113" s="173"/>
      <c r="D113" s="20"/>
      <c r="E113" s="137"/>
      <c r="F113" s="137"/>
      <c r="G113" s="137"/>
      <c r="H113" s="137"/>
      <c r="I113" s="137"/>
      <c r="J113" s="137"/>
      <c r="K113" s="137"/>
      <c r="L113" s="137"/>
      <c r="M113" s="137"/>
      <c r="N113" s="137"/>
      <c r="O113" s="137"/>
      <c r="P113" s="137"/>
      <c r="Q113" s="137"/>
    </row>
    <row r="114" spans="2:17" x14ac:dyDescent="0.3">
      <c r="B114" s="173"/>
      <c r="C114" s="173"/>
      <c r="D114" s="20"/>
      <c r="E114" s="137"/>
      <c r="F114" s="137"/>
      <c r="G114" s="137"/>
      <c r="H114" s="137"/>
      <c r="I114" s="137"/>
      <c r="J114" s="137"/>
      <c r="K114" s="137"/>
      <c r="L114" s="137"/>
      <c r="M114" s="137"/>
      <c r="N114" s="137"/>
      <c r="O114" s="137"/>
      <c r="P114" s="137"/>
      <c r="Q114" s="137"/>
    </row>
    <row r="115" spans="2:17" x14ac:dyDescent="0.3">
      <c r="B115" s="173"/>
      <c r="C115" s="173"/>
      <c r="D115" s="20"/>
      <c r="E115" s="137"/>
      <c r="F115" s="137"/>
      <c r="G115" s="137"/>
      <c r="H115" s="137"/>
      <c r="I115" s="137"/>
      <c r="J115" s="137"/>
      <c r="K115" s="137"/>
      <c r="L115" s="137"/>
      <c r="M115" s="137"/>
      <c r="N115" s="137"/>
      <c r="O115" s="137"/>
      <c r="P115" s="137"/>
      <c r="Q115" s="137"/>
    </row>
    <row r="116" spans="2:17" x14ac:dyDescent="0.3">
      <c r="B116" s="173"/>
      <c r="C116" s="173"/>
      <c r="D116" s="20"/>
      <c r="E116" s="137"/>
      <c r="F116" s="137"/>
      <c r="G116" s="137"/>
      <c r="H116" s="137"/>
      <c r="I116" s="137"/>
      <c r="J116" s="137"/>
      <c r="K116" s="137"/>
      <c r="L116" s="137"/>
      <c r="M116" s="137"/>
      <c r="N116" s="137"/>
      <c r="O116" s="137"/>
      <c r="P116" s="137"/>
      <c r="Q116" s="137"/>
    </row>
    <row r="117" spans="2:17" x14ac:dyDescent="0.3">
      <c r="B117" s="173"/>
      <c r="C117" s="173"/>
      <c r="D117" s="20"/>
      <c r="E117" s="137"/>
      <c r="F117" s="137"/>
      <c r="G117" s="137"/>
      <c r="H117" s="137"/>
      <c r="I117" s="137"/>
      <c r="J117" s="137"/>
      <c r="K117" s="137"/>
      <c r="L117" s="137"/>
      <c r="M117" s="137"/>
      <c r="N117" s="137"/>
      <c r="O117" s="137"/>
      <c r="P117" s="137"/>
      <c r="Q117" s="137"/>
    </row>
    <row r="118" spans="2:17" x14ac:dyDescent="0.3">
      <c r="B118" s="173"/>
      <c r="C118" s="173"/>
      <c r="D118" s="20"/>
      <c r="E118" s="137"/>
      <c r="F118" s="137"/>
      <c r="G118" s="137"/>
      <c r="H118" s="137"/>
      <c r="I118" s="137"/>
      <c r="J118" s="137"/>
      <c r="K118" s="137"/>
      <c r="L118" s="137"/>
      <c r="M118" s="137"/>
      <c r="N118" s="137"/>
      <c r="O118" s="137"/>
      <c r="P118" s="137"/>
      <c r="Q118" s="137"/>
    </row>
    <row r="119" spans="2:17" x14ac:dyDescent="0.3">
      <c r="B119" s="173"/>
      <c r="C119" s="173"/>
      <c r="D119" s="20"/>
      <c r="E119" s="137"/>
      <c r="F119" s="137"/>
      <c r="G119" s="137"/>
      <c r="H119" s="137"/>
      <c r="I119" s="137"/>
      <c r="J119" s="137"/>
      <c r="K119" s="137"/>
      <c r="L119" s="137"/>
      <c r="M119" s="137"/>
      <c r="N119" s="137"/>
      <c r="O119" s="137"/>
      <c r="P119" s="137"/>
      <c r="Q119" s="137"/>
    </row>
    <row r="120" spans="2:17" x14ac:dyDescent="0.3">
      <c r="B120" s="173"/>
      <c r="C120" s="173"/>
      <c r="D120" s="20"/>
      <c r="E120" s="137"/>
      <c r="F120" s="137"/>
      <c r="G120" s="137"/>
      <c r="H120" s="137"/>
      <c r="I120" s="137"/>
      <c r="J120" s="137"/>
      <c r="K120" s="137"/>
      <c r="L120" s="137"/>
      <c r="M120" s="137"/>
      <c r="N120" s="137"/>
      <c r="O120" s="137"/>
      <c r="P120" s="137"/>
      <c r="Q120" s="137"/>
    </row>
    <row r="121" spans="2:17" x14ac:dyDescent="0.3">
      <c r="B121" s="173"/>
      <c r="C121" s="173"/>
      <c r="D121" s="20"/>
      <c r="E121" s="137"/>
      <c r="F121" s="137"/>
      <c r="G121" s="137"/>
      <c r="H121" s="137"/>
      <c r="I121" s="137"/>
      <c r="J121" s="137"/>
      <c r="K121" s="137"/>
      <c r="L121" s="137"/>
      <c r="M121" s="137"/>
      <c r="N121" s="137"/>
      <c r="O121" s="137"/>
      <c r="P121" s="137"/>
      <c r="Q121" s="137"/>
    </row>
    <row r="122" spans="2:17" x14ac:dyDescent="0.3">
      <c r="B122" s="173"/>
      <c r="C122" s="173"/>
      <c r="D122" s="20"/>
      <c r="E122" s="137"/>
      <c r="F122" s="137"/>
      <c r="G122" s="137"/>
      <c r="H122" s="137"/>
      <c r="I122" s="137"/>
      <c r="J122" s="137"/>
      <c r="K122" s="137"/>
      <c r="L122" s="137"/>
      <c r="M122" s="137"/>
      <c r="N122" s="137"/>
      <c r="O122" s="137"/>
      <c r="P122" s="137"/>
      <c r="Q122" s="137"/>
    </row>
    <row r="123" spans="2:17" x14ac:dyDescent="0.3">
      <c r="B123" s="173"/>
      <c r="C123" s="173"/>
      <c r="D123" s="20"/>
      <c r="E123" s="137"/>
      <c r="F123" s="137"/>
      <c r="G123" s="137"/>
      <c r="H123" s="137"/>
      <c r="I123" s="137"/>
      <c r="J123" s="137"/>
      <c r="K123" s="137"/>
      <c r="L123" s="137"/>
      <c r="M123" s="137"/>
      <c r="N123" s="137"/>
      <c r="O123" s="137"/>
      <c r="P123" s="137"/>
      <c r="Q123" s="137"/>
    </row>
    <row r="124" spans="2:17" x14ac:dyDescent="0.3">
      <c r="B124" s="173"/>
      <c r="C124" s="173"/>
      <c r="D124" s="20"/>
      <c r="E124" s="137"/>
      <c r="F124" s="137"/>
      <c r="G124" s="137"/>
      <c r="H124" s="137"/>
      <c r="I124" s="137"/>
      <c r="J124" s="137"/>
      <c r="K124" s="137"/>
      <c r="L124" s="137"/>
      <c r="M124" s="137"/>
      <c r="N124" s="137"/>
      <c r="O124" s="137"/>
      <c r="P124" s="137"/>
      <c r="Q124" s="137"/>
    </row>
    <row r="125" spans="2:17" x14ac:dyDescent="0.3">
      <c r="B125" s="173"/>
      <c r="C125" s="173"/>
      <c r="D125" s="20"/>
      <c r="E125" s="137"/>
      <c r="F125" s="137"/>
      <c r="G125" s="137"/>
      <c r="H125" s="137"/>
      <c r="I125" s="137"/>
      <c r="J125" s="137"/>
      <c r="K125" s="137"/>
      <c r="L125" s="137"/>
      <c r="M125" s="137"/>
      <c r="N125" s="137"/>
      <c r="O125" s="137"/>
      <c r="P125" s="137"/>
      <c r="Q125" s="137"/>
    </row>
    <row r="126" spans="2:17" x14ac:dyDescent="0.3">
      <c r="B126" s="173"/>
      <c r="C126" s="173"/>
      <c r="D126" s="20"/>
      <c r="E126" s="137"/>
      <c r="F126" s="137"/>
      <c r="G126" s="137"/>
      <c r="H126" s="137"/>
      <c r="I126" s="137"/>
      <c r="J126" s="137"/>
      <c r="K126" s="137"/>
      <c r="L126" s="137"/>
      <c r="M126" s="137"/>
      <c r="N126" s="137"/>
      <c r="O126" s="137"/>
      <c r="P126" s="137"/>
      <c r="Q126" s="137"/>
    </row>
    <row r="127" spans="2:17" x14ac:dyDescent="0.3">
      <c r="B127" s="173"/>
      <c r="C127" s="173"/>
      <c r="D127" s="20"/>
      <c r="E127" s="137"/>
      <c r="F127" s="137"/>
      <c r="G127" s="137"/>
      <c r="H127" s="137"/>
      <c r="I127" s="137"/>
      <c r="J127" s="137"/>
      <c r="K127" s="137"/>
      <c r="L127" s="137"/>
      <c r="M127" s="137"/>
      <c r="N127" s="137"/>
      <c r="O127" s="137"/>
      <c r="P127" s="137"/>
      <c r="Q127" s="137"/>
    </row>
    <row r="128" spans="2:17" x14ac:dyDescent="0.3">
      <c r="B128" s="173"/>
      <c r="C128" s="173"/>
      <c r="D128" s="20"/>
      <c r="E128" s="137"/>
      <c r="F128" s="137"/>
      <c r="G128" s="137"/>
      <c r="H128" s="137"/>
      <c r="I128" s="137"/>
      <c r="J128" s="137"/>
      <c r="K128" s="137"/>
      <c r="L128" s="137"/>
      <c r="M128" s="137"/>
      <c r="N128" s="137"/>
      <c r="O128" s="137"/>
      <c r="P128" s="137"/>
      <c r="Q128" s="137"/>
    </row>
    <row r="129" spans="2:17" x14ac:dyDescent="0.3">
      <c r="B129" s="173"/>
      <c r="C129" s="173"/>
      <c r="D129" s="20"/>
      <c r="E129" s="137"/>
      <c r="F129" s="137"/>
      <c r="G129" s="137"/>
      <c r="H129" s="137"/>
      <c r="I129" s="137"/>
      <c r="J129" s="137"/>
      <c r="K129" s="137"/>
      <c r="L129" s="137"/>
      <c r="M129" s="137"/>
      <c r="N129" s="137"/>
      <c r="O129" s="137"/>
      <c r="P129" s="137"/>
      <c r="Q129" s="137"/>
    </row>
    <row r="130" spans="2:17" x14ac:dyDescent="0.3">
      <c r="B130" s="173"/>
      <c r="C130" s="173"/>
      <c r="D130" s="20"/>
      <c r="E130" s="137"/>
      <c r="F130" s="137"/>
      <c r="G130" s="137"/>
      <c r="H130" s="137"/>
      <c r="I130" s="137"/>
      <c r="J130" s="137"/>
      <c r="K130" s="137"/>
      <c r="L130" s="137"/>
      <c r="M130" s="137"/>
      <c r="N130" s="137"/>
      <c r="O130" s="137"/>
      <c r="P130" s="137"/>
      <c r="Q130" s="137"/>
    </row>
    <row r="131" spans="2:17" x14ac:dyDescent="0.3">
      <c r="B131" s="173"/>
      <c r="C131" s="173"/>
      <c r="D131" s="20"/>
      <c r="E131" s="137"/>
      <c r="F131" s="137"/>
      <c r="G131" s="137"/>
      <c r="H131" s="137"/>
      <c r="I131" s="137"/>
      <c r="J131" s="137"/>
      <c r="K131" s="137"/>
      <c r="L131" s="137"/>
      <c r="M131" s="137"/>
      <c r="N131" s="137"/>
      <c r="O131" s="137"/>
      <c r="P131" s="137"/>
      <c r="Q131" s="137"/>
    </row>
    <row r="132" spans="2:17" x14ac:dyDescent="0.3">
      <c r="B132" s="173"/>
      <c r="C132" s="173"/>
      <c r="D132" s="20"/>
      <c r="E132" s="137"/>
      <c r="F132" s="137"/>
      <c r="G132" s="137"/>
      <c r="H132" s="137"/>
      <c r="I132" s="137"/>
      <c r="J132" s="137"/>
      <c r="K132" s="137"/>
      <c r="L132" s="137"/>
      <c r="M132" s="137"/>
      <c r="N132" s="137"/>
      <c r="O132" s="137"/>
      <c r="P132" s="137"/>
      <c r="Q132" s="137"/>
    </row>
    <row r="133" spans="2:17" x14ac:dyDescent="0.3">
      <c r="B133" s="173"/>
      <c r="C133" s="173"/>
      <c r="D133" s="20"/>
      <c r="E133" s="137"/>
      <c r="F133" s="137"/>
      <c r="G133" s="137"/>
      <c r="H133" s="137"/>
      <c r="I133" s="137"/>
      <c r="J133" s="137"/>
      <c r="K133" s="137"/>
      <c r="L133" s="137"/>
      <c r="M133" s="137"/>
      <c r="N133" s="137"/>
      <c r="O133" s="137"/>
      <c r="P133" s="137"/>
      <c r="Q133" s="137"/>
    </row>
    <row r="134" spans="2:17" x14ac:dyDescent="0.3">
      <c r="B134" s="173"/>
      <c r="C134" s="173"/>
      <c r="D134" s="20"/>
      <c r="E134" s="137"/>
      <c r="F134" s="137"/>
      <c r="G134" s="137"/>
      <c r="H134" s="137"/>
      <c r="I134" s="137"/>
      <c r="J134" s="137"/>
      <c r="K134" s="137"/>
      <c r="L134" s="137"/>
      <c r="M134" s="137"/>
      <c r="N134" s="137"/>
      <c r="O134" s="137"/>
      <c r="P134" s="137"/>
      <c r="Q134" s="137"/>
    </row>
    <row r="135" spans="2:17" x14ac:dyDescent="0.3">
      <c r="B135" s="173"/>
      <c r="C135" s="173"/>
      <c r="D135" s="20"/>
      <c r="E135" s="137"/>
      <c r="F135" s="137"/>
      <c r="G135" s="137"/>
      <c r="H135" s="137"/>
      <c r="I135" s="137"/>
      <c r="J135" s="137"/>
      <c r="K135" s="137"/>
      <c r="L135" s="137"/>
      <c r="M135" s="137"/>
      <c r="N135" s="137"/>
      <c r="O135" s="137"/>
      <c r="P135" s="137"/>
      <c r="Q135" s="137"/>
    </row>
    <row r="136" spans="2:17" x14ac:dyDescent="0.3">
      <c r="B136" s="173"/>
      <c r="C136" s="173"/>
      <c r="D136" s="20"/>
      <c r="E136" s="137"/>
      <c r="F136" s="137"/>
      <c r="G136" s="137"/>
      <c r="H136" s="137"/>
      <c r="I136" s="137"/>
      <c r="J136" s="137"/>
      <c r="K136" s="137"/>
      <c r="L136" s="137"/>
      <c r="M136" s="137"/>
      <c r="N136" s="137"/>
      <c r="O136" s="137"/>
      <c r="P136" s="137"/>
      <c r="Q136" s="137"/>
    </row>
    <row r="137" spans="2:17" x14ac:dyDescent="0.3">
      <c r="B137" s="173"/>
      <c r="C137" s="173"/>
      <c r="D137" s="20"/>
      <c r="E137" s="137"/>
      <c r="F137" s="137"/>
      <c r="G137" s="137"/>
      <c r="H137" s="137"/>
      <c r="I137" s="137"/>
      <c r="J137" s="137"/>
      <c r="K137" s="137"/>
      <c r="L137" s="137"/>
      <c r="M137" s="137"/>
      <c r="N137" s="137"/>
      <c r="O137" s="137"/>
      <c r="P137" s="137"/>
      <c r="Q137" s="137"/>
    </row>
    <row r="138" spans="2:17" x14ac:dyDescent="0.3">
      <c r="B138" s="173"/>
      <c r="C138" s="173"/>
      <c r="D138" s="20"/>
      <c r="E138" s="137"/>
      <c r="F138" s="137"/>
      <c r="G138" s="137"/>
      <c r="H138" s="137"/>
      <c r="I138" s="137"/>
      <c r="J138" s="137"/>
      <c r="K138" s="137"/>
      <c r="L138" s="137"/>
      <c r="M138" s="137"/>
      <c r="N138" s="137"/>
      <c r="O138" s="137"/>
      <c r="P138" s="137"/>
      <c r="Q138" s="137"/>
    </row>
    <row r="139" spans="2:17" x14ac:dyDescent="0.3">
      <c r="B139" s="173"/>
      <c r="C139" s="173"/>
      <c r="D139" s="20"/>
      <c r="E139" s="137"/>
      <c r="F139" s="137"/>
      <c r="G139" s="137"/>
      <c r="H139" s="137"/>
      <c r="I139" s="137"/>
      <c r="J139" s="137"/>
      <c r="K139" s="137"/>
      <c r="L139" s="137"/>
      <c r="M139" s="137"/>
      <c r="N139" s="137"/>
      <c r="O139" s="137"/>
      <c r="P139" s="137"/>
      <c r="Q139" s="137"/>
    </row>
    <row r="140" spans="2:17" x14ac:dyDescent="0.3">
      <c r="B140" s="173"/>
      <c r="C140" s="173"/>
      <c r="D140" s="20"/>
      <c r="E140" s="137"/>
      <c r="F140" s="137"/>
      <c r="G140" s="137"/>
      <c r="H140" s="137"/>
      <c r="I140" s="137"/>
      <c r="J140" s="137"/>
      <c r="K140" s="137"/>
      <c r="L140" s="137"/>
      <c r="M140" s="137"/>
      <c r="N140" s="137"/>
      <c r="O140" s="137"/>
      <c r="P140" s="137"/>
      <c r="Q140" s="137"/>
    </row>
    <row r="141" spans="2:17" x14ac:dyDescent="0.3">
      <c r="B141" s="173"/>
      <c r="C141" s="173"/>
      <c r="D141" s="20"/>
      <c r="E141" s="137"/>
      <c r="F141" s="137"/>
      <c r="G141" s="137"/>
      <c r="H141" s="137"/>
      <c r="I141" s="137"/>
      <c r="J141" s="137"/>
      <c r="K141" s="137"/>
      <c r="L141" s="137"/>
      <c r="M141" s="137"/>
      <c r="N141" s="137"/>
      <c r="O141" s="137"/>
      <c r="P141" s="137"/>
      <c r="Q141" s="137"/>
    </row>
    <row r="142" spans="2:17" x14ac:dyDescent="0.3">
      <c r="B142" s="173"/>
      <c r="C142" s="173"/>
      <c r="D142" s="20"/>
      <c r="E142" s="137"/>
      <c r="F142" s="137"/>
      <c r="G142" s="137"/>
      <c r="H142" s="137"/>
      <c r="I142" s="137"/>
      <c r="J142" s="137"/>
      <c r="K142" s="137"/>
      <c r="L142" s="137"/>
      <c r="M142" s="137"/>
      <c r="N142" s="137"/>
      <c r="O142" s="137"/>
      <c r="P142" s="137"/>
      <c r="Q142" s="137"/>
    </row>
    <row r="143" spans="2:17" x14ac:dyDescent="0.3">
      <c r="B143" s="173"/>
      <c r="C143" s="173"/>
      <c r="D143" s="20"/>
      <c r="E143" s="137"/>
      <c r="F143" s="137"/>
      <c r="G143" s="137"/>
      <c r="H143" s="137"/>
      <c r="I143" s="137"/>
      <c r="J143" s="137"/>
      <c r="K143" s="137"/>
      <c r="L143" s="137"/>
      <c r="M143" s="137"/>
      <c r="N143" s="137"/>
      <c r="O143" s="137"/>
      <c r="P143" s="137"/>
      <c r="Q143" s="137"/>
    </row>
    <row r="144" spans="2:17" x14ac:dyDescent="0.3">
      <c r="B144" s="173"/>
      <c r="C144" s="173"/>
      <c r="D144" s="20"/>
      <c r="E144" s="137"/>
      <c r="F144" s="137"/>
      <c r="G144" s="137"/>
      <c r="H144" s="137"/>
      <c r="I144" s="137"/>
      <c r="J144" s="137"/>
      <c r="K144" s="137"/>
      <c r="L144" s="137"/>
      <c r="M144" s="137"/>
      <c r="N144" s="137"/>
      <c r="O144" s="137"/>
      <c r="P144" s="137"/>
      <c r="Q144" s="137"/>
    </row>
    <row r="145" spans="2:17" x14ac:dyDescent="0.3">
      <c r="B145" s="173"/>
      <c r="C145" s="173"/>
      <c r="D145" s="20"/>
      <c r="E145" s="137"/>
      <c r="F145" s="137"/>
      <c r="G145" s="137"/>
      <c r="H145" s="137"/>
      <c r="I145" s="137"/>
      <c r="J145" s="137"/>
      <c r="K145" s="137"/>
      <c r="L145" s="137"/>
      <c r="M145" s="137"/>
      <c r="N145" s="137"/>
      <c r="O145" s="137"/>
      <c r="P145" s="137"/>
      <c r="Q145" s="137"/>
    </row>
    <row r="146" spans="2:17" x14ac:dyDescent="0.3">
      <c r="B146" s="173"/>
      <c r="C146" s="173"/>
      <c r="D146" s="20"/>
      <c r="E146" s="137"/>
      <c r="F146" s="137"/>
      <c r="G146" s="137"/>
      <c r="H146" s="137"/>
      <c r="I146" s="137"/>
      <c r="J146" s="137"/>
      <c r="K146" s="137"/>
      <c r="L146" s="137"/>
      <c r="M146" s="137"/>
      <c r="N146" s="137"/>
      <c r="O146" s="137"/>
      <c r="P146" s="137"/>
      <c r="Q146" s="137"/>
    </row>
    <row r="147" spans="2:17" x14ac:dyDescent="0.3">
      <c r="B147" s="173"/>
      <c r="C147" s="173"/>
      <c r="D147" s="20"/>
      <c r="E147" s="137"/>
      <c r="F147" s="137"/>
      <c r="G147" s="137"/>
      <c r="H147" s="137"/>
      <c r="I147" s="137"/>
      <c r="J147" s="137"/>
      <c r="K147" s="137"/>
      <c r="L147" s="137"/>
      <c r="M147" s="137"/>
      <c r="N147" s="137"/>
      <c r="O147" s="137"/>
      <c r="P147" s="137"/>
      <c r="Q147" s="137"/>
    </row>
    <row r="148" spans="2:17" x14ac:dyDescent="0.3">
      <c r="B148" s="173"/>
      <c r="C148" s="173"/>
      <c r="D148" s="20"/>
      <c r="E148" s="137"/>
      <c r="F148" s="137"/>
      <c r="G148" s="137"/>
      <c r="H148" s="137"/>
      <c r="I148" s="137"/>
      <c r="J148" s="137"/>
      <c r="K148" s="137"/>
      <c r="L148" s="137"/>
      <c r="M148" s="137"/>
      <c r="N148" s="137"/>
      <c r="O148" s="137"/>
      <c r="P148" s="137"/>
      <c r="Q148" s="137"/>
    </row>
    <row r="149" spans="2:17" x14ac:dyDescent="0.3">
      <c r="B149" s="173"/>
      <c r="C149" s="173"/>
      <c r="D149" s="20"/>
      <c r="E149" s="137"/>
      <c r="F149" s="137"/>
      <c r="G149" s="137"/>
      <c r="H149" s="137"/>
      <c r="I149" s="137"/>
      <c r="J149" s="137"/>
      <c r="K149" s="137"/>
      <c r="L149" s="137"/>
      <c r="M149" s="137"/>
      <c r="N149" s="137"/>
      <c r="O149" s="137"/>
      <c r="P149" s="137"/>
      <c r="Q149" s="137"/>
    </row>
    <row r="150" spans="2:17" x14ac:dyDescent="0.3">
      <c r="B150" s="173"/>
      <c r="C150" s="173"/>
      <c r="D150" s="20"/>
      <c r="E150" s="137"/>
      <c r="F150" s="137"/>
      <c r="G150" s="137"/>
      <c r="H150" s="137"/>
      <c r="I150" s="137"/>
      <c r="J150" s="137"/>
      <c r="K150" s="137"/>
      <c r="L150" s="137"/>
      <c r="M150" s="137"/>
      <c r="N150" s="137"/>
      <c r="O150" s="137"/>
      <c r="P150" s="137"/>
      <c r="Q150" s="137"/>
    </row>
    <row r="151" spans="2:17" x14ac:dyDescent="0.3">
      <c r="B151" s="173"/>
      <c r="C151" s="173"/>
      <c r="D151" s="20"/>
      <c r="E151" s="137"/>
      <c r="F151" s="137"/>
      <c r="G151" s="137"/>
      <c r="H151" s="137"/>
      <c r="I151" s="137"/>
      <c r="J151" s="137"/>
      <c r="K151" s="137"/>
      <c r="L151" s="137"/>
      <c r="M151" s="137"/>
      <c r="N151" s="137"/>
      <c r="O151" s="137"/>
      <c r="P151" s="137"/>
      <c r="Q151" s="137"/>
    </row>
    <row r="152" spans="2:17" x14ac:dyDescent="0.3">
      <c r="B152" s="173"/>
      <c r="C152" s="173"/>
      <c r="D152" s="20"/>
      <c r="E152" s="137"/>
      <c r="F152" s="137"/>
      <c r="G152" s="137"/>
      <c r="H152" s="137"/>
      <c r="I152" s="137"/>
      <c r="J152" s="137"/>
      <c r="K152" s="137"/>
      <c r="L152" s="137"/>
      <c r="M152" s="137"/>
      <c r="N152" s="137"/>
      <c r="O152" s="137"/>
      <c r="P152" s="137"/>
      <c r="Q152" s="137"/>
    </row>
    <row r="153" spans="2:17" x14ac:dyDescent="0.3">
      <c r="B153" s="173"/>
      <c r="C153" s="173"/>
      <c r="D153" s="20"/>
      <c r="E153" s="137"/>
      <c r="F153" s="137"/>
      <c r="G153" s="137"/>
      <c r="H153" s="137"/>
      <c r="I153" s="137"/>
      <c r="J153" s="137"/>
      <c r="K153" s="137"/>
      <c r="L153" s="137"/>
      <c r="M153" s="137"/>
      <c r="N153" s="137"/>
      <c r="O153" s="137"/>
      <c r="P153" s="137"/>
      <c r="Q153" s="137"/>
    </row>
    <row r="154" spans="2:17" x14ac:dyDescent="0.3">
      <c r="B154" s="173"/>
      <c r="C154" s="173"/>
      <c r="D154" s="20"/>
      <c r="E154" s="137"/>
      <c r="F154" s="137"/>
      <c r="G154" s="137"/>
      <c r="H154" s="137"/>
      <c r="I154" s="137"/>
      <c r="J154" s="137"/>
      <c r="K154" s="137"/>
      <c r="L154" s="137"/>
      <c r="M154" s="137"/>
      <c r="N154" s="137"/>
      <c r="O154" s="137"/>
      <c r="P154" s="137"/>
      <c r="Q154" s="137"/>
    </row>
    <row r="155" spans="2:17" x14ac:dyDescent="0.3">
      <c r="B155" s="173"/>
      <c r="C155" s="173"/>
      <c r="D155" s="20"/>
      <c r="E155" s="137"/>
      <c r="F155" s="137"/>
      <c r="G155" s="137"/>
      <c r="H155" s="137"/>
      <c r="I155" s="137"/>
      <c r="J155" s="137"/>
      <c r="K155" s="137"/>
      <c r="L155" s="137"/>
      <c r="M155" s="137"/>
      <c r="N155" s="137"/>
      <c r="O155" s="137"/>
      <c r="P155" s="137"/>
      <c r="Q155" s="137"/>
    </row>
    <row r="156" spans="2:17" x14ac:dyDescent="0.3">
      <c r="B156" s="173"/>
      <c r="C156" s="173"/>
      <c r="D156" s="20"/>
      <c r="E156" s="137"/>
      <c r="F156" s="137"/>
      <c r="G156" s="137"/>
      <c r="H156" s="137"/>
      <c r="I156" s="137"/>
      <c r="J156" s="137"/>
      <c r="K156" s="137"/>
      <c r="L156" s="137"/>
      <c r="M156" s="137"/>
      <c r="N156" s="137"/>
      <c r="O156" s="137"/>
      <c r="P156" s="137"/>
      <c r="Q156" s="137"/>
    </row>
    <row r="157" spans="2:17" x14ac:dyDescent="0.3">
      <c r="B157" s="173"/>
      <c r="C157" s="173"/>
      <c r="D157" s="20"/>
      <c r="E157" s="137"/>
      <c r="F157" s="137"/>
      <c r="G157" s="137"/>
      <c r="H157" s="137"/>
      <c r="I157" s="137"/>
      <c r="J157" s="137"/>
      <c r="K157" s="137"/>
      <c r="L157" s="137"/>
      <c r="M157" s="137"/>
      <c r="N157" s="137"/>
      <c r="O157" s="137"/>
      <c r="P157" s="137"/>
      <c r="Q157" s="137"/>
    </row>
    <row r="158" spans="2:17" x14ac:dyDescent="0.3">
      <c r="B158" s="173"/>
      <c r="C158" s="173"/>
      <c r="D158" s="20"/>
      <c r="E158" s="137"/>
      <c r="F158" s="137"/>
      <c r="G158" s="137"/>
      <c r="H158" s="137"/>
      <c r="I158" s="137"/>
      <c r="J158" s="137"/>
      <c r="K158" s="137"/>
      <c r="L158" s="137"/>
      <c r="M158" s="137"/>
      <c r="N158" s="137"/>
      <c r="O158" s="137"/>
      <c r="P158" s="137"/>
      <c r="Q158" s="137"/>
    </row>
    <row r="159" spans="2:17" x14ac:dyDescent="0.3">
      <c r="B159" s="173"/>
      <c r="C159" s="173"/>
      <c r="D159" s="20"/>
      <c r="E159" s="137"/>
      <c r="F159" s="137"/>
      <c r="G159" s="137"/>
      <c r="H159" s="137"/>
      <c r="I159" s="137"/>
      <c r="J159" s="137"/>
      <c r="K159" s="137"/>
      <c r="L159" s="137"/>
      <c r="M159" s="137"/>
      <c r="N159" s="137"/>
      <c r="O159" s="137"/>
      <c r="P159" s="137"/>
      <c r="Q159" s="137"/>
    </row>
    <row r="160" spans="2:17" x14ac:dyDescent="0.3">
      <c r="B160" s="173"/>
      <c r="C160" s="173"/>
      <c r="D160" s="20"/>
      <c r="E160" s="137"/>
      <c r="F160" s="137"/>
      <c r="G160" s="137"/>
      <c r="H160" s="137"/>
      <c r="I160" s="137"/>
      <c r="J160" s="137"/>
      <c r="K160" s="137"/>
      <c r="L160" s="137"/>
      <c r="M160" s="137"/>
      <c r="N160" s="137"/>
      <c r="O160" s="137"/>
      <c r="P160" s="137"/>
      <c r="Q160" s="137"/>
    </row>
    <row r="161" spans="2:17" x14ac:dyDescent="0.3">
      <c r="B161" s="173"/>
      <c r="C161" s="173"/>
      <c r="D161" s="20"/>
      <c r="E161" s="137"/>
      <c r="F161" s="137"/>
      <c r="G161" s="137"/>
      <c r="H161" s="137"/>
      <c r="I161" s="137"/>
      <c r="J161" s="137"/>
      <c r="K161" s="137"/>
      <c r="L161" s="137"/>
      <c r="M161" s="137"/>
      <c r="N161" s="137"/>
      <c r="O161" s="137"/>
      <c r="P161" s="137"/>
      <c r="Q161" s="137"/>
    </row>
    <row r="162" spans="2:17" x14ac:dyDescent="0.3">
      <c r="B162" s="173"/>
      <c r="C162" s="173"/>
      <c r="D162" s="20"/>
      <c r="E162" s="137"/>
      <c r="F162" s="137"/>
      <c r="G162" s="137"/>
      <c r="H162" s="137"/>
      <c r="I162" s="137"/>
      <c r="J162" s="137"/>
      <c r="K162" s="137"/>
      <c r="L162" s="137"/>
      <c r="M162" s="137"/>
      <c r="N162" s="137"/>
      <c r="O162" s="137"/>
      <c r="P162" s="137"/>
      <c r="Q162" s="137"/>
    </row>
    <row r="163" spans="2:17" x14ac:dyDescent="0.3">
      <c r="B163" s="173"/>
      <c r="C163" s="173"/>
      <c r="D163" s="20"/>
      <c r="E163" s="137"/>
      <c r="F163" s="137"/>
      <c r="G163" s="137"/>
      <c r="H163" s="137"/>
      <c r="I163" s="137"/>
      <c r="J163" s="137"/>
      <c r="K163" s="137"/>
      <c r="L163" s="137"/>
      <c r="M163" s="137"/>
      <c r="N163" s="137"/>
      <c r="O163" s="137"/>
      <c r="P163" s="137"/>
      <c r="Q163" s="137"/>
    </row>
    <row r="164" spans="2:17" x14ac:dyDescent="0.3">
      <c r="B164" s="173"/>
      <c r="C164" s="173"/>
      <c r="D164" s="20"/>
      <c r="E164" s="137"/>
      <c r="F164" s="137"/>
      <c r="G164" s="137"/>
      <c r="H164" s="137"/>
      <c r="I164" s="137"/>
      <c r="J164" s="137"/>
      <c r="K164" s="137"/>
      <c r="L164" s="137"/>
      <c r="M164" s="137"/>
      <c r="N164" s="137"/>
      <c r="O164" s="137"/>
      <c r="P164" s="137"/>
      <c r="Q164" s="137"/>
    </row>
    <row r="165" spans="2:17" x14ac:dyDescent="0.3">
      <c r="B165" s="173"/>
      <c r="C165" s="173"/>
      <c r="D165" s="20"/>
      <c r="E165" s="137"/>
      <c r="F165" s="137"/>
      <c r="G165" s="137"/>
      <c r="H165" s="137"/>
      <c r="I165" s="137"/>
      <c r="J165" s="137"/>
      <c r="K165" s="137"/>
      <c r="L165" s="137"/>
      <c r="M165" s="137"/>
      <c r="N165" s="137"/>
      <c r="O165" s="137"/>
      <c r="P165" s="137"/>
      <c r="Q165" s="137"/>
    </row>
    <row r="166" spans="2:17" x14ac:dyDescent="0.3">
      <c r="B166" s="173"/>
      <c r="C166" s="173"/>
      <c r="D166" s="20"/>
      <c r="E166" s="137"/>
      <c r="F166" s="137"/>
      <c r="G166" s="137"/>
      <c r="H166" s="137"/>
      <c r="I166" s="137"/>
      <c r="J166" s="137"/>
      <c r="K166" s="137"/>
      <c r="L166" s="137"/>
      <c r="M166" s="137"/>
      <c r="N166" s="137"/>
      <c r="O166" s="137"/>
      <c r="P166" s="137"/>
      <c r="Q166" s="137"/>
    </row>
    <row r="167" spans="2:17" x14ac:dyDescent="0.3">
      <c r="B167" s="173"/>
      <c r="C167" s="173"/>
      <c r="D167" s="20"/>
      <c r="E167" s="137"/>
      <c r="F167" s="137"/>
      <c r="G167" s="137"/>
      <c r="H167" s="137"/>
      <c r="I167" s="137"/>
      <c r="J167" s="137"/>
      <c r="K167" s="137"/>
      <c r="L167" s="137"/>
      <c r="M167" s="137"/>
      <c r="N167" s="137"/>
      <c r="O167" s="137"/>
      <c r="P167" s="137"/>
      <c r="Q167" s="137"/>
    </row>
    <row r="168" spans="2:17" x14ac:dyDescent="0.3">
      <c r="B168" s="173"/>
      <c r="C168" s="173"/>
      <c r="D168" s="20"/>
      <c r="E168" s="137"/>
      <c r="F168" s="137"/>
      <c r="G168" s="137"/>
      <c r="H168" s="137"/>
      <c r="I168" s="137"/>
      <c r="J168" s="137"/>
      <c r="K168" s="137"/>
      <c r="L168" s="137"/>
      <c r="M168" s="137"/>
      <c r="N168" s="137"/>
      <c r="O168" s="137"/>
      <c r="P168" s="137"/>
      <c r="Q168" s="137"/>
    </row>
    <row r="169" spans="2:17" x14ac:dyDescent="0.3">
      <c r="B169" s="173"/>
      <c r="C169" s="173"/>
      <c r="D169" s="20"/>
      <c r="E169" s="137"/>
      <c r="F169" s="137"/>
      <c r="G169" s="137"/>
      <c r="H169" s="137"/>
      <c r="I169" s="137"/>
      <c r="J169" s="137"/>
      <c r="K169" s="137"/>
      <c r="L169" s="137"/>
      <c r="M169" s="137"/>
      <c r="N169" s="137"/>
      <c r="O169" s="137"/>
      <c r="P169" s="137"/>
      <c r="Q169" s="137"/>
    </row>
    <row r="170" spans="2:17" x14ac:dyDescent="0.3">
      <c r="B170" s="173"/>
      <c r="C170" s="173"/>
      <c r="D170" s="20"/>
      <c r="E170" s="137"/>
      <c r="F170" s="137"/>
      <c r="G170" s="137"/>
      <c r="H170" s="137"/>
      <c r="I170" s="137"/>
      <c r="J170" s="137"/>
      <c r="K170" s="137"/>
      <c r="L170" s="137"/>
      <c r="M170" s="137"/>
      <c r="N170" s="137"/>
      <c r="O170" s="137"/>
      <c r="P170" s="137"/>
      <c r="Q170" s="137"/>
    </row>
    <row r="171" spans="2:17" x14ac:dyDescent="0.3">
      <c r="B171" s="173"/>
      <c r="C171" s="173"/>
      <c r="D171" s="20"/>
      <c r="E171" s="137"/>
      <c r="F171" s="137"/>
      <c r="G171" s="137"/>
      <c r="H171" s="137"/>
      <c r="I171" s="137"/>
      <c r="J171" s="137"/>
      <c r="K171" s="137"/>
      <c r="L171" s="137"/>
      <c r="M171" s="137"/>
      <c r="N171" s="137"/>
      <c r="O171" s="137"/>
      <c r="P171" s="137"/>
      <c r="Q171" s="137"/>
    </row>
    <row r="172" spans="2:17" x14ac:dyDescent="0.3">
      <c r="B172" s="173"/>
      <c r="C172" s="173"/>
      <c r="D172" s="20"/>
      <c r="E172" s="137"/>
      <c r="F172" s="137"/>
      <c r="G172" s="137"/>
      <c r="H172" s="137"/>
      <c r="I172" s="137"/>
      <c r="J172" s="137"/>
      <c r="K172" s="137"/>
      <c r="L172" s="137"/>
      <c r="M172" s="137"/>
      <c r="N172" s="137"/>
      <c r="O172" s="137"/>
      <c r="P172" s="137"/>
      <c r="Q172" s="137"/>
    </row>
    <row r="173" spans="2:17" x14ac:dyDescent="0.3">
      <c r="B173" s="173"/>
      <c r="C173" s="173"/>
      <c r="D173" s="20"/>
      <c r="E173" s="137"/>
      <c r="F173" s="137"/>
      <c r="G173" s="137"/>
      <c r="H173" s="137"/>
      <c r="I173" s="137"/>
      <c r="J173" s="137"/>
      <c r="K173" s="137"/>
      <c r="L173" s="137"/>
      <c r="M173" s="137"/>
      <c r="N173" s="137"/>
      <c r="O173" s="137"/>
      <c r="P173" s="137"/>
      <c r="Q173" s="137"/>
    </row>
    <row r="174" spans="2:17" x14ac:dyDescent="0.3">
      <c r="B174" s="173"/>
      <c r="C174" s="173"/>
      <c r="D174" s="20"/>
      <c r="E174" s="137"/>
      <c r="F174" s="137"/>
      <c r="G174" s="137"/>
      <c r="H174" s="137"/>
      <c r="I174" s="137"/>
      <c r="J174" s="137"/>
      <c r="K174" s="137"/>
      <c r="L174" s="137"/>
      <c r="M174" s="137"/>
      <c r="N174" s="137"/>
      <c r="O174" s="137"/>
      <c r="P174" s="137"/>
      <c r="Q174" s="137"/>
    </row>
    <row r="175" spans="2:17" x14ac:dyDescent="0.3">
      <c r="B175" s="173"/>
      <c r="C175" s="173"/>
      <c r="D175" s="20"/>
      <c r="E175" s="137"/>
      <c r="F175" s="137"/>
      <c r="G175" s="137"/>
      <c r="H175" s="137"/>
      <c r="I175" s="137"/>
      <c r="J175" s="137"/>
      <c r="K175" s="137"/>
      <c r="L175" s="137"/>
      <c r="M175" s="137"/>
      <c r="N175" s="137"/>
      <c r="O175" s="137"/>
      <c r="P175" s="137"/>
      <c r="Q175" s="137"/>
    </row>
    <row r="176" spans="2:17" x14ac:dyDescent="0.3">
      <c r="B176" s="173"/>
      <c r="C176" s="173"/>
      <c r="D176" s="20"/>
      <c r="E176" s="137"/>
      <c r="F176" s="137"/>
      <c r="G176" s="137"/>
      <c r="H176" s="137"/>
      <c r="I176" s="137"/>
      <c r="J176" s="137"/>
      <c r="K176" s="137"/>
      <c r="L176" s="137"/>
      <c r="M176" s="137"/>
      <c r="N176" s="137"/>
      <c r="O176" s="137"/>
      <c r="P176" s="137"/>
      <c r="Q176" s="137"/>
    </row>
    <row r="177" spans="2:17" x14ac:dyDescent="0.3">
      <c r="B177" s="173"/>
      <c r="C177" s="173"/>
      <c r="D177" s="20"/>
      <c r="E177" s="137"/>
      <c r="F177" s="137"/>
      <c r="G177" s="137"/>
      <c r="H177" s="137"/>
      <c r="I177" s="137"/>
      <c r="J177" s="137"/>
      <c r="K177" s="137"/>
      <c r="L177" s="137"/>
      <c r="M177" s="137"/>
      <c r="N177" s="137"/>
      <c r="O177" s="137"/>
      <c r="P177" s="137"/>
      <c r="Q177" s="137"/>
    </row>
    <row r="178" spans="2:17" x14ac:dyDescent="0.3">
      <c r="B178" s="173"/>
      <c r="C178" s="173"/>
      <c r="D178" s="20"/>
      <c r="E178" s="137"/>
      <c r="F178" s="137"/>
      <c r="G178" s="137"/>
      <c r="H178" s="137"/>
      <c r="I178" s="137"/>
      <c r="J178" s="137"/>
      <c r="K178" s="137"/>
      <c r="L178" s="137"/>
      <c r="M178" s="137"/>
      <c r="N178" s="137"/>
      <c r="O178" s="137"/>
      <c r="P178" s="137"/>
      <c r="Q178" s="137"/>
    </row>
    <row r="179" spans="2:17" x14ac:dyDescent="0.3">
      <c r="B179" s="173"/>
      <c r="C179" s="173"/>
      <c r="D179" s="20"/>
      <c r="E179" s="137"/>
      <c r="F179" s="137"/>
      <c r="G179" s="137"/>
      <c r="H179" s="137"/>
      <c r="I179" s="137"/>
      <c r="J179" s="137"/>
      <c r="K179" s="137"/>
      <c r="L179" s="137"/>
      <c r="M179" s="137"/>
      <c r="N179" s="137"/>
      <c r="O179" s="137"/>
      <c r="P179" s="137"/>
      <c r="Q179" s="137"/>
    </row>
    <row r="180" spans="2:17" x14ac:dyDescent="0.3">
      <c r="B180" s="173"/>
      <c r="C180" s="173"/>
      <c r="D180" s="20"/>
      <c r="E180" s="137"/>
      <c r="F180" s="137"/>
      <c r="G180" s="137"/>
      <c r="H180" s="137"/>
      <c r="I180" s="137"/>
      <c r="J180" s="137"/>
      <c r="K180" s="137"/>
      <c r="L180" s="137"/>
      <c r="M180" s="137"/>
      <c r="N180" s="137"/>
      <c r="O180" s="137"/>
      <c r="P180" s="137"/>
      <c r="Q180" s="137"/>
    </row>
    <row r="181" spans="2:17" x14ac:dyDescent="0.3">
      <c r="B181" s="173"/>
      <c r="C181" s="173"/>
      <c r="D181" s="20"/>
      <c r="E181" s="137"/>
      <c r="F181" s="137"/>
      <c r="G181" s="137"/>
      <c r="H181" s="137"/>
      <c r="I181" s="137"/>
      <c r="J181" s="137"/>
      <c r="K181" s="137"/>
      <c r="L181" s="137"/>
      <c r="M181" s="137"/>
      <c r="N181" s="137"/>
      <c r="O181" s="137"/>
      <c r="P181" s="137"/>
      <c r="Q181" s="137"/>
    </row>
    <row r="182" spans="2:17" x14ac:dyDescent="0.3">
      <c r="B182" s="173"/>
      <c r="C182" s="173"/>
      <c r="D182" s="20"/>
      <c r="E182" s="137"/>
      <c r="F182" s="137"/>
      <c r="G182" s="137"/>
      <c r="H182" s="137"/>
      <c r="I182" s="137"/>
      <c r="J182" s="137"/>
      <c r="K182" s="137"/>
      <c r="L182" s="137"/>
      <c r="M182" s="137"/>
      <c r="N182" s="137"/>
      <c r="O182" s="137"/>
      <c r="P182" s="137"/>
      <c r="Q182" s="137"/>
    </row>
    <row r="183" spans="2:17" x14ac:dyDescent="0.3">
      <c r="B183" s="173"/>
      <c r="C183" s="173"/>
      <c r="D183" s="20"/>
      <c r="E183" s="137"/>
      <c r="F183" s="137"/>
      <c r="G183" s="137"/>
      <c r="H183" s="137"/>
      <c r="I183" s="137"/>
      <c r="J183" s="137"/>
      <c r="K183" s="137"/>
      <c r="L183" s="137"/>
      <c r="M183" s="137"/>
      <c r="N183" s="137"/>
      <c r="O183" s="137"/>
      <c r="P183" s="137"/>
      <c r="Q183" s="137"/>
    </row>
    <row r="184" spans="2:17" x14ac:dyDescent="0.3">
      <c r="B184" s="173"/>
      <c r="C184" s="173"/>
      <c r="D184" s="20"/>
      <c r="E184" s="137"/>
      <c r="F184" s="137"/>
      <c r="G184" s="137"/>
      <c r="H184" s="137"/>
      <c r="I184" s="137"/>
      <c r="J184" s="137"/>
      <c r="K184" s="137"/>
      <c r="L184" s="137"/>
      <c r="M184" s="137"/>
      <c r="N184" s="137"/>
      <c r="O184" s="137"/>
      <c r="P184" s="137"/>
      <c r="Q184" s="137"/>
    </row>
    <row r="185" spans="2:17" x14ac:dyDescent="0.3">
      <c r="B185" s="173"/>
      <c r="C185" s="173"/>
      <c r="D185" s="20"/>
      <c r="E185" s="137"/>
      <c r="F185" s="137"/>
      <c r="G185" s="137"/>
      <c r="H185" s="137"/>
      <c r="I185" s="137"/>
      <c r="J185" s="137"/>
      <c r="K185" s="137"/>
      <c r="L185" s="137"/>
      <c r="M185" s="137"/>
      <c r="N185" s="137"/>
      <c r="O185" s="137"/>
      <c r="P185" s="137"/>
      <c r="Q185" s="137"/>
    </row>
    <row r="186" spans="2:17" x14ac:dyDescent="0.3">
      <c r="B186" s="173"/>
      <c r="C186" s="173"/>
      <c r="D186" s="20"/>
      <c r="E186" s="137"/>
      <c r="F186" s="137"/>
      <c r="G186" s="137"/>
      <c r="H186" s="137"/>
      <c r="I186" s="137"/>
      <c r="J186" s="137"/>
      <c r="K186" s="137"/>
      <c r="L186" s="137"/>
      <c r="M186" s="137"/>
      <c r="N186" s="137"/>
      <c r="O186" s="137"/>
      <c r="P186" s="137"/>
      <c r="Q186" s="137"/>
    </row>
    <row r="187" spans="2:17" x14ac:dyDescent="0.3">
      <c r="B187" s="173"/>
      <c r="C187" s="173"/>
      <c r="D187" s="20"/>
      <c r="E187" s="137"/>
      <c r="F187" s="137"/>
      <c r="G187" s="137"/>
      <c r="H187" s="137"/>
      <c r="I187" s="137"/>
      <c r="J187" s="137"/>
      <c r="K187" s="137"/>
      <c r="L187" s="137"/>
      <c r="M187" s="137"/>
      <c r="N187" s="137"/>
      <c r="O187" s="137"/>
      <c r="P187" s="137"/>
      <c r="Q187" s="137"/>
    </row>
    <row r="188" spans="2:17" x14ac:dyDescent="0.3">
      <c r="B188" s="173"/>
      <c r="C188" s="173"/>
      <c r="D188" s="20"/>
      <c r="E188" s="137"/>
      <c r="F188" s="137"/>
      <c r="G188" s="137"/>
      <c r="H188" s="137"/>
      <c r="I188" s="137"/>
      <c r="J188" s="137"/>
      <c r="K188" s="137"/>
      <c r="L188" s="137"/>
      <c r="M188" s="137"/>
      <c r="N188" s="137"/>
      <c r="O188" s="137"/>
      <c r="P188" s="137"/>
      <c r="Q188" s="137"/>
    </row>
    <row r="189" spans="2:17" x14ac:dyDescent="0.3">
      <c r="B189" s="173"/>
      <c r="C189" s="173"/>
      <c r="D189" s="20"/>
      <c r="E189" s="137"/>
      <c r="F189" s="137"/>
      <c r="G189" s="137"/>
      <c r="H189" s="137"/>
      <c r="I189" s="137"/>
      <c r="J189" s="137"/>
      <c r="K189" s="137"/>
      <c r="L189" s="137"/>
      <c r="M189" s="137"/>
      <c r="N189" s="137"/>
      <c r="O189" s="137"/>
      <c r="P189" s="137"/>
      <c r="Q189" s="137"/>
    </row>
    <row r="190" spans="2:17" x14ac:dyDescent="0.3">
      <c r="B190" s="173"/>
      <c r="C190" s="173"/>
      <c r="D190" s="20"/>
      <c r="E190" s="137"/>
      <c r="F190" s="137"/>
      <c r="G190" s="137"/>
      <c r="H190" s="137"/>
      <c r="I190" s="137"/>
      <c r="J190" s="137"/>
      <c r="K190" s="137"/>
      <c r="L190" s="137"/>
      <c r="M190" s="137"/>
      <c r="N190" s="137"/>
      <c r="O190" s="137"/>
      <c r="P190" s="137"/>
      <c r="Q190" s="137"/>
    </row>
    <row r="191" spans="2:17" x14ac:dyDescent="0.3">
      <c r="B191" s="173"/>
      <c r="C191" s="173"/>
      <c r="D191" s="20"/>
      <c r="E191" s="137"/>
      <c r="F191" s="137"/>
      <c r="G191" s="137"/>
      <c r="H191" s="137"/>
      <c r="I191" s="137"/>
      <c r="J191" s="137"/>
      <c r="K191" s="137"/>
      <c r="L191" s="137"/>
      <c r="M191" s="137"/>
      <c r="N191" s="137"/>
      <c r="O191" s="137"/>
      <c r="P191" s="137"/>
      <c r="Q191" s="137"/>
    </row>
    <row r="192" spans="2:17" x14ac:dyDescent="0.3">
      <c r="B192" s="173"/>
      <c r="C192" s="173"/>
      <c r="D192" s="20"/>
      <c r="E192" s="137"/>
      <c r="F192" s="137"/>
      <c r="G192" s="137"/>
      <c r="H192" s="137"/>
      <c r="I192" s="137"/>
      <c r="J192" s="137"/>
      <c r="K192" s="137"/>
      <c r="L192" s="137"/>
      <c r="M192" s="137"/>
      <c r="N192" s="137"/>
      <c r="O192" s="137"/>
      <c r="P192" s="137"/>
      <c r="Q192" s="137"/>
    </row>
    <row r="193" spans="2:17" x14ac:dyDescent="0.3">
      <c r="B193" s="173"/>
      <c r="C193" s="173"/>
      <c r="D193" s="20"/>
      <c r="E193" s="137"/>
      <c r="F193" s="137"/>
      <c r="G193" s="137"/>
      <c r="H193" s="137"/>
      <c r="I193" s="137"/>
      <c r="J193" s="137"/>
      <c r="K193" s="137"/>
      <c r="L193" s="137"/>
      <c r="M193" s="137"/>
      <c r="N193" s="137"/>
      <c r="O193" s="137"/>
      <c r="P193" s="137"/>
      <c r="Q193" s="137"/>
    </row>
    <row r="194" spans="2:17" x14ac:dyDescent="0.3">
      <c r="B194" s="173"/>
      <c r="C194" s="173"/>
      <c r="D194" s="20"/>
      <c r="E194" s="137"/>
      <c r="F194" s="137"/>
      <c r="G194" s="137"/>
      <c r="H194" s="137"/>
      <c r="I194" s="137"/>
      <c r="J194" s="137"/>
      <c r="K194" s="137"/>
      <c r="L194" s="137"/>
      <c r="M194" s="137"/>
      <c r="N194" s="137"/>
      <c r="O194" s="137"/>
      <c r="P194" s="137"/>
      <c r="Q194" s="137"/>
    </row>
    <row r="195" spans="2:17" x14ac:dyDescent="0.3">
      <c r="B195" s="173"/>
      <c r="C195" s="173"/>
      <c r="D195" s="20"/>
      <c r="E195" s="137"/>
      <c r="F195" s="137"/>
      <c r="G195" s="137"/>
      <c r="H195" s="137"/>
      <c r="I195" s="137"/>
      <c r="J195" s="137"/>
      <c r="K195" s="137"/>
      <c r="L195" s="137"/>
      <c r="M195" s="137"/>
      <c r="N195" s="137"/>
      <c r="O195" s="137"/>
      <c r="P195" s="137"/>
      <c r="Q195" s="137"/>
    </row>
    <row r="196" spans="2:17" x14ac:dyDescent="0.3">
      <c r="B196" s="173"/>
      <c r="C196" s="173"/>
      <c r="D196" s="20"/>
      <c r="E196" s="137"/>
      <c r="F196" s="137"/>
      <c r="G196" s="137"/>
      <c r="H196" s="137"/>
      <c r="I196" s="137"/>
      <c r="J196" s="137"/>
      <c r="K196" s="137"/>
      <c r="L196" s="137"/>
      <c r="M196" s="137"/>
      <c r="N196" s="137"/>
      <c r="O196" s="137"/>
      <c r="P196" s="137"/>
      <c r="Q196" s="137"/>
    </row>
    <row r="197" spans="2:17" x14ac:dyDescent="0.3">
      <c r="B197" s="173"/>
      <c r="C197" s="173"/>
      <c r="D197" s="20"/>
      <c r="E197" s="137"/>
      <c r="F197" s="137"/>
      <c r="G197" s="137"/>
      <c r="H197" s="137"/>
      <c r="I197" s="137"/>
      <c r="J197" s="137"/>
      <c r="K197" s="137"/>
      <c r="L197" s="137"/>
      <c r="M197" s="137"/>
      <c r="N197" s="137"/>
      <c r="O197" s="137"/>
      <c r="P197" s="137"/>
      <c r="Q197" s="137"/>
    </row>
    <row r="198" spans="2:17" x14ac:dyDescent="0.3">
      <c r="B198" s="173"/>
      <c r="C198" s="173"/>
      <c r="D198" s="20"/>
      <c r="E198" s="137"/>
      <c r="F198" s="137"/>
      <c r="G198" s="137"/>
      <c r="H198" s="137"/>
      <c r="I198" s="137"/>
      <c r="J198" s="137"/>
      <c r="K198" s="137"/>
      <c r="L198" s="137"/>
      <c r="M198" s="137"/>
      <c r="N198" s="137"/>
      <c r="O198" s="137"/>
      <c r="P198" s="137"/>
      <c r="Q198" s="137"/>
    </row>
    <row r="199" spans="2:17" x14ac:dyDescent="0.3">
      <c r="B199" s="173"/>
      <c r="C199" s="173"/>
      <c r="D199" s="20"/>
      <c r="E199" s="137"/>
      <c r="F199" s="137"/>
      <c r="G199" s="137"/>
      <c r="H199" s="137"/>
      <c r="I199" s="137"/>
      <c r="J199" s="137"/>
      <c r="K199" s="137"/>
      <c r="L199" s="137"/>
      <c r="M199" s="137"/>
      <c r="N199" s="137"/>
      <c r="O199" s="137"/>
      <c r="P199" s="137"/>
      <c r="Q199" s="137"/>
    </row>
    <row r="200" spans="2:17" x14ac:dyDescent="0.3">
      <c r="B200" s="173"/>
      <c r="C200" s="173"/>
      <c r="D200" s="20"/>
      <c r="E200" s="137"/>
      <c r="F200" s="137"/>
      <c r="G200" s="137"/>
      <c r="H200" s="137"/>
      <c r="I200" s="137"/>
      <c r="J200" s="137"/>
      <c r="K200" s="137"/>
      <c r="L200" s="137"/>
      <c r="M200" s="137"/>
      <c r="N200" s="137"/>
      <c r="O200" s="137"/>
      <c r="P200" s="137"/>
      <c r="Q200" s="137"/>
    </row>
    <row r="201" spans="2:17" x14ac:dyDescent="0.3">
      <c r="B201" s="173"/>
      <c r="C201" s="173"/>
      <c r="D201" s="20"/>
      <c r="E201" s="137"/>
      <c r="F201" s="137"/>
      <c r="G201" s="137"/>
      <c r="H201" s="137"/>
      <c r="I201" s="137"/>
      <c r="J201" s="137"/>
      <c r="K201" s="137"/>
      <c r="L201" s="137"/>
      <c r="M201" s="137"/>
      <c r="N201" s="137"/>
      <c r="O201" s="137"/>
      <c r="P201" s="137"/>
      <c r="Q201" s="137"/>
    </row>
    <row r="202" spans="2:17" x14ac:dyDescent="0.3">
      <c r="B202" s="173"/>
      <c r="C202" s="173"/>
      <c r="D202" s="20"/>
      <c r="E202" s="137"/>
      <c r="F202" s="137"/>
      <c r="G202" s="137"/>
      <c r="H202" s="137"/>
      <c r="I202" s="137"/>
      <c r="J202" s="137"/>
      <c r="K202" s="137"/>
      <c r="L202" s="137"/>
      <c r="M202" s="137"/>
      <c r="N202" s="137"/>
      <c r="O202" s="137"/>
      <c r="P202" s="137"/>
      <c r="Q202" s="137"/>
    </row>
    <row r="203" spans="2:17" x14ac:dyDescent="0.3">
      <c r="B203" s="173"/>
      <c r="C203" s="173"/>
      <c r="D203" s="20"/>
      <c r="E203" s="137"/>
      <c r="F203" s="137"/>
      <c r="G203" s="137"/>
      <c r="H203" s="137"/>
      <c r="I203" s="137"/>
      <c r="J203" s="137"/>
      <c r="K203" s="137"/>
      <c r="L203" s="137"/>
      <c r="M203" s="137"/>
      <c r="N203" s="137"/>
      <c r="O203" s="137"/>
      <c r="P203" s="137"/>
      <c r="Q203" s="137"/>
    </row>
    <row r="204" spans="2:17" x14ac:dyDescent="0.3">
      <c r="B204" s="173"/>
      <c r="C204" s="173"/>
      <c r="D204" s="20"/>
      <c r="E204" s="137"/>
      <c r="F204" s="137"/>
      <c r="G204" s="137"/>
      <c r="H204" s="137"/>
      <c r="I204" s="137"/>
      <c r="J204" s="137"/>
      <c r="K204" s="137"/>
      <c r="L204" s="137"/>
      <c r="M204" s="137"/>
      <c r="N204" s="137"/>
      <c r="O204" s="137"/>
      <c r="P204" s="137"/>
      <c r="Q204" s="137"/>
    </row>
    <row r="205" spans="2:17" x14ac:dyDescent="0.3">
      <c r="B205" s="173"/>
      <c r="C205" s="173"/>
      <c r="D205" s="20"/>
      <c r="E205" s="137"/>
      <c r="F205" s="137"/>
      <c r="G205" s="137"/>
      <c r="H205" s="137"/>
      <c r="I205" s="137"/>
      <c r="J205" s="137"/>
      <c r="K205" s="137"/>
      <c r="L205" s="137"/>
      <c r="M205" s="137"/>
      <c r="N205" s="137"/>
      <c r="O205" s="137"/>
      <c r="P205" s="137"/>
      <c r="Q205" s="137"/>
    </row>
    <row r="206" spans="2:17" x14ac:dyDescent="0.3">
      <c r="B206" s="173"/>
      <c r="C206" s="173"/>
      <c r="D206" s="20"/>
      <c r="E206" s="137"/>
      <c r="F206" s="137"/>
      <c r="G206" s="137"/>
      <c r="H206" s="137"/>
      <c r="I206" s="137"/>
      <c r="J206" s="137"/>
      <c r="K206" s="137"/>
      <c r="L206" s="137"/>
      <c r="M206" s="137"/>
      <c r="N206" s="137"/>
      <c r="O206" s="137"/>
      <c r="P206" s="137"/>
      <c r="Q206" s="137"/>
    </row>
    <row r="207" spans="2:17" x14ac:dyDescent="0.3">
      <c r="B207" s="173"/>
      <c r="C207" s="173"/>
      <c r="D207" s="20"/>
      <c r="E207" s="137"/>
      <c r="F207" s="137"/>
      <c r="G207" s="137"/>
      <c r="H207" s="137"/>
      <c r="I207" s="137"/>
      <c r="J207" s="137"/>
      <c r="K207" s="137"/>
      <c r="L207" s="137"/>
      <c r="M207" s="137"/>
      <c r="N207" s="137"/>
      <c r="O207" s="137"/>
      <c r="P207" s="137"/>
      <c r="Q207" s="137"/>
    </row>
    <row r="208" spans="2:17" x14ac:dyDescent="0.3">
      <c r="B208" s="173"/>
      <c r="C208" s="173"/>
      <c r="D208" s="20"/>
      <c r="E208" s="137"/>
      <c r="F208" s="137"/>
      <c r="G208" s="137"/>
      <c r="H208" s="137"/>
      <c r="I208" s="137"/>
      <c r="J208" s="137"/>
      <c r="K208" s="137"/>
      <c r="L208" s="137"/>
      <c r="M208" s="137"/>
      <c r="N208" s="137"/>
      <c r="O208" s="137"/>
      <c r="P208" s="137"/>
      <c r="Q208" s="137"/>
    </row>
    <row r="209" spans="2:17" x14ac:dyDescent="0.3">
      <c r="B209" s="173"/>
      <c r="C209" s="173"/>
      <c r="D209" s="20"/>
      <c r="E209" s="137"/>
      <c r="F209" s="137"/>
      <c r="G209" s="137"/>
      <c r="H209" s="137"/>
      <c r="I209" s="137"/>
      <c r="J209" s="137"/>
      <c r="K209" s="137"/>
      <c r="L209" s="137"/>
      <c r="M209" s="137"/>
      <c r="N209" s="137"/>
      <c r="O209" s="137"/>
      <c r="P209" s="137"/>
      <c r="Q209" s="137"/>
    </row>
    <row r="210" spans="2:17" x14ac:dyDescent="0.3">
      <c r="B210" s="173"/>
      <c r="C210" s="173"/>
      <c r="D210" s="20"/>
      <c r="E210" s="137"/>
      <c r="F210" s="137"/>
      <c r="G210" s="137"/>
      <c r="H210" s="137"/>
      <c r="I210" s="137"/>
      <c r="J210" s="137"/>
      <c r="K210" s="137"/>
      <c r="L210" s="137"/>
      <c r="M210" s="137"/>
      <c r="N210" s="137"/>
      <c r="O210" s="137"/>
      <c r="P210" s="137"/>
      <c r="Q210" s="137"/>
    </row>
    <row r="211" spans="2:17" x14ac:dyDescent="0.3">
      <c r="B211" s="173"/>
      <c r="C211" s="173"/>
      <c r="D211" s="20"/>
      <c r="E211" s="137"/>
      <c r="F211" s="137"/>
      <c r="G211" s="137"/>
      <c r="H211" s="137"/>
      <c r="I211" s="137"/>
      <c r="J211" s="137"/>
      <c r="K211" s="137"/>
      <c r="L211" s="137"/>
      <c r="M211" s="137"/>
      <c r="N211" s="137"/>
      <c r="O211" s="137"/>
      <c r="P211" s="137"/>
      <c r="Q211" s="137"/>
    </row>
    <row r="212" spans="2:17" x14ac:dyDescent="0.3">
      <c r="B212" s="173"/>
      <c r="C212" s="173"/>
      <c r="D212" s="20"/>
      <c r="E212" s="137"/>
      <c r="F212" s="137"/>
      <c r="G212" s="137"/>
      <c r="H212" s="137"/>
      <c r="I212" s="137"/>
      <c r="J212" s="137"/>
      <c r="K212" s="137"/>
      <c r="L212" s="137"/>
      <c r="M212" s="137"/>
      <c r="N212" s="137"/>
      <c r="O212" s="137"/>
      <c r="P212" s="137"/>
      <c r="Q212" s="137"/>
    </row>
    <row r="213" spans="2:17" x14ac:dyDescent="0.3">
      <c r="B213" s="173"/>
      <c r="C213" s="173"/>
      <c r="D213" s="20"/>
      <c r="E213" s="137"/>
      <c r="F213" s="137"/>
      <c r="G213" s="137"/>
      <c r="H213" s="137"/>
      <c r="I213" s="137"/>
      <c r="J213" s="137"/>
      <c r="K213" s="137"/>
      <c r="L213" s="137"/>
      <c r="M213" s="137"/>
      <c r="N213" s="137"/>
      <c r="O213" s="137"/>
      <c r="P213" s="137"/>
      <c r="Q213" s="137"/>
    </row>
    <row r="214" spans="2:17" x14ac:dyDescent="0.3">
      <c r="B214" s="173"/>
      <c r="C214" s="173"/>
      <c r="D214" s="20"/>
      <c r="E214" s="137"/>
      <c r="F214" s="137"/>
      <c r="G214" s="137"/>
      <c r="H214" s="137"/>
      <c r="I214" s="137"/>
      <c r="J214" s="137"/>
      <c r="K214" s="137"/>
      <c r="L214" s="137"/>
      <c r="M214" s="137"/>
      <c r="N214" s="137"/>
      <c r="O214" s="137"/>
      <c r="P214" s="137"/>
      <c r="Q214" s="137"/>
    </row>
    <row r="215" spans="2:17" x14ac:dyDescent="0.3">
      <c r="B215" s="173"/>
      <c r="C215" s="173"/>
      <c r="D215" s="20"/>
      <c r="E215" s="137"/>
      <c r="F215" s="137"/>
      <c r="G215" s="137"/>
      <c r="H215" s="137"/>
      <c r="I215" s="137"/>
      <c r="J215" s="137"/>
      <c r="K215" s="137"/>
      <c r="L215" s="137"/>
      <c r="M215" s="137"/>
      <c r="N215" s="137"/>
      <c r="O215" s="137"/>
      <c r="P215" s="137"/>
      <c r="Q215" s="137"/>
    </row>
    <row r="216" spans="2:17" x14ac:dyDescent="0.3">
      <c r="B216" s="173"/>
      <c r="C216" s="173"/>
      <c r="D216" s="20"/>
      <c r="E216" s="137"/>
      <c r="F216" s="137"/>
      <c r="G216" s="137"/>
      <c r="H216" s="137"/>
      <c r="I216" s="137"/>
      <c r="J216" s="137"/>
      <c r="K216" s="137"/>
      <c r="L216" s="137"/>
      <c r="M216" s="137"/>
      <c r="N216" s="137"/>
      <c r="O216" s="137"/>
      <c r="P216" s="137"/>
      <c r="Q216" s="137"/>
    </row>
    <row r="217" spans="2:17" x14ac:dyDescent="0.3">
      <c r="B217" s="173"/>
      <c r="C217" s="173"/>
      <c r="D217" s="20"/>
      <c r="E217" s="137"/>
      <c r="F217" s="137"/>
      <c r="G217" s="137"/>
      <c r="H217" s="137"/>
      <c r="I217" s="137"/>
      <c r="J217" s="137"/>
      <c r="K217" s="137"/>
      <c r="L217" s="137"/>
      <c r="M217" s="137"/>
      <c r="N217" s="137"/>
      <c r="O217" s="137"/>
      <c r="P217" s="137"/>
      <c r="Q217" s="137"/>
    </row>
    <row r="218" spans="2:17" x14ac:dyDescent="0.3">
      <c r="B218" s="173"/>
      <c r="C218" s="173"/>
      <c r="D218" s="20"/>
      <c r="E218" s="137"/>
      <c r="F218" s="137"/>
      <c r="G218" s="137"/>
      <c r="H218" s="137"/>
      <c r="I218" s="137"/>
      <c r="J218" s="137"/>
      <c r="K218" s="137"/>
      <c r="L218" s="137"/>
      <c r="M218" s="137"/>
      <c r="N218" s="137"/>
      <c r="O218" s="137"/>
      <c r="P218" s="137"/>
      <c r="Q218" s="137"/>
    </row>
    <row r="219" spans="2:17" x14ac:dyDescent="0.3">
      <c r="B219" s="173"/>
      <c r="C219" s="173"/>
      <c r="D219" s="20"/>
      <c r="E219" s="137"/>
      <c r="F219" s="137"/>
      <c r="G219" s="137"/>
      <c r="H219" s="137"/>
      <c r="I219" s="137"/>
      <c r="J219" s="137"/>
      <c r="K219" s="137"/>
      <c r="L219" s="137"/>
      <c r="M219" s="137"/>
      <c r="N219" s="137"/>
      <c r="O219" s="137"/>
      <c r="P219" s="137"/>
      <c r="Q219" s="137"/>
    </row>
    <row r="220" spans="2:17" x14ac:dyDescent="0.3">
      <c r="B220" s="173"/>
      <c r="C220" s="173"/>
      <c r="D220" s="20"/>
      <c r="E220" s="137"/>
      <c r="F220" s="137"/>
      <c r="G220" s="137"/>
      <c r="H220" s="137"/>
      <c r="I220" s="137"/>
      <c r="J220" s="137"/>
      <c r="K220" s="137"/>
      <c r="L220" s="137"/>
      <c r="M220" s="137"/>
      <c r="N220" s="137"/>
      <c r="O220" s="137"/>
      <c r="P220" s="137"/>
      <c r="Q220" s="137"/>
    </row>
    <row r="221" spans="2:17" x14ac:dyDescent="0.3">
      <c r="B221" s="173"/>
      <c r="C221" s="173"/>
      <c r="D221" s="20"/>
      <c r="E221" s="137"/>
      <c r="F221" s="137"/>
      <c r="G221" s="137"/>
      <c r="H221" s="137"/>
      <c r="I221" s="137"/>
      <c r="J221" s="137"/>
      <c r="K221" s="137"/>
      <c r="L221" s="137"/>
      <c r="M221" s="137"/>
      <c r="N221" s="137"/>
      <c r="O221" s="137"/>
      <c r="P221" s="137"/>
      <c r="Q221" s="137"/>
    </row>
    <row r="222" spans="2:17" x14ac:dyDescent="0.3">
      <c r="B222" s="173"/>
      <c r="C222" s="173"/>
      <c r="D222" s="20"/>
      <c r="E222" s="137"/>
      <c r="F222" s="137"/>
      <c r="G222" s="137"/>
      <c r="H222" s="137"/>
      <c r="I222" s="137"/>
      <c r="J222" s="137"/>
      <c r="K222" s="137"/>
      <c r="L222" s="137"/>
      <c r="M222" s="137"/>
      <c r="N222" s="137"/>
      <c r="O222" s="137"/>
      <c r="P222" s="137"/>
      <c r="Q222" s="137"/>
    </row>
    <row r="223" spans="2:17" x14ac:dyDescent="0.3">
      <c r="B223" s="173"/>
      <c r="C223" s="173"/>
      <c r="D223" s="20"/>
      <c r="E223" s="137"/>
      <c r="F223" s="137"/>
      <c r="G223" s="137"/>
      <c r="H223" s="137"/>
      <c r="I223" s="137"/>
      <c r="J223" s="137"/>
      <c r="K223" s="137"/>
      <c r="L223" s="137"/>
      <c r="M223" s="137"/>
      <c r="N223" s="137"/>
      <c r="O223" s="137"/>
      <c r="P223" s="137"/>
      <c r="Q223" s="137"/>
    </row>
    <row r="224" spans="2:17" x14ac:dyDescent="0.3">
      <c r="B224" s="173"/>
      <c r="C224" s="173"/>
      <c r="D224" s="20"/>
      <c r="E224" s="137"/>
      <c r="F224" s="137"/>
      <c r="G224" s="137"/>
      <c r="H224" s="137"/>
      <c r="I224" s="137"/>
      <c r="J224" s="137"/>
      <c r="K224" s="137"/>
      <c r="L224" s="137"/>
      <c r="M224" s="137"/>
      <c r="N224" s="137"/>
      <c r="O224" s="137"/>
      <c r="P224" s="137"/>
      <c r="Q224" s="137"/>
    </row>
    <row r="225" spans="2:17" x14ac:dyDescent="0.3">
      <c r="B225" s="173"/>
      <c r="C225" s="173"/>
      <c r="D225" s="20"/>
      <c r="E225" s="137"/>
      <c r="F225" s="137"/>
      <c r="G225" s="137"/>
      <c r="H225" s="137"/>
      <c r="I225" s="137"/>
      <c r="J225" s="137"/>
      <c r="K225" s="137"/>
      <c r="L225" s="137"/>
      <c r="M225" s="137"/>
      <c r="N225" s="137"/>
      <c r="O225" s="137"/>
      <c r="P225" s="137"/>
      <c r="Q225" s="137"/>
    </row>
    <row r="226" spans="2:17" x14ac:dyDescent="0.3">
      <c r="B226" s="173"/>
      <c r="C226" s="173"/>
      <c r="D226" s="20"/>
      <c r="E226" s="137"/>
      <c r="F226" s="137"/>
      <c r="G226" s="137"/>
      <c r="H226" s="137"/>
      <c r="I226" s="137"/>
      <c r="J226" s="137"/>
      <c r="K226" s="137"/>
      <c r="L226" s="137"/>
      <c r="M226" s="137"/>
      <c r="N226" s="137"/>
      <c r="O226" s="137"/>
      <c r="P226" s="137"/>
      <c r="Q226" s="137"/>
    </row>
    <row r="227" spans="2:17" x14ac:dyDescent="0.3">
      <c r="B227" s="173"/>
      <c r="C227" s="173"/>
      <c r="D227" s="20"/>
      <c r="E227" s="137"/>
      <c r="F227" s="137"/>
      <c r="G227" s="137"/>
      <c r="H227" s="137"/>
      <c r="I227" s="137"/>
      <c r="J227" s="137"/>
      <c r="K227" s="137"/>
      <c r="L227" s="137"/>
      <c r="M227" s="137"/>
      <c r="N227" s="137"/>
      <c r="O227" s="137"/>
      <c r="P227" s="137"/>
      <c r="Q227" s="137"/>
    </row>
    <row r="228" spans="2:17" x14ac:dyDescent="0.3">
      <c r="B228" s="173"/>
      <c r="C228" s="173"/>
      <c r="D228" s="20"/>
      <c r="E228" s="137"/>
      <c r="F228" s="137"/>
      <c r="G228" s="137"/>
      <c r="H228" s="137"/>
      <c r="I228" s="137"/>
      <c r="J228" s="137"/>
      <c r="K228" s="137"/>
      <c r="L228" s="137"/>
      <c r="M228" s="137"/>
      <c r="N228" s="137"/>
      <c r="O228" s="137"/>
      <c r="P228" s="137"/>
      <c r="Q228" s="137"/>
    </row>
    <row r="229" spans="2:17" x14ac:dyDescent="0.3">
      <c r="B229" s="173"/>
      <c r="C229" s="173"/>
      <c r="D229" s="20"/>
      <c r="E229" s="137"/>
      <c r="F229" s="137"/>
      <c r="G229" s="137"/>
      <c r="H229" s="137"/>
      <c r="I229" s="137"/>
      <c r="J229" s="137"/>
      <c r="K229" s="137"/>
      <c r="L229" s="137"/>
      <c r="M229" s="137"/>
      <c r="N229" s="137"/>
      <c r="O229" s="137"/>
      <c r="P229" s="137"/>
      <c r="Q229" s="137"/>
    </row>
    <row r="230" spans="2:17" x14ac:dyDescent="0.3">
      <c r="B230" s="173"/>
      <c r="C230" s="173"/>
      <c r="D230" s="20"/>
      <c r="E230" s="137"/>
      <c r="F230" s="137"/>
      <c r="G230" s="137"/>
      <c r="H230" s="137"/>
      <c r="I230" s="137"/>
      <c r="J230" s="137"/>
      <c r="K230" s="137"/>
      <c r="L230" s="137"/>
      <c r="M230" s="137"/>
      <c r="N230" s="137"/>
      <c r="O230" s="137"/>
      <c r="P230" s="137"/>
      <c r="Q230" s="137"/>
    </row>
    <row r="231" spans="2:17" x14ac:dyDescent="0.3">
      <c r="B231" s="173"/>
      <c r="C231" s="173"/>
      <c r="D231" s="20"/>
      <c r="E231" s="137"/>
      <c r="F231" s="137"/>
      <c r="G231" s="137"/>
      <c r="H231" s="137"/>
      <c r="I231" s="137"/>
      <c r="J231" s="137"/>
      <c r="K231" s="137"/>
      <c r="L231" s="137"/>
      <c r="M231" s="137"/>
      <c r="N231" s="137"/>
      <c r="O231" s="137"/>
      <c r="P231" s="137"/>
      <c r="Q231" s="137"/>
    </row>
    <row r="232" spans="2:17" x14ac:dyDescent="0.3">
      <c r="B232" s="173"/>
      <c r="C232" s="173"/>
      <c r="D232" s="20"/>
      <c r="E232" s="137"/>
      <c r="F232" s="137"/>
      <c r="G232" s="137"/>
      <c r="H232" s="137"/>
      <c r="I232" s="137"/>
      <c r="J232" s="137"/>
      <c r="K232" s="137"/>
      <c r="L232" s="137"/>
      <c r="M232" s="137"/>
      <c r="N232" s="137"/>
      <c r="O232" s="137"/>
      <c r="P232" s="137"/>
      <c r="Q232" s="137"/>
    </row>
    <row r="233" spans="2:17" x14ac:dyDescent="0.3">
      <c r="B233" s="173"/>
      <c r="C233" s="173"/>
      <c r="D233" s="20"/>
      <c r="E233" s="137"/>
      <c r="F233" s="137"/>
      <c r="G233" s="137"/>
      <c r="H233" s="137"/>
      <c r="I233" s="137"/>
      <c r="J233" s="137"/>
      <c r="K233" s="137"/>
      <c r="L233" s="137"/>
      <c r="M233" s="137"/>
      <c r="N233" s="137"/>
      <c r="O233" s="137"/>
      <c r="P233" s="137"/>
      <c r="Q233" s="137"/>
    </row>
    <row r="234" spans="2:17" x14ac:dyDescent="0.3">
      <c r="B234" s="173"/>
      <c r="C234" s="173"/>
      <c r="D234" s="20"/>
      <c r="E234" s="137"/>
      <c r="F234" s="137"/>
      <c r="G234" s="137"/>
      <c r="H234" s="137"/>
      <c r="I234" s="137"/>
      <c r="J234" s="137"/>
      <c r="K234" s="137"/>
      <c r="L234" s="137"/>
      <c r="M234" s="137"/>
      <c r="N234" s="137"/>
      <c r="O234" s="137"/>
      <c r="P234" s="137"/>
      <c r="Q234" s="137"/>
    </row>
    <row r="235" spans="2:17" x14ac:dyDescent="0.3">
      <c r="B235" s="173"/>
      <c r="C235" s="173"/>
      <c r="D235" s="20"/>
      <c r="E235" s="137"/>
      <c r="F235" s="137"/>
      <c r="G235" s="137"/>
      <c r="H235" s="137"/>
      <c r="I235" s="137"/>
      <c r="J235" s="137"/>
      <c r="K235" s="137"/>
      <c r="L235" s="137"/>
      <c r="M235" s="137"/>
      <c r="N235" s="137"/>
      <c r="O235" s="137"/>
      <c r="P235" s="137"/>
      <c r="Q235" s="137"/>
    </row>
    <row r="236" spans="2:17" x14ac:dyDescent="0.3">
      <c r="B236" s="173"/>
      <c r="C236" s="173"/>
      <c r="D236" s="20"/>
      <c r="E236" s="137"/>
      <c r="F236" s="137"/>
      <c r="G236" s="137"/>
      <c r="H236" s="137"/>
      <c r="I236" s="137"/>
      <c r="J236" s="137"/>
      <c r="K236" s="137"/>
      <c r="L236" s="137"/>
      <c r="M236" s="137"/>
      <c r="N236" s="137"/>
      <c r="O236" s="137"/>
      <c r="P236" s="137"/>
      <c r="Q236" s="137"/>
    </row>
    <row r="237" spans="2:17" x14ac:dyDescent="0.3">
      <c r="B237" s="173"/>
      <c r="C237" s="173"/>
      <c r="D237" s="20"/>
      <c r="E237" s="137"/>
      <c r="F237" s="137"/>
      <c r="G237" s="137"/>
      <c r="H237" s="137"/>
      <c r="I237" s="137"/>
      <c r="J237" s="137"/>
      <c r="K237" s="137"/>
      <c r="L237" s="137"/>
      <c r="M237" s="137"/>
      <c r="N237" s="137"/>
      <c r="O237" s="137"/>
      <c r="P237" s="137"/>
      <c r="Q237" s="137"/>
    </row>
    <row r="238" spans="2:17" x14ac:dyDescent="0.3">
      <c r="B238" s="173"/>
      <c r="C238" s="173"/>
      <c r="D238" s="20"/>
      <c r="E238" s="137"/>
      <c r="F238" s="137"/>
      <c r="G238" s="137"/>
      <c r="H238" s="137"/>
      <c r="I238" s="137"/>
      <c r="J238" s="137"/>
      <c r="K238" s="137"/>
      <c r="L238" s="137"/>
      <c r="M238" s="137"/>
      <c r="N238" s="137"/>
      <c r="O238" s="137"/>
      <c r="P238" s="137"/>
      <c r="Q238" s="137"/>
    </row>
    <row r="239" spans="2:17" x14ac:dyDescent="0.3">
      <c r="B239" s="173"/>
      <c r="C239" s="173"/>
      <c r="D239" s="20"/>
      <c r="E239" s="137"/>
      <c r="F239" s="137"/>
      <c r="G239" s="137"/>
      <c r="H239" s="137"/>
      <c r="I239" s="137"/>
      <c r="J239" s="137"/>
      <c r="K239" s="137"/>
      <c r="L239" s="137"/>
      <c r="M239" s="137"/>
      <c r="N239" s="137"/>
      <c r="O239" s="137"/>
      <c r="P239" s="137"/>
      <c r="Q239" s="137"/>
    </row>
    <row r="240" spans="2:17" x14ac:dyDescent="0.3">
      <c r="B240" s="173"/>
      <c r="C240" s="173"/>
      <c r="D240" s="20"/>
      <c r="E240" s="137"/>
      <c r="F240" s="137"/>
      <c r="G240" s="137"/>
      <c r="H240" s="137"/>
      <c r="I240" s="137"/>
      <c r="J240" s="137"/>
      <c r="K240" s="137"/>
      <c r="L240" s="137"/>
      <c r="M240" s="137"/>
      <c r="N240" s="137"/>
      <c r="O240" s="137"/>
      <c r="P240" s="137"/>
      <c r="Q240" s="137"/>
    </row>
    <row r="241" spans="2:17" x14ac:dyDescent="0.3">
      <c r="B241" s="173"/>
      <c r="C241" s="173"/>
      <c r="D241" s="20"/>
      <c r="E241" s="137"/>
      <c r="F241" s="137"/>
      <c r="G241" s="137"/>
      <c r="H241" s="137"/>
      <c r="I241" s="137"/>
      <c r="J241" s="137"/>
      <c r="K241" s="137"/>
      <c r="L241" s="137"/>
      <c r="M241" s="137"/>
      <c r="N241" s="137"/>
      <c r="O241" s="137"/>
      <c r="P241" s="137"/>
      <c r="Q241" s="137"/>
    </row>
    <row r="242" spans="2:17" x14ac:dyDescent="0.3">
      <c r="B242" s="173"/>
      <c r="C242" s="173"/>
      <c r="D242" s="20"/>
      <c r="E242" s="137"/>
      <c r="F242" s="137"/>
      <c r="G242" s="137"/>
      <c r="H242" s="137"/>
      <c r="I242" s="137"/>
      <c r="J242" s="137"/>
      <c r="K242" s="137"/>
      <c r="L242" s="137"/>
      <c r="M242" s="137"/>
      <c r="N242" s="137"/>
      <c r="O242" s="137"/>
      <c r="P242" s="137"/>
      <c r="Q242" s="137"/>
    </row>
    <row r="243" spans="2:17" x14ac:dyDescent="0.3">
      <c r="B243" s="173"/>
      <c r="C243" s="173"/>
      <c r="D243" s="20"/>
      <c r="E243" s="137"/>
      <c r="F243" s="137"/>
      <c r="G243" s="137"/>
      <c r="H243" s="137"/>
      <c r="I243" s="137"/>
      <c r="J243" s="137"/>
      <c r="K243" s="137"/>
      <c r="L243" s="137"/>
      <c r="M243" s="137"/>
      <c r="N243" s="137"/>
      <c r="O243" s="137"/>
      <c r="P243" s="137"/>
      <c r="Q243" s="137"/>
    </row>
    <row r="244" spans="2:17" x14ac:dyDescent="0.3">
      <c r="E244" s="137"/>
      <c r="F244" s="137"/>
      <c r="G244" s="137"/>
      <c r="H244" s="137"/>
      <c r="I244" s="137"/>
      <c r="J244" s="137"/>
      <c r="K244" s="137"/>
      <c r="L244" s="137"/>
      <c r="M244" s="137"/>
      <c r="N244" s="137"/>
      <c r="O244" s="137"/>
      <c r="P244" s="137"/>
      <c r="Q244" s="137"/>
    </row>
    <row r="245" spans="2:17" x14ac:dyDescent="0.3">
      <c r="E245" s="137"/>
      <c r="F245" s="137"/>
      <c r="G245" s="137"/>
      <c r="H245" s="137"/>
      <c r="I245" s="137"/>
      <c r="J245" s="137"/>
      <c r="K245" s="137"/>
      <c r="L245" s="137"/>
      <c r="M245" s="137"/>
      <c r="N245" s="137"/>
      <c r="O245" s="137"/>
      <c r="P245" s="137"/>
      <c r="Q245" s="137"/>
    </row>
    <row r="246" spans="2:17" x14ac:dyDescent="0.3">
      <c r="E246" s="137"/>
      <c r="F246" s="137"/>
      <c r="G246" s="137"/>
      <c r="H246" s="137"/>
      <c r="I246" s="137"/>
      <c r="J246" s="137"/>
      <c r="K246" s="137"/>
      <c r="L246" s="137"/>
      <c r="M246" s="137"/>
      <c r="N246" s="137"/>
      <c r="O246" s="137"/>
      <c r="P246" s="137"/>
      <c r="Q246" s="137"/>
    </row>
    <row r="247" spans="2:17" x14ac:dyDescent="0.3">
      <c r="E247" s="137"/>
      <c r="F247" s="137"/>
      <c r="G247" s="137"/>
      <c r="H247" s="137"/>
      <c r="I247" s="137"/>
      <c r="J247" s="137"/>
      <c r="K247" s="137"/>
      <c r="L247" s="137"/>
      <c r="M247" s="137"/>
      <c r="N247" s="137"/>
      <c r="O247" s="137"/>
      <c r="P247" s="137"/>
      <c r="Q247" s="137"/>
    </row>
    <row r="248" spans="2:17" x14ac:dyDescent="0.3">
      <c r="E248" s="137"/>
      <c r="F248" s="137"/>
      <c r="G248" s="137"/>
      <c r="H248" s="137"/>
      <c r="I248" s="137"/>
      <c r="J248" s="137"/>
      <c r="K248" s="137"/>
      <c r="L248" s="137"/>
      <c r="M248" s="137"/>
      <c r="N248" s="137"/>
      <c r="O248" s="137"/>
      <c r="P248" s="137"/>
      <c r="Q248" s="137"/>
    </row>
    <row r="249" spans="2:17" x14ac:dyDescent="0.3">
      <c r="E249" s="137"/>
      <c r="F249" s="137"/>
      <c r="G249" s="137"/>
      <c r="H249" s="137"/>
      <c r="I249" s="137"/>
      <c r="J249" s="137"/>
      <c r="K249" s="137"/>
      <c r="L249" s="137"/>
      <c r="M249" s="137"/>
      <c r="N249" s="137"/>
      <c r="O249" s="137"/>
      <c r="P249" s="137"/>
      <c r="Q249" s="137"/>
    </row>
    <row r="250" spans="2:17" x14ac:dyDescent="0.3">
      <c r="E250" s="137"/>
      <c r="F250" s="137"/>
      <c r="G250" s="137"/>
      <c r="H250" s="137"/>
      <c r="I250" s="137"/>
      <c r="J250" s="137"/>
      <c r="K250" s="137"/>
      <c r="L250" s="137"/>
      <c r="M250" s="137"/>
      <c r="N250" s="137"/>
      <c r="O250" s="137"/>
      <c r="P250" s="137"/>
      <c r="Q250" s="137"/>
    </row>
    <row r="251" spans="2:17" x14ac:dyDescent="0.3">
      <c r="E251" s="137"/>
      <c r="F251" s="137"/>
      <c r="G251" s="137"/>
      <c r="H251" s="137"/>
      <c r="I251" s="137"/>
      <c r="J251" s="137"/>
      <c r="K251" s="137"/>
      <c r="L251" s="137"/>
      <c r="M251" s="137"/>
      <c r="N251" s="137"/>
      <c r="O251" s="137"/>
      <c r="P251" s="137"/>
      <c r="Q251" s="137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8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indexed="48"/>
    <outlinePr applyStyles="1" summaryBelow="0"/>
    <pageSetUpPr fitToPage="1"/>
  </sheetPr>
  <dimension ref="A2:S238"/>
  <sheetViews>
    <sheetView workbookViewId="0">
      <selection activeCell="H17" sqref="H17"/>
    </sheetView>
  </sheetViews>
  <sheetFormatPr defaultColWidth="9.1796875" defaultRowHeight="13" outlineLevelRow="1" x14ac:dyDescent="0.3"/>
  <cols>
    <col min="1" max="1" width="66" style="150" bestFit="1" customWidth="1"/>
    <col min="2" max="2" width="17.453125" style="186" customWidth="1"/>
    <col min="3" max="3" width="18.1796875" style="186" customWidth="1"/>
    <col min="4" max="4" width="11.453125" style="33" bestFit="1" customWidth="1"/>
    <col min="5" max="5" width="17.1796875" style="186" customWidth="1"/>
    <col min="6" max="6" width="17.54296875" style="186" customWidth="1"/>
    <col min="7" max="7" width="11.453125" style="33" bestFit="1" customWidth="1"/>
    <col min="8" max="8" width="16.1796875" style="186" bestFit="1" customWidth="1"/>
    <col min="9" max="16384" width="9.1796875" style="150"/>
  </cols>
  <sheetData>
    <row r="2" spans="1:19" ht="18.5" x14ac:dyDescent="0.45">
      <c r="A2" s="5" t="s">
        <v>217</v>
      </c>
      <c r="B2" s="3"/>
      <c r="C2" s="3"/>
      <c r="D2" s="3"/>
      <c r="E2" s="3"/>
      <c r="F2" s="3"/>
      <c r="G2" s="3"/>
      <c r="H2" s="3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</row>
    <row r="3" spans="1:19" x14ac:dyDescent="0.3">
      <c r="A3" s="121"/>
    </row>
    <row r="4" spans="1:19" s="140" customFormat="1" x14ac:dyDescent="0.3">
      <c r="B4" s="175"/>
      <c r="C4" s="175"/>
      <c r="D4" s="8"/>
      <c r="E4" s="175"/>
      <c r="F4" s="175"/>
      <c r="G4" s="8"/>
      <c r="H4" s="140" t="str">
        <f>VALVAL</f>
        <v>млрд. одиниць</v>
      </c>
    </row>
    <row r="5" spans="1:19" s="43" customFormat="1" x14ac:dyDescent="0.25">
      <c r="A5" s="209"/>
      <c r="B5" s="261">
        <v>45291</v>
      </c>
      <c r="C5" s="262"/>
      <c r="D5" s="263"/>
      <c r="E5" s="261">
        <v>45535</v>
      </c>
      <c r="F5" s="262"/>
      <c r="G5" s="263"/>
      <c r="H5" s="213"/>
    </row>
    <row r="6" spans="1:19" s="229" customFormat="1" x14ac:dyDescent="0.25">
      <c r="A6" s="126"/>
      <c r="B6" s="34" t="s">
        <v>170</v>
      </c>
      <c r="C6" s="34" t="s">
        <v>173</v>
      </c>
      <c r="D6" s="125" t="s">
        <v>195</v>
      </c>
      <c r="E6" s="34" t="s">
        <v>170</v>
      </c>
      <c r="F6" s="34" t="s">
        <v>173</v>
      </c>
      <c r="G6" s="125" t="s">
        <v>195</v>
      </c>
      <c r="H6" s="34" t="s">
        <v>66</v>
      </c>
    </row>
    <row r="7" spans="1:19" s="253" customFormat="1" ht="15.5" x14ac:dyDescent="0.25">
      <c r="A7" s="158" t="s">
        <v>155</v>
      </c>
      <c r="B7" s="227">
        <f t="shared" ref="B7:H7" si="0">SUM(B8:B15)</f>
        <v>47.797612513899992</v>
      </c>
      <c r="C7" s="227">
        <f t="shared" si="0"/>
        <v>1815.4680375471598</v>
      </c>
      <c r="D7" s="54">
        <f t="shared" si="0"/>
        <v>0.32891899999999996</v>
      </c>
      <c r="E7" s="227">
        <f t="shared" si="0"/>
        <v>50.111848822989998</v>
      </c>
      <c r="F7" s="227">
        <f t="shared" si="0"/>
        <v>2064.1120642054098</v>
      </c>
      <c r="G7" s="54">
        <f t="shared" si="0"/>
        <v>0.32395099999999999</v>
      </c>
      <c r="H7" s="227">
        <f t="shared" si="0"/>
        <v>-4.9679999999999993E-3</v>
      </c>
    </row>
    <row r="8" spans="1:19" s="160" customFormat="1" x14ac:dyDescent="0.25">
      <c r="A8" s="202" t="s">
        <v>220</v>
      </c>
      <c r="B8" s="46">
        <v>6.6209420911899999</v>
      </c>
      <c r="C8" s="46">
        <v>251.47927088455</v>
      </c>
      <c r="D8" s="134">
        <v>4.5561999999999998E-2</v>
      </c>
      <c r="E8" s="46">
        <v>6.30828479998</v>
      </c>
      <c r="F8" s="46">
        <v>259.83888173831002</v>
      </c>
      <c r="G8" s="134">
        <v>4.0779999999999997E-2</v>
      </c>
      <c r="H8" s="46">
        <v>-4.7819999999999998E-3</v>
      </c>
    </row>
    <row r="9" spans="1:19" s="160" customFormat="1" x14ac:dyDescent="0.25">
      <c r="A9" s="202" t="s">
        <v>193</v>
      </c>
      <c r="B9" s="46">
        <v>11.997387543289999</v>
      </c>
      <c r="C9" s="46">
        <v>455.68957262433997</v>
      </c>
      <c r="D9" s="134">
        <v>8.2559999999999995E-2</v>
      </c>
      <c r="E9" s="46">
        <v>13.59408652788</v>
      </c>
      <c r="F9" s="46">
        <v>559.94178349186996</v>
      </c>
      <c r="G9" s="134">
        <v>8.788E-2</v>
      </c>
      <c r="H9" s="46">
        <v>5.3200000000000001E-3</v>
      </c>
    </row>
    <row r="10" spans="1:19" s="160" customFormat="1" x14ac:dyDescent="0.25">
      <c r="A10" s="202" t="s">
        <v>91</v>
      </c>
      <c r="B10" s="46">
        <v>0</v>
      </c>
      <c r="C10" s="46">
        <v>0</v>
      </c>
      <c r="D10" s="134">
        <v>0</v>
      </c>
      <c r="E10" s="46">
        <v>0.17480384742999999</v>
      </c>
      <c r="F10" s="46">
        <v>7.2001879558199997</v>
      </c>
      <c r="G10" s="134">
        <v>1.1299999999999999E-3</v>
      </c>
      <c r="H10" s="46">
        <v>1.1299999999999999E-3</v>
      </c>
    </row>
    <row r="11" spans="1:19" s="160" customFormat="1" x14ac:dyDescent="0.25">
      <c r="A11" s="202" t="s">
        <v>188</v>
      </c>
      <c r="B11" s="46">
        <v>0.94627132542000003</v>
      </c>
      <c r="C11" s="46">
        <v>35.941655990729998</v>
      </c>
      <c r="D11" s="134">
        <v>6.5120000000000004E-3</v>
      </c>
      <c r="E11" s="46">
        <v>0.92234639003999996</v>
      </c>
      <c r="F11" s="46">
        <v>37.99154004052</v>
      </c>
      <c r="G11" s="134">
        <v>5.9630000000000004E-3</v>
      </c>
      <c r="H11" s="46">
        <v>-5.4900000000000001E-4</v>
      </c>
    </row>
    <row r="12" spans="1:19" s="160" customFormat="1" x14ac:dyDescent="0.25">
      <c r="A12" s="202" t="s">
        <v>228</v>
      </c>
      <c r="B12" s="46">
        <v>0.36434208530000001</v>
      </c>
      <c r="C12" s="46">
        <v>13.838586820710001</v>
      </c>
      <c r="D12" s="134">
        <v>2.5070000000000001E-3</v>
      </c>
      <c r="E12" s="46">
        <v>0.27595239737999999</v>
      </c>
      <c r="F12" s="46">
        <v>11.366506843330001</v>
      </c>
      <c r="G12" s="134">
        <v>1.784E-3</v>
      </c>
      <c r="H12" s="46">
        <v>-7.2300000000000001E-4</v>
      </c>
    </row>
    <row r="13" spans="1:19" s="160" customFormat="1" x14ac:dyDescent="0.25">
      <c r="A13" s="202" t="s">
        <v>184</v>
      </c>
      <c r="B13" s="46">
        <v>3.8221106354200001</v>
      </c>
      <c r="C13" s="46">
        <v>145.172935</v>
      </c>
      <c r="D13" s="134">
        <v>2.6301999999999999E-2</v>
      </c>
      <c r="E13" s="46">
        <v>3.5244618245099999</v>
      </c>
      <c r="F13" s="46">
        <v>145.172935</v>
      </c>
      <c r="G13" s="134">
        <v>2.2783999999999999E-2</v>
      </c>
      <c r="H13" s="46">
        <v>-3.5179999999999999E-3</v>
      </c>
    </row>
    <row r="14" spans="1:19" x14ac:dyDescent="0.3">
      <c r="A14" s="63" t="s">
        <v>226</v>
      </c>
      <c r="B14" s="252">
        <v>7.5696794218700001</v>
      </c>
      <c r="C14" s="252">
        <v>287.51459167197999</v>
      </c>
      <c r="D14" s="82">
        <v>5.2090999999999998E-2</v>
      </c>
      <c r="E14" s="252">
        <v>6.9627516943099996</v>
      </c>
      <c r="F14" s="252">
        <v>286.79643856534</v>
      </c>
      <c r="G14" s="82">
        <v>4.5011000000000002E-2</v>
      </c>
      <c r="H14" s="46">
        <v>-7.0800000000000004E-3</v>
      </c>
      <c r="I14" s="137"/>
      <c r="J14" s="137"/>
      <c r="K14" s="137"/>
      <c r="L14" s="137"/>
      <c r="M14" s="137"/>
      <c r="N14" s="137"/>
      <c r="O14" s="137"/>
      <c r="P14" s="137"/>
      <c r="Q14" s="137"/>
    </row>
    <row r="15" spans="1:19" x14ac:dyDescent="0.3">
      <c r="A15" s="63" t="s">
        <v>119</v>
      </c>
      <c r="B15" s="252">
        <v>16.47687941141</v>
      </c>
      <c r="C15" s="252">
        <v>625.83142455484995</v>
      </c>
      <c r="D15" s="82">
        <v>0.113385</v>
      </c>
      <c r="E15" s="252">
        <v>18.34916134146</v>
      </c>
      <c r="F15" s="252">
        <v>755.80379057022003</v>
      </c>
      <c r="G15" s="82">
        <v>0.118619</v>
      </c>
      <c r="H15" s="46">
        <v>5.2339999999999999E-3</v>
      </c>
      <c r="I15" s="137"/>
      <c r="J15" s="137"/>
      <c r="K15" s="137"/>
      <c r="L15" s="137"/>
      <c r="M15" s="137"/>
      <c r="N15" s="137"/>
      <c r="O15" s="137"/>
      <c r="P15" s="137"/>
      <c r="Q15" s="137"/>
    </row>
    <row r="16" spans="1:19" x14ac:dyDescent="0.3">
      <c r="A16" s="63" t="s">
        <v>100</v>
      </c>
      <c r="B16" s="252">
        <v>2.928642612E-2</v>
      </c>
      <c r="C16" s="252">
        <v>1.11236875164</v>
      </c>
      <c r="D16" s="82">
        <v>2.02E-4</v>
      </c>
      <c r="E16" s="252">
        <v>0.14529130863</v>
      </c>
      <c r="F16" s="252">
        <v>5.9845635316200001</v>
      </c>
      <c r="G16" s="82">
        <v>9.3899999999999995E-4</v>
      </c>
      <c r="H16" s="252">
        <v>7.3800000000000005E-4</v>
      </c>
      <c r="I16" s="137"/>
      <c r="J16" s="137"/>
      <c r="K16" s="137"/>
      <c r="L16" s="137"/>
      <c r="M16" s="137"/>
      <c r="N16" s="137"/>
      <c r="O16" s="137"/>
      <c r="P16" s="137"/>
      <c r="Q16" s="137"/>
    </row>
    <row r="17" spans="1:19" x14ac:dyDescent="0.3">
      <c r="A17" s="63" t="s">
        <v>161</v>
      </c>
      <c r="B17" s="252">
        <v>97.490556499639993</v>
      </c>
      <c r="C17" s="252">
        <v>3702.9253131956002</v>
      </c>
      <c r="D17" s="82">
        <v>0.67088000000000003</v>
      </c>
      <c r="E17" s="252">
        <v>104.43264249676</v>
      </c>
      <c r="F17" s="252">
        <v>4301.5909876960304</v>
      </c>
      <c r="G17" s="82">
        <v>0.67510999999999999</v>
      </c>
      <c r="H17" s="165">
        <v>4.2300000000000003E-3</v>
      </c>
      <c r="I17" s="137"/>
      <c r="J17" s="137"/>
      <c r="K17" s="137"/>
      <c r="L17" s="137"/>
      <c r="M17" s="137"/>
      <c r="N17" s="137"/>
      <c r="O17" s="137"/>
      <c r="P17" s="137"/>
      <c r="Q17" s="137"/>
    </row>
    <row r="18" spans="1:19" x14ac:dyDescent="0.3">
      <c r="A18" s="209"/>
      <c r="B18" s="261">
        <v>45291</v>
      </c>
      <c r="C18" s="262"/>
      <c r="D18" s="263"/>
      <c r="E18" s="261">
        <v>45535</v>
      </c>
      <c r="F18" s="262"/>
      <c r="G18" s="263"/>
      <c r="H18" s="21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</row>
    <row r="19" spans="1:19" s="93" customFormat="1" x14ac:dyDescent="0.3">
      <c r="A19" s="244"/>
      <c r="B19" s="131" t="s">
        <v>170</v>
      </c>
      <c r="C19" s="131" t="s">
        <v>173</v>
      </c>
      <c r="D19" s="242" t="s">
        <v>195</v>
      </c>
      <c r="E19" s="131" t="s">
        <v>170</v>
      </c>
      <c r="F19" s="131" t="s">
        <v>173</v>
      </c>
      <c r="G19" s="242" t="s">
        <v>195</v>
      </c>
      <c r="H19" s="131" t="s">
        <v>66</v>
      </c>
      <c r="I19" s="81"/>
      <c r="J19" s="81"/>
      <c r="K19" s="81"/>
      <c r="L19" s="81"/>
      <c r="M19" s="81"/>
      <c r="N19" s="81"/>
      <c r="O19" s="81"/>
      <c r="P19" s="81"/>
      <c r="Q19" s="81"/>
    </row>
    <row r="20" spans="1:19" s="108" customFormat="1" ht="14.5" x14ac:dyDescent="0.35">
      <c r="A20" s="72" t="s">
        <v>155</v>
      </c>
      <c r="B20" s="152">
        <f t="shared" ref="B20:H20" si="1">B$21+B$30</f>
        <v>145.31745543966002</v>
      </c>
      <c r="C20" s="152">
        <f t="shared" si="1"/>
        <v>5519.5057194944002</v>
      </c>
      <c r="D20" s="240">
        <f t="shared" si="1"/>
        <v>0.99999899999999997</v>
      </c>
      <c r="E20" s="152">
        <f t="shared" si="1"/>
        <v>154.68978262838002</v>
      </c>
      <c r="F20" s="152">
        <f t="shared" si="1"/>
        <v>6371.6876154330603</v>
      </c>
      <c r="G20" s="240">
        <f t="shared" si="1"/>
        <v>1</v>
      </c>
      <c r="H20" s="152">
        <f t="shared" si="1"/>
        <v>0</v>
      </c>
      <c r="I20" s="91"/>
      <c r="J20" s="91"/>
      <c r="K20" s="91"/>
      <c r="L20" s="91"/>
      <c r="M20" s="91"/>
      <c r="N20" s="91"/>
      <c r="O20" s="91"/>
      <c r="P20" s="91"/>
      <c r="Q20" s="91"/>
    </row>
    <row r="21" spans="1:19" s="255" customFormat="1" ht="14.5" x14ac:dyDescent="0.35">
      <c r="A21" s="103" t="s">
        <v>68</v>
      </c>
      <c r="B21" s="204">
        <f t="shared" ref="B21:H21" si="2">SUM(B$22:B$29)</f>
        <v>136.59196737241001</v>
      </c>
      <c r="C21" s="204">
        <f t="shared" si="2"/>
        <v>5188.0907415274305</v>
      </c>
      <c r="D21" s="31">
        <f t="shared" si="2"/>
        <v>0.93995499999999998</v>
      </c>
      <c r="E21" s="204">
        <f t="shared" si="2"/>
        <v>147.58083686668002</v>
      </c>
      <c r="F21" s="204">
        <f t="shared" si="2"/>
        <v>6078.8694286145201</v>
      </c>
      <c r="G21" s="31">
        <f t="shared" si="2"/>
        <v>0.954044</v>
      </c>
      <c r="H21" s="204">
        <f t="shared" si="2"/>
        <v>1.4088E-2</v>
      </c>
      <c r="I21" s="247"/>
      <c r="J21" s="247"/>
      <c r="K21" s="247"/>
      <c r="L21" s="247"/>
      <c r="M21" s="247"/>
      <c r="N21" s="247"/>
      <c r="O21" s="247"/>
      <c r="P21" s="247"/>
      <c r="Q21" s="247"/>
    </row>
    <row r="22" spans="1:19" s="28" customFormat="1" outlineLevel="1" x14ac:dyDescent="0.3">
      <c r="A22" s="66" t="s">
        <v>220</v>
      </c>
      <c r="B22" s="206">
        <v>5.38407265756</v>
      </c>
      <c r="C22" s="206">
        <v>204.50000130897999</v>
      </c>
      <c r="D22" s="35">
        <v>3.705E-2</v>
      </c>
      <c r="E22" s="206">
        <v>5.2654759606699999</v>
      </c>
      <c r="F22" s="206">
        <v>216.88548136643999</v>
      </c>
      <c r="G22" s="35">
        <v>3.4039E-2</v>
      </c>
      <c r="H22" s="206">
        <v>-3.0109999999999998E-3</v>
      </c>
      <c r="I22" s="16"/>
      <c r="J22" s="16"/>
      <c r="K22" s="16"/>
      <c r="L22" s="16"/>
      <c r="M22" s="16"/>
      <c r="N22" s="16"/>
      <c r="O22" s="16"/>
      <c r="P22" s="16"/>
      <c r="Q22" s="16"/>
    </row>
    <row r="23" spans="1:19" outlineLevel="1" x14ac:dyDescent="0.3">
      <c r="A23" s="41" t="s">
        <v>193</v>
      </c>
      <c r="B23" s="252">
        <v>10.63510229605</v>
      </c>
      <c r="C23" s="252">
        <v>403.94670944956999</v>
      </c>
      <c r="D23" s="82">
        <v>7.3185E-2</v>
      </c>
      <c r="E23" s="252">
        <v>12.243818220250001</v>
      </c>
      <c r="F23" s="252">
        <v>504.32409687376997</v>
      </c>
      <c r="G23" s="82">
        <v>7.9150999999999999E-2</v>
      </c>
      <c r="H23" s="252">
        <v>5.9649999999999998E-3</v>
      </c>
      <c r="I23" s="137"/>
      <c r="J23" s="137"/>
      <c r="K23" s="137"/>
      <c r="L23" s="137"/>
      <c r="M23" s="137"/>
      <c r="N23" s="137"/>
      <c r="O23" s="137"/>
      <c r="P23" s="137"/>
      <c r="Q23" s="137"/>
    </row>
    <row r="24" spans="1:19" outlineLevel="1" x14ac:dyDescent="0.3">
      <c r="A24" s="41" t="s">
        <v>91</v>
      </c>
      <c r="B24" s="252">
        <v>0</v>
      </c>
      <c r="C24" s="252">
        <v>0</v>
      </c>
      <c r="D24" s="82">
        <v>0</v>
      </c>
      <c r="E24" s="252">
        <v>0.17480384742999999</v>
      </c>
      <c r="F24" s="252">
        <v>7.2001879558199997</v>
      </c>
      <c r="G24" s="82">
        <v>1.1299999999999999E-3</v>
      </c>
      <c r="H24" s="252">
        <v>1.1299999999999999E-3</v>
      </c>
      <c r="I24" s="137"/>
      <c r="J24" s="137"/>
      <c r="K24" s="137"/>
      <c r="L24" s="137"/>
      <c r="M24" s="137"/>
      <c r="N24" s="137"/>
      <c r="O24" s="137"/>
      <c r="P24" s="137"/>
      <c r="Q24" s="137"/>
    </row>
    <row r="25" spans="1:19" outlineLevel="1" x14ac:dyDescent="0.3">
      <c r="A25" s="41" t="s">
        <v>188</v>
      </c>
      <c r="B25" s="252">
        <v>0.94627132542000003</v>
      </c>
      <c r="C25" s="252">
        <v>35.941655990729998</v>
      </c>
      <c r="D25" s="82">
        <v>6.5120000000000004E-3</v>
      </c>
      <c r="E25" s="252">
        <v>0.92234639003999996</v>
      </c>
      <c r="F25" s="252">
        <v>37.99154004052</v>
      </c>
      <c r="G25" s="82">
        <v>5.9630000000000004E-3</v>
      </c>
      <c r="H25" s="252">
        <v>-5.4900000000000001E-4</v>
      </c>
      <c r="I25" s="137"/>
      <c r="J25" s="137"/>
      <c r="K25" s="137"/>
      <c r="L25" s="137"/>
      <c r="M25" s="137"/>
      <c r="N25" s="137"/>
      <c r="O25" s="137"/>
      <c r="P25" s="137"/>
      <c r="Q25" s="137"/>
    </row>
    <row r="26" spans="1:19" outlineLevel="1" x14ac:dyDescent="0.3">
      <c r="A26" s="41" t="s">
        <v>184</v>
      </c>
      <c r="B26" s="252">
        <v>3.8221106354200001</v>
      </c>
      <c r="C26" s="252">
        <v>145.172935</v>
      </c>
      <c r="D26" s="82">
        <v>2.6301999999999999E-2</v>
      </c>
      <c r="E26" s="252">
        <v>3.5244618245099999</v>
      </c>
      <c r="F26" s="252">
        <v>145.172935</v>
      </c>
      <c r="G26" s="82">
        <v>2.2783999999999999E-2</v>
      </c>
      <c r="H26" s="252">
        <v>-3.5179999999999999E-3</v>
      </c>
      <c r="I26" s="137"/>
      <c r="J26" s="137"/>
      <c r="K26" s="137"/>
      <c r="L26" s="137"/>
      <c r="M26" s="137"/>
      <c r="N26" s="137"/>
      <c r="O26" s="137"/>
      <c r="P26" s="137"/>
      <c r="Q26" s="137"/>
    </row>
    <row r="27" spans="1:19" outlineLevel="1" x14ac:dyDescent="0.3">
      <c r="A27" s="41" t="s">
        <v>226</v>
      </c>
      <c r="B27" s="252">
        <v>7.37183537643</v>
      </c>
      <c r="C27" s="252">
        <v>280</v>
      </c>
      <c r="D27" s="82">
        <v>5.0729000000000003E-2</v>
      </c>
      <c r="E27" s="252">
        <v>6.7977499447399996</v>
      </c>
      <c r="F27" s="252">
        <v>280</v>
      </c>
      <c r="G27" s="82">
        <v>4.3943999999999997E-2</v>
      </c>
      <c r="H27" s="252">
        <v>-6.7850000000000002E-3</v>
      </c>
      <c r="I27" s="137"/>
      <c r="J27" s="137"/>
      <c r="K27" s="137"/>
      <c r="L27" s="137"/>
      <c r="M27" s="137"/>
      <c r="N27" s="137"/>
      <c r="O27" s="137"/>
      <c r="P27" s="137"/>
      <c r="Q27" s="137"/>
    </row>
    <row r="28" spans="1:19" outlineLevel="1" x14ac:dyDescent="0.3">
      <c r="A28" s="41" t="s">
        <v>119</v>
      </c>
      <c r="B28" s="252">
        <v>14.23695525804</v>
      </c>
      <c r="C28" s="252">
        <v>540.75372939198996</v>
      </c>
      <c r="D28" s="82">
        <v>9.7971000000000003E-2</v>
      </c>
      <c r="E28" s="252">
        <v>16.712071638120001</v>
      </c>
      <c r="F28" s="252">
        <v>688.3719019806</v>
      </c>
      <c r="G28" s="82">
        <v>0.10803599999999999</v>
      </c>
      <c r="H28" s="252">
        <v>1.0064999999999999E-2</v>
      </c>
      <c r="I28" s="137"/>
      <c r="J28" s="137"/>
      <c r="K28" s="137"/>
      <c r="L28" s="137"/>
      <c r="M28" s="137"/>
      <c r="N28" s="137"/>
      <c r="O28" s="137"/>
      <c r="P28" s="137"/>
      <c r="Q28" s="137"/>
    </row>
    <row r="29" spans="1:19" outlineLevel="1" x14ac:dyDescent="0.3">
      <c r="A29" s="41" t="s">
        <v>161</v>
      </c>
      <c r="B29" s="252">
        <v>94.195619823490006</v>
      </c>
      <c r="C29" s="252">
        <v>3577.77571038616</v>
      </c>
      <c r="D29" s="82">
        <v>0.64820599999999995</v>
      </c>
      <c r="E29" s="252">
        <v>101.94010904092001</v>
      </c>
      <c r="F29" s="252">
        <v>4198.9232853973699</v>
      </c>
      <c r="G29" s="82">
        <v>0.65899700000000005</v>
      </c>
      <c r="H29" s="252">
        <v>1.0791E-2</v>
      </c>
      <c r="I29" s="137"/>
      <c r="J29" s="137"/>
      <c r="K29" s="137"/>
      <c r="L29" s="137"/>
      <c r="M29" s="137"/>
      <c r="N29" s="137"/>
      <c r="O29" s="137"/>
      <c r="P29" s="137"/>
      <c r="Q29" s="137"/>
    </row>
    <row r="30" spans="1:19" ht="14.5" x14ac:dyDescent="0.35">
      <c r="A30" s="231" t="s">
        <v>14</v>
      </c>
      <c r="B30" s="141">
        <f t="shared" ref="B30:H30" si="3">SUM(B$31:B$37)</f>
        <v>8.7254880672499997</v>
      </c>
      <c r="C30" s="141">
        <f t="shared" si="3"/>
        <v>331.41497796696996</v>
      </c>
      <c r="D30" s="246">
        <f t="shared" si="3"/>
        <v>6.0044E-2</v>
      </c>
      <c r="E30" s="141">
        <f t="shared" si="3"/>
        <v>7.1089457616999994</v>
      </c>
      <c r="F30" s="141">
        <f t="shared" si="3"/>
        <v>292.81818681854003</v>
      </c>
      <c r="G30" s="246">
        <f t="shared" si="3"/>
        <v>4.5955999999999997E-2</v>
      </c>
      <c r="H30" s="141">
        <f t="shared" si="3"/>
        <v>-1.4088000000000002E-2</v>
      </c>
      <c r="I30" s="137"/>
      <c r="J30" s="137"/>
      <c r="K30" s="137"/>
      <c r="L30" s="137"/>
      <c r="M30" s="137"/>
      <c r="N30" s="137"/>
      <c r="O30" s="137"/>
      <c r="P30" s="137"/>
      <c r="Q30" s="137"/>
    </row>
    <row r="31" spans="1:19" outlineLevel="1" x14ac:dyDescent="0.3">
      <c r="A31" s="41" t="s">
        <v>220</v>
      </c>
      <c r="B31" s="252">
        <v>1.2368694336299999</v>
      </c>
      <c r="C31" s="252">
        <v>46.979269575570001</v>
      </c>
      <c r="D31" s="82">
        <v>8.5109999999999995E-3</v>
      </c>
      <c r="E31" s="252">
        <v>1.0428088393099999</v>
      </c>
      <c r="F31" s="252">
        <v>42.953400371870003</v>
      </c>
      <c r="G31" s="82">
        <v>6.7409999999999996E-3</v>
      </c>
      <c r="H31" s="252">
        <v>-1.7700000000000001E-3</v>
      </c>
      <c r="I31" s="137"/>
      <c r="J31" s="137"/>
      <c r="K31" s="137"/>
      <c r="L31" s="137"/>
      <c r="M31" s="137"/>
      <c r="N31" s="137"/>
      <c r="O31" s="137"/>
      <c r="P31" s="137"/>
      <c r="Q31" s="137"/>
    </row>
    <row r="32" spans="1:19" outlineLevel="1" x14ac:dyDescent="0.3">
      <c r="A32" s="41" t="s">
        <v>193</v>
      </c>
      <c r="B32" s="252">
        <v>1.36228524724</v>
      </c>
      <c r="C32" s="252">
        <v>51.742863174770001</v>
      </c>
      <c r="D32" s="82">
        <v>9.3749999999999997E-3</v>
      </c>
      <c r="E32" s="252">
        <v>1.3502683076299999</v>
      </c>
      <c r="F32" s="252">
        <v>55.617686618100002</v>
      </c>
      <c r="G32" s="82">
        <v>8.7290000000000006E-3</v>
      </c>
      <c r="H32" s="252">
        <v>-6.4599999999999998E-4</v>
      </c>
      <c r="I32" s="137"/>
      <c r="J32" s="137"/>
      <c r="K32" s="137"/>
      <c r="L32" s="137"/>
      <c r="M32" s="137"/>
      <c r="N32" s="137"/>
      <c r="O32" s="137"/>
      <c r="P32" s="137"/>
      <c r="Q32" s="137"/>
    </row>
    <row r="33" spans="1:17" outlineLevel="1" x14ac:dyDescent="0.3">
      <c r="A33" s="41" t="s">
        <v>228</v>
      </c>
      <c r="B33" s="252">
        <v>0.36434208530000001</v>
      </c>
      <c r="C33" s="252">
        <v>13.838586820710001</v>
      </c>
      <c r="D33" s="82">
        <v>2.5070000000000001E-3</v>
      </c>
      <c r="E33" s="252">
        <v>0.27595239737999999</v>
      </c>
      <c r="F33" s="252">
        <v>11.366506843330001</v>
      </c>
      <c r="G33" s="82">
        <v>1.784E-3</v>
      </c>
      <c r="H33" s="252">
        <v>-7.2300000000000001E-4</v>
      </c>
      <c r="I33" s="137"/>
      <c r="J33" s="137"/>
      <c r="K33" s="137"/>
      <c r="L33" s="137"/>
      <c r="M33" s="137"/>
      <c r="N33" s="137"/>
      <c r="O33" s="137"/>
      <c r="P33" s="137"/>
      <c r="Q33" s="137"/>
    </row>
    <row r="34" spans="1:17" outlineLevel="1" x14ac:dyDescent="0.3">
      <c r="A34" s="41" t="s">
        <v>226</v>
      </c>
      <c r="B34" s="252">
        <v>0.19784404544</v>
      </c>
      <c r="C34" s="252">
        <v>7.5145916719799999</v>
      </c>
      <c r="D34" s="82">
        <v>1.361E-3</v>
      </c>
      <c r="E34" s="252">
        <v>0.16500174956999999</v>
      </c>
      <c r="F34" s="252">
        <v>6.7964385653399999</v>
      </c>
      <c r="G34" s="82">
        <v>1.067E-3</v>
      </c>
      <c r="H34" s="252">
        <v>-2.9500000000000001E-4</v>
      </c>
      <c r="I34" s="137"/>
      <c r="J34" s="137"/>
      <c r="K34" s="137"/>
      <c r="L34" s="137"/>
      <c r="M34" s="137"/>
      <c r="N34" s="137"/>
      <c r="O34" s="137"/>
      <c r="P34" s="137"/>
      <c r="Q34" s="137"/>
    </row>
    <row r="35" spans="1:17" outlineLevel="1" x14ac:dyDescent="0.3">
      <c r="A35" s="41" t="s">
        <v>119</v>
      </c>
      <c r="B35" s="252">
        <v>2.2399241533700001</v>
      </c>
      <c r="C35" s="252">
        <v>85.077695162859996</v>
      </c>
      <c r="D35" s="82">
        <v>1.5414000000000001E-2</v>
      </c>
      <c r="E35" s="252">
        <v>1.63708970334</v>
      </c>
      <c r="F35" s="252">
        <v>67.431888589620002</v>
      </c>
      <c r="G35" s="82">
        <v>1.0583E-2</v>
      </c>
      <c r="H35" s="252">
        <v>-4.8310000000000002E-3</v>
      </c>
      <c r="I35" s="137"/>
      <c r="J35" s="137"/>
      <c r="K35" s="137"/>
      <c r="L35" s="137"/>
      <c r="M35" s="137"/>
      <c r="N35" s="137"/>
      <c r="O35" s="137"/>
      <c r="P35" s="137"/>
      <c r="Q35" s="137"/>
    </row>
    <row r="36" spans="1:17" outlineLevel="1" x14ac:dyDescent="0.3">
      <c r="A36" s="41" t="s">
        <v>100</v>
      </c>
      <c r="B36" s="252">
        <v>2.928642612E-2</v>
      </c>
      <c r="C36" s="252">
        <v>1.11236875164</v>
      </c>
      <c r="D36" s="82">
        <v>2.02E-4</v>
      </c>
      <c r="E36" s="252">
        <v>0.14529130863</v>
      </c>
      <c r="F36" s="252">
        <v>5.9845635316200001</v>
      </c>
      <c r="G36" s="82">
        <v>9.3899999999999995E-4</v>
      </c>
      <c r="H36" s="252">
        <v>7.3800000000000005E-4</v>
      </c>
      <c r="I36" s="137"/>
      <c r="J36" s="137"/>
      <c r="K36" s="137"/>
      <c r="L36" s="137"/>
      <c r="M36" s="137"/>
      <c r="N36" s="137"/>
      <c r="O36" s="137"/>
      <c r="P36" s="137"/>
      <c r="Q36" s="137"/>
    </row>
    <row r="37" spans="1:17" outlineLevel="1" x14ac:dyDescent="0.3">
      <c r="A37" s="41" t="s">
        <v>161</v>
      </c>
      <c r="B37" s="252">
        <v>3.2949366761499999</v>
      </c>
      <c r="C37" s="252">
        <v>125.14960280944</v>
      </c>
      <c r="D37" s="82">
        <v>2.2674E-2</v>
      </c>
      <c r="E37" s="252">
        <v>2.4925334558399999</v>
      </c>
      <c r="F37" s="252">
        <v>102.66770229866</v>
      </c>
      <c r="G37" s="82">
        <v>1.6112999999999999E-2</v>
      </c>
      <c r="H37" s="252">
        <v>-6.561E-3</v>
      </c>
      <c r="I37" s="137"/>
      <c r="J37" s="137"/>
      <c r="K37" s="137"/>
      <c r="L37" s="137"/>
      <c r="M37" s="137"/>
      <c r="N37" s="137"/>
      <c r="O37" s="137"/>
      <c r="P37" s="137"/>
      <c r="Q37" s="137"/>
    </row>
    <row r="38" spans="1:17" x14ac:dyDescent="0.3">
      <c r="B38" s="173"/>
      <c r="C38" s="173"/>
      <c r="D38" s="20"/>
      <c r="E38" s="173"/>
      <c r="F38" s="173"/>
      <c r="G38" s="20"/>
      <c r="H38" s="173"/>
      <c r="I38" s="137"/>
      <c r="J38" s="137"/>
      <c r="K38" s="137"/>
      <c r="L38" s="137"/>
      <c r="M38" s="137"/>
      <c r="N38" s="137"/>
      <c r="O38" s="137"/>
      <c r="P38" s="137"/>
      <c r="Q38" s="137"/>
    </row>
    <row r="39" spans="1:17" x14ac:dyDescent="0.3">
      <c r="B39" s="173"/>
      <c r="C39" s="173"/>
      <c r="D39" s="20"/>
      <c r="E39" s="173"/>
      <c r="F39" s="173"/>
      <c r="G39" s="20"/>
      <c r="H39" s="173"/>
      <c r="I39" s="137"/>
      <c r="J39" s="137"/>
      <c r="K39" s="137"/>
      <c r="L39" s="137"/>
      <c r="M39" s="137"/>
      <c r="N39" s="137"/>
      <c r="O39" s="137"/>
      <c r="P39" s="137"/>
      <c r="Q39" s="137"/>
    </row>
    <row r="40" spans="1:17" x14ac:dyDescent="0.3">
      <c r="B40" s="173"/>
      <c r="C40" s="173"/>
      <c r="D40" s="20"/>
      <c r="E40" s="173"/>
      <c r="F40" s="173"/>
      <c r="G40" s="20"/>
      <c r="H40" s="173"/>
      <c r="I40" s="137"/>
      <c r="J40" s="137"/>
      <c r="K40" s="137"/>
      <c r="L40" s="137"/>
      <c r="M40" s="137"/>
      <c r="N40" s="137"/>
      <c r="O40" s="137"/>
      <c r="P40" s="137"/>
      <c r="Q40" s="137"/>
    </row>
    <row r="41" spans="1:17" x14ac:dyDescent="0.3">
      <c r="B41" s="173"/>
      <c r="C41" s="173"/>
      <c r="D41" s="20"/>
      <c r="E41" s="173"/>
      <c r="F41" s="173"/>
      <c r="G41" s="20"/>
      <c r="H41" s="173"/>
      <c r="I41" s="137"/>
      <c r="J41" s="137"/>
      <c r="K41" s="137"/>
      <c r="L41" s="137"/>
      <c r="M41" s="137"/>
      <c r="N41" s="137"/>
      <c r="O41" s="137"/>
      <c r="P41" s="137"/>
      <c r="Q41" s="137"/>
    </row>
    <row r="42" spans="1:17" x14ac:dyDescent="0.3">
      <c r="B42" s="173"/>
      <c r="C42" s="173"/>
      <c r="D42" s="20"/>
      <c r="E42" s="173"/>
      <c r="F42" s="173"/>
      <c r="G42" s="20"/>
      <c r="H42" s="173"/>
      <c r="I42" s="137"/>
      <c r="J42" s="137"/>
      <c r="K42" s="137"/>
      <c r="L42" s="137"/>
      <c r="M42" s="137"/>
      <c r="N42" s="137"/>
      <c r="O42" s="137"/>
      <c r="P42" s="137"/>
      <c r="Q42" s="137"/>
    </row>
    <row r="43" spans="1:17" x14ac:dyDescent="0.3">
      <c r="B43" s="173"/>
      <c r="C43" s="173"/>
      <c r="D43" s="20"/>
      <c r="E43" s="173"/>
      <c r="F43" s="173"/>
      <c r="G43" s="20"/>
      <c r="H43" s="173"/>
      <c r="I43" s="137"/>
      <c r="J43" s="137"/>
      <c r="K43" s="137"/>
      <c r="L43" s="137"/>
      <c r="M43" s="137"/>
      <c r="N43" s="137"/>
      <c r="O43" s="137"/>
      <c r="P43" s="137"/>
      <c r="Q43" s="137"/>
    </row>
    <row r="44" spans="1:17" x14ac:dyDescent="0.3">
      <c r="B44" s="173"/>
      <c r="C44" s="173"/>
      <c r="D44" s="20"/>
      <c r="E44" s="173"/>
      <c r="F44" s="173"/>
      <c r="G44" s="20"/>
      <c r="H44" s="173"/>
      <c r="I44" s="137"/>
      <c r="J44" s="137"/>
      <c r="K44" s="137"/>
      <c r="L44" s="137"/>
      <c r="M44" s="137"/>
      <c r="N44" s="137"/>
      <c r="O44" s="137"/>
      <c r="P44" s="137"/>
      <c r="Q44" s="137"/>
    </row>
    <row r="45" spans="1:17" x14ac:dyDescent="0.3">
      <c r="B45" s="173"/>
      <c r="C45" s="173"/>
      <c r="D45" s="20"/>
      <c r="E45" s="173"/>
      <c r="F45" s="173"/>
      <c r="G45" s="20"/>
      <c r="H45" s="173"/>
      <c r="I45" s="137"/>
      <c r="J45" s="137"/>
      <c r="K45" s="137"/>
      <c r="L45" s="137"/>
      <c r="M45" s="137"/>
      <c r="N45" s="137"/>
      <c r="O45" s="137"/>
      <c r="P45" s="137"/>
      <c r="Q45" s="137"/>
    </row>
    <row r="46" spans="1:17" x14ac:dyDescent="0.3">
      <c r="B46" s="173"/>
      <c r="C46" s="173"/>
      <c r="D46" s="20"/>
      <c r="E46" s="173"/>
      <c r="F46" s="173"/>
      <c r="G46" s="20"/>
      <c r="H46" s="173"/>
      <c r="I46" s="137"/>
      <c r="J46" s="137"/>
      <c r="K46" s="137"/>
      <c r="L46" s="137"/>
      <c r="M46" s="137"/>
      <c r="N46" s="137"/>
      <c r="O46" s="137"/>
      <c r="P46" s="137"/>
      <c r="Q46" s="137"/>
    </row>
    <row r="47" spans="1:17" x14ac:dyDescent="0.3">
      <c r="B47" s="173"/>
      <c r="C47" s="173"/>
      <c r="D47" s="20"/>
      <c r="E47" s="173"/>
      <c r="F47" s="173"/>
      <c r="G47" s="20"/>
      <c r="H47" s="173"/>
      <c r="I47" s="137"/>
      <c r="J47" s="137"/>
      <c r="K47" s="137"/>
      <c r="L47" s="137"/>
      <c r="M47" s="137"/>
      <c r="N47" s="137"/>
      <c r="O47" s="137"/>
      <c r="P47" s="137"/>
      <c r="Q47" s="137"/>
    </row>
    <row r="48" spans="1:17" x14ac:dyDescent="0.3">
      <c r="B48" s="173"/>
      <c r="C48" s="173"/>
      <c r="D48" s="20"/>
      <c r="E48" s="173"/>
      <c r="F48" s="173"/>
      <c r="G48" s="20"/>
      <c r="H48" s="173"/>
      <c r="I48" s="137"/>
      <c r="J48" s="137"/>
      <c r="K48" s="137"/>
      <c r="L48" s="137"/>
      <c r="M48" s="137"/>
      <c r="N48" s="137"/>
      <c r="O48" s="137"/>
      <c r="P48" s="137"/>
      <c r="Q48" s="137"/>
    </row>
    <row r="49" spans="2:17" x14ac:dyDescent="0.3">
      <c r="B49" s="173"/>
      <c r="C49" s="173"/>
      <c r="D49" s="20"/>
      <c r="E49" s="173"/>
      <c r="F49" s="173"/>
      <c r="G49" s="20"/>
      <c r="H49" s="173"/>
      <c r="I49" s="137"/>
      <c r="J49" s="137"/>
      <c r="K49" s="137"/>
      <c r="L49" s="137"/>
      <c r="M49" s="137"/>
      <c r="N49" s="137"/>
      <c r="O49" s="137"/>
      <c r="P49" s="137"/>
      <c r="Q49" s="137"/>
    </row>
    <row r="50" spans="2:17" x14ac:dyDescent="0.3">
      <c r="B50" s="173"/>
      <c r="C50" s="173"/>
      <c r="D50" s="20"/>
      <c r="E50" s="173"/>
      <c r="F50" s="173"/>
      <c r="G50" s="20"/>
      <c r="H50" s="173"/>
      <c r="I50" s="137"/>
      <c r="J50" s="137"/>
      <c r="K50" s="137"/>
      <c r="L50" s="137"/>
      <c r="M50" s="137"/>
      <c r="N50" s="137"/>
      <c r="O50" s="137"/>
      <c r="P50" s="137"/>
      <c r="Q50" s="137"/>
    </row>
    <row r="51" spans="2:17" x14ac:dyDescent="0.3">
      <c r="B51" s="173"/>
      <c r="C51" s="173"/>
      <c r="D51" s="20"/>
      <c r="E51" s="173"/>
      <c r="F51" s="173"/>
      <c r="G51" s="20"/>
      <c r="H51" s="173"/>
      <c r="I51" s="137"/>
      <c r="J51" s="137"/>
      <c r="K51" s="137"/>
      <c r="L51" s="137"/>
      <c r="M51" s="137"/>
      <c r="N51" s="137"/>
      <c r="O51" s="137"/>
      <c r="P51" s="137"/>
      <c r="Q51" s="137"/>
    </row>
    <row r="52" spans="2:17" x14ac:dyDescent="0.3">
      <c r="B52" s="173"/>
      <c r="C52" s="173"/>
      <c r="D52" s="20"/>
      <c r="E52" s="173"/>
      <c r="F52" s="173"/>
      <c r="G52" s="20"/>
      <c r="H52" s="173"/>
      <c r="I52" s="137"/>
      <c r="J52" s="137"/>
      <c r="K52" s="137"/>
      <c r="L52" s="137"/>
      <c r="M52" s="137"/>
      <c r="N52" s="137"/>
      <c r="O52" s="137"/>
      <c r="P52" s="137"/>
      <c r="Q52" s="137"/>
    </row>
    <row r="53" spans="2:17" x14ac:dyDescent="0.3">
      <c r="B53" s="173"/>
      <c r="C53" s="173"/>
      <c r="D53" s="20"/>
      <c r="E53" s="173"/>
      <c r="F53" s="173"/>
      <c r="G53" s="20"/>
      <c r="H53" s="173"/>
      <c r="I53" s="137"/>
      <c r="J53" s="137"/>
      <c r="K53" s="137"/>
      <c r="L53" s="137"/>
      <c r="M53" s="137"/>
      <c r="N53" s="137"/>
      <c r="O53" s="137"/>
      <c r="P53" s="137"/>
      <c r="Q53" s="137"/>
    </row>
    <row r="54" spans="2:17" x14ac:dyDescent="0.3">
      <c r="B54" s="173"/>
      <c r="C54" s="173"/>
      <c r="D54" s="20"/>
      <c r="E54" s="173"/>
      <c r="F54" s="173"/>
      <c r="G54" s="20"/>
      <c r="H54" s="173"/>
      <c r="I54" s="137"/>
      <c r="J54" s="137"/>
      <c r="K54" s="137"/>
      <c r="L54" s="137"/>
      <c r="M54" s="137"/>
      <c r="N54" s="137"/>
      <c r="O54" s="137"/>
      <c r="P54" s="137"/>
      <c r="Q54" s="137"/>
    </row>
    <row r="55" spans="2:17" x14ac:dyDescent="0.3">
      <c r="B55" s="173"/>
      <c r="C55" s="173"/>
      <c r="D55" s="20"/>
      <c r="E55" s="173"/>
      <c r="F55" s="173"/>
      <c r="G55" s="20"/>
      <c r="H55" s="173"/>
      <c r="I55" s="137"/>
      <c r="J55" s="137"/>
      <c r="K55" s="137"/>
      <c r="L55" s="137"/>
      <c r="M55" s="137"/>
      <c r="N55" s="137"/>
      <c r="O55" s="137"/>
      <c r="P55" s="137"/>
      <c r="Q55" s="137"/>
    </row>
    <row r="56" spans="2:17" x14ac:dyDescent="0.3">
      <c r="B56" s="173"/>
      <c r="C56" s="173"/>
      <c r="D56" s="20"/>
      <c r="E56" s="173"/>
      <c r="F56" s="173"/>
      <c r="G56" s="20"/>
      <c r="H56" s="173"/>
      <c r="I56" s="137"/>
      <c r="J56" s="137"/>
      <c r="K56" s="137"/>
      <c r="L56" s="137"/>
      <c r="M56" s="137"/>
      <c r="N56" s="137"/>
      <c r="O56" s="137"/>
      <c r="P56" s="137"/>
      <c r="Q56" s="137"/>
    </row>
    <row r="57" spans="2:17" x14ac:dyDescent="0.3">
      <c r="B57" s="173"/>
      <c r="C57" s="173"/>
      <c r="D57" s="20"/>
      <c r="E57" s="173"/>
      <c r="F57" s="173"/>
      <c r="G57" s="20"/>
      <c r="H57" s="173"/>
      <c r="I57" s="137"/>
      <c r="J57" s="137"/>
      <c r="K57" s="137"/>
      <c r="L57" s="137"/>
      <c r="M57" s="137"/>
      <c r="N57" s="137"/>
      <c r="O57" s="137"/>
      <c r="P57" s="137"/>
      <c r="Q57" s="137"/>
    </row>
    <row r="58" spans="2:17" x14ac:dyDescent="0.3">
      <c r="B58" s="173"/>
      <c r="C58" s="173"/>
      <c r="D58" s="20"/>
      <c r="E58" s="173"/>
      <c r="F58" s="173"/>
      <c r="G58" s="20"/>
      <c r="H58" s="173"/>
      <c r="I58" s="137"/>
      <c r="J58" s="137"/>
      <c r="K58" s="137"/>
      <c r="L58" s="137"/>
      <c r="M58" s="137"/>
      <c r="N58" s="137"/>
      <c r="O58" s="137"/>
      <c r="P58" s="137"/>
      <c r="Q58" s="137"/>
    </row>
    <row r="59" spans="2:17" x14ac:dyDescent="0.3">
      <c r="B59" s="173"/>
      <c r="C59" s="173"/>
      <c r="D59" s="20"/>
      <c r="E59" s="173"/>
      <c r="F59" s="173"/>
      <c r="G59" s="20"/>
      <c r="H59" s="173"/>
      <c r="I59" s="137"/>
      <c r="J59" s="137"/>
      <c r="K59" s="137"/>
      <c r="L59" s="137"/>
      <c r="M59" s="137"/>
      <c r="N59" s="137"/>
      <c r="O59" s="137"/>
      <c r="P59" s="137"/>
      <c r="Q59" s="137"/>
    </row>
    <row r="60" spans="2:17" x14ac:dyDescent="0.3">
      <c r="B60" s="173"/>
      <c r="C60" s="173"/>
      <c r="D60" s="20"/>
      <c r="E60" s="173"/>
      <c r="F60" s="173"/>
      <c r="G60" s="20"/>
      <c r="H60" s="173"/>
      <c r="I60" s="137"/>
      <c r="J60" s="137"/>
      <c r="K60" s="137"/>
      <c r="L60" s="137"/>
      <c r="M60" s="137"/>
      <c r="N60" s="137"/>
      <c r="O60" s="137"/>
      <c r="P60" s="137"/>
      <c r="Q60" s="137"/>
    </row>
    <row r="61" spans="2:17" x14ac:dyDescent="0.3">
      <c r="B61" s="173"/>
      <c r="C61" s="173"/>
      <c r="D61" s="20"/>
      <c r="E61" s="173"/>
      <c r="F61" s="173"/>
      <c r="G61" s="20"/>
      <c r="H61" s="173"/>
      <c r="I61" s="137"/>
      <c r="J61" s="137"/>
      <c r="K61" s="137"/>
      <c r="L61" s="137"/>
      <c r="M61" s="137"/>
      <c r="N61" s="137"/>
      <c r="O61" s="137"/>
      <c r="P61" s="137"/>
      <c r="Q61" s="137"/>
    </row>
    <row r="62" spans="2:17" x14ac:dyDescent="0.3">
      <c r="B62" s="173"/>
      <c r="C62" s="173"/>
      <c r="D62" s="20"/>
      <c r="E62" s="173"/>
      <c r="F62" s="173"/>
      <c r="G62" s="20"/>
      <c r="H62" s="173"/>
      <c r="I62" s="137"/>
      <c r="J62" s="137"/>
      <c r="K62" s="137"/>
      <c r="L62" s="137"/>
      <c r="M62" s="137"/>
      <c r="N62" s="137"/>
      <c r="O62" s="137"/>
      <c r="P62" s="137"/>
      <c r="Q62" s="137"/>
    </row>
    <row r="63" spans="2:17" x14ac:dyDescent="0.3">
      <c r="B63" s="173"/>
      <c r="C63" s="173"/>
      <c r="D63" s="20"/>
      <c r="E63" s="173"/>
      <c r="F63" s="173"/>
      <c r="G63" s="20"/>
      <c r="H63" s="173"/>
      <c r="I63" s="137"/>
      <c r="J63" s="137"/>
      <c r="K63" s="137"/>
      <c r="L63" s="137"/>
      <c r="M63" s="137"/>
      <c r="N63" s="137"/>
      <c r="O63" s="137"/>
      <c r="P63" s="137"/>
      <c r="Q63" s="137"/>
    </row>
    <row r="64" spans="2:17" x14ac:dyDescent="0.3">
      <c r="B64" s="173"/>
      <c r="C64" s="173"/>
      <c r="D64" s="20"/>
      <c r="E64" s="173"/>
      <c r="F64" s="173"/>
      <c r="G64" s="20"/>
      <c r="H64" s="173"/>
      <c r="I64" s="137"/>
      <c r="J64" s="137"/>
      <c r="K64" s="137"/>
      <c r="L64" s="137"/>
      <c r="M64" s="137"/>
      <c r="N64" s="137"/>
      <c r="O64" s="137"/>
      <c r="P64" s="137"/>
      <c r="Q64" s="137"/>
    </row>
    <row r="65" spans="2:17" x14ac:dyDescent="0.3">
      <c r="B65" s="173"/>
      <c r="C65" s="173"/>
      <c r="D65" s="20"/>
      <c r="E65" s="173"/>
      <c r="F65" s="173"/>
      <c r="G65" s="20"/>
      <c r="H65" s="173"/>
      <c r="I65" s="137"/>
      <c r="J65" s="137"/>
      <c r="K65" s="137"/>
      <c r="L65" s="137"/>
      <c r="M65" s="137"/>
      <c r="N65" s="137"/>
      <c r="O65" s="137"/>
      <c r="P65" s="137"/>
      <c r="Q65" s="137"/>
    </row>
    <row r="66" spans="2:17" x14ac:dyDescent="0.3">
      <c r="B66" s="173"/>
      <c r="C66" s="173"/>
      <c r="D66" s="20"/>
      <c r="E66" s="173"/>
      <c r="F66" s="173"/>
      <c r="G66" s="20"/>
      <c r="H66" s="173"/>
      <c r="I66" s="137"/>
      <c r="J66" s="137"/>
      <c r="K66" s="137"/>
      <c r="L66" s="137"/>
      <c r="M66" s="137"/>
      <c r="N66" s="137"/>
      <c r="O66" s="137"/>
      <c r="P66" s="137"/>
      <c r="Q66" s="137"/>
    </row>
    <row r="67" spans="2:17" x14ac:dyDescent="0.3">
      <c r="B67" s="173"/>
      <c r="C67" s="173"/>
      <c r="D67" s="20"/>
      <c r="E67" s="173"/>
      <c r="F67" s="173"/>
      <c r="G67" s="20"/>
      <c r="H67" s="173"/>
      <c r="I67" s="137"/>
      <c r="J67" s="137"/>
      <c r="K67" s="137"/>
      <c r="L67" s="137"/>
      <c r="M67" s="137"/>
      <c r="N67" s="137"/>
      <c r="O67" s="137"/>
      <c r="P67" s="137"/>
      <c r="Q67" s="137"/>
    </row>
    <row r="68" spans="2:17" x14ac:dyDescent="0.3">
      <c r="B68" s="173"/>
      <c r="C68" s="173"/>
      <c r="D68" s="20"/>
      <c r="E68" s="173"/>
      <c r="F68" s="173"/>
      <c r="G68" s="20"/>
      <c r="H68" s="173"/>
      <c r="I68" s="137"/>
      <c r="J68" s="137"/>
      <c r="K68" s="137"/>
      <c r="L68" s="137"/>
      <c r="M68" s="137"/>
      <c r="N68" s="137"/>
      <c r="O68" s="137"/>
      <c r="P68" s="137"/>
      <c r="Q68" s="137"/>
    </row>
    <row r="69" spans="2:17" x14ac:dyDescent="0.3">
      <c r="B69" s="173"/>
      <c r="C69" s="173"/>
      <c r="D69" s="20"/>
      <c r="E69" s="173"/>
      <c r="F69" s="173"/>
      <c r="G69" s="20"/>
      <c r="H69" s="173"/>
      <c r="I69" s="137"/>
      <c r="J69" s="137"/>
      <c r="K69" s="137"/>
      <c r="L69" s="137"/>
      <c r="M69" s="137"/>
      <c r="N69" s="137"/>
      <c r="O69" s="137"/>
      <c r="P69" s="137"/>
      <c r="Q69" s="137"/>
    </row>
    <row r="70" spans="2:17" x14ac:dyDescent="0.3">
      <c r="B70" s="173"/>
      <c r="C70" s="173"/>
      <c r="D70" s="20"/>
      <c r="E70" s="173"/>
      <c r="F70" s="173"/>
      <c r="G70" s="20"/>
      <c r="H70" s="173"/>
      <c r="I70" s="137"/>
      <c r="J70" s="137"/>
      <c r="K70" s="137"/>
      <c r="L70" s="137"/>
      <c r="M70" s="137"/>
      <c r="N70" s="137"/>
      <c r="O70" s="137"/>
      <c r="P70" s="137"/>
      <c r="Q70" s="137"/>
    </row>
    <row r="71" spans="2:17" x14ac:dyDescent="0.3">
      <c r="B71" s="173"/>
      <c r="C71" s="173"/>
      <c r="D71" s="20"/>
      <c r="E71" s="173"/>
      <c r="F71" s="173"/>
      <c r="G71" s="20"/>
      <c r="H71" s="173"/>
      <c r="I71" s="137"/>
      <c r="J71" s="137"/>
      <c r="K71" s="137"/>
      <c r="L71" s="137"/>
      <c r="M71" s="137"/>
      <c r="N71" s="137"/>
      <c r="O71" s="137"/>
      <c r="P71" s="137"/>
      <c r="Q71" s="137"/>
    </row>
    <row r="72" spans="2:17" x14ac:dyDescent="0.3">
      <c r="B72" s="173"/>
      <c r="C72" s="173"/>
      <c r="D72" s="20"/>
      <c r="E72" s="173"/>
      <c r="F72" s="173"/>
      <c r="G72" s="20"/>
      <c r="H72" s="173"/>
      <c r="I72" s="137"/>
      <c r="J72" s="137"/>
      <c r="K72" s="137"/>
      <c r="L72" s="137"/>
      <c r="M72" s="137"/>
      <c r="N72" s="137"/>
      <c r="O72" s="137"/>
      <c r="P72" s="137"/>
      <c r="Q72" s="137"/>
    </row>
    <row r="73" spans="2:17" x14ac:dyDescent="0.3">
      <c r="B73" s="173"/>
      <c r="C73" s="173"/>
      <c r="D73" s="20"/>
      <c r="E73" s="173"/>
      <c r="F73" s="173"/>
      <c r="G73" s="20"/>
      <c r="H73" s="173"/>
      <c r="I73" s="137"/>
      <c r="J73" s="137"/>
      <c r="K73" s="137"/>
      <c r="L73" s="137"/>
      <c r="M73" s="137"/>
      <c r="N73" s="137"/>
      <c r="O73" s="137"/>
      <c r="P73" s="137"/>
      <c r="Q73" s="137"/>
    </row>
    <row r="74" spans="2:17" x14ac:dyDescent="0.3">
      <c r="B74" s="173"/>
      <c r="C74" s="173"/>
      <c r="D74" s="20"/>
      <c r="E74" s="173"/>
      <c r="F74" s="173"/>
      <c r="G74" s="20"/>
      <c r="H74" s="173"/>
      <c r="I74" s="137"/>
      <c r="J74" s="137"/>
      <c r="K74" s="137"/>
      <c r="L74" s="137"/>
      <c r="M74" s="137"/>
      <c r="N74" s="137"/>
      <c r="O74" s="137"/>
      <c r="P74" s="137"/>
      <c r="Q74" s="137"/>
    </row>
    <row r="75" spans="2:17" x14ac:dyDescent="0.3">
      <c r="B75" s="173"/>
      <c r="C75" s="173"/>
      <c r="D75" s="20"/>
      <c r="E75" s="173"/>
      <c r="F75" s="173"/>
      <c r="G75" s="20"/>
      <c r="H75" s="173"/>
      <c r="I75" s="137"/>
      <c r="J75" s="137"/>
      <c r="K75" s="137"/>
      <c r="L75" s="137"/>
      <c r="M75" s="137"/>
      <c r="N75" s="137"/>
      <c r="O75" s="137"/>
      <c r="P75" s="137"/>
      <c r="Q75" s="137"/>
    </row>
    <row r="76" spans="2:17" x14ac:dyDescent="0.3">
      <c r="B76" s="173"/>
      <c r="C76" s="173"/>
      <c r="D76" s="20"/>
      <c r="E76" s="173"/>
      <c r="F76" s="173"/>
      <c r="G76" s="20"/>
      <c r="H76" s="173"/>
      <c r="I76" s="137"/>
      <c r="J76" s="137"/>
      <c r="K76" s="137"/>
      <c r="L76" s="137"/>
      <c r="M76" s="137"/>
      <c r="N76" s="137"/>
      <c r="O76" s="137"/>
      <c r="P76" s="137"/>
      <c r="Q76" s="137"/>
    </row>
    <row r="77" spans="2:17" x14ac:dyDescent="0.3">
      <c r="B77" s="173"/>
      <c r="C77" s="173"/>
      <c r="D77" s="20"/>
      <c r="E77" s="173"/>
      <c r="F77" s="173"/>
      <c r="G77" s="20"/>
      <c r="H77" s="173"/>
      <c r="I77" s="137"/>
      <c r="J77" s="137"/>
      <c r="K77" s="137"/>
      <c r="L77" s="137"/>
      <c r="M77" s="137"/>
      <c r="N77" s="137"/>
      <c r="O77" s="137"/>
      <c r="P77" s="137"/>
      <c r="Q77" s="137"/>
    </row>
    <row r="78" spans="2:17" x14ac:dyDescent="0.3">
      <c r="B78" s="173"/>
      <c r="C78" s="173"/>
      <c r="D78" s="20"/>
      <c r="E78" s="173"/>
      <c r="F78" s="173"/>
      <c r="G78" s="20"/>
      <c r="H78" s="173"/>
      <c r="I78" s="137"/>
      <c r="J78" s="137"/>
      <c r="K78" s="137"/>
      <c r="L78" s="137"/>
      <c r="M78" s="137"/>
      <c r="N78" s="137"/>
      <c r="O78" s="137"/>
      <c r="P78" s="137"/>
      <c r="Q78" s="137"/>
    </row>
    <row r="79" spans="2:17" x14ac:dyDescent="0.3">
      <c r="B79" s="173"/>
      <c r="C79" s="173"/>
      <c r="D79" s="20"/>
      <c r="E79" s="173"/>
      <c r="F79" s="173"/>
      <c r="G79" s="20"/>
      <c r="H79" s="173"/>
      <c r="I79" s="137"/>
      <c r="J79" s="137"/>
      <c r="K79" s="137"/>
      <c r="L79" s="137"/>
      <c r="M79" s="137"/>
      <c r="N79" s="137"/>
      <c r="O79" s="137"/>
      <c r="P79" s="137"/>
      <c r="Q79" s="137"/>
    </row>
    <row r="80" spans="2:17" x14ac:dyDescent="0.3">
      <c r="B80" s="173"/>
      <c r="C80" s="173"/>
      <c r="D80" s="20"/>
      <c r="E80" s="173"/>
      <c r="F80" s="173"/>
      <c r="G80" s="20"/>
      <c r="H80" s="173"/>
      <c r="I80" s="137"/>
      <c r="J80" s="137"/>
      <c r="K80" s="137"/>
      <c r="L80" s="137"/>
      <c r="M80" s="137"/>
      <c r="N80" s="137"/>
      <c r="O80" s="137"/>
      <c r="P80" s="137"/>
      <c r="Q80" s="137"/>
    </row>
    <row r="81" spans="2:17" x14ac:dyDescent="0.3">
      <c r="B81" s="173"/>
      <c r="C81" s="173"/>
      <c r="D81" s="20"/>
      <c r="E81" s="173"/>
      <c r="F81" s="173"/>
      <c r="G81" s="20"/>
      <c r="H81" s="173"/>
      <c r="I81" s="137"/>
      <c r="J81" s="137"/>
      <c r="K81" s="137"/>
      <c r="L81" s="137"/>
      <c r="M81" s="137"/>
      <c r="N81" s="137"/>
      <c r="O81" s="137"/>
      <c r="P81" s="137"/>
      <c r="Q81" s="137"/>
    </row>
    <row r="82" spans="2:17" x14ac:dyDescent="0.3">
      <c r="B82" s="173"/>
      <c r="C82" s="173"/>
      <c r="D82" s="20"/>
      <c r="E82" s="173"/>
      <c r="F82" s="173"/>
      <c r="G82" s="20"/>
      <c r="H82" s="173"/>
      <c r="I82" s="137"/>
      <c r="J82" s="137"/>
      <c r="K82" s="137"/>
      <c r="L82" s="137"/>
      <c r="M82" s="137"/>
      <c r="N82" s="137"/>
      <c r="O82" s="137"/>
      <c r="P82" s="137"/>
      <c r="Q82" s="137"/>
    </row>
    <row r="83" spans="2:17" x14ac:dyDescent="0.3">
      <c r="B83" s="173"/>
      <c r="C83" s="173"/>
      <c r="D83" s="20"/>
      <c r="E83" s="173"/>
      <c r="F83" s="173"/>
      <c r="G83" s="20"/>
      <c r="H83" s="173"/>
      <c r="I83" s="137"/>
      <c r="J83" s="137"/>
      <c r="K83" s="137"/>
      <c r="L83" s="137"/>
      <c r="M83" s="137"/>
      <c r="N83" s="137"/>
      <c r="O83" s="137"/>
      <c r="P83" s="137"/>
      <c r="Q83" s="137"/>
    </row>
    <row r="84" spans="2:17" x14ac:dyDescent="0.3">
      <c r="B84" s="173"/>
      <c r="C84" s="173"/>
      <c r="D84" s="20"/>
      <c r="E84" s="173"/>
      <c r="F84" s="173"/>
      <c r="G84" s="20"/>
      <c r="H84" s="173"/>
      <c r="I84" s="137"/>
      <c r="J84" s="137"/>
      <c r="K84" s="137"/>
      <c r="L84" s="137"/>
      <c r="M84" s="137"/>
      <c r="N84" s="137"/>
      <c r="O84" s="137"/>
      <c r="P84" s="137"/>
      <c r="Q84" s="137"/>
    </row>
    <row r="85" spans="2:17" x14ac:dyDescent="0.3">
      <c r="B85" s="173"/>
      <c r="C85" s="173"/>
      <c r="D85" s="20"/>
      <c r="E85" s="173"/>
      <c r="F85" s="173"/>
      <c r="G85" s="20"/>
      <c r="H85" s="173"/>
      <c r="I85" s="137"/>
      <c r="J85" s="137"/>
      <c r="K85" s="137"/>
      <c r="L85" s="137"/>
      <c r="M85" s="137"/>
      <c r="N85" s="137"/>
      <c r="O85" s="137"/>
      <c r="P85" s="137"/>
      <c r="Q85" s="137"/>
    </row>
    <row r="86" spans="2:17" x14ac:dyDescent="0.3">
      <c r="B86" s="173"/>
      <c r="C86" s="173"/>
      <c r="D86" s="20"/>
      <c r="E86" s="173"/>
      <c r="F86" s="173"/>
      <c r="G86" s="20"/>
      <c r="H86" s="173"/>
      <c r="I86" s="137"/>
      <c r="J86" s="137"/>
      <c r="K86" s="137"/>
      <c r="L86" s="137"/>
      <c r="M86" s="137"/>
      <c r="N86" s="137"/>
      <c r="O86" s="137"/>
      <c r="P86" s="137"/>
      <c r="Q86" s="137"/>
    </row>
    <row r="87" spans="2:17" x14ac:dyDescent="0.3">
      <c r="B87" s="173"/>
      <c r="C87" s="173"/>
      <c r="D87" s="20"/>
      <c r="E87" s="173"/>
      <c r="F87" s="173"/>
      <c r="G87" s="20"/>
      <c r="H87" s="173"/>
      <c r="I87" s="137"/>
      <c r="J87" s="137"/>
      <c r="K87" s="137"/>
      <c r="L87" s="137"/>
      <c r="M87" s="137"/>
      <c r="N87" s="137"/>
      <c r="O87" s="137"/>
      <c r="P87" s="137"/>
      <c r="Q87" s="137"/>
    </row>
    <row r="88" spans="2:17" x14ac:dyDescent="0.3">
      <c r="B88" s="173"/>
      <c r="C88" s="173"/>
      <c r="D88" s="20"/>
      <c r="E88" s="173"/>
      <c r="F88" s="173"/>
      <c r="G88" s="20"/>
      <c r="H88" s="173"/>
      <c r="I88" s="137"/>
      <c r="J88" s="137"/>
      <c r="K88" s="137"/>
      <c r="L88" s="137"/>
      <c r="M88" s="137"/>
      <c r="N88" s="137"/>
      <c r="O88" s="137"/>
      <c r="P88" s="137"/>
      <c r="Q88" s="137"/>
    </row>
    <row r="89" spans="2:17" x14ac:dyDescent="0.3">
      <c r="B89" s="173"/>
      <c r="C89" s="173"/>
      <c r="D89" s="20"/>
      <c r="E89" s="173"/>
      <c r="F89" s="173"/>
      <c r="G89" s="20"/>
      <c r="H89" s="173"/>
      <c r="I89" s="137"/>
      <c r="J89" s="137"/>
      <c r="K89" s="137"/>
      <c r="L89" s="137"/>
      <c r="M89" s="137"/>
      <c r="N89" s="137"/>
      <c r="O89" s="137"/>
      <c r="P89" s="137"/>
      <c r="Q89" s="137"/>
    </row>
    <row r="90" spans="2:17" x14ac:dyDescent="0.3">
      <c r="B90" s="173"/>
      <c r="C90" s="173"/>
      <c r="D90" s="20"/>
      <c r="E90" s="173"/>
      <c r="F90" s="173"/>
      <c r="G90" s="20"/>
      <c r="H90" s="173"/>
      <c r="I90" s="137"/>
      <c r="J90" s="137"/>
      <c r="K90" s="137"/>
      <c r="L90" s="137"/>
      <c r="M90" s="137"/>
      <c r="N90" s="137"/>
      <c r="O90" s="137"/>
      <c r="P90" s="137"/>
      <c r="Q90" s="137"/>
    </row>
    <row r="91" spans="2:17" x14ac:dyDescent="0.3">
      <c r="B91" s="173"/>
      <c r="C91" s="173"/>
      <c r="D91" s="20"/>
      <c r="E91" s="173"/>
      <c r="F91" s="173"/>
      <c r="G91" s="20"/>
      <c r="H91" s="173"/>
      <c r="I91" s="137"/>
      <c r="J91" s="137"/>
      <c r="K91" s="137"/>
      <c r="L91" s="137"/>
      <c r="M91" s="137"/>
      <c r="N91" s="137"/>
      <c r="O91" s="137"/>
      <c r="P91" s="137"/>
      <c r="Q91" s="137"/>
    </row>
    <row r="92" spans="2:17" x14ac:dyDescent="0.3">
      <c r="B92" s="173"/>
      <c r="C92" s="173"/>
      <c r="D92" s="20"/>
      <c r="E92" s="173"/>
      <c r="F92" s="173"/>
      <c r="G92" s="20"/>
      <c r="H92" s="173"/>
      <c r="I92" s="137"/>
      <c r="J92" s="137"/>
      <c r="K92" s="137"/>
      <c r="L92" s="137"/>
      <c r="M92" s="137"/>
      <c r="N92" s="137"/>
      <c r="O92" s="137"/>
      <c r="P92" s="137"/>
      <c r="Q92" s="137"/>
    </row>
    <row r="93" spans="2:17" x14ac:dyDescent="0.3">
      <c r="B93" s="173"/>
      <c r="C93" s="173"/>
      <c r="D93" s="20"/>
      <c r="E93" s="173"/>
      <c r="F93" s="173"/>
      <c r="G93" s="20"/>
      <c r="H93" s="173"/>
      <c r="I93" s="137"/>
      <c r="J93" s="137"/>
      <c r="K93" s="137"/>
      <c r="L93" s="137"/>
      <c r="M93" s="137"/>
      <c r="N93" s="137"/>
      <c r="O93" s="137"/>
      <c r="P93" s="137"/>
      <c r="Q93" s="137"/>
    </row>
    <row r="94" spans="2:17" x14ac:dyDescent="0.3">
      <c r="B94" s="173"/>
      <c r="C94" s="173"/>
      <c r="D94" s="20"/>
      <c r="E94" s="173"/>
      <c r="F94" s="173"/>
      <c r="G94" s="20"/>
      <c r="H94" s="173"/>
      <c r="I94" s="137"/>
      <c r="J94" s="137"/>
      <c r="K94" s="137"/>
      <c r="L94" s="137"/>
      <c r="M94" s="137"/>
      <c r="N94" s="137"/>
      <c r="O94" s="137"/>
      <c r="P94" s="137"/>
      <c r="Q94" s="137"/>
    </row>
    <row r="95" spans="2:17" x14ac:dyDescent="0.3">
      <c r="B95" s="173"/>
      <c r="C95" s="173"/>
      <c r="D95" s="20"/>
      <c r="E95" s="173"/>
      <c r="F95" s="173"/>
      <c r="G95" s="20"/>
      <c r="H95" s="173"/>
      <c r="I95" s="137"/>
      <c r="J95" s="137"/>
      <c r="K95" s="137"/>
      <c r="L95" s="137"/>
      <c r="M95" s="137"/>
      <c r="N95" s="137"/>
      <c r="O95" s="137"/>
      <c r="P95" s="137"/>
      <c r="Q95" s="137"/>
    </row>
    <row r="96" spans="2:17" x14ac:dyDescent="0.3">
      <c r="B96" s="173"/>
      <c r="C96" s="173"/>
      <c r="D96" s="20"/>
      <c r="E96" s="173"/>
      <c r="F96" s="173"/>
      <c r="G96" s="20"/>
      <c r="H96" s="173"/>
      <c r="I96" s="137"/>
      <c r="J96" s="137"/>
      <c r="K96" s="137"/>
      <c r="L96" s="137"/>
      <c r="M96" s="137"/>
      <c r="N96" s="137"/>
      <c r="O96" s="137"/>
      <c r="P96" s="137"/>
      <c r="Q96" s="137"/>
    </row>
    <row r="97" spans="2:17" x14ac:dyDescent="0.3">
      <c r="B97" s="173"/>
      <c r="C97" s="173"/>
      <c r="D97" s="20"/>
      <c r="E97" s="173"/>
      <c r="F97" s="173"/>
      <c r="G97" s="20"/>
      <c r="H97" s="173"/>
      <c r="I97" s="137"/>
      <c r="J97" s="137"/>
      <c r="K97" s="137"/>
      <c r="L97" s="137"/>
      <c r="M97" s="137"/>
      <c r="N97" s="137"/>
      <c r="O97" s="137"/>
      <c r="P97" s="137"/>
      <c r="Q97" s="137"/>
    </row>
    <row r="98" spans="2:17" x14ac:dyDescent="0.3">
      <c r="B98" s="173"/>
      <c r="C98" s="173"/>
      <c r="D98" s="20"/>
      <c r="E98" s="173"/>
      <c r="F98" s="173"/>
      <c r="G98" s="20"/>
      <c r="H98" s="173"/>
      <c r="I98" s="137"/>
      <c r="J98" s="137"/>
      <c r="K98" s="137"/>
      <c r="L98" s="137"/>
      <c r="M98" s="137"/>
      <c r="N98" s="137"/>
      <c r="O98" s="137"/>
      <c r="P98" s="137"/>
      <c r="Q98" s="137"/>
    </row>
    <row r="99" spans="2:17" x14ac:dyDescent="0.3">
      <c r="B99" s="173"/>
      <c r="C99" s="173"/>
      <c r="D99" s="20"/>
      <c r="E99" s="173"/>
      <c r="F99" s="173"/>
      <c r="G99" s="20"/>
      <c r="H99" s="173"/>
      <c r="I99" s="137"/>
      <c r="J99" s="137"/>
      <c r="K99" s="137"/>
      <c r="L99" s="137"/>
      <c r="M99" s="137"/>
      <c r="N99" s="137"/>
      <c r="O99" s="137"/>
      <c r="P99" s="137"/>
      <c r="Q99" s="137"/>
    </row>
    <row r="100" spans="2:17" x14ac:dyDescent="0.3">
      <c r="B100" s="173"/>
      <c r="C100" s="173"/>
      <c r="D100" s="20"/>
      <c r="E100" s="173"/>
      <c r="F100" s="173"/>
      <c r="G100" s="20"/>
      <c r="H100" s="173"/>
      <c r="I100" s="137"/>
      <c r="J100" s="137"/>
      <c r="K100" s="137"/>
      <c r="L100" s="137"/>
      <c r="M100" s="137"/>
      <c r="N100" s="137"/>
      <c r="O100" s="137"/>
      <c r="P100" s="137"/>
      <c r="Q100" s="137"/>
    </row>
    <row r="101" spans="2:17" x14ac:dyDescent="0.3">
      <c r="B101" s="173"/>
      <c r="C101" s="173"/>
      <c r="D101" s="20"/>
      <c r="E101" s="173"/>
      <c r="F101" s="173"/>
      <c r="G101" s="20"/>
      <c r="H101" s="173"/>
      <c r="I101" s="137"/>
      <c r="J101" s="137"/>
      <c r="K101" s="137"/>
      <c r="L101" s="137"/>
      <c r="M101" s="137"/>
      <c r="N101" s="137"/>
      <c r="O101" s="137"/>
      <c r="P101" s="137"/>
      <c r="Q101" s="137"/>
    </row>
    <row r="102" spans="2:17" x14ac:dyDescent="0.3">
      <c r="B102" s="173"/>
      <c r="C102" s="173"/>
      <c r="D102" s="20"/>
      <c r="E102" s="173"/>
      <c r="F102" s="173"/>
      <c r="G102" s="20"/>
      <c r="H102" s="173"/>
      <c r="I102" s="137"/>
      <c r="J102" s="137"/>
      <c r="K102" s="137"/>
      <c r="L102" s="137"/>
      <c r="M102" s="137"/>
      <c r="N102" s="137"/>
      <c r="O102" s="137"/>
      <c r="P102" s="137"/>
      <c r="Q102" s="137"/>
    </row>
    <row r="103" spans="2:17" x14ac:dyDescent="0.3">
      <c r="B103" s="173"/>
      <c r="C103" s="173"/>
      <c r="D103" s="20"/>
      <c r="E103" s="173"/>
      <c r="F103" s="173"/>
      <c r="G103" s="20"/>
      <c r="H103" s="173"/>
      <c r="I103" s="137"/>
      <c r="J103" s="137"/>
      <c r="K103" s="137"/>
      <c r="L103" s="137"/>
      <c r="M103" s="137"/>
      <c r="N103" s="137"/>
      <c r="O103" s="137"/>
      <c r="P103" s="137"/>
      <c r="Q103" s="137"/>
    </row>
    <row r="104" spans="2:17" x14ac:dyDescent="0.3">
      <c r="B104" s="173"/>
      <c r="C104" s="173"/>
      <c r="D104" s="20"/>
      <c r="E104" s="173"/>
      <c r="F104" s="173"/>
      <c r="G104" s="20"/>
      <c r="H104" s="173"/>
      <c r="I104" s="137"/>
      <c r="J104" s="137"/>
      <c r="K104" s="137"/>
      <c r="L104" s="137"/>
      <c r="M104" s="137"/>
      <c r="N104" s="137"/>
      <c r="O104" s="137"/>
      <c r="P104" s="137"/>
      <c r="Q104" s="137"/>
    </row>
    <row r="105" spans="2:17" x14ac:dyDescent="0.3">
      <c r="B105" s="173"/>
      <c r="C105" s="173"/>
      <c r="D105" s="20"/>
      <c r="E105" s="173"/>
      <c r="F105" s="173"/>
      <c r="G105" s="20"/>
      <c r="H105" s="173"/>
      <c r="I105" s="137"/>
      <c r="J105" s="137"/>
      <c r="K105" s="137"/>
      <c r="L105" s="137"/>
      <c r="M105" s="137"/>
      <c r="N105" s="137"/>
      <c r="O105" s="137"/>
      <c r="P105" s="137"/>
      <c r="Q105" s="137"/>
    </row>
    <row r="106" spans="2:17" x14ac:dyDescent="0.3">
      <c r="B106" s="173"/>
      <c r="C106" s="173"/>
      <c r="D106" s="20"/>
      <c r="E106" s="173"/>
      <c r="F106" s="173"/>
      <c r="G106" s="20"/>
      <c r="H106" s="173"/>
      <c r="I106" s="137"/>
      <c r="J106" s="137"/>
      <c r="K106" s="137"/>
      <c r="L106" s="137"/>
      <c r="M106" s="137"/>
      <c r="N106" s="137"/>
      <c r="O106" s="137"/>
      <c r="P106" s="137"/>
      <c r="Q106" s="137"/>
    </row>
    <row r="107" spans="2:17" x14ac:dyDescent="0.3">
      <c r="B107" s="173"/>
      <c r="C107" s="173"/>
      <c r="D107" s="20"/>
      <c r="E107" s="173"/>
      <c r="F107" s="173"/>
      <c r="G107" s="20"/>
      <c r="H107" s="173"/>
      <c r="I107" s="137"/>
      <c r="J107" s="137"/>
      <c r="K107" s="137"/>
      <c r="L107" s="137"/>
      <c r="M107" s="137"/>
      <c r="N107" s="137"/>
      <c r="O107" s="137"/>
      <c r="P107" s="137"/>
      <c r="Q107" s="137"/>
    </row>
    <row r="108" spans="2:17" x14ac:dyDescent="0.3">
      <c r="B108" s="173"/>
      <c r="C108" s="173"/>
      <c r="D108" s="20"/>
      <c r="E108" s="173"/>
      <c r="F108" s="173"/>
      <c r="G108" s="20"/>
      <c r="H108" s="173"/>
      <c r="I108" s="137"/>
      <c r="J108" s="137"/>
      <c r="K108" s="137"/>
      <c r="L108" s="137"/>
      <c r="M108" s="137"/>
      <c r="N108" s="137"/>
      <c r="O108" s="137"/>
      <c r="P108" s="137"/>
      <c r="Q108" s="137"/>
    </row>
    <row r="109" spans="2:17" x14ac:dyDescent="0.3">
      <c r="B109" s="173"/>
      <c r="C109" s="173"/>
      <c r="D109" s="20"/>
      <c r="E109" s="173"/>
      <c r="F109" s="173"/>
      <c r="G109" s="20"/>
      <c r="H109" s="173"/>
      <c r="I109" s="137"/>
      <c r="J109" s="137"/>
      <c r="K109" s="137"/>
      <c r="L109" s="137"/>
      <c r="M109" s="137"/>
      <c r="N109" s="137"/>
      <c r="O109" s="137"/>
      <c r="P109" s="137"/>
      <c r="Q109" s="137"/>
    </row>
    <row r="110" spans="2:17" x14ac:dyDescent="0.3">
      <c r="B110" s="173"/>
      <c r="C110" s="173"/>
      <c r="D110" s="20"/>
      <c r="E110" s="173"/>
      <c r="F110" s="173"/>
      <c r="G110" s="20"/>
      <c r="H110" s="173"/>
      <c r="I110" s="137"/>
      <c r="J110" s="137"/>
      <c r="K110" s="137"/>
      <c r="L110" s="137"/>
      <c r="M110" s="137"/>
      <c r="N110" s="137"/>
      <c r="O110" s="137"/>
      <c r="P110" s="137"/>
      <c r="Q110" s="137"/>
    </row>
    <row r="111" spans="2:17" x14ac:dyDescent="0.3">
      <c r="B111" s="173"/>
      <c r="C111" s="173"/>
      <c r="D111" s="20"/>
      <c r="E111" s="173"/>
      <c r="F111" s="173"/>
      <c r="G111" s="20"/>
      <c r="H111" s="173"/>
      <c r="I111" s="137"/>
      <c r="J111" s="137"/>
      <c r="K111" s="137"/>
      <c r="L111" s="137"/>
      <c r="M111" s="137"/>
      <c r="N111" s="137"/>
      <c r="O111" s="137"/>
      <c r="P111" s="137"/>
      <c r="Q111" s="137"/>
    </row>
    <row r="112" spans="2:17" x14ac:dyDescent="0.3">
      <c r="B112" s="173"/>
      <c r="C112" s="173"/>
      <c r="D112" s="20"/>
      <c r="E112" s="173"/>
      <c r="F112" s="173"/>
      <c r="G112" s="20"/>
      <c r="H112" s="173"/>
      <c r="I112" s="137"/>
      <c r="J112" s="137"/>
      <c r="K112" s="137"/>
      <c r="L112" s="137"/>
      <c r="M112" s="137"/>
      <c r="N112" s="137"/>
      <c r="O112" s="137"/>
      <c r="P112" s="137"/>
      <c r="Q112" s="137"/>
    </row>
    <row r="113" spans="2:17" x14ac:dyDescent="0.3">
      <c r="B113" s="173"/>
      <c r="C113" s="173"/>
      <c r="D113" s="20"/>
      <c r="E113" s="173"/>
      <c r="F113" s="173"/>
      <c r="G113" s="20"/>
      <c r="H113" s="173"/>
      <c r="I113" s="137"/>
      <c r="J113" s="137"/>
      <c r="K113" s="137"/>
      <c r="L113" s="137"/>
      <c r="M113" s="137"/>
      <c r="N113" s="137"/>
      <c r="O113" s="137"/>
      <c r="P113" s="137"/>
      <c r="Q113" s="137"/>
    </row>
    <row r="114" spans="2:17" x14ac:dyDescent="0.3">
      <c r="B114" s="173"/>
      <c r="C114" s="173"/>
      <c r="D114" s="20"/>
      <c r="E114" s="173"/>
      <c r="F114" s="173"/>
      <c r="G114" s="20"/>
      <c r="H114" s="173"/>
      <c r="I114" s="137"/>
      <c r="J114" s="137"/>
      <c r="K114" s="137"/>
      <c r="L114" s="137"/>
      <c r="M114" s="137"/>
      <c r="N114" s="137"/>
      <c r="O114" s="137"/>
      <c r="P114" s="137"/>
      <c r="Q114" s="137"/>
    </row>
    <row r="115" spans="2:17" x14ac:dyDescent="0.3">
      <c r="B115" s="173"/>
      <c r="C115" s="173"/>
      <c r="D115" s="20"/>
      <c r="E115" s="173"/>
      <c r="F115" s="173"/>
      <c r="G115" s="20"/>
      <c r="H115" s="173"/>
      <c r="I115" s="137"/>
      <c r="J115" s="137"/>
      <c r="K115" s="137"/>
      <c r="L115" s="137"/>
      <c r="M115" s="137"/>
      <c r="N115" s="137"/>
      <c r="O115" s="137"/>
      <c r="P115" s="137"/>
      <c r="Q115" s="137"/>
    </row>
    <row r="116" spans="2:17" x14ac:dyDescent="0.3">
      <c r="B116" s="173"/>
      <c r="C116" s="173"/>
      <c r="D116" s="20"/>
      <c r="E116" s="173"/>
      <c r="F116" s="173"/>
      <c r="G116" s="20"/>
      <c r="H116" s="173"/>
      <c r="I116" s="137"/>
      <c r="J116" s="137"/>
      <c r="K116" s="137"/>
      <c r="L116" s="137"/>
      <c r="M116" s="137"/>
      <c r="N116" s="137"/>
      <c r="O116" s="137"/>
      <c r="P116" s="137"/>
      <c r="Q116" s="137"/>
    </row>
    <row r="117" spans="2:17" x14ac:dyDescent="0.3">
      <c r="B117" s="173"/>
      <c r="C117" s="173"/>
      <c r="D117" s="20"/>
      <c r="E117" s="173"/>
      <c r="F117" s="173"/>
      <c r="G117" s="20"/>
      <c r="H117" s="173"/>
      <c r="I117" s="137"/>
      <c r="J117" s="137"/>
      <c r="K117" s="137"/>
      <c r="L117" s="137"/>
      <c r="M117" s="137"/>
      <c r="N117" s="137"/>
      <c r="O117" s="137"/>
      <c r="P117" s="137"/>
      <c r="Q117" s="137"/>
    </row>
    <row r="118" spans="2:17" x14ac:dyDescent="0.3">
      <c r="B118" s="173"/>
      <c r="C118" s="173"/>
      <c r="D118" s="20"/>
      <c r="E118" s="173"/>
      <c r="F118" s="173"/>
      <c r="G118" s="20"/>
      <c r="H118" s="173"/>
      <c r="I118" s="137"/>
      <c r="J118" s="137"/>
      <c r="K118" s="137"/>
      <c r="L118" s="137"/>
      <c r="M118" s="137"/>
      <c r="N118" s="137"/>
      <c r="O118" s="137"/>
      <c r="P118" s="137"/>
      <c r="Q118" s="137"/>
    </row>
    <row r="119" spans="2:17" x14ac:dyDescent="0.3">
      <c r="B119" s="173"/>
      <c r="C119" s="173"/>
      <c r="D119" s="20"/>
      <c r="E119" s="173"/>
      <c r="F119" s="173"/>
      <c r="G119" s="20"/>
      <c r="H119" s="173"/>
      <c r="I119" s="137"/>
      <c r="J119" s="137"/>
      <c r="K119" s="137"/>
      <c r="L119" s="137"/>
      <c r="M119" s="137"/>
      <c r="N119" s="137"/>
      <c r="O119" s="137"/>
      <c r="P119" s="137"/>
      <c r="Q119" s="137"/>
    </row>
    <row r="120" spans="2:17" x14ac:dyDescent="0.3">
      <c r="B120" s="173"/>
      <c r="C120" s="173"/>
      <c r="D120" s="20"/>
      <c r="E120" s="173"/>
      <c r="F120" s="173"/>
      <c r="G120" s="20"/>
      <c r="H120" s="173"/>
      <c r="I120" s="137"/>
      <c r="J120" s="137"/>
      <c r="K120" s="137"/>
      <c r="L120" s="137"/>
      <c r="M120" s="137"/>
      <c r="N120" s="137"/>
      <c r="O120" s="137"/>
      <c r="P120" s="137"/>
      <c r="Q120" s="137"/>
    </row>
    <row r="121" spans="2:17" x14ac:dyDescent="0.3">
      <c r="B121" s="173"/>
      <c r="C121" s="173"/>
      <c r="D121" s="20"/>
      <c r="E121" s="173"/>
      <c r="F121" s="173"/>
      <c r="G121" s="20"/>
      <c r="H121" s="173"/>
      <c r="I121" s="137"/>
      <c r="J121" s="137"/>
      <c r="K121" s="137"/>
      <c r="L121" s="137"/>
      <c r="M121" s="137"/>
      <c r="N121" s="137"/>
      <c r="O121" s="137"/>
      <c r="P121" s="137"/>
      <c r="Q121" s="137"/>
    </row>
    <row r="122" spans="2:17" x14ac:dyDescent="0.3">
      <c r="B122" s="173"/>
      <c r="C122" s="173"/>
      <c r="D122" s="20"/>
      <c r="E122" s="173"/>
      <c r="F122" s="173"/>
      <c r="G122" s="20"/>
      <c r="H122" s="173"/>
      <c r="I122" s="137"/>
      <c r="J122" s="137"/>
      <c r="K122" s="137"/>
      <c r="L122" s="137"/>
      <c r="M122" s="137"/>
      <c r="N122" s="137"/>
      <c r="O122" s="137"/>
      <c r="P122" s="137"/>
      <c r="Q122" s="137"/>
    </row>
    <row r="123" spans="2:17" x14ac:dyDescent="0.3">
      <c r="B123" s="173"/>
      <c r="C123" s="173"/>
      <c r="D123" s="20"/>
      <c r="E123" s="173"/>
      <c r="F123" s="173"/>
      <c r="G123" s="20"/>
      <c r="H123" s="173"/>
      <c r="I123" s="137"/>
      <c r="J123" s="137"/>
      <c r="K123" s="137"/>
      <c r="L123" s="137"/>
      <c r="M123" s="137"/>
      <c r="N123" s="137"/>
      <c r="O123" s="137"/>
      <c r="P123" s="137"/>
      <c r="Q123" s="137"/>
    </row>
    <row r="124" spans="2:17" x14ac:dyDescent="0.3">
      <c r="B124" s="173"/>
      <c r="C124" s="173"/>
      <c r="D124" s="20"/>
      <c r="E124" s="173"/>
      <c r="F124" s="173"/>
      <c r="G124" s="20"/>
      <c r="H124" s="173"/>
      <c r="I124" s="137"/>
      <c r="J124" s="137"/>
      <c r="K124" s="137"/>
      <c r="L124" s="137"/>
      <c r="M124" s="137"/>
      <c r="N124" s="137"/>
      <c r="O124" s="137"/>
      <c r="P124" s="137"/>
      <c r="Q124" s="137"/>
    </row>
    <row r="125" spans="2:17" x14ac:dyDescent="0.3">
      <c r="B125" s="173"/>
      <c r="C125" s="173"/>
      <c r="D125" s="20"/>
      <c r="E125" s="173"/>
      <c r="F125" s="173"/>
      <c r="G125" s="20"/>
      <c r="H125" s="173"/>
      <c r="I125" s="137"/>
      <c r="J125" s="137"/>
      <c r="K125" s="137"/>
      <c r="L125" s="137"/>
      <c r="M125" s="137"/>
      <c r="N125" s="137"/>
      <c r="O125" s="137"/>
      <c r="P125" s="137"/>
      <c r="Q125" s="137"/>
    </row>
    <row r="126" spans="2:17" x14ac:dyDescent="0.3">
      <c r="B126" s="173"/>
      <c r="C126" s="173"/>
      <c r="D126" s="20"/>
      <c r="E126" s="173"/>
      <c r="F126" s="173"/>
      <c r="G126" s="20"/>
      <c r="H126" s="173"/>
      <c r="I126" s="137"/>
      <c r="J126" s="137"/>
      <c r="K126" s="137"/>
      <c r="L126" s="137"/>
      <c r="M126" s="137"/>
      <c r="N126" s="137"/>
      <c r="O126" s="137"/>
      <c r="P126" s="137"/>
      <c r="Q126" s="137"/>
    </row>
    <row r="127" spans="2:17" x14ac:dyDescent="0.3">
      <c r="B127" s="173"/>
      <c r="C127" s="173"/>
      <c r="D127" s="20"/>
      <c r="E127" s="173"/>
      <c r="F127" s="173"/>
      <c r="G127" s="20"/>
      <c r="H127" s="173"/>
      <c r="I127" s="137"/>
      <c r="J127" s="137"/>
      <c r="K127" s="137"/>
      <c r="L127" s="137"/>
      <c r="M127" s="137"/>
      <c r="N127" s="137"/>
      <c r="O127" s="137"/>
      <c r="P127" s="137"/>
      <c r="Q127" s="137"/>
    </row>
    <row r="128" spans="2:17" x14ac:dyDescent="0.3">
      <c r="B128" s="173"/>
      <c r="C128" s="173"/>
      <c r="D128" s="20"/>
      <c r="E128" s="173"/>
      <c r="F128" s="173"/>
      <c r="G128" s="20"/>
      <c r="H128" s="173"/>
      <c r="I128" s="137"/>
      <c r="J128" s="137"/>
      <c r="K128" s="137"/>
      <c r="L128" s="137"/>
      <c r="M128" s="137"/>
      <c r="N128" s="137"/>
      <c r="O128" s="137"/>
      <c r="P128" s="137"/>
      <c r="Q128" s="137"/>
    </row>
    <row r="129" spans="2:17" x14ac:dyDescent="0.3">
      <c r="B129" s="173"/>
      <c r="C129" s="173"/>
      <c r="D129" s="20"/>
      <c r="E129" s="173"/>
      <c r="F129" s="173"/>
      <c r="G129" s="20"/>
      <c r="H129" s="173"/>
      <c r="I129" s="137"/>
      <c r="J129" s="137"/>
      <c r="K129" s="137"/>
      <c r="L129" s="137"/>
      <c r="M129" s="137"/>
      <c r="N129" s="137"/>
      <c r="O129" s="137"/>
      <c r="P129" s="137"/>
      <c r="Q129" s="137"/>
    </row>
    <row r="130" spans="2:17" x14ac:dyDescent="0.3">
      <c r="B130" s="173"/>
      <c r="C130" s="173"/>
      <c r="D130" s="20"/>
      <c r="E130" s="173"/>
      <c r="F130" s="173"/>
      <c r="G130" s="20"/>
      <c r="H130" s="173"/>
      <c r="I130" s="137"/>
      <c r="J130" s="137"/>
      <c r="K130" s="137"/>
      <c r="L130" s="137"/>
      <c r="M130" s="137"/>
      <c r="N130" s="137"/>
      <c r="O130" s="137"/>
      <c r="P130" s="137"/>
      <c r="Q130" s="137"/>
    </row>
    <row r="131" spans="2:17" x14ac:dyDescent="0.3">
      <c r="B131" s="173"/>
      <c r="C131" s="173"/>
      <c r="D131" s="20"/>
      <c r="E131" s="173"/>
      <c r="F131" s="173"/>
      <c r="G131" s="20"/>
      <c r="H131" s="173"/>
      <c r="I131" s="137"/>
      <c r="J131" s="137"/>
      <c r="K131" s="137"/>
      <c r="L131" s="137"/>
      <c r="M131" s="137"/>
      <c r="N131" s="137"/>
      <c r="O131" s="137"/>
      <c r="P131" s="137"/>
      <c r="Q131" s="137"/>
    </row>
    <row r="132" spans="2:17" x14ac:dyDescent="0.3">
      <c r="B132" s="173"/>
      <c r="C132" s="173"/>
      <c r="D132" s="20"/>
      <c r="E132" s="173"/>
      <c r="F132" s="173"/>
      <c r="G132" s="20"/>
      <c r="H132" s="173"/>
      <c r="I132" s="137"/>
      <c r="J132" s="137"/>
      <c r="K132" s="137"/>
      <c r="L132" s="137"/>
      <c r="M132" s="137"/>
      <c r="N132" s="137"/>
      <c r="O132" s="137"/>
      <c r="P132" s="137"/>
      <c r="Q132" s="137"/>
    </row>
    <row r="133" spans="2:17" x14ac:dyDescent="0.3">
      <c r="B133" s="173"/>
      <c r="C133" s="173"/>
      <c r="D133" s="20"/>
      <c r="E133" s="173"/>
      <c r="F133" s="173"/>
      <c r="G133" s="20"/>
      <c r="H133" s="173"/>
      <c r="I133" s="137"/>
      <c r="J133" s="137"/>
      <c r="K133" s="137"/>
      <c r="L133" s="137"/>
      <c r="M133" s="137"/>
      <c r="N133" s="137"/>
      <c r="O133" s="137"/>
      <c r="P133" s="137"/>
      <c r="Q133" s="137"/>
    </row>
    <row r="134" spans="2:17" x14ac:dyDescent="0.3">
      <c r="B134" s="173"/>
      <c r="C134" s="173"/>
      <c r="D134" s="20"/>
      <c r="E134" s="173"/>
      <c r="F134" s="173"/>
      <c r="G134" s="20"/>
      <c r="H134" s="173"/>
      <c r="I134" s="137"/>
      <c r="J134" s="137"/>
      <c r="K134" s="137"/>
      <c r="L134" s="137"/>
      <c r="M134" s="137"/>
      <c r="N134" s="137"/>
      <c r="O134" s="137"/>
      <c r="P134" s="137"/>
      <c r="Q134" s="137"/>
    </row>
    <row r="135" spans="2:17" x14ac:dyDescent="0.3">
      <c r="B135" s="173"/>
      <c r="C135" s="173"/>
      <c r="D135" s="20"/>
      <c r="E135" s="173"/>
      <c r="F135" s="173"/>
      <c r="G135" s="20"/>
      <c r="H135" s="173"/>
      <c r="I135" s="137"/>
      <c r="J135" s="137"/>
      <c r="K135" s="137"/>
      <c r="L135" s="137"/>
      <c r="M135" s="137"/>
      <c r="N135" s="137"/>
      <c r="O135" s="137"/>
      <c r="P135" s="137"/>
      <c r="Q135" s="137"/>
    </row>
    <row r="136" spans="2:17" x14ac:dyDescent="0.3">
      <c r="B136" s="173"/>
      <c r="C136" s="173"/>
      <c r="D136" s="20"/>
      <c r="E136" s="173"/>
      <c r="F136" s="173"/>
      <c r="G136" s="20"/>
      <c r="H136" s="173"/>
      <c r="I136" s="137"/>
      <c r="J136" s="137"/>
      <c r="K136" s="137"/>
      <c r="L136" s="137"/>
      <c r="M136" s="137"/>
      <c r="N136" s="137"/>
      <c r="O136" s="137"/>
      <c r="P136" s="137"/>
      <c r="Q136" s="137"/>
    </row>
    <row r="137" spans="2:17" x14ac:dyDescent="0.3">
      <c r="B137" s="173"/>
      <c r="C137" s="173"/>
      <c r="D137" s="20"/>
      <c r="E137" s="173"/>
      <c r="F137" s="173"/>
      <c r="G137" s="20"/>
      <c r="H137" s="173"/>
      <c r="I137" s="137"/>
      <c r="J137" s="137"/>
      <c r="K137" s="137"/>
      <c r="L137" s="137"/>
      <c r="M137" s="137"/>
      <c r="N137" s="137"/>
      <c r="O137" s="137"/>
      <c r="P137" s="137"/>
      <c r="Q137" s="137"/>
    </row>
    <row r="138" spans="2:17" x14ac:dyDescent="0.3">
      <c r="B138" s="173"/>
      <c r="C138" s="173"/>
      <c r="D138" s="20"/>
      <c r="E138" s="173"/>
      <c r="F138" s="173"/>
      <c r="G138" s="20"/>
      <c r="H138" s="173"/>
      <c r="I138" s="137"/>
      <c r="J138" s="137"/>
      <c r="K138" s="137"/>
      <c r="L138" s="137"/>
      <c r="M138" s="137"/>
      <c r="N138" s="137"/>
      <c r="O138" s="137"/>
      <c r="P138" s="137"/>
      <c r="Q138" s="137"/>
    </row>
    <row r="139" spans="2:17" x14ac:dyDescent="0.3">
      <c r="B139" s="173"/>
      <c r="C139" s="173"/>
      <c r="D139" s="20"/>
      <c r="E139" s="173"/>
      <c r="F139" s="173"/>
      <c r="G139" s="20"/>
      <c r="H139" s="173"/>
      <c r="I139" s="137"/>
      <c r="J139" s="137"/>
      <c r="K139" s="137"/>
      <c r="L139" s="137"/>
      <c r="M139" s="137"/>
      <c r="N139" s="137"/>
      <c r="O139" s="137"/>
      <c r="P139" s="137"/>
      <c r="Q139" s="137"/>
    </row>
    <row r="140" spans="2:17" x14ac:dyDescent="0.3">
      <c r="B140" s="173"/>
      <c r="C140" s="173"/>
      <c r="D140" s="20"/>
      <c r="E140" s="173"/>
      <c r="F140" s="173"/>
      <c r="G140" s="20"/>
      <c r="H140" s="173"/>
      <c r="I140" s="137"/>
      <c r="J140" s="137"/>
      <c r="K140" s="137"/>
      <c r="L140" s="137"/>
      <c r="M140" s="137"/>
      <c r="N140" s="137"/>
      <c r="O140" s="137"/>
      <c r="P140" s="137"/>
      <c r="Q140" s="137"/>
    </row>
    <row r="141" spans="2:17" x14ac:dyDescent="0.3">
      <c r="B141" s="173"/>
      <c r="C141" s="173"/>
      <c r="D141" s="20"/>
      <c r="E141" s="173"/>
      <c r="F141" s="173"/>
      <c r="G141" s="20"/>
      <c r="H141" s="173"/>
      <c r="I141" s="137"/>
      <c r="J141" s="137"/>
      <c r="K141" s="137"/>
      <c r="L141" s="137"/>
      <c r="M141" s="137"/>
      <c r="N141" s="137"/>
      <c r="O141" s="137"/>
      <c r="P141" s="137"/>
      <c r="Q141" s="137"/>
    </row>
    <row r="142" spans="2:17" x14ac:dyDescent="0.3">
      <c r="B142" s="173"/>
      <c r="C142" s="173"/>
      <c r="D142" s="20"/>
      <c r="E142" s="173"/>
      <c r="F142" s="173"/>
      <c r="G142" s="20"/>
      <c r="H142" s="173"/>
      <c r="I142" s="137"/>
      <c r="J142" s="137"/>
      <c r="K142" s="137"/>
      <c r="L142" s="137"/>
      <c r="M142" s="137"/>
      <c r="N142" s="137"/>
      <c r="O142" s="137"/>
      <c r="P142" s="137"/>
      <c r="Q142" s="137"/>
    </row>
    <row r="143" spans="2:17" x14ac:dyDescent="0.3">
      <c r="B143" s="173"/>
      <c r="C143" s="173"/>
      <c r="D143" s="20"/>
      <c r="E143" s="173"/>
      <c r="F143" s="173"/>
      <c r="G143" s="20"/>
      <c r="H143" s="173"/>
      <c r="I143" s="137"/>
      <c r="J143" s="137"/>
      <c r="K143" s="137"/>
      <c r="L143" s="137"/>
      <c r="M143" s="137"/>
      <c r="N143" s="137"/>
      <c r="O143" s="137"/>
      <c r="P143" s="137"/>
      <c r="Q143" s="137"/>
    </row>
    <row r="144" spans="2:17" x14ac:dyDescent="0.3">
      <c r="B144" s="173"/>
      <c r="C144" s="173"/>
      <c r="D144" s="20"/>
      <c r="E144" s="173"/>
      <c r="F144" s="173"/>
      <c r="G144" s="20"/>
      <c r="H144" s="173"/>
      <c r="I144" s="137"/>
      <c r="J144" s="137"/>
      <c r="K144" s="137"/>
      <c r="L144" s="137"/>
      <c r="M144" s="137"/>
      <c r="N144" s="137"/>
      <c r="O144" s="137"/>
      <c r="P144" s="137"/>
      <c r="Q144" s="137"/>
    </row>
    <row r="145" spans="2:17" x14ac:dyDescent="0.3">
      <c r="B145" s="173"/>
      <c r="C145" s="173"/>
      <c r="D145" s="20"/>
      <c r="E145" s="173"/>
      <c r="F145" s="173"/>
      <c r="G145" s="20"/>
      <c r="H145" s="173"/>
      <c r="I145" s="137"/>
      <c r="J145" s="137"/>
      <c r="K145" s="137"/>
      <c r="L145" s="137"/>
      <c r="M145" s="137"/>
      <c r="N145" s="137"/>
      <c r="O145" s="137"/>
      <c r="P145" s="137"/>
      <c r="Q145" s="137"/>
    </row>
    <row r="146" spans="2:17" x14ac:dyDescent="0.3">
      <c r="B146" s="173"/>
      <c r="C146" s="173"/>
      <c r="D146" s="20"/>
      <c r="E146" s="173"/>
      <c r="F146" s="173"/>
      <c r="G146" s="20"/>
      <c r="H146" s="173"/>
      <c r="I146" s="137"/>
      <c r="J146" s="137"/>
      <c r="K146" s="137"/>
      <c r="L146" s="137"/>
      <c r="M146" s="137"/>
      <c r="N146" s="137"/>
      <c r="O146" s="137"/>
      <c r="P146" s="137"/>
      <c r="Q146" s="137"/>
    </row>
    <row r="147" spans="2:17" x14ac:dyDescent="0.3">
      <c r="B147" s="173"/>
      <c r="C147" s="173"/>
      <c r="D147" s="20"/>
      <c r="E147" s="173"/>
      <c r="F147" s="173"/>
      <c r="G147" s="20"/>
      <c r="H147" s="173"/>
      <c r="I147" s="137"/>
      <c r="J147" s="137"/>
      <c r="K147" s="137"/>
      <c r="L147" s="137"/>
      <c r="M147" s="137"/>
      <c r="N147" s="137"/>
      <c r="O147" s="137"/>
      <c r="P147" s="137"/>
      <c r="Q147" s="137"/>
    </row>
    <row r="148" spans="2:17" x14ac:dyDescent="0.3">
      <c r="B148" s="173"/>
      <c r="C148" s="173"/>
      <c r="D148" s="20"/>
      <c r="E148" s="173"/>
      <c r="F148" s="173"/>
      <c r="G148" s="20"/>
      <c r="H148" s="173"/>
      <c r="I148" s="137"/>
      <c r="J148" s="137"/>
      <c r="K148" s="137"/>
      <c r="L148" s="137"/>
      <c r="M148" s="137"/>
      <c r="N148" s="137"/>
      <c r="O148" s="137"/>
      <c r="P148" s="137"/>
      <c r="Q148" s="137"/>
    </row>
    <row r="149" spans="2:17" x14ac:dyDescent="0.3">
      <c r="B149" s="173"/>
      <c r="C149" s="173"/>
      <c r="D149" s="20"/>
      <c r="E149" s="173"/>
      <c r="F149" s="173"/>
      <c r="G149" s="20"/>
      <c r="H149" s="173"/>
      <c r="I149" s="137"/>
      <c r="J149" s="137"/>
      <c r="K149" s="137"/>
      <c r="L149" s="137"/>
      <c r="M149" s="137"/>
      <c r="N149" s="137"/>
      <c r="O149" s="137"/>
      <c r="P149" s="137"/>
      <c r="Q149" s="137"/>
    </row>
    <row r="150" spans="2:17" x14ac:dyDescent="0.3">
      <c r="B150" s="173"/>
      <c r="C150" s="173"/>
      <c r="D150" s="20"/>
      <c r="E150" s="173"/>
      <c r="F150" s="173"/>
      <c r="G150" s="20"/>
      <c r="H150" s="173"/>
      <c r="I150" s="137"/>
      <c r="J150" s="137"/>
      <c r="K150" s="137"/>
      <c r="L150" s="137"/>
      <c r="M150" s="137"/>
      <c r="N150" s="137"/>
      <c r="O150" s="137"/>
      <c r="P150" s="137"/>
      <c r="Q150" s="137"/>
    </row>
    <row r="151" spans="2:17" x14ac:dyDescent="0.3">
      <c r="B151" s="173"/>
      <c r="C151" s="173"/>
      <c r="D151" s="20"/>
      <c r="E151" s="173"/>
      <c r="F151" s="173"/>
      <c r="G151" s="20"/>
      <c r="H151" s="173"/>
      <c r="I151" s="137"/>
      <c r="J151" s="137"/>
      <c r="K151" s="137"/>
      <c r="L151" s="137"/>
      <c r="M151" s="137"/>
      <c r="N151" s="137"/>
      <c r="O151" s="137"/>
      <c r="P151" s="137"/>
      <c r="Q151" s="137"/>
    </row>
    <row r="152" spans="2:17" x14ac:dyDescent="0.3">
      <c r="B152" s="173"/>
      <c r="C152" s="173"/>
      <c r="D152" s="20"/>
      <c r="E152" s="173"/>
      <c r="F152" s="173"/>
      <c r="G152" s="20"/>
      <c r="H152" s="173"/>
      <c r="I152" s="137"/>
      <c r="J152" s="137"/>
      <c r="K152" s="137"/>
      <c r="L152" s="137"/>
      <c r="M152" s="137"/>
      <c r="N152" s="137"/>
      <c r="O152" s="137"/>
      <c r="P152" s="137"/>
      <c r="Q152" s="137"/>
    </row>
    <row r="153" spans="2:17" x14ac:dyDescent="0.3">
      <c r="B153" s="173"/>
      <c r="C153" s="173"/>
      <c r="D153" s="20"/>
      <c r="E153" s="173"/>
      <c r="F153" s="173"/>
      <c r="G153" s="20"/>
      <c r="H153" s="173"/>
      <c r="I153" s="137"/>
      <c r="J153" s="137"/>
      <c r="K153" s="137"/>
      <c r="L153" s="137"/>
      <c r="M153" s="137"/>
      <c r="N153" s="137"/>
      <c r="O153" s="137"/>
      <c r="P153" s="137"/>
      <c r="Q153" s="137"/>
    </row>
    <row r="154" spans="2:17" x14ac:dyDescent="0.3">
      <c r="B154" s="173"/>
      <c r="C154" s="173"/>
      <c r="D154" s="20"/>
      <c r="E154" s="173"/>
      <c r="F154" s="173"/>
      <c r="G154" s="20"/>
      <c r="H154" s="173"/>
      <c r="I154" s="137"/>
      <c r="J154" s="137"/>
      <c r="K154" s="137"/>
      <c r="L154" s="137"/>
      <c r="M154" s="137"/>
      <c r="N154" s="137"/>
      <c r="O154" s="137"/>
      <c r="P154" s="137"/>
      <c r="Q154" s="137"/>
    </row>
    <row r="155" spans="2:17" x14ac:dyDescent="0.3">
      <c r="B155" s="173"/>
      <c r="C155" s="173"/>
      <c r="D155" s="20"/>
      <c r="E155" s="173"/>
      <c r="F155" s="173"/>
      <c r="G155" s="20"/>
      <c r="H155" s="173"/>
      <c r="I155" s="137"/>
      <c r="J155" s="137"/>
      <c r="K155" s="137"/>
      <c r="L155" s="137"/>
      <c r="M155" s="137"/>
      <c r="N155" s="137"/>
      <c r="O155" s="137"/>
      <c r="P155" s="137"/>
      <c r="Q155" s="137"/>
    </row>
    <row r="156" spans="2:17" x14ac:dyDescent="0.3">
      <c r="B156" s="173"/>
      <c r="C156" s="173"/>
      <c r="D156" s="20"/>
      <c r="E156" s="173"/>
      <c r="F156" s="173"/>
      <c r="G156" s="20"/>
      <c r="H156" s="173"/>
      <c r="I156" s="137"/>
      <c r="J156" s="137"/>
      <c r="K156" s="137"/>
      <c r="L156" s="137"/>
      <c r="M156" s="137"/>
      <c r="N156" s="137"/>
      <c r="O156" s="137"/>
      <c r="P156" s="137"/>
      <c r="Q156" s="137"/>
    </row>
    <row r="157" spans="2:17" x14ac:dyDescent="0.3">
      <c r="B157" s="173"/>
      <c r="C157" s="173"/>
      <c r="D157" s="20"/>
      <c r="E157" s="173"/>
      <c r="F157" s="173"/>
      <c r="G157" s="20"/>
      <c r="H157" s="173"/>
      <c r="I157" s="137"/>
      <c r="J157" s="137"/>
      <c r="K157" s="137"/>
      <c r="L157" s="137"/>
      <c r="M157" s="137"/>
      <c r="N157" s="137"/>
      <c r="O157" s="137"/>
      <c r="P157" s="137"/>
      <c r="Q157" s="137"/>
    </row>
    <row r="158" spans="2:17" x14ac:dyDescent="0.3">
      <c r="B158" s="173"/>
      <c r="C158" s="173"/>
      <c r="D158" s="20"/>
      <c r="E158" s="173"/>
      <c r="F158" s="173"/>
      <c r="G158" s="20"/>
      <c r="H158" s="173"/>
      <c r="I158" s="137"/>
      <c r="J158" s="137"/>
      <c r="K158" s="137"/>
      <c r="L158" s="137"/>
      <c r="M158" s="137"/>
      <c r="N158" s="137"/>
      <c r="O158" s="137"/>
      <c r="P158" s="137"/>
      <c r="Q158" s="137"/>
    </row>
    <row r="159" spans="2:17" x14ac:dyDescent="0.3">
      <c r="B159" s="173"/>
      <c r="C159" s="173"/>
      <c r="D159" s="20"/>
      <c r="E159" s="173"/>
      <c r="F159" s="173"/>
      <c r="G159" s="20"/>
      <c r="H159" s="173"/>
      <c r="I159" s="137"/>
      <c r="J159" s="137"/>
      <c r="K159" s="137"/>
      <c r="L159" s="137"/>
      <c r="M159" s="137"/>
      <c r="N159" s="137"/>
      <c r="O159" s="137"/>
      <c r="P159" s="137"/>
      <c r="Q159" s="137"/>
    </row>
    <row r="160" spans="2:17" x14ac:dyDescent="0.3">
      <c r="B160" s="173"/>
      <c r="C160" s="173"/>
      <c r="D160" s="20"/>
      <c r="E160" s="173"/>
      <c r="F160" s="173"/>
      <c r="G160" s="20"/>
      <c r="H160" s="173"/>
      <c r="I160" s="137"/>
      <c r="J160" s="137"/>
      <c r="K160" s="137"/>
      <c r="L160" s="137"/>
      <c r="M160" s="137"/>
      <c r="N160" s="137"/>
      <c r="O160" s="137"/>
      <c r="P160" s="137"/>
      <c r="Q160" s="137"/>
    </row>
    <row r="161" spans="2:17" x14ac:dyDescent="0.3">
      <c r="B161" s="173"/>
      <c r="C161" s="173"/>
      <c r="D161" s="20"/>
      <c r="E161" s="173"/>
      <c r="F161" s="173"/>
      <c r="G161" s="20"/>
      <c r="H161" s="173"/>
      <c r="I161" s="137"/>
      <c r="J161" s="137"/>
      <c r="K161" s="137"/>
      <c r="L161" s="137"/>
      <c r="M161" s="137"/>
      <c r="N161" s="137"/>
      <c r="O161" s="137"/>
      <c r="P161" s="137"/>
      <c r="Q161" s="137"/>
    </row>
    <row r="162" spans="2:17" x14ac:dyDescent="0.3">
      <c r="B162" s="173"/>
      <c r="C162" s="173"/>
      <c r="D162" s="20"/>
      <c r="E162" s="173"/>
      <c r="F162" s="173"/>
      <c r="G162" s="20"/>
      <c r="H162" s="173"/>
      <c r="I162" s="137"/>
      <c r="J162" s="137"/>
      <c r="K162" s="137"/>
      <c r="L162" s="137"/>
      <c r="M162" s="137"/>
      <c r="N162" s="137"/>
      <c r="O162" s="137"/>
      <c r="P162" s="137"/>
      <c r="Q162" s="137"/>
    </row>
    <row r="163" spans="2:17" x14ac:dyDescent="0.3">
      <c r="B163" s="173"/>
      <c r="C163" s="173"/>
      <c r="D163" s="20"/>
      <c r="E163" s="173"/>
      <c r="F163" s="173"/>
      <c r="G163" s="20"/>
      <c r="H163" s="173"/>
      <c r="I163" s="137"/>
      <c r="J163" s="137"/>
      <c r="K163" s="137"/>
      <c r="L163" s="137"/>
      <c r="M163" s="137"/>
      <c r="N163" s="137"/>
      <c r="O163" s="137"/>
      <c r="P163" s="137"/>
      <c r="Q163" s="137"/>
    </row>
    <row r="164" spans="2:17" x14ac:dyDescent="0.3">
      <c r="B164" s="173"/>
      <c r="C164" s="173"/>
      <c r="D164" s="20"/>
      <c r="E164" s="173"/>
      <c r="F164" s="173"/>
      <c r="G164" s="20"/>
      <c r="H164" s="173"/>
      <c r="I164" s="137"/>
      <c r="J164" s="137"/>
      <c r="K164" s="137"/>
      <c r="L164" s="137"/>
      <c r="M164" s="137"/>
      <c r="N164" s="137"/>
      <c r="O164" s="137"/>
      <c r="P164" s="137"/>
      <c r="Q164" s="137"/>
    </row>
    <row r="165" spans="2:17" x14ac:dyDescent="0.3">
      <c r="B165" s="173"/>
      <c r="C165" s="173"/>
      <c r="D165" s="20"/>
      <c r="E165" s="173"/>
      <c r="F165" s="173"/>
      <c r="G165" s="20"/>
      <c r="H165" s="173"/>
      <c r="I165" s="137"/>
      <c r="J165" s="137"/>
      <c r="K165" s="137"/>
      <c r="L165" s="137"/>
      <c r="M165" s="137"/>
      <c r="N165" s="137"/>
      <c r="O165" s="137"/>
      <c r="P165" s="137"/>
      <c r="Q165" s="137"/>
    </row>
    <row r="166" spans="2:17" x14ac:dyDescent="0.3">
      <c r="B166" s="173"/>
      <c r="C166" s="173"/>
      <c r="D166" s="20"/>
      <c r="E166" s="173"/>
      <c r="F166" s="173"/>
      <c r="G166" s="20"/>
      <c r="H166" s="173"/>
      <c r="I166" s="137"/>
      <c r="J166" s="137"/>
      <c r="K166" s="137"/>
      <c r="L166" s="137"/>
      <c r="M166" s="137"/>
      <c r="N166" s="137"/>
      <c r="O166" s="137"/>
      <c r="P166" s="137"/>
      <c r="Q166" s="137"/>
    </row>
    <row r="167" spans="2:17" x14ac:dyDescent="0.3">
      <c r="B167" s="173"/>
      <c r="C167" s="173"/>
      <c r="D167" s="20"/>
      <c r="E167" s="173"/>
      <c r="F167" s="173"/>
      <c r="G167" s="20"/>
      <c r="H167" s="173"/>
      <c r="I167" s="137"/>
      <c r="J167" s="137"/>
      <c r="K167" s="137"/>
      <c r="L167" s="137"/>
      <c r="M167" s="137"/>
      <c r="N167" s="137"/>
      <c r="O167" s="137"/>
      <c r="P167" s="137"/>
      <c r="Q167" s="137"/>
    </row>
    <row r="168" spans="2:17" x14ac:dyDescent="0.3">
      <c r="B168" s="173"/>
      <c r="C168" s="173"/>
      <c r="D168" s="20"/>
      <c r="E168" s="173"/>
      <c r="F168" s="173"/>
      <c r="G168" s="20"/>
      <c r="H168" s="173"/>
      <c r="I168" s="137"/>
      <c r="J168" s="137"/>
      <c r="K168" s="137"/>
      <c r="L168" s="137"/>
      <c r="M168" s="137"/>
      <c r="N168" s="137"/>
      <c r="O168" s="137"/>
      <c r="P168" s="137"/>
      <c r="Q168" s="137"/>
    </row>
    <row r="169" spans="2:17" x14ac:dyDescent="0.3">
      <c r="B169" s="173"/>
      <c r="C169" s="173"/>
      <c r="D169" s="20"/>
      <c r="E169" s="173"/>
      <c r="F169" s="173"/>
      <c r="G169" s="20"/>
      <c r="H169" s="173"/>
      <c r="I169" s="137"/>
      <c r="J169" s="137"/>
      <c r="K169" s="137"/>
      <c r="L169" s="137"/>
      <c r="M169" s="137"/>
      <c r="N169" s="137"/>
      <c r="O169" s="137"/>
      <c r="P169" s="137"/>
      <c r="Q169" s="137"/>
    </row>
    <row r="170" spans="2:17" x14ac:dyDescent="0.3">
      <c r="B170" s="173"/>
      <c r="C170" s="173"/>
      <c r="D170" s="20"/>
      <c r="E170" s="173"/>
      <c r="F170" s="173"/>
      <c r="G170" s="20"/>
      <c r="H170" s="173"/>
      <c r="I170" s="137"/>
      <c r="J170" s="137"/>
      <c r="K170" s="137"/>
      <c r="L170" s="137"/>
      <c r="M170" s="137"/>
      <c r="N170" s="137"/>
      <c r="O170" s="137"/>
      <c r="P170" s="137"/>
      <c r="Q170" s="137"/>
    </row>
    <row r="171" spans="2:17" x14ac:dyDescent="0.3">
      <c r="B171" s="173"/>
      <c r="C171" s="173"/>
      <c r="D171" s="20"/>
      <c r="E171" s="173"/>
      <c r="F171" s="173"/>
      <c r="G171" s="20"/>
      <c r="H171" s="173"/>
      <c r="I171" s="137"/>
      <c r="J171" s="137"/>
      <c r="K171" s="137"/>
      <c r="L171" s="137"/>
      <c r="M171" s="137"/>
      <c r="N171" s="137"/>
      <c r="O171" s="137"/>
      <c r="P171" s="137"/>
      <c r="Q171" s="137"/>
    </row>
    <row r="172" spans="2:17" x14ac:dyDescent="0.3">
      <c r="B172" s="173"/>
      <c r="C172" s="173"/>
      <c r="D172" s="20"/>
      <c r="E172" s="173"/>
      <c r="F172" s="173"/>
      <c r="G172" s="20"/>
      <c r="H172" s="173"/>
      <c r="I172" s="137"/>
      <c r="J172" s="137"/>
      <c r="K172" s="137"/>
      <c r="L172" s="137"/>
      <c r="M172" s="137"/>
      <c r="N172" s="137"/>
      <c r="O172" s="137"/>
      <c r="P172" s="137"/>
      <c r="Q172" s="137"/>
    </row>
    <row r="173" spans="2:17" x14ac:dyDescent="0.3">
      <c r="B173" s="173"/>
      <c r="C173" s="173"/>
      <c r="D173" s="20"/>
      <c r="E173" s="173"/>
      <c r="F173" s="173"/>
      <c r="G173" s="20"/>
      <c r="H173" s="173"/>
      <c r="I173" s="137"/>
      <c r="J173" s="137"/>
      <c r="K173" s="137"/>
      <c r="L173" s="137"/>
      <c r="M173" s="137"/>
      <c r="N173" s="137"/>
      <c r="O173" s="137"/>
      <c r="P173" s="137"/>
      <c r="Q173" s="137"/>
    </row>
    <row r="174" spans="2:17" x14ac:dyDescent="0.3">
      <c r="B174" s="173"/>
      <c r="C174" s="173"/>
      <c r="D174" s="20"/>
      <c r="E174" s="173"/>
      <c r="F174" s="173"/>
      <c r="G174" s="20"/>
      <c r="H174" s="173"/>
      <c r="I174" s="137"/>
      <c r="J174" s="137"/>
      <c r="K174" s="137"/>
      <c r="L174" s="137"/>
      <c r="M174" s="137"/>
      <c r="N174" s="137"/>
      <c r="O174" s="137"/>
      <c r="P174" s="137"/>
      <c r="Q174" s="137"/>
    </row>
    <row r="175" spans="2:17" x14ac:dyDescent="0.3">
      <c r="B175" s="173"/>
      <c r="C175" s="173"/>
      <c r="D175" s="20"/>
      <c r="E175" s="173"/>
      <c r="F175" s="173"/>
      <c r="G175" s="20"/>
      <c r="H175" s="173"/>
      <c r="I175" s="137"/>
      <c r="J175" s="137"/>
      <c r="K175" s="137"/>
      <c r="L175" s="137"/>
      <c r="M175" s="137"/>
      <c r="N175" s="137"/>
      <c r="O175" s="137"/>
      <c r="P175" s="137"/>
      <c r="Q175" s="137"/>
    </row>
    <row r="176" spans="2:17" x14ac:dyDescent="0.3">
      <c r="B176" s="173"/>
      <c r="C176" s="173"/>
      <c r="D176" s="20"/>
      <c r="E176" s="173"/>
      <c r="F176" s="173"/>
      <c r="G176" s="20"/>
      <c r="H176" s="173"/>
      <c r="I176" s="137"/>
      <c r="J176" s="137"/>
      <c r="K176" s="137"/>
      <c r="L176" s="137"/>
      <c r="M176" s="137"/>
      <c r="N176" s="137"/>
      <c r="O176" s="137"/>
      <c r="P176" s="137"/>
      <c r="Q176" s="137"/>
    </row>
    <row r="177" spans="2:17" x14ac:dyDescent="0.3">
      <c r="B177" s="173"/>
      <c r="C177" s="173"/>
      <c r="D177" s="20"/>
      <c r="E177" s="173"/>
      <c r="F177" s="173"/>
      <c r="G177" s="20"/>
      <c r="H177" s="173"/>
      <c r="I177" s="137"/>
      <c r="J177" s="137"/>
      <c r="K177" s="137"/>
      <c r="L177" s="137"/>
      <c r="M177" s="137"/>
      <c r="N177" s="137"/>
      <c r="O177" s="137"/>
      <c r="P177" s="137"/>
      <c r="Q177" s="137"/>
    </row>
    <row r="178" spans="2:17" x14ac:dyDescent="0.3">
      <c r="B178" s="173"/>
      <c r="C178" s="173"/>
      <c r="D178" s="20"/>
      <c r="E178" s="173"/>
      <c r="F178" s="173"/>
      <c r="G178" s="20"/>
      <c r="H178" s="173"/>
      <c r="I178" s="137"/>
      <c r="J178" s="137"/>
      <c r="K178" s="137"/>
      <c r="L178" s="137"/>
      <c r="M178" s="137"/>
      <c r="N178" s="137"/>
      <c r="O178" s="137"/>
      <c r="P178" s="137"/>
      <c r="Q178" s="137"/>
    </row>
    <row r="179" spans="2:17" x14ac:dyDescent="0.3">
      <c r="B179" s="173"/>
      <c r="C179" s="173"/>
      <c r="D179" s="20"/>
      <c r="E179" s="173"/>
      <c r="F179" s="173"/>
      <c r="G179" s="20"/>
      <c r="H179" s="173"/>
      <c r="I179" s="137"/>
      <c r="J179" s="137"/>
      <c r="K179" s="137"/>
      <c r="L179" s="137"/>
      <c r="M179" s="137"/>
      <c r="N179" s="137"/>
      <c r="O179" s="137"/>
      <c r="P179" s="137"/>
      <c r="Q179" s="137"/>
    </row>
    <row r="180" spans="2:17" x14ac:dyDescent="0.3">
      <c r="B180" s="173"/>
      <c r="C180" s="173"/>
      <c r="D180" s="20"/>
      <c r="E180" s="173"/>
      <c r="F180" s="173"/>
      <c r="G180" s="20"/>
      <c r="H180" s="173"/>
      <c r="I180" s="137"/>
      <c r="J180" s="137"/>
      <c r="K180" s="137"/>
      <c r="L180" s="137"/>
      <c r="M180" s="137"/>
      <c r="N180" s="137"/>
      <c r="O180" s="137"/>
      <c r="P180" s="137"/>
      <c r="Q180" s="137"/>
    </row>
    <row r="181" spans="2:17" x14ac:dyDescent="0.3">
      <c r="B181" s="173"/>
      <c r="C181" s="173"/>
      <c r="D181" s="20"/>
      <c r="E181" s="173"/>
      <c r="F181" s="173"/>
      <c r="G181" s="20"/>
      <c r="H181" s="173"/>
      <c r="I181" s="137"/>
      <c r="J181" s="137"/>
      <c r="K181" s="137"/>
      <c r="L181" s="137"/>
      <c r="M181" s="137"/>
      <c r="N181" s="137"/>
      <c r="O181" s="137"/>
      <c r="P181" s="137"/>
      <c r="Q181" s="137"/>
    </row>
    <row r="182" spans="2:17" x14ac:dyDescent="0.3">
      <c r="B182" s="173"/>
      <c r="C182" s="173"/>
      <c r="D182" s="20"/>
      <c r="E182" s="173"/>
      <c r="F182" s="173"/>
      <c r="G182" s="20"/>
      <c r="H182" s="173"/>
      <c r="I182" s="137"/>
      <c r="J182" s="137"/>
      <c r="K182" s="137"/>
      <c r="L182" s="137"/>
      <c r="M182" s="137"/>
      <c r="N182" s="137"/>
      <c r="O182" s="137"/>
      <c r="P182" s="137"/>
      <c r="Q182" s="137"/>
    </row>
    <row r="183" spans="2:17" x14ac:dyDescent="0.3">
      <c r="B183" s="173"/>
      <c r="C183" s="173"/>
      <c r="D183" s="20"/>
      <c r="E183" s="173"/>
      <c r="F183" s="173"/>
      <c r="G183" s="20"/>
      <c r="H183" s="173"/>
      <c r="I183" s="137"/>
      <c r="J183" s="137"/>
      <c r="K183" s="137"/>
      <c r="L183" s="137"/>
      <c r="M183" s="137"/>
      <c r="N183" s="137"/>
      <c r="O183" s="137"/>
      <c r="P183" s="137"/>
      <c r="Q183" s="137"/>
    </row>
    <row r="184" spans="2:17" x14ac:dyDescent="0.3">
      <c r="B184" s="173"/>
      <c r="C184" s="173"/>
      <c r="D184" s="20"/>
      <c r="E184" s="173"/>
      <c r="F184" s="173"/>
      <c r="G184" s="20"/>
      <c r="H184" s="173"/>
      <c r="I184" s="137"/>
      <c r="J184" s="137"/>
      <c r="K184" s="137"/>
      <c r="L184" s="137"/>
      <c r="M184" s="137"/>
      <c r="N184" s="137"/>
      <c r="O184" s="137"/>
      <c r="P184" s="137"/>
      <c r="Q184" s="137"/>
    </row>
    <row r="185" spans="2:17" x14ac:dyDescent="0.3">
      <c r="B185" s="173"/>
      <c r="C185" s="173"/>
      <c r="D185" s="20"/>
      <c r="E185" s="173"/>
      <c r="F185" s="173"/>
      <c r="G185" s="20"/>
      <c r="H185" s="173"/>
      <c r="I185" s="137"/>
      <c r="J185" s="137"/>
      <c r="K185" s="137"/>
      <c r="L185" s="137"/>
      <c r="M185" s="137"/>
      <c r="N185" s="137"/>
      <c r="O185" s="137"/>
      <c r="P185" s="137"/>
      <c r="Q185" s="137"/>
    </row>
    <row r="186" spans="2:17" x14ac:dyDescent="0.3">
      <c r="B186" s="173"/>
      <c r="C186" s="173"/>
      <c r="D186" s="20"/>
      <c r="E186" s="173"/>
      <c r="F186" s="173"/>
      <c r="G186" s="20"/>
      <c r="H186" s="173"/>
      <c r="I186" s="137"/>
      <c r="J186" s="137"/>
      <c r="K186" s="137"/>
      <c r="L186" s="137"/>
      <c r="M186" s="137"/>
      <c r="N186" s="137"/>
      <c r="O186" s="137"/>
      <c r="P186" s="137"/>
      <c r="Q186" s="137"/>
    </row>
    <row r="187" spans="2:17" x14ac:dyDescent="0.3">
      <c r="B187" s="173"/>
      <c r="C187" s="173"/>
      <c r="D187" s="20"/>
      <c r="E187" s="173"/>
      <c r="F187" s="173"/>
      <c r="G187" s="20"/>
      <c r="H187" s="173"/>
      <c r="I187" s="137"/>
      <c r="J187" s="137"/>
      <c r="K187" s="137"/>
      <c r="L187" s="137"/>
      <c r="M187" s="137"/>
      <c r="N187" s="137"/>
      <c r="O187" s="137"/>
      <c r="P187" s="137"/>
      <c r="Q187" s="137"/>
    </row>
    <row r="188" spans="2:17" x14ac:dyDescent="0.3">
      <c r="B188" s="173"/>
      <c r="C188" s="173"/>
      <c r="D188" s="20"/>
      <c r="E188" s="173"/>
      <c r="F188" s="173"/>
      <c r="G188" s="20"/>
      <c r="H188" s="173"/>
      <c r="I188" s="137"/>
      <c r="J188" s="137"/>
      <c r="K188" s="137"/>
      <c r="L188" s="137"/>
      <c r="M188" s="137"/>
      <c r="N188" s="137"/>
      <c r="O188" s="137"/>
      <c r="P188" s="137"/>
      <c r="Q188" s="137"/>
    </row>
    <row r="189" spans="2:17" x14ac:dyDescent="0.3">
      <c r="B189" s="173"/>
      <c r="C189" s="173"/>
      <c r="D189" s="20"/>
      <c r="E189" s="173"/>
      <c r="F189" s="173"/>
      <c r="G189" s="20"/>
      <c r="H189" s="173"/>
      <c r="I189" s="137"/>
      <c r="J189" s="137"/>
      <c r="K189" s="137"/>
      <c r="L189" s="137"/>
      <c r="M189" s="137"/>
      <c r="N189" s="137"/>
      <c r="O189" s="137"/>
      <c r="P189" s="137"/>
      <c r="Q189" s="137"/>
    </row>
    <row r="190" spans="2:17" x14ac:dyDescent="0.3">
      <c r="B190" s="173"/>
      <c r="C190" s="173"/>
      <c r="D190" s="20"/>
      <c r="E190" s="173"/>
      <c r="F190" s="173"/>
      <c r="G190" s="20"/>
      <c r="H190" s="173"/>
      <c r="I190" s="137"/>
      <c r="J190" s="137"/>
      <c r="K190" s="137"/>
      <c r="L190" s="137"/>
      <c r="M190" s="137"/>
      <c r="N190" s="137"/>
      <c r="O190" s="137"/>
      <c r="P190" s="137"/>
      <c r="Q190" s="137"/>
    </row>
    <row r="191" spans="2:17" x14ac:dyDescent="0.3">
      <c r="B191" s="173"/>
      <c r="C191" s="173"/>
      <c r="D191" s="20"/>
      <c r="E191" s="173"/>
      <c r="F191" s="173"/>
      <c r="G191" s="20"/>
      <c r="H191" s="173"/>
      <c r="I191" s="137"/>
      <c r="J191" s="137"/>
      <c r="K191" s="137"/>
      <c r="L191" s="137"/>
      <c r="M191" s="137"/>
      <c r="N191" s="137"/>
      <c r="O191" s="137"/>
      <c r="P191" s="137"/>
      <c r="Q191" s="137"/>
    </row>
    <row r="192" spans="2:17" x14ac:dyDescent="0.3">
      <c r="B192" s="173"/>
      <c r="C192" s="173"/>
      <c r="D192" s="20"/>
      <c r="E192" s="173"/>
      <c r="F192" s="173"/>
      <c r="G192" s="20"/>
      <c r="H192" s="173"/>
      <c r="I192" s="137"/>
      <c r="J192" s="137"/>
      <c r="K192" s="137"/>
      <c r="L192" s="137"/>
      <c r="M192" s="137"/>
      <c r="N192" s="137"/>
      <c r="O192" s="137"/>
      <c r="P192" s="137"/>
      <c r="Q192" s="137"/>
    </row>
    <row r="193" spans="2:17" x14ac:dyDescent="0.3">
      <c r="B193" s="173"/>
      <c r="C193" s="173"/>
      <c r="D193" s="20"/>
      <c r="E193" s="173"/>
      <c r="F193" s="173"/>
      <c r="G193" s="20"/>
      <c r="H193" s="173"/>
      <c r="I193" s="137"/>
      <c r="J193" s="137"/>
      <c r="K193" s="137"/>
      <c r="L193" s="137"/>
      <c r="M193" s="137"/>
      <c r="N193" s="137"/>
      <c r="O193" s="137"/>
      <c r="P193" s="137"/>
      <c r="Q193" s="137"/>
    </row>
    <row r="194" spans="2:17" x14ac:dyDescent="0.3">
      <c r="B194" s="173"/>
      <c r="C194" s="173"/>
      <c r="D194" s="20"/>
      <c r="E194" s="173"/>
      <c r="F194" s="173"/>
      <c r="G194" s="20"/>
      <c r="H194" s="173"/>
      <c r="I194" s="137"/>
      <c r="J194" s="137"/>
      <c r="K194" s="137"/>
      <c r="L194" s="137"/>
      <c r="M194" s="137"/>
      <c r="N194" s="137"/>
      <c r="O194" s="137"/>
      <c r="P194" s="137"/>
      <c r="Q194" s="137"/>
    </row>
    <row r="195" spans="2:17" x14ac:dyDescent="0.3">
      <c r="B195" s="173"/>
      <c r="C195" s="173"/>
      <c r="D195" s="20"/>
      <c r="E195" s="173"/>
      <c r="F195" s="173"/>
      <c r="G195" s="20"/>
      <c r="H195" s="173"/>
      <c r="I195" s="137"/>
      <c r="J195" s="137"/>
      <c r="K195" s="137"/>
      <c r="L195" s="137"/>
      <c r="M195" s="137"/>
      <c r="N195" s="137"/>
      <c r="O195" s="137"/>
      <c r="P195" s="137"/>
      <c r="Q195" s="137"/>
    </row>
    <row r="196" spans="2:17" x14ac:dyDescent="0.3">
      <c r="B196" s="173"/>
      <c r="C196" s="173"/>
      <c r="D196" s="20"/>
      <c r="E196" s="173"/>
      <c r="F196" s="173"/>
      <c r="G196" s="20"/>
      <c r="H196" s="173"/>
      <c r="I196" s="137"/>
      <c r="J196" s="137"/>
      <c r="K196" s="137"/>
      <c r="L196" s="137"/>
      <c r="M196" s="137"/>
      <c r="N196" s="137"/>
      <c r="O196" s="137"/>
      <c r="P196" s="137"/>
      <c r="Q196" s="137"/>
    </row>
    <row r="197" spans="2:17" x14ac:dyDescent="0.3">
      <c r="B197" s="173"/>
      <c r="C197" s="173"/>
      <c r="D197" s="20"/>
      <c r="E197" s="173"/>
      <c r="F197" s="173"/>
      <c r="G197" s="20"/>
      <c r="H197" s="173"/>
      <c r="I197" s="137"/>
      <c r="J197" s="137"/>
      <c r="K197" s="137"/>
      <c r="L197" s="137"/>
      <c r="M197" s="137"/>
      <c r="N197" s="137"/>
      <c r="O197" s="137"/>
      <c r="P197" s="137"/>
      <c r="Q197" s="137"/>
    </row>
    <row r="198" spans="2:17" x14ac:dyDescent="0.3">
      <c r="B198" s="173"/>
      <c r="C198" s="173"/>
      <c r="D198" s="20"/>
      <c r="E198" s="173"/>
      <c r="F198" s="173"/>
      <c r="G198" s="20"/>
      <c r="H198" s="173"/>
      <c r="I198" s="137"/>
      <c r="J198" s="137"/>
      <c r="K198" s="137"/>
      <c r="L198" s="137"/>
      <c r="M198" s="137"/>
      <c r="N198" s="137"/>
      <c r="O198" s="137"/>
      <c r="P198" s="137"/>
      <c r="Q198" s="137"/>
    </row>
    <row r="199" spans="2:17" x14ac:dyDescent="0.3">
      <c r="B199" s="173"/>
      <c r="C199" s="173"/>
      <c r="D199" s="20"/>
      <c r="E199" s="173"/>
      <c r="F199" s="173"/>
      <c r="G199" s="20"/>
      <c r="H199" s="173"/>
      <c r="I199" s="137"/>
      <c r="J199" s="137"/>
      <c r="K199" s="137"/>
      <c r="L199" s="137"/>
      <c r="M199" s="137"/>
      <c r="N199" s="137"/>
      <c r="O199" s="137"/>
      <c r="P199" s="137"/>
      <c r="Q199" s="137"/>
    </row>
    <row r="200" spans="2:17" x14ac:dyDescent="0.3">
      <c r="B200" s="173"/>
      <c r="C200" s="173"/>
      <c r="D200" s="20"/>
      <c r="E200" s="173"/>
      <c r="F200" s="173"/>
      <c r="G200" s="20"/>
      <c r="H200" s="173"/>
      <c r="I200" s="137"/>
      <c r="J200" s="137"/>
      <c r="K200" s="137"/>
      <c r="L200" s="137"/>
      <c r="M200" s="137"/>
      <c r="N200" s="137"/>
      <c r="O200" s="137"/>
      <c r="P200" s="137"/>
      <c r="Q200" s="137"/>
    </row>
    <row r="201" spans="2:17" x14ac:dyDescent="0.3">
      <c r="B201" s="173"/>
      <c r="C201" s="173"/>
      <c r="D201" s="20"/>
      <c r="E201" s="173"/>
      <c r="F201" s="173"/>
      <c r="G201" s="20"/>
      <c r="H201" s="173"/>
      <c r="I201" s="137"/>
      <c r="J201" s="137"/>
      <c r="K201" s="137"/>
      <c r="L201" s="137"/>
      <c r="M201" s="137"/>
      <c r="N201" s="137"/>
      <c r="O201" s="137"/>
      <c r="P201" s="137"/>
      <c r="Q201" s="137"/>
    </row>
    <row r="202" spans="2:17" x14ac:dyDescent="0.3">
      <c r="B202" s="173"/>
      <c r="C202" s="173"/>
      <c r="D202" s="20"/>
      <c r="E202" s="173"/>
      <c r="F202" s="173"/>
      <c r="G202" s="20"/>
      <c r="H202" s="173"/>
      <c r="I202" s="137"/>
      <c r="J202" s="137"/>
      <c r="K202" s="137"/>
      <c r="L202" s="137"/>
      <c r="M202" s="137"/>
      <c r="N202" s="137"/>
      <c r="O202" s="137"/>
      <c r="P202" s="137"/>
      <c r="Q202" s="137"/>
    </row>
    <row r="203" spans="2:17" x14ac:dyDescent="0.3">
      <c r="B203" s="173"/>
      <c r="C203" s="173"/>
      <c r="D203" s="20"/>
      <c r="E203" s="173"/>
      <c r="F203" s="173"/>
      <c r="G203" s="20"/>
      <c r="H203" s="173"/>
      <c r="I203" s="137"/>
      <c r="J203" s="137"/>
      <c r="K203" s="137"/>
      <c r="L203" s="137"/>
      <c r="M203" s="137"/>
      <c r="N203" s="137"/>
      <c r="O203" s="137"/>
      <c r="P203" s="137"/>
      <c r="Q203" s="137"/>
    </row>
    <row r="204" spans="2:17" x14ac:dyDescent="0.3">
      <c r="B204" s="173"/>
      <c r="C204" s="173"/>
      <c r="D204" s="20"/>
      <c r="E204" s="173"/>
      <c r="F204" s="173"/>
      <c r="G204" s="20"/>
      <c r="H204" s="173"/>
      <c r="I204" s="137"/>
      <c r="J204" s="137"/>
      <c r="K204" s="137"/>
      <c r="L204" s="137"/>
      <c r="M204" s="137"/>
      <c r="N204" s="137"/>
      <c r="O204" s="137"/>
      <c r="P204" s="137"/>
      <c r="Q204" s="137"/>
    </row>
    <row r="205" spans="2:17" x14ac:dyDescent="0.3">
      <c r="B205" s="173"/>
      <c r="C205" s="173"/>
      <c r="D205" s="20"/>
      <c r="E205" s="173"/>
      <c r="F205" s="173"/>
      <c r="G205" s="20"/>
      <c r="H205" s="173"/>
      <c r="I205" s="137"/>
      <c r="J205" s="137"/>
      <c r="K205" s="137"/>
      <c r="L205" s="137"/>
      <c r="M205" s="137"/>
      <c r="N205" s="137"/>
      <c r="O205" s="137"/>
      <c r="P205" s="137"/>
      <c r="Q205" s="137"/>
    </row>
    <row r="206" spans="2:17" x14ac:dyDescent="0.3">
      <c r="B206" s="173"/>
      <c r="C206" s="173"/>
      <c r="D206" s="20"/>
      <c r="E206" s="173"/>
      <c r="F206" s="173"/>
      <c r="G206" s="20"/>
      <c r="H206" s="173"/>
      <c r="I206" s="137"/>
      <c r="J206" s="137"/>
      <c r="K206" s="137"/>
      <c r="L206" s="137"/>
      <c r="M206" s="137"/>
      <c r="N206" s="137"/>
      <c r="O206" s="137"/>
      <c r="P206" s="137"/>
      <c r="Q206" s="137"/>
    </row>
    <row r="207" spans="2:17" x14ac:dyDescent="0.3">
      <c r="B207" s="173"/>
      <c r="C207" s="173"/>
      <c r="D207" s="20"/>
      <c r="E207" s="173"/>
      <c r="F207" s="173"/>
      <c r="G207" s="20"/>
      <c r="H207" s="173"/>
      <c r="I207" s="137"/>
      <c r="J207" s="137"/>
      <c r="K207" s="137"/>
      <c r="L207" s="137"/>
      <c r="M207" s="137"/>
      <c r="N207" s="137"/>
      <c r="O207" s="137"/>
      <c r="P207" s="137"/>
      <c r="Q207" s="137"/>
    </row>
    <row r="208" spans="2:17" x14ac:dyDescent="0.3">
      <c r="B208" s="173"/>
      <c r="C208" s="173"/>
      <c r="D208" s="20"/>
      <c r="E208" s="173"/>
      <c r="F208" s="173"/>
      <c r="G208" s="20"/>
      <c r="H208" s="173"/>
      <c r="I208" s="137"/>
      <c r="J208" s="137"/>
      <c r="K208" s="137"/>
      <c r="L208" s="137"/>
      <c r="M208" s="137"/>
      <c r="N208" s="137"/>
      <c r="O208" s="137"/>
      <c r="P208" s="137"/>
      <c r="Q208" s="137"/>
    </row>
    <row r="209" spans="2:17" x14ac:dyDescent="0.3">
      <c r="B209" s="173"/>
      <c r="C209" s="173"/>
      <c r="D209" s="20"/>
      <c r="E209" s="173"/>
      <c r="F209" s="173"/>
      <c r="G209" s="20"/>
      <c r="H209" s="173"/>
      <c r="I209" s="137"/>
      <c r="J209" s="137"/>
      <c r="K209" s="137"/>
      <c r="L209" s="137"/>
      <c r="M209" s="137"/>
      <c r="N209" s="137"/>
      <c r="O209" s="137"/>
      <c r="P209" s="137"/>
      <c r="Q209" s="137"/>
    </row>
    <row r="210" spans="2:17" x14ac:dyDescent="0.3">
      <c r="B210" s="173"/>
      <c r="C210" s="173"/>
      <c r="D210" s="20"/>
      <c r="E210" s="173"/>
      <c r="F210" s="173"/>
      <c r="G210" s="20"/>
      <c r="H210" s="173"/>
      <c r="I210" s="137"/>
      <c r="J210" s="137"/>
      <c r="K210" s="137"/>
      <c r="L210" s="137"/>
      <c r="M210" s="137"/>
      <c r="N210" s="137"/>
      <c r="O210" s="137"/>
      <c r="P210" s="137"/>
      <c r="Q210" s="137"/>
    </row>
    <row r="211" spans="2:17" x14ac:dyDescent="0.3">
      <c r="B211" s="173"/>
      <c r="C211" s="173"/>
      <c r="D211" s="20"/>
      <c r="E211" s="173"/>
      <c r="F211" s="173"/>
      <c r="G211" s="20"/>
      <c r="H211" s="173"/>
      <c r="I211" s="137"/>
      <c r="J211" s="137"/>
      <c r="K211" s="137"/>
      <c r="L211" s="137"/>
      <c r="M211" s="137"/>
      <c r="N211" s="137"/>
      <c r="O211" s="137"/>
      <c r="P211" s="137"/>
      <c r="Q211" s="137"/>
    </row>
    <row r="212" spans="2:17" x14ac:dyDescent="0.3">
      <c r="B212" s="173"/>
      <c r="C212" s="173"/>
      <c r="D212" s="20"/>
      <c r="E212" s="173"/>
      <c r="F212" s="173"/>
      <c r="G212" s="20"/>
      <c r="H212" s="173"/>
      <c r="I212" s="137"/>
      <c r="J212" s="137"/>
      <c r="K212" s="137"/>
      <c r="L212" s="137"/>
      <c r="M212" s="137"/>
      <c r="N212" s="137"/>
      <c r="O212" s="137"/>
      <c r="P212" s="137"/>
      <c r="Q212" s="137"/>
    </row>
    <row r="213" spans="2:17" x14ac:dyDescent="0.3">
      <c r="B213" s="173"/>
      <c r="C213" s="173"/>
      <c r="D213" s="20"/>
      <c r="E213" s="173"/>
      <c r="F213" s="173"/>
      <c r="G213" s="20"/>
      <c r="H213" s="173"/>
      <c r="I213" s="137"/>
      <c r="J213" s="137"/>
      <c r="K213" s="137"/>
      <c r="L213" s="137"/>
      <c r="M213" s="137"/>
      <c r="N213" s="137"/>
      <c r="O213" s="137"/>
      <c r="P213" s="137"/>
      <c r="Q213" s="137"/>
    </row>
    <row r="214" spans="2:17" x14ac:dyDescent="0.3">
      <c r="B214" s="173"/>
      <c r="C214" s="173"/>
      <c r="D214" s="20"/>
      <c r="E214" s="173"/>
      <c r="F214" s="173"/>
      <c r="G214" s="20"/>
      <c r="H214" s="173"/>
      <c r="I214" s="137"/>
      <c r="J214" s="137"/>
      <c r="K214" s="137"/>
      <c r="L214" s="137"/>
      <c r="M214" s="137"/>
      <c r="N214" s="137"/>
      <c r="O214" s="137"/>
      <c r="P214" s="137"/>
      <c r="Q214" s="137"/>
    </row>
    <row r="215" spans="2:17" x14ac:dyDescent="0.3">
      <c r="B215" s="173"/>
      <c r="C215" s="173"/>
      <c r="D215" s="20"/>
      <c r="E215" s="173"/>
      <c r="F215" s="173"/>
      <c r="G215" s="20"/>
      <c r="H215" s="173"/>
      <c r="I215" s="137"/>
      <c r="J215" s="137"/>
      <c r="K215" s="137"/>
      <c r="L215" s="137"/>
      <c r="M215" s="137"/>
      <c r="N215" s="137"/>
      <c r="O215" s="137"/>
      <c r="P215" s="137"/>
      <c r="Q215" s="137"/>
    </row>
    <row r="216" spans="2:17" x14ac:dyDescent="0.3">
      <c r="B216" s="173"/>
      <c r="C216" s="173"/>
      <c r="D216" s="20"/>
      <c r="E216" s="173"/>
      <c r="F216" s="173"/>
      <c r="G216" s="20"/>
      <c r="H216" s="173"/>
      <c r="I216" s="137"/>
      <c r="J216" s="137"/>
      <c r="K216" s="137"/>
      <c r="L216" s="137"/>
      <c r="M216" s="137"/>
      <c r="N216" s="137"/>
      <c r="O216" s="137"/>
      <c r="P216" s="137"/>
      <c r="Q216" s="137"/>
    </row>
    <row r="217" spans="2:17" x14ac:dyDescent="0.3">
      <c r="B217" s="173"/>
      <c r="C217" s="173"/>
      <c r="D217" s="20"/>
      <c r="E217" s="173"/>
      <c r="F217" s="173"/>
      <c r="G217" s="20"/>
      <c r="H217" s="173"/>
      <c r="I217" s="137"/>
      <c r="J217" s="137"/>
      <c r="K217" s="137"/>
      <c r="L217" s="137"/>
      <c r="M217" s="137"/>
      <c r="N217" s="137"/>
      <c r="O217" s="137"/>
      <c r="P217" s="137"/>
      <c r="Q217" s="137"/>
    </row>
    <row r="218" spans="2:17" x14ac:dyDescent="0.3">
      <c r="B218" s="173"/>
      <c r="C218" s="173"/>
      <c r="D218" s="20"/>
      <c r="E218" s="173"/>
      <c r="F218" s="173"/>
      <c r="G218" s="20"/>
      <c r="H218" s="173"/>
      <c r="I218" s="137"/>
      <c r="J218" s="137"/>
      <c r="K218" s="137"/>
      <c r="L218" s="137"/>
      <c r="M218" s="137"/>
      <c r="N218" s="137"/>
      <c r="O218" s="137"/>
      <c r="P218" s="137"/>
      <c r="Q218" s="137"/>
    </row>
    <row r="219" spans="2:17" x14ac:dyDescent="0.3">
      <c r="B219" s="173"/>
      <c r="C219" s="173"/>
      <c r="D219" s="20"/>
      <c r="E219" s="173"/>
      <c r="F219" s="173"/>
      <c r="G219" s="20"/>
      <c r="H219" s="173"/>
      <c r="I219" s="137"/>
      <c r="J219" s="137"/>
      <c r="K219" s="137"/>
      <c r="L219" s="137"/>
      <c r="M219" s="137"/>
      <c r="N219" s="137"/>
      <c r="O219" s="137"/>
      <c r="P219" s="137"/>
      <c r="Q219" s="137"/>
    </row>
    <row r="220" spans="2:17" x14ac:dyDescent="0.3">
      <c r="B220" s="173"/>
      <c r="C220" s="173"/>
      <c r="D220" s="20"/>
      <c r="E220" s="173"/>
      <c r="F220" s="173"/>
      <c r="G220" s="20"/>
      <c r="H220" s="173"/>
      <c r="I220" s="137"/>
      <c r="J220" s="137"/>
      <c r="K220" s="137"/>
      <c r="L220" s="137"/>
      <c r="M220" s="137"/>
      <c r="N220" s="137"/>
      <c r="O220" s="137"/>
      <c r="P220" s="137"/>
      <c r="Q220" s="137"/>
    </row>
    <row r="221" spans="2:17" x14ac:dyDescent="0.3">
      <c r="B221" s="173"/>
      <c r="C221" s="173"/>
      <c r="D221" s="20"/>
      <c r="E221" s="173"/>
      <c r="F221" s="173"/>
      <c r="G221" s="20"/>
      <c r="H221" s="173"/>
      <c r="I221" s="137"/>
      <c r="J221" s="137"/>
      <c r="K221" s="137"/>
      <c r="L221" s="137"/>
      <c r="M221" s="137"/>
      <c r="N221" s="137"/>
      <c r="O221" s="137"/>
      <c r="P221" s="137"/>
      <c r="Q221" s="137"/>
    </row>
    <row r="222" spans="2:17" x14ac:dyDescent="0.3">
      <c r="B222" s="173"/>
      <c r="C222" s="173"/>
      <c r="D222" s="20"/>
      <c r="E222" s="173"/>
      <c r="F222" s="173"/>
      <c r="G222" s="20"/>
      <c r="H222" s="173"/>
      <c r="I222" s="137"/>
      <c r="J222" s="137"/>
      <c r="K222" s="137"/>
      <c r="L222" s="137"/>
      <c r="M222" s="137"/>
      <c r="N222" s="137"/>
      <c r="O222" s="137"/>
      <c r="P222" s="137"/>
      <c r="Q222" s="137"/>
    </row>
    <row r="223" spans="2:17" x14ac:dyDescent="0.3">
      <c r="B223" s="173"/>
      <c r="C223" s="173"/>
      <c r="D223" s="20"/>
      <c r="E223" s="173"/>
      <c r="F223" s="173"/>
      <c r="G223" s="20"/>
      <c r="H223" s="173"/>
      <c r="I223" s="137"/>
      <c r="J223" s="137"/>
      <c r="K223" s="137"/>
      <c r="L223" s="137"/>
      <c r="M223" s="137"/>
      <c r="N223" s="137"/>
      <c r="O223" s="137"/>
      <c r="P223" s="137"/>
      <c r="Q223" s="137"/>
    </row>
    <row r="224" spans="2:17" x14ac:dyDescent="0.3">
      <c r="B224" s="173"/>
      <c r="C224" s="173"/>
      <c r="D224" s="20"/>
      <c r="E224" s="173"/>
      <c r="F224" s="173"/>
      <c r="G224" s="20"/>
      <c r="H224" s="173"/>
      <c r="I224" s="137"/>
      <c r="J224" s="137"/>
      <c r="K224" s="137"/>
      <c r="L224" s="137"/>
      <c r="M224" s="137"/>
      <c r="N224" s="137"/>
      <c r="O224" s="137"/>
      <c r="P224" s="137"/>
      <c r="Q224" s="137"/>
    </row>
    <row r="225" spans="2:17" x14ac:dyDescent="0.3">
      <c r="B225" s="173"/>
      <c r="C225" s="173"/>
      <c r="D225" s="20"/>
      <c r="E225" s="173"/>
      <c r="F225" s="173"/>
      <c r="G225" s="20"/>
      <c r="H225" s="173"/>
      <c r="I225" s="137"/>
      <c r="J225" s="137"/>
      <c r="K225" s="137"/>
      <c r="L225" s="137"/>
      <c r="M225" s="137"/>
      <c r="N225" s="137"/>
      <c r="O225" s="137"/>
      <c r="P225" s="137"/>
      <c r="Q225" s="137"/>
    </row>
    <row r="226" spans="2:17" x14ac:dyDescent="0.3">
      <c r="B226" s="173"/>
      <c r="C226" s="173"/>
      <c r="D226" s="20"/>
      <c r="E226" s="173"/>
      <c r="F226" s="173"/>
      <c r="G226" s="20"/>
      <c r="H226" s="173"/>
      <c r="I226" s="137"/>
      <c r="J226" s="137"/>
      <c r="K226" s="137"/>
      <c r="L226" s="137"/>
      <c r="M226" s="137"/>
      <c r="N226" s="137"/>
      <c r="O226" s="137"/>
      <c r="P226" s="137"/>
      <c r="Q226" s="137"/>
    </row>
    <row r="227" spans="2:17" x14ac:dyDescent="0.3">
      <c r="B227" s="173"/>
      <c r="C227" s="173"/>
      <c r="D227" s="20"/>
      <c r="E227" s="173"/>
      <c r="F227" s="173"/>
      <c r="G227" s="20"/>
      <c r="H227" s="173"/>
      <c r="I227" s="137"/>
      <c r="J227" s="137"/>
      <c r="K227" s="137"/>
      <c r="L227" s="137"/>
      <c r="M227" s="137"/>
      <c r="N227" s="137"/>
      <c r="O227" s="137"/>
      <c r="P227" s="137"/>
      <c r="Q227" s="137"/>
    </row>
    <row r="228" spans="2:17" x14ac:dyDescent="0.3">
      <c r="B228" s="173"/>
      <c r="C228" s="173"/>
      <c r="D228" s="20"/>
      <c r="E228" s="173"/>
      <c r="F228" s="173"/>
      <c r="G228" s="20"/>
      <c r="H228" s="173"/>
      <c r="I228" s="137"/>
      <c r="J228" s="137"/>
      <c r="K228" s="137"/>
      <c r="L228" s="137"/>
      <c r="M228" s="137"/>
      <c r="N228" s="137"/>
      <c r="O228" s="137"/>
      <c r="P228" s="137"/>
      <c r="Q228" s="137"/>
    </row>
    <row r="229" spans="2:17" x14ac:dyDescent="0.3">
      <c r="B229" s="173"/>
      <c r="C229" s="173"/>
      <c r="D229" s="20"/>
      <c r="E229" s="173"/>
      <c r="F229" s="173"/>
      <c r="G229" s="20"/>
      <c r="H229" s="173"/>
      <c r="I229" s="137"/>
      <c r="J229" s="137"/>
      <c r="K229" s="137"/>
      <c r="L229" s="137"/>
      <c r="M229" s="137"/>
      <c r="N229" s="137"/>
      <c r="O229" s="137"/>
      <c r="P229" s="137"/>
      <c r="Q229" s="137"/>
    </row>
    <row r="230" spans="2:17" x14ac:dyDescent="0.3">
      <c r="B230" s="173"/>
      <c r="C230" s="173"/>
      <c r="D230" s="20"/>
      <c r="E230" s="173"/>
      <c r="F230" s="173"/>
      <c r="G230" s="20"/>
      <c r="H230" s="173"/>
      <c r="I230" s="137"/>
      <c r="J230" s="137"/>
      <c r="K230" s="137"/>
      <c r="L230" s="137"/>
      <c r="M230" s="137"/>
      <c r="N230" s="137"/>
      <c r="O230" s="137"/>
      <c r="P230" s="137"/>
      <c r="Q230" s="137"/>
    </row>
    <row r="231" spans="2:17" x14ac:dyDescent="0.3">
      <c r="B231" s="173"/>
      <c r="C231" s="173"/>
      <c r="D231" s="20"/>
      <c r="E231" s="173"/>
      <c r="F231" s="173"/>
      <c r="G231" s="20"/>
      <c r="H231" s="173"/>
      <c r="I231" s="137"/>
      <c r="J231" s="137"/>
      <c r="K231" s="137"/>
      <c r="L231" s="137"/>
      <c r="M231" s="137"/>
      <c r="N231" s="137"/>
      <c r="O231" s="137"/>
      <c r="P231" s="137"/>
      <c r="Q231" s="137"/>
    </row>
    <row r="232" spans="2:17" x14ac:dyDescent="0.3">
      <c r="B232" s="173"/>
      <c r="C232" s="173"/>
      <c r="D232" s="20"/>
      <c r="E232" s="173"/>
      <c r="F232" s="173"/>
      <c r="G232" s="20"/>
      <c r="H232" s="173"/>
      <c r="I232" s="137"/>
      <c r="J232" s="137"/>
      <c r="K232" s="137"/>
      <c r="L232" s="137"/>
      <c r="M232" s="137"/>
      <c r="N232" s="137"/>
      <c r="O232" s="137"/>
      <c r="P232" s="137"/>
      <c r="Q232" s="137"/>
    </row>
    <row r="233" spans="2:17" x14ac:dyDescent="0.3">
      <c r="B233" s="173"/>
      <c r="C233" s="173"/>
      <c r="D233" s="20"/>
      <c r="E233" s="173"/>
      <c r="F233" s="173"/>
      <c r="G233" s="20"/>
      <c r="H233" s="173"/>
      <c r="I233" s="137"/>
      <c r="J233" s="137"/>
      <c r="K233" s="137"/>
      <c r="L233" s="137"/>
      <c r="M233" s="137"/>
      <c r="N233" s="137"/>
      <c r="O233" s="137"/>
      <c r="P233" s="137"/>
      <c r="Q233" s="137"/>
    </row>
    <row r="234" spans="2:17" x14ac:dyDescent="0.3">
      <c r="B234" s="173"/>
      <c r="C234" s="173"/>
      <c r="D234" s="20"/>
      <c r="E234" s="173"/>
      <c r="F234" s="173"/>
      <c r="G234" s="20"/>
      <c r="H234" s="173"/>
      <c r="I234" s="137"/>
      <c r="J234" s="137"/>
      <c r="K234" s="137"/>
      <c r="L234" s="137"/>
      <c r="M234" s="137"/>
      <c r="N234" s="137"/>
      <c r="O234" s="137"/>
      <c r="P234" s="137"/>
      <c r="Q234" s="137"/>
    </row>
    <row r="235" spans="2:17" x14ac:dyDescent="0.3">
      <c r="B235" s="173"/>
      <c r="C235" s="173"/>
      <c r="D235" s="20"/>
      <c r="E235" s="173"/>
      <c r="F235" s="173"/>
      <c r="G235" s="20"/>
      <c r="H235" s="173"/>
      <c r="I235" s="137"/>
      <c r="J235" s="137"/>
      <c r="K235" s="137"/>
      <c r="L235" s="137"/>
      <c r="M235" s="137"/>
      <c r="N235" s="137"/>
      <c r="O235" s="137"/>
      <c r="P235" s="137"/>
      <c r="Q235" s="137"/>
    </row>
    <row r="236" spans="2:17" x14ac:dyDescent="0.3">
      <c r="B236" s="173"/>
      <c r="C236" s="173"/>
      <c r="D236" s="20"/>
      <c r="E236" s="173"/>
      <c r="F236" s="173"/>
      <c r="G236" s="20"/>
      <c r="H236" s="173"/>
      <c r="I236" s="137"/>
      <c r="J236" s="137"/>
      <c r="K236" s="137"/>
      <c r="L236" s="137"/>
      <c r="M236" s="137"/>
      <c r="N236" s="137"/>
      <c r="O236" s="137"/>
      <c r="P236" s="137"/>
      <c r="Q236" s="137"/>
    </row>
    <row r="237" spans="2:17" x14ac:dyDescent="0.3">
      <c r="B237" s="173"/>
      <c r="C237" s="173"/>
      <c r="D237" s="20"/>
      <c r="E237" s="173"/>
      <c r="F237" s="173"/>
      <c r="G237" s="20"/>
      <c r="H237" s="173"/>
      <c r="I237" s="137"/>
      <c r="J237" s="137"/>
      <c r="K237" s="137"/>
      <c r="L237" s="137"/>
      <c r="M237" s="137"/>
      <c r="N237" s="137"/>
      <c r="O237" s="137"/>
      <c r="P237" s="137"/>
      <c r="Q237" s="137"/>
    </row>
    <row r="238" spans="2:17" x14ac:dyDescent="0.3">
      <c r="B238" s="173"/>
      <c r="C238" s="173"/>
      <c r="D238" s="20"/>
      <c r="E238" s="173"/>
      <c r="F238" s="173"/>
      <c r="G238" s="20"/>
      <c r="H238" s="173"/>
      <c r="I238" s="137"/>
      <c r="J238" s="137"/>
      <c r="K238" s="137"/>
      <c r="L238" s="137"/>
      <c r="M238" s="137"/>
      <c r="N238" s="137"/>
      <c r="O238" s="137"/>
      <c r="P238" s="137"/>
      <c r="Q238" s="137"/>
    </row>
  </sheetData>
  <mergeCells count="5">
    <mergeCell ref="A2:H2"/>
    <mergeCell ref="B5:D5"/>
    <mergeCell ref="E5:G5"/>
    <mergeCell ref="B18:D18"/>
    <mergeCell ref="E18:G18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3">
    <tabColor indexed="52"/>
    <outlinePr applyStyles="1" summaryBelow="0"/>
    <pageSetUpPr fitToPage="1"/>
  </sheetPr>
  <dimension ref="A2:S248"/>
  <sheetViews>
    <sheetView workbookViewId="0">
      <selection activeCell="A2" sqref="A2:D2"/>
    </sheetView>
  </sheetViews>
  <sheetFormatPr defaultColWidth="9.1796875" defaultRowHeight="13" x14ac:dyDescent="0.3"/>
  <cols>
    <col min="1" max="1" width="66" style="150" bestFit="1" customWidth="1"/>
    <col min="2" max="2" width="17" style="186" customWidth="1"/>
    <col min="3" max="3" width="18.26953125" style="186" customWidth="1"/>
    <col min="4" max="4" width="11.453125" style="33" bestFit="1" customWidth="1"/>
    <col min="5" max="16384" width="9.1796875" style="150"/>
  </cols>
  <sheetData>
    <row r="2" spans="1:19" ht="18.5" x14ac:dyDescent="0.45">
      <c r="A2" s="4" t="str">
        <f>IF(REPORT_LANG="UKR","Державний та гарантований державою борг України за станом на ","State debt and State guaranteed debt of Ukraine as of ") &amp; STRPRESENTDATE</f>
        <v>Державний та гарантований державою борг України за станом на 31.08.2024</v>
      </c>
      <c r="B2" s="3"/>
      <c r="C2" s="3"/>
      <c r="D2" s="3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</row>
    <row r="3" spans="1:19" ht="18.5" x14ac:dyDescent="0.45">
      <c r="A3" s="1" t="str">
        <f>IF(REPORT_LANG="UKR","(в розрізі валют погашеня)","by interest rate types")</f>
        <v>(в розрізі валют погашеня)</v>
      </c>
      <c r="B3" s="1"/>
      <c r="C3" s="1"/>
      <c r="D3" s="1"/>
    </row>
    <row r="4" spans="1:19" x14ac:dyDescent="0.3">
      <c r="B4" s="173"/>
      <c r="C4" s="173"/>
      <c r="D4" s="20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</row>
    <row r="5" spans="1:19" s="140" customFormat="1" x14ac:dyDescent="0.3">
      <c r="B5" s="175"/>
      <c r="C5" s="175"/>
      <c r="D5" s="140" t="str">
        <f>VALVAL</f>
        <v>млрд. одиниць</v>
      </c>
    </row>
    <row r="6" spans="1:19" s="111" customFormat="1" x14ac:dyDescent="0.25">
      <c r="A6" s="126"/>
      <c r="B6" s="122" t="str">
        <f>IF(REPORT_LANG="UKR","дол.США","USD")</f>
        <v>дол.США</v>
      </c>
      <c r="C6" s="122" t="str">
        <f>IF(REPORT_LANG="UKR","грн.","UAH")</f>
        <v>грн.</v>
      </c>
      <c r="D6" s="125" t="s">
        <v>195</v>
      </c>
    </row>
    <row r="7" spans="1:19" s="130" customFormat="1" ht="15.5" x14ac:dyDescent="0.25">
      <c r="A7" s="149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7" s="65">
        <f>SUM(B8:B26)</f>
        <v>154.68978262837999</v>
      </c>
      <c r="C7" s="65">
        <f>SUM(C8:C26)</f>
        <v>6371.6876154330594</v>
      </c>
      <c r="D7" s="110">
        <f>SUM(D8:D26)</f>
        <v>1.0000009999999999</v>
      </c>
    </row>
    <row r="8" spans="1:19" s="160" customFormat="1" x14ac:dyDescent="0.25">
      <c r="A8" s="202" t="s">
        <v>26</v>
      </c>
      <c r="B8" s="46">
        <v>0.19902415003999999</v>
      </c>
      <c r="C8" s="46">
        <v>8.1978246424200005</v>
      </c>
      <c r="D8" s="134">
        <v>1.2869999999999999E-3</v>
      </c>
    </row>
    <row r="9" spans="1:19" s="160" customFormat="1" x14ac:dyDescent="0.25">
      <c r="A9" s="202" t="s">
        <v>121</v>
      </c>
      <c r="B9" s="46">
        <v>37.133764027220003</v>
      </c>
      <c r="C9" s="46">
        <v>1529.5434536576099</v>
      </c>
      <c r="D9" s="134">
        <v>0.24005299999999999</v>
      </c>
    </row>
    <row r="10" spans="1:19" s="160" customFormat="1" x14ac:dyDescent="0.25">
      <c r="A10" s="202" t="s">
        <v>2</v>
      </c>
      <c r="B10" s="46">
        <v>54.953401186420002</v>
      </c>
      <c r="C10" s="46">
        <v>2263.5360902037701</v>
      </c>
      <c r="D10" s="134">
        <v>0.35524899999999998</v>
      </c>
    </row>
    <row r="11" spans="1:19" s="160" customFormat="1" x14ac:dyDescent="0.25">
      <c r="A11" s="202" t="s">
        <v>163</v>
      </c>
      <c r="B11" s="46">
        <v>4.7180277542400004</v>
      </c>
      <c r="C11" s="46">
        <v>194.33603500000001</v>
      </c>
      <c r="D11" s="134">
        <v>3.0499999999999999E-2</v>
      </c>
    </row>
    <row r="12" spans="1:19" s="160" customFormat="1" x14ac:dyDescent="0.25">
      <c r="A12" s="202" t="s">
        <v>15</v>
      </c>
      <c r="B12" s="46">
        <v>18.34916134146</v>
      </c>
      <c r="C12" s="46">
        <v>755.80379057022003</v>
      </c>
      <c r="D12" s="134">
        <v>0.118619</v>
      </c>
    </row>
    <row r="13" spans="1:19" x14ac:dyDescent="0.3">
      <c r="A13" s="63" t="s">
        <v>16</v>
      </c>
      <c r="B13" s="252">
        <v>38.41405777896</v>
      </c>
      <c r="C13" s="252">
        <v>1582.27888131852</v>
      </c>
      <c r="D13" s="82">
        <v>0.24833</v>
      </c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</row>
    <row r="14" spans="1:19" x14ac:dyDescent="0.3">
      <c r="A14" s="63" t="s">
        <v>106</v>
      </c>
      <c r="B14" s="252">
        <v>0.92234639003999996</v>
      </c>
      <c r="C14" s="252">
        <v>37.99154004052</v>
      </c>
      <c r="D14" s="82">
        <v>5.9630000000000004E-3</v>
      </c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</row>
    <row r="15" spans="1:19" x14ac:dyDescent="0.3">
      <c r="B15" s="173"/>
      <c r="C15" s="173"/>
      <c r="D15" s="20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</row>
    <row r="16" spans="1:19" x14ac:dyDescent="0.3">
      <c r="B16" s="173"/>
      <c r="C16" s="173"/>
      <c r="D16" s="20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</row>
    <row r="17" spans="2:17" x14ac:dyDescent="0.3">
      <c r="B17" s="173"/>
      <c r="C17" s="173"/>
      <c r="D17" s="20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</row>
    <row r="18" spans="2:17" x14ac:dyDescent="0.3">
      <c r="B18" s="173"/>
      <c r="C18" s="173"/>
      <c r="D18" s="20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</row>
    <row r="19" spans="2:17" x14ac:dyDescent="0.3">
      <c r="B19" s="173"/>
      <c r="C19" s="173"/>
      <c r="D19" s="20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</row>
    <row r="20" spans="2:17" x14ac:dyDescent="0.3">
      <c r="B20" s="173"/>
      <c r="C20" s="173"/>
      <c r="D20" s="20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</row>
    <row r="21" spans="2:17" x14ac:dyDescent="0.3">
      <c r="B21" s="173"/>
      <c r="C21" s="173"/>
      <c r="D21" s="20"/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</row>
    <row r="22" spans="2:17" x14ac:dyDescent="0.3">
      <c r="B22" s="173"/>
      <c r="C22" s="173"/>
      <c r="D22" s="20"/>
      <c r="E22" s="137"/>
      <c r="F22" s="137"/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37"/>
    </row>
    <row r="23" spans="2:17" x14ac:dyDescent="0.3">
      <c r="B23" s="173"/>
      <c r="C23" s="173"/>
      <c r="D23" s="20"/>
      <c r="E23" s="137"/>
      <c r="F23" s="137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</row>
    <row r="24" spans="2:17" x14ac:dyDescent="0.3">
      <c r="B24" s="173"/>
      <c r="C24" s="173"/>
      <c r="D24" s="20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</row>
    <row r="25" spans="2:17" x14ac:dyDescent="0.3">
      <c r="B25" s="173"/>
      <c r="C25" s="173"/>
      <c r="D25" s="20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</row>
    <row r="26" spans="2:17" x14ac:dyDescent="0.3">
      <c r="B26" s="173"/>
      <c r="C26" s="173"/>
      <c r="D26" s="20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</row>
    <row r="27" spans="2:17" x14ac:dyDescent="0.3">
      <c r="B27" s="173"/>
      <c r="C27" s="173"/>
      <c r="D27" s="20"/>
      <c r="E27" s="137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7"/>
    </row>
    <row r="28" spans="2:17" x14ac:dyDescent="0.3">
      <c r="B28" s="173"/>
      <c r="C28" s="173"/>
      <c r="D28" s="20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</row>
    <row r="29" spans="2:17" x14ac:dyDescent="0.3">
      <c r="B29" s="173"/>
      <c r="C29" s="173"/>
      <c r="D29" s="20"/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</row>
    <row r="30" spans="2:17" x14ac:dyDescent="0.3">
      <c r="B30" s="173"/>
      <c r="C30" s="173"/>
      <c r="D30" s="20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</row>
    <row r="31" spans="2:17" x14ac:dyDescent="0.3">
      <c r="B31" s="173"/>
      <c r="C31" s="173"/>
      <c r="D31" s="20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</row>
    <row r="32" spans="2:17" x14ac:dyDescent="0.3">
      <c r="B32" s="173"/>
      <c r="C32" s="173"/>
      <c r="D32" s="20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</row>
    <row r="33" spans="2:17" x14ac:dyDescent="0.3">
      <c r="B33" s="173"/>
      <c r="C33" s="173"/>
      <c r="D33" s="20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</row>
    <row r="34" spans="2:17" x14ac:dyDescent="0.3">
      <c r="B34" s="173"/>
      <c r="C34" s="173"/>
      <c r="D34" s="20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</row>
    <row r="35" spans="2:17" x14ac:dyDescent="0.3">
      <c r="B35" s="173"/>
      <c r="C35" s="173"/>
      <c r="D35" s="20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</row>
    <row r="36" spans="2:17" x14ac:dyDescent="0.3">
      <c r="B36" s="173"/>
      <c r="C36" s="173"/>
      <c r="D36" s="20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</row>
    <row r="37" spans="2:17" x14ac:dyDescent="0.3">
      <c r="B37" s="173"/>
      <c r="C37" s="173"/>
      <c r="D37" s="20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</row>
    <row r="38" spans="2:17" x14ac:dyDescent="0.3">
      <c r="B38" s="173"/>
      <c r="C38" s="173"/>
      <c r="D38" s="20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</row>
    <row r="39" spans="2:17" x14ac:dyDescent="0.3">
      <c r="B39" s="173"/>
      <c r="C39" s="173"/>
      <c r="D39" s="20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</row>
    <row r="40" spans="2:17" x14ac:dyDescent="0.3">
      <c r="B40" s="173"/>
      <c r="C40" s="173"/>
      <c r="D40" s="20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</row>
    <row r="41" spans="2:17" x14ac:dyDescent="0.3">
      <c r="B41" s="173"/>
      <c r="C41" s="173"/>
      <c r="D41" s="20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</row>
    <row r="42" spans="2:17" x14ac:dyDescent="0.3">
      <c r="B42" s="173"/>
      <c r="C42" s="173"/>
      <c r="D42" s="20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</row>
    <row r="43" spans="2:17" x14ac:dyDescent="0.3">
      <c r="B43" s="173"/>
      <c r="C43" s="173"/>
      <c r="D43" s="20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</row>
    <row r="44" spans="2:17" x14ac:dyDescent="0.3">
      <c r="B44" s="173"/>
      <c r="C44" s="173"/>
      <c r="D44" s="20"/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</row>
    <row r="45" spans="2:17" x14ac:dyDescent="0.3">
      <c r="B45" s="173"/>
      <c r="C45" s="173"/>
      <c r="D45" s="20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</row>
    <row r="46" spans="2:17" x14ac:dyDescent="0.3">
      <c r="B46" s="173"/>
      <c r="C46" s="173"/>
      <c r="D46" s="20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</row>
    <row r="47" spans="2:17" x14ac:dyDescent="0.3">
      <c r="B47" s="173"/>
      <c r="C47" s="173"/>
      <c r="D47" s="20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</row>
    <row r="48" spans="2:17" x14ac:dyDescent="0.3">
      <c r="B48" s="173"/>
      <c r="C48" s="173"/>
      <c r="D48" s="20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</row>
    <row r="49" spans="2:17" x14ac:dyDescent="0.3">
      <c r="B49" s="173"/>
      <c r="C49" s="173"/>
      <c r="D49" s="20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</row>
    <row r="50" spans="2:17" x14ac:dyDescent="0.3">
      <c r="B50" s="173"/>
      <c r="C50" s="173"/>
      <c r="D50" s="20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</row>
    <row r="51" spans="2:17" x14ac:dyDescent="0.3">
      <c r="B51" s="173"/>
      <c r="C51" s="173"/>
      <c r="D51" s="20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</row>
    <row r="52" spans="2:17" x14ac:dyDescent="0.3">
      <c r="B52" s="173"/>
      <c r="C52" s="173"/>
      <c r="D52" s="20"/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137"/>
      <c r="P52" s="137"/>
      <c r="Q52" s="137"/>
    </row>
    <row r="53" spans="2:17" x14ac:dyDescent="0.3">
      <c r="B53" s="173"/>
      <c r="C53" s="173"/>
      <c r="D53" s="20"/>
      <c r="E53" s="137"/>
      <c r="F53" s="137"/>
      <c r="G53" s="137"/>
      <c r="H53" s="137"/>
      <c r="I53" s="137"/>
      <c r="J53" s="137"/>
      <c r="K53" s="137"/>
      <c r="L53" s="137"/>
      <c r="M53" s="137"/>
      <c r="N53" s="137"/>
      <c r="O53" s="137"/>
      <c r="P53" s="137"/>
      <c r="Q53" s="137"/>
    </row>
    <row r="54" spans="2:17" x14ac:dyDescent="0.3">
      <c r="B54" s="173"/>
      <c r="C54" s="173"/>
      <c r="D54" s="20"/>
      <c r="E54" s="137"/>
      <c r="F54" s="137"/>
      <c r="G54" s="137"/>
      <c r="H54" s="137"/>
      <c r="I54" s="137"/>
      <c r="J54" s="137"/>
      <c r="K54" s="137"/>
      <c r="L54" s="137"/>
      <c r="M54" s="137"/>
      <c r="N54" s="137"/>
      <c r="O54" s="137"/>
      <c r="P54" s="137"/>
      <c r="Q54" s="137"/>
    </row>
    <row r="55" spans="2:17" x14ac:dyDescent="0.3">
      <c r="B55" s="173"/>
      <c r="C55" s="173"/>
      <c r="D55" s="20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  <c r="Q55" s="137"/>
    </row>
    <row r="56" spans="2:17" x14ac:dyDescent="0.3">
      <c r="B56" s="173"/>
      <c r="C56" s="173"/>
      <c r="D56" s="20"/>
      <c r="E56" s="137"/>
      <c r="F56" s="137"/>
      <c r="G56" s="137"/>
      <c r="H56" s="137"/>
      <c r="I56" s="137"/>
      <c r="J56" s="137"/>
      <c r="K56" s="137"/>
      <c r="L56" s="137"/>
      <c r="M56" s="137"/>
      <c r="N56" s="137"/>
      <c r="O56" s="137"/>
      <c r="P56" s="137"/>
      <c r="Q56" s="137"/>
    </row>
    <row r="57" spans="2:17" x14ac:dyDescent="0.3">
      <c r="B57" s="173"/>
      <c r="C57" s="173"/>
      <c r="D57" s="20"/>
      <c r="E57" s="137"/>
      <c r="F57" s="137"/>
      <c r="G57" s="137"/>
      <c r="H57" s="137"/>
      <c r="I57" s="137"/>
      <c r="J57" s="137"/>
      <c r="K57" s="137"/>
      <c r="L57" s="137"/>
      <c r="M57" s="137"/>
      <c r="N57" s="137"/>
      <c r="O57" s="137"/>
      <c r="P57" s="137"/>
      <c r="Q57" s="137"/>
    </row>
    <row r="58" spans="2:17" x14ac:dyDescent="0.3">
      <c r="B58" s="173"/>
      <c r="C58" s="173"/>
      <c r="D58" s="20"/>
      <c r="E58" s="137"/>
      <c r="F58" s="137"/>
      <c r="G58" s="137"/>
      <c r="H58" s="137"/>
      <c r="I58" s="137"/>
      <c r="J58" s="137"/>
      <c r="K58" s="137"/>
      <c r="L58" s="137"/>
      <c r="M58" s="137"/>
      <c r="N58" s="137"/>
      <c r="O58" s="137"/>
      <c r="P58" s="137"/>
      <c r="Q58" s="137"/>
    </row>
    <row r="59" spans="2:17" x14ac:dyDescent="0.3">
      <c r="B59" s="173"/>
      <c r="C59" s="173"/>
      <c r="D59" s="20"/>
      <c r="E59" s="137"/>
      <c r="F59" s="137"/>
      <c r="G59" s="137"/>
      <c r="H59" s="137"/>
      <c r="I59" s="137"/>
      <c r="J59" s="137"/>
      <c r="K59" s="137"/>
      <c r="L59" s="137"/>
      <c r="M59" s="137"/>
      <c r="N59" s="137"/>
      <c r="O59" s="137"/>
      <c r="P59" s="137"/>
      <c r="Q59" s="137"/>
    </row>
    <row r="60" spans="2:17" x14ac:dyDescent="0.3">
      <c r="B60" s="173"/>
      <c r="C60" s="173"/>
      <c r="D60" s="20"/>
      <c r="E60" s="137"/>
      <c r="F60" s="137"/>
      <c r="G60" s="137"/>
      <c r="H60" s="137"/>
      <c r="I60" s="137"/>
      <c r="J60" s="137"/>
      <c r="K60" s="137"/>
      <c r="L60" s="137"/>
      <c r="M60" s="137"/>
      <c r="N60" s="137"/>
      <c r="O60" s="137"/>
      <c r="P60" s="137"/>
      <c r="Q60" s="137"/>
    </row>
    <row r="61" spans="2:17" x14ac:dyDescent="0.3">
      <c r="B61" s="173"/>
      <c r="C61" s="173"/>
      <c r="D61" s="20"/>
      <c r="E61" s="137"/>
      <c r="F61" s="137"/>
      <c r="G61" s="137"/>
      <c r="H61" s="137"/>
      <c r="I61" s="137"/>
      <c r="J61" s="137"/>
      <c r="K61" s="137"/>
      <c r="L61" s="137"/>
      <c r="M61" s="137"/>
      <c r="N61" s="137"/>
      <c r="O61" s="137"/>
      <c r="P61" s="137"/>
      <c r="Q61" s="137"/>
    </row>
    <row r="62" spans="2:17" x14ac:dyDescent="0.3">
      <c r="B62" s="173"/>
      <c r="C62" s="173"/>
      <c r="D62" s="20"/>
      <c r="E62" s="137"/>
      <c r="F62" s="137"/>
      <c r="G62" s="137"/>
      <c r="H62" s="137"/>
      <c r="I62" s="137"/>
      <c r="J62" s="137"/>
      <c r="K62" s="137"/>
      <c r="L62" s="137"/>
      <c r="M62" s="137"/>
      <c r="N62" s="137"/>
      <c r="O62" s="137"/>
      <c r="P62" s="137"/>
      <c r="Q62" s="137"/>
    </row>
    <row r="63" spans="2:17" x14ac:dyDescent="0.3">
      <c r="B63" s="173"/>
      <c r="C63" s="173"/>
      <c r="D63" s="20"/>
      <c r="E63" s="137"/>
      <c r="F63" s="137"/>
      <c r="G63" s="137"/>
      <c r="H63" s="137"/>
      <c r="I63" s="137"/>
      <c r="J63" s="137"/>
      <c r="K63" s="137"/>
      <c r="L63" s="137"/>
      <c r="M63" s="137"/>
      <c r="N63" s="137"/>
      <c r="O63" s="137"/>
      <c r="P63" s="137"/>
      <c r="Q63" s="137"/>
    </row>
    <row r="64" spans="2:17" x14ac:dyDescent="0.3">
      <c r="B64" s="173"/>
      <c r="C64" s="173"/>
      <c r="D64" s="20"/>
      <c r="E64" s="137"/>
      <c r="F64" s="137"/>
      <c r="G64" s="137"/>
      <c r="H64" s="137"/>
      <c r="I64" s="137"/>
      <c r="J64" s="137"/>
      <c r="K64" s="137"/>
      <c r="L64" s="137"/>
      <c r="M64" s="137"/>
      <c r="N64" s="137"/>
      <c r="O64" s="137"/>
      <c r="P64" s="137"/>
      <c r="Q64" s="137"/>
    </row>
    <row r="65" spans="2:17" x14ac:dyDescent="0.3">
      <c r="B65" s="173"/>
      <c r="C65" s="173"/>
      <c r="D65" s="20"/>
      <c r="E65" s="137"/>
      <c r="F65" s="137"/>
      <c r="G65" s="137"/>
      <c r="H65" s="137"/>
      <c r="I65" s="137"/>
      <c r="J65" s="137"/>
      <c r="K65" s="137"/>
      <c r="L65" s="137"/>
      <c r="M65" s="137"/>
      <c r="N65" s="137"/>
      <c r="O65" s="137"/>
      <c r="P65" s="137"/>
      <c r="Q65" s="137"/>
    </row>
    <row r="66" spans="2:17" x14ac:dyDescent="0.3">
      <c r="B66" s="173"/>
      <c r="C66" s="173"/>
      <c r="D66" s="20"/>
      <c r="E66" s="137"/>
      <c r="F66" s="137"/>
      <c r="G66" s="137"/>
      <c r="H66" s="137"/>
      <c r="I66" s="137"/>
      <c r="J66" s="137"/>
      <c r="K66" s="137"/>
      <c r="L66" s="137"/>
      <c r="M66" s="137"/>
      <c r="N66" s="137"/>
      <c r="O66" s="137"/>
      <c r="P66" s="137"/>
      <c r="Q66" s="137"/>
    </row>
    <row r="67" spans="2:17" x14ac:dyDescent="0.3">
      <c r="B67" s="173"/>
      <c r="C67" s="173"/>
      <c r="D67" s="20"/>
      <c r="E67" s="137"/>
      <c r="F67" s="137"/>
      <c r="G67" s="137"/>
      <c r="H67" s="137"/>
      <c r="I67" s="137"/>
      <c r="J67" s="137"/>
      <c r="K67" s="137"/>
      <c r="L67" s="137"/>
      <c r="M67" s="137"/>
      <c r="N67" s="137"/>
      <c r="O67" s="137"/>
      <c r="P67" s="137"/>
      <c r="Q67" s="137"/>
    </row>
    <row r="68" spans="2:17" x14ac:dyDescent="0.3">
      <c r="B68" s="173"/>
      <c r="C68" s="173"/>
      <c r="D68" s="20"/>
      <c r="E68" s="137"/>
      <c r="F68" s="137"/>
      <c r="G68" s="137"/>
      <c r="H68" s="137"/>
      <c r="I68" s="137"/>
      <c r="J68" s="137"/>
      <c r="K68" s="137"/>
      <c r="L68" s="137"/>
      <c r="M68" s="137"/>
      <c r="N68" s="137"/>
      <c r="O68" s="137"/>
      <c r="P68" s="137"/>
      <c r="Q68" s="137"/>
    </row>
    <row r="69" spans="2:17" x14ac:dyDescent="0.3">
      <c r="B69" s="173"/>
      <c r="C69" s="173"/>
      <c r="D69" s="20"/>
      <c r="E69" s="137"/>
      <c r="F69" s="137"/>
      <c r="G69" s="137"/>
      <c r="H69" s="137"/>
      <c r="I69" s="137"/>
      <c r="J69" s="137"/>
      <c r="K69" s="137"/>
      <c r="L69" s="137"/>
      <c r="M69" s="137"/>
      <c r="N69" s="137"/>
      <c r="O69" s="137"/>
      <c r="P69" s="137"/>
      <c r="Q69" s="137"/>
    </row>
    <row r="70" spans="2:17" x14ac:dyDescent="0.3">
      <c r="B70" s="173"/>
      <c r="C70" s="173"/>
      <c r="D70" s="20"/>
      <c r="E70" s="137"/>
      <c r="F70" s="137"/>
      <c r="G70" s="137"/>
      <c r="H70" s="137"/>
      <c r="I70" s="137"/>
      <c r="J70" s="137"/>
      <c r="K70" s="137"/>
      <c r="L70" s="137"/>
      <c r="M70" s="137"/>
      <c r="N70" s="137"/>
      <c r="O70" s="137"/>
      <c r="P70" s="137"/>
      <c r="Q70" s="137"/>
    </row>
    <row r="71" spans="2:17" x14ac:dyDescent="0.3">
      <c r="B71" s="173"/>
      <c r="C71" s="173"/>
      <c r="D71" s="20"/>
      <c r="E71" s="137"/>
      <c r="F71" s="137"/>
      <c r="G71" s="137"/>
      <c r="H71" s="137"/>
      <c r="I71" s="137"/>
      <c r="J71" s="137"/>
      <c r="K71" s="137"/>
      <c r="L71" s="137"/>
      <c r="M71" s="137"/>
      <c r="N71" s="137"/>
      <c r="O71" s="137"/>
      <c r="P71" s="137"/>
      <c r="Q71" s="137"/>
    </row>
    <row r="72" spans="2:17" x14ac:dyDescent="0.3">
      <c r="B72" s="173"/>
      <c r="C72" s="173"/>
      <c r="D72" s="20"/>
      <c r="E72" s="137"/>
      <c r="F72" s="137"/>
      <c r="G72" s="137"/>
      <c r="H72" s="137"/>
      <c r="I72" s="137"/>
      <c r="J72" s="137"/>
      <c r="K72" s="137"/>
      <c r="L72" s="137"/>
      <c r="M72" s="137"/>
      <c r="N72" s="137"/>
      <c r="O72" s="137"/>
      <c r="P72" s="137"/>
      <c r="Q72" s="137"/>
    </row>
    <row r="73" spans="2:17" x14ac:dyDescent="0.3">
      <c r="B73" s="173"/>
      <c r="C73" s="173"/>
      <c r="D73" s="20"/>
      <c r="E73" s="137"/>
      <c r="F73" s="137"/>
      <c r="G73" s="137"/>
      <c r="H73" s="137"/>
      <c r="I73" s="137"/>
      <c r="J73" s="137"/>
      <c r="K73" s="137"/>
      <c r="L73" s="137"/>
      <c r="M73" s="137"/>
      <c r="N73" s="137"/>
      <c r="O73" s="137"/>
      <c r="P73" s="137"/>
      <c r="Q73" s="137"/>
    </row>
    <row r="74" spans="2:17" x14ac:dyDescent="0.3">
      <c r="B74" s="173"/>
      <c r="C74" s="173"/>
      <c r="D74" s="20"/>
      <c r="E74" s="137"/>
      <c r="F74" s="137"/>
      <c r="G74" s="137"/>
      <c r="H74" s="137"/>
      <c r="I74" s="137"/>
      <c r="J74" s="137"/>
      <c r="K74" s="137"/>
      <c r="L74" s="137"/>
      <c r="M74" s="137"/>
      <c r="N74" s="137"/>
      <c r="O74" s="137"/>
      <c r="P74" s="137"/>
      <c r="Q74" s="137"/>
    </row>
    <row r="75" spans="2:17" x14ac:dyDescent="0.3">
      <c r="B75" s="173"/>
      <c r="C75" s="173"/>
      <c r="D75" s="20"/>
      <c r="E75" s="137"/>
      <c r="F75" s="137"/>
      <c r="G75" s="137"/>
      <c r="H75" s="137"/>
      <c r="I75" s="137"/>
      <c r="J75" s="137"/>
      <c r="K75" s="137"/>
      <c r="L75" s="137"/>
      <c r="M75" s="137"/>
      <c r="N75" s="137"/>
      <c r="O75" s="137"/>
      <c r="P75" s="137"/>
      <c r="Q75" s="137"/>
    </row>
    <row r="76" spans="2:17" x14ac:dyDescent="0.3">
      <c r="B76" s="173"/>
      <c r="C76" s="173"/>
      <c r="D76" s="20"/>
      <c r="E76" s="137"/>
      <c r="F76" s="137"/>
      <c r="G76" s="137"/>
      <c r="H76" s="137"/>
      <c r="I76" s="137"/>
      <c r="J76" s="137"/>
      <c r="K76" s="137"/>
      <c r="L76" s="137"/>
      <c r="M76" s="137"/>
      <c r="N76" s="137"/>
      <c r="O76" s="137"/>
      <c r="P76" s="137"/>
      <c r="Q76" s="137"/>
    </row>
    <row r="77" spans="2:17" x14ac:dyDescent="0.3">
      <c r="B77" s="173"/>
      <c r="C77" s="173"/>
      <c r="D77" s="20"/>
      <c r="E77" s="137"/>
      <c r="F77" s="137"/>
      <c r="G77" s="137"/>
      <c r="H77" s="137"/>
      <c r="I77" s="137"/>
      <c r="J77" s="137"/>
      <c r="K77" s="137"/>
      <c r="L77" s="137"/>
      <c r="M77" s="137"/>
      <c r="N77" s="137"/>
      <c r="O77" s="137"/>
      <c r="P77" s="137"/>
      <c r="Q77" s="137"/>
    </row>
    <row r="78" spans="2:17" x14ac:dyDescent="0.3">
      <c r="B78" s="173"/>
      <c r="C78" s="173"/>
      <c r="D78" s="20"/>
      <c r="E78" s="137"/>
      <c r="F78" s="137"/>
      <c r="G78" s="137"/>
      <c r="H78" s="137"/>
      <c r="I78" s="137"/>
      <c r="J78" s="137"/>
      <c r="K78" s="137"/>
      <c r="L78" s="137"/>
      <c r="M78" s="137"/>
      <c r="N78" s="137"/>
      <c r="O78" s="137"/>
      <c r="P78" s="137"/>
      <c r="Q78" s="137"/>
    </row>
    <row r="79" spans="2:17" x14ac:dyDescent="0.3">
      <c r="B79" s="173"/>
      <c r="C79" s="173"/>
      <c r="D79" s="20"/>
      <c r="E79" s="137"/>
      <c r="F79" s="137"/>
      <c r="G79" s="137"/>
      <c r="H79" s="137"/>
      <c r="I79" s="137"/>
      <c r="J79" s="137"/>
      <c r="K79" s="137"/>
      <c r="L79" s="137"/>
      <c r="M79" s="137"/>
      <c r="N79" s="137"/>
      <c r="O79" s="137"/>
      <c r="P79" s="137"/>
      <c r="Q79" s="137"/>
    </row>
    <row r="80" spans="2:17" x14ac:dyDescent="0.3">
      <c r="B80" s="173"/>
      <c r="C80" s="173"/>
      <c r="D80" s="20"/>
      <c r="E80" s="137"/>
      <c r="F80" s="137"/>
      <c r="G80" s="137"/>
      <c r="H80" s="137"/>
      <c r="I80" s="137"/>
      <c r="J80" s="137"/>
      <c r="K80" s="137"/>
      <c r="L80" s="137"/>
      <c r="M80" s="137"/>
      <c r="N80" s="137"/>
      <c r="O80" s="137"/>
      <c r="P80" s="137"/>
      <c r="Q80" s="137"/>
    </row>
    <row r="81" spans="2:17" x14ac:dyDescent="0.3">
      <c r="B81" s="173"/>
      <c r="C81" s="173"/>
      <c r="D81" s="20"/>
      <c r="E81" s="137"/>
      <c r="F81" s="137"/>
      <c r="G81" s="137"/>
      <c r="H81" s="137"/>
      <c r="I81" s="137"/>
      <c r="J81" s="137"/>
      <c r="K81" s="137"/>
      <c r="L81" s="137"/>
      <c r="M81" s="137"/>
      <c r="N81" s="137"/>
      <c r="O81" s="137"/>
      <c r="P81" s="137"/>
      <c r="Q81" s="137"/>
    </row>
    <row r="82" spans="2:17" x14ac:dyDescent="0.3">
      <c r="B82" s="173"/>
      <c r="C82" s="173"/>
      <c r="D82" s="20"/>
      <c r="E82" s="137"/>
      <c r="F82" s="137"/>
      <c r="G82" s="137"/>
      <c r="H82" s="137"/>
      <c r="I82" s="137"/>
      <c r="J82" s="137"/>
      <c r="K82" s="137"/>
      <c r="L82" s="137"/>
      <c r="M82" s="137"/>
      <c r="N82" s="137"/>
      <c r="O82" s="137"/>
      <c r="P82" s="137"/>
      <c r="Q82" s="137"/>
    </row>
    <row r="83" spans="2:17" x14ac:dyDescent="0.3">
      <c r="B83" s="173"/>
      <c r="C83" s="173"/>
      <c r="D83" s="20"/>
      <c r="E83" s="137"/>
      <c r="F83" s="137"/>
      <c r="G83" s="137"/>
      <c r="H83" s="137"/>
      <c r="I83" s="137"/>
      <c r="J83" s="137"/>
      <c r="K83" s="137"/>
      <c r="L83" s="137"/>
      <c r="M83" s="137"/>
      <c r="N83" s="137"/>
      <c r="O83" s="137"/>
      <c r="P83" s="137"/>
      <c r="Q83" s="137"/>
    </row>
    <row r="84" spans="2:17" x14ac:dyDescent="0.3">
      <c r="B84" s="173"/>
      <c r="C84" s="173"/>
      <c r="D84" s="20"/>
      <c r="E84" s="137"/>
      <c r="F84" s="137"/>
      <c r="G84" s="137"/>
      <c r="H84" s="137"/>
      <c r="I84" s="137"/>
      <c r="J84" s="137"/>
      <c r="K84" s="137"/>
      <c r="L84" s="137"/>
      <c r="M84" s="137"/>
      <c r="N84" s="137"/>
      <c r="O84" s="137"/>
      <c r="P84" s="137"/>
      <c r="Q84" s="137"/>
    </row>
    <row r="85" spans="2:17" x14ac:dyDescent="0.3">
      <c r="B85" s="173"/>
      <c r="C85" s="173"/>
      <c r="D85" s="20"/>
      <c r="E85" s="137"/>
      <c r="F85" s="137"/>
      <c r="G85" s="137"/>
      <c r="H85" s="137"/>
      <c r="I85" s="137"/>
      <c r="J85" s="137"/>
      <c r="K85" s="137"/>
      <c r="L85" s="137"/>
      <c r="M85" s="137"/>
      <c r="N85" s="137"/>
      <c r="O85" s="137"/>
      <c r="P85" s="137"/>
      <c r="Q85" s="137"/>
    </row>
    <row r="86" spans="2:17" x14ac:dyDescent="0.3">
      <c r="B86" s="173"/>
      <c r="C86" s="173"/>
      <c r="D86" s="20"/>
      <c r="E86" s="137"/>
      <c r="F86" s="137"/>
      <c r="G86" s="137"/>
      <c r="H86" s="137"/>
      <c r="I86" s="137"/>
      <c r="J86" s="137"/>
      <c r="K86" s="137"/>
      <c r="L86" s="137"/>
      <c r="M86" s="137"/>
      <c r="N86" s="137"/>
      <c r="O86" s="137"/>
      <c r="P86" s="137"/>
      <c r="Q86" s="137"/>
    </row>
    <row r="87" spans="2:17" x14ac:dyDescent="0.3">
      <c r="B87" s="173"/>
      <c r="C87" s="173"/>
      <c r="D87" s="20"/>
      <c r="E87" s="137"/>
      <c r="F87" s="137"/>
      <c r="G87" s="137"/>
      <c r="H87" s="137"/>
      <c r="I87" s="137"/>
      <c r="J87" s="137"/>
      <c r="K87" s="137"/>
      <c r="L87" s="137"/>
      <c r="M87" s="137"/>
      <c r="N87" s="137"/>
      <c r="O87" s="137"/>
      <c r="P87" s="137"/>
      <c r="Q87" s="137"/>
    </row>
    <row r="88" spans="2:17" x14ac:dyDescent="0.3">
      <c r="B88" s="173"/>
      <c r="C88" s="173"/>
      <c r="D88" s="20"/>
      <c r="E88" s="137"/>
      <c r="F88" s="137"/>
      <c r="G88" s="137"/>
      <c r="H88" s="137"/>
      <c r="I88" s="137"/>
      <c r="J88" s="137"/>
      <c r="K88" s="137"/>
      <c r="L88" s="137"/>
      <c r="M88" s="137"/>
      <c r="N88" s="137"/>
      <c r="O88" s="137"/>
      <c r="P88" s="137"/>
      <c r="Q88" s="137"/>
    </row>
    <row r="89" spans="2:17" x14ac:dyDescent="0.3">
      <c r="B89" s="173"/>
      <c r="C89" s="173"/>
      <c r="D89" s="20"/>
      <c r="E89" s="137"/>
      <c r="F89" s="137"/>
      <c r="G89" s="137"/>
      <c r="H89" s="137"/>
      <c r="I89" s="137"/>
      <c r="J89" s="137"/>
      <c r="K89" s="137"/>
      <c r="L89" s="137"/>
      <c r="M89" s="137"/>
      <c r="N89" s="137"/>
      <c r="O89" s="137"/>
      <c r="P89" s="137"/>
      <c r="Q89" s="137"/>
    </row>
    <row r="90" spans="2:17" x14ac:dyDescent="0.3">
      <c r="B90" s="173"/>
      <c r="C90" s="173"/>
      <c r="D90" s="20"/>
      <c r="E90" s="137"/>
      <c r="F90" s="137"/>
      <c r="G90" s="137"/>
      <c r="H90" s="137"/>
      <c r="I90" s="137"/>
      <c r="J90" s="137"/>
      <c r="K90" s="137"/>
      <c r="L90" s="137"/>
      <c r="M90" s="137"/>
      <c r="N90" s="137"/>
      <c r="O90" s="137"/>
      <c r="P90" s="137"/>
      <c r="Q90" s="137"/>
    </row>
    <row r="91" spans="2:17" x14ac:dyDescent="0.3">
      <c r="B91" s="173"/>
      <c r="C91" s="173"/>
      <c r="D91" s="20"/>
      <c r="E91" s="137"/>
      <c r="F91" s="137"/>
      <c r="G91" s="137"/>
      <c r="H91" s="137"/>
      <c r="I91" s="137"/>
      <c r="J91" s="137"/>
      <c r="K91" s="137"/>
      <c r="L91" s="137"/>
      <c r="M91" s="137"/>
      <c r="N91" s="137"/>
      <c r="O91" s="137"/>
      <c r="P91" s="137"/>
      <c r="Q91" s="137"/>
    </row>
    <row r="92" spans="2:17" x14ac:dyDescent="0.3">
      <c r="B92" s="173"/>
      <c r="C92" s="173"/>
      <c r="D92" s="20"/>
      <c r="E92" s="137"/>
      <c r="F92" s="137"/>
      <c r="G92" s="137"/>
      <c r="H92" s="137"/>
      <c r="I92" s="137"/>
      <c r="J92" s="137"/>
      <c r="K92" s="137"/>
      <c r="L92" s="137"/>
      <c r="M92" s="137"/>
      <c r="N92" s="137"/>
      <c r="O92" s="137"/>
      <c r="P92" s="137"/>
      <c r="Q92" s="137"/>
    </row>
    <row r="93" spans="2:17" x14ac:dyDescent="0.3">
      <c r="B93" s="173"/>
      <c r="C93" s="173"/>
      <c r="D93" s="20"/>
      <c r="E93" s="137"/>
      <c r="F93" s="137"/>
      <c r="G93" s="137"/>
      <c r="H93" s="137"/>
      <c r="I93" s="137"/>
      <c r="J93" s="137"/>
      <c r="K93" s="137"/>
      <c r="L93" s="137"/>
      <c r="M93" s="137"/>
      <c r="N93" s="137"/>
      <c r="O93" s="137"/>
      <c r="P93" s="137"/>
      <c r="Q93" s="137"/>
    </row>
    <row r="94" spans="2:17" x14ac:dyDescent="0.3">
      <c r="B94" s="173"/>
      <c r="C94" s="173"/>
      <c r="D94" s="20"/>
      <c r="E94" s="137"/>
      <c r="F94" s="137"/>
      <c r="G94" s="137"/>
      <c r="H94" s="137"/>
      <c r="I94" s="137"/>
      <c r="J94" s="137"/>
      <c r="K94" s="137"/>
      <c r="L94" s="137"/>
      <c r="M94" s="137"/>
      <c r="N94" s="137"/>
      <c r="O94" s="137"/>
      <c r="P94" s="137"/>
      <c r="Q94" s="137"/>
    </row>
    <row r="95" spans="2:17" x14ac:dyDescent="0.3">
      <c r="B95" s="173"/>
      <c r="C95" s="173"/>
      <c r="D95" s="20"/>
      <c r="E95" s="137"/>
      <c r="F95" s="137"/>
      <c r="G95" s="137"/>
      <c r="H95" s="137"/>
      <c r="I95" s="137"/>
      <c r="J95" s="137"/>
      <c r="K95" s="137"/>
      <c r="L95" s="137"/>
      <c r="M95" s="137"/>
      <c r="N95" s="137"/>
      <c r="O95" s="137"/>
      <c r="P95" s="137"/>
      <c r="Q95" s="137"/>
    </row>
    <row r="96" spans="2:17" x14ac:dyDescent="0.3">
      <c r="B96" s="173"/>
      <c r="C96" s="173"/>
      <c r="D96" s="20"/>
      <c r="E96" s="137"/>
      <c r="F96" s="137"/>
      <c r="G96" s="137"/>
      <c r="H96" s="137"/>
      <c r="I96" s="137"/>
      <c r="J96" s="137"/>
      <c r="K96" s="137"/>
      <c r="L96" s="137"/>
      <c r="M96" s="137"/>
      <c r="N96" s="137"/>
      <c r="O96" s="137"/>
      <c r="P96" s="137"/>
      <c r="Q96" s="137"/>
    </row>
    <row r="97" spans="2:17" x14ac:dyDescent="0.3">
      <c r="B97" s="173"/>
      <c r="C97" s="173"/>
      <c r="D97" s="20"/>
      <c r="E97" s="137"/>
      <c r="F97" s="137"/>
      <c r="G97" s="137"/>
      <c r="H97" s="137"/>
      <c r="I97" s="137"/>
      <c r="J97" s="137"/>
      <c r="K97" s="137"/>
      <c r="L97" s="137"/>
      <c r="M97" s="137"/>
      <c r="N97" s="137"/>
      <c r="O97" s="137"/>
      <c r="P97" s="137"/>
      <c r="Q97" s="137"/>
    </row>
    <row r="98" spans="2:17" x14ac:dyDescent="0.3">
      <c r="B98" s="173"/>
      <c r="C98" s="173"/>
      <c r="D98" s="20"/>
      <c r="E98" s="137"/>
      <c r="F98" s="137"/>
      <c r="G98" s="137"/>
      <c r="H98" s="137"/>
      <c r="I98" s="137"/>
      <c r="J98" s="137"/>
      <c r="K98" s="137"/>
      <c r="L98" s="137"/>
      <c r="M98" s="137"/>
      <c r="N98" s="137"/>
      <c r="O98" s="137"/>
      <c r="P98" s="137"/>
      <c r="Q98" s="137"/>
    </row>
    <row r="99" spans="2:17" x14ac:dyDescent="0.3">
      <c r="B99" s="173"/>
      <c r="C99" s="173"/>
      <c r="D99" s="20"/>
      <c r="E99" s="137"/>
      <c r="F99" s="137"/>
      <c r="G99" s="137"/>
      <c r="H99" s="137"/>
      <c r="I99" s="137"/>
      <c r="J99" s="137"/>
      <c r="K99" s="137"/>
      <c r="L99" s="137"/>
      <c r="M99" s="137"/>
      <c r="N99" s="137"/>
      <c r="O99" s="137"/>
      <c r="P99" s="137"/>
      <c r="Q99" s="137"/>
    </row>
    <row r="100" spans="2:17" x14ac:dyDescent="0.3">
      <c r="B100" s="173"/>
      <c r="C100" s="173"/>
      <c r="D100" s="20"/>
      <c r="E100" s="137"/>
      <c r="F100" s="137"/>
      <c r="G100" s="137"/>
      <c r="H100" s="137"/>
      <c r="I100" s="137"/>
      <c r="J100" s="137"/>
      <c r="K100" s="137"/>
      <c r="L100" s="137"/>
      <c r="M100" s="137"/>
      <c r="N100" s="137"/>
      <c r="O100" s="137"/>
      <c r="P100" s="137"/>
      <c r="Q100" s="137"/>
    </row>
    <row r="101" spans="2:17" x14ac:dyDescent="0.3">
      <c r="B101" s="173"/>
      <c r="C101" s="173"/>
      <c r="D101" s="20"/>
      <c r="E101" s="137"/>
      <c r="F101" s="137"/>
      <c r="G101" s="137"/>
      <c r="H101" s="137"/>
      <c r="I101" s="137"/>
      <c r="J101" s="137"/>
      <c r="K101" s="137"/>
      <c r="L101" s="137"/>
      <c r="M101" s="137"/>
      <c r="N101" s="137"/>
      <c r="O101" s="137"/>
      <c r="P101" s="137"/>
      <c r="Q101" s="137"/>
    </row>
    <row r="102" spans="2:17" x14ac:dyDescent="0.3">
      <c r="B102" s="173"/>
      <c r="C102" s="173"/>
      <c r="D102" s="20"/>
      <c r="E102" s="137"/>
      <c r="F102" s="137"/>
      <c r="G102" s="137"/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</row>
    <row r="103" spans="2:17" x14ac:dyDescent="0.3">
      <c r="B103" s="173"/>
      <c r="C103" s="173"/>
      <c r="D103" s="20"/>
      <c r="E103" s="137"/>
      <c r="F103" s="137"/>
      <c r="G103" s="137"/>
      <c r="H103" s="137"/>
      <c r="I103" s="137"/>
      <c r="J103" s="137"/>
      <c r="K103" s="137"/>
      <c r="L103" s="137"/>
      <c r="M103" s="137"/>
      <c r="N103" s="137"/>
      <c r="O103" s="137"/>
      <c r="P103" s="137"/>
      <c r="Q103" s="137"/>
    </row>
    <row r="104" spans="2:17" x14ac:dyDescent="0.3">
      <c r="B104" s="173"/>
      <c r="C104" s="173"/>
      <c r="D104" s="20"/>
      <c r="E104" s="137"/>
      <c r="F104" s="137"/>
      <c r="G104" s="137"/>
      <c r="H104" s="137"/>
      <c r="I104" s="137"/>
      <c r="J104" s="137"/>
      <c r="K104" s="137"/>
      <c r="L104" s="137"/>
      <c r="M104" s="137"/>
      <c r="N104" s="137"/>
      <c r="O104" s="137"/>
      <c r="P104" s="137"/>
      <c r="Q104" s="137"/>
    </row>
    <row r="105" spans="2:17" x14ac:dyDescent="0.3">
      <c r="B105" s="173"/>
      <c r="C105" s="173"/>
      <c r="D105" s="20"/>
      <c r="E105" s="137"/>
      <c r="F105" s="137"/>
      <c r="G105" s="137"/>
      <c r="H105" s="137"/>
      <c r="I105" s="137"/>
      <c r="J105" s="137"/>
      <c r="K105" s="137"/>
      <c r="L105" s="137"/>
      <c r="M105" s="137"/>
      <c r="N105" s="137"/>
      <c r="O105" s="137"/>
      <c r="P105" s="137"/>
      <c r="Q105" s="137"/>
    </row>
    <row r="106" spans="2:17" x14ac:dyDescent="0.3">
      <c r="B106" s="173"/>
      <c r="C106" s="173"/>
      <c r="D106" s="20"/>
      <c r="E106" s="137"/>
      <c r="F106" s="137"/>
      <c r="G106" s="137"/>
      <c r="H106" s="137"/>
      <c r="I106" s="137"/>
      <c r="J106" s="137"/>
      <c r="K106" s="137"/>
      <c r="L106" s="137"/>
      <c r="M106" s="137"/>
      <c r="N106" s="137"/>
      <c r="O106" s="137"/>
      <c r="P106" s="137"/>
      <c r="Q106" s="137"/>
    </row>
    <row r="107" spans="2:17" x14ac:dyDescent="0.3">
      <c r="B107" s="173"/>
      <c r="C107" s="173"/>
      <c r="D107" s="20"/>
      <c r="E107" s="137"/>
      <c r="F107" s="137"/>
      <c r="G107" s="137"/>
      <c r="H107" s="137"/>
      <c r="I107" s="137"/>
      <c r="J107" s="137"/>
      <c r="K107" s="137"/>
      <c r="L107" s="137"/>
      <c r="M107" s="137"/>
      <c r="N107" s="137"/>
      <c r="O107" s="137"/>
      <c r="P107" s="137"/>
      <c r="Q107" s="137"/>
    </row>
    <row r="108" spans="2:17" x14ac:dyDescent="0.3">
      <c r="B108" s="173"/>
      <c r="C108" s="173"/>
      <c r="D108" s="20"/>
      <c r="E108" s="137"/>
      <c r="F108" s="137"/>
      <c r="G108" s="137"/>
      <c r="H108" s="137"/>
      <c r="I108" s="137"/>
      <c r="J108" s="137"/>
      <c r="K108" s="137"/>
      <c r="L108" s="137"/>
      <c r="M108" s="137"/>
      <c r="N108" s="137"/>
      <c r="O108" s="137"/>
      <c r="P108" s="137"/>
      <c r="Q108" s="137"/>
    </row>
    <row r="109" spans="2:17" x14ac:dyDescent="0.3">
      <c r="B109" s="173"/>
      <c r="C109" s="173"/>
      <c r="D109" s="20"/>
      <c r="E109" s="137"/>
      <c r="F109" s="137"/>
      <c r="G109" s="137"/>
      <c r="H109" s="137"/>
      <c r="I109" s="137"/>
      <c r="J109" s="137"/>
      <c r="K109" s="137"/>
      <c r="L109" s="137"/>
      <c r="M109" s="137"/>
      <c r="N109" s="137"/>
      <c r="O109" s="137"/>
      <c r="P109" s="137"/>
      <c r="Q109" s="137"/>
    </row>
    <row r="110" spans="2:17" x14ac:dyDescent="0.3">
      <c r="B110" s="173"/>
      <c r="C110" s="173"/>
      <c r="D110" s="20"/>
      <c r="E110" s="137"/>
      <c r="F110" s="137"/>
      <c r="G110" s="137"/>
      <c r="H110" s="137"/>
      <c r="I110" s="137"/>
      <c r="J110" s="137"/>
      <c r="K110" s="137"/>
      <c r="L110" s="137"/>
      <c r="M110" s="137"/>
      <c r="N110" s="137"/>
      <c r="O110" s="137"/>
      <c r="P110" s="137"/>
      <c r="Q110" s="137"/>
    </row>
    <row r="111" spans="2:17" x14ac:dyDescent="0.3">
      <c r="B111" s="173"/>
      <c r="C111" s="173"/>
      <c r="D111" s="20"/>
      <c r="E111" s="137"/>
      <c r="F111" s="137"/>
      <c r="G111" s="137"/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</row>
    <row r="112" spans="2:17" x14ac:dyDescent="0.3">
      <c r="B112" s="173"/>
      <c r="C112" s="173"/>
      <c r="D112" s="20"/>
      <c r="E112" s="137"/>
      <c r="F112" s="137"/>
      <c r="G112" s="137"/>
      <c r="H112" s="137"/>
      <c r="I112" s="137"/>
      <c r="J112" s="137"/>
      <c r="K112" s="137"/>
      <c r="L112" s="137"/>
      <c r="M112" s="137"/>
      <c r="N112" s="137"/>
      <c r="O112" s="137"/>
      <c r="P112" s="137"/>
      <c r="Q112" s="137"/>
    </row>
    <row r="113" spans="2:17" x14ac:dyDescent="0.3">
      <c r="B113" s="173"/>
      <c r="C113" s="173"/>
      <c r="D113" s="20"/>
      <c r="E113" s="137"/>
      <c r="F113" s="137"/>
      <c r="G113" s="137"/>
      <c r="H113" s="137"/>
      <c r="I113" s="137"/>
      <c r="J113" s="137"/>
      <c r="K113" s="137"/>
      <c r="L113" s="137"/>
      <c r="M113" s="137"/>
      <c r="N113" s="137"/>
      <c r="O113" s="137"/>
      <c r="P113" s="137"/>
      <c r="Q113" s="137"/>
    </row>
    <row r="114" spans="2:17" x14ac:dyDescent="0.3">
      <c r="B114" s="173"/>
      <c r="C114" s="173"/>
      <c r="D114" s="20"/>
      <c r="E114" s="137"/>
      <c r="F114" s="137"/>
      <c r="G114" s="137"/>
      <c r="H114" s="137"/>
      <c r="I114" s="137"/>
      <c r="J114" s="137"/>
      <c r="K114" s="137"/>
      <c r="L114" s="137"/>
      <c r="M114" s="137"/>
      <c r="N114" s="137"/>
      <c r="O114" s="137"/>
      <c r="P114" s="137"/>
      <c r="Q114" s="137"/>
    </row>
    <row r="115" spans="2:17" x14ac:dyDescent="0.3">
      <c r="B115" s="173"/>
      <c r="C115" s="173"/>
      <c r="D115" s="20"/>
      <c r="E115" s="137"/>
      <c r="F115" s="137"/>
      <c r="G115" s="137"/>
      <c r="H115" s="137"/>
      <c r="I115" s="137"/>
      <c r="J115" s="137"/>
      <c r="K115" s="137"/>
      <c r="L115" s="137"/>
      <c r="M115" s="137"/>
      <c r="N115" s="137"/>
      <c r="O115" s="137"/>
      <c r="P115" s="137"/>
      <c r="Q115" s="137"/>
    </row>
    <row r="116" spans="2:17" x14ac:dyDescent="0.3">
      <c r="B116" s="173"/>
      <c r="C116" s="173"/>
      <c r="D116" s="20"/>
      <c r="E116" s="137"/>
      <c r="F116" s="137"/>
      <c r="G116" s="137"/>
      <c r="H116" s="137"/>
      <c r="I116" s="137"/>
      <c r="J116" s="137"/>
      <c r="K116" s="137"/>
      <c r="L116" s="137"/>
      <c r="M116" s="137"/>
      <c r="N116" s="137"/>
      <c r="O116" s="137"/>
      <c r="P116" s="137"/>
      <c r="Q116" s="137"/>
    </row>
    <row r="117" spans="2:17" x14ac:dyDescent="0.3">
      <c r="B117" s="173"/>
      <c r="C117" s="173"/>
      <c r="D117" s="20"/>
      <c r="E117" s="137"/>
      <c r="F117" s="137"/>
      <c r="G117" s="137"/>
      <c r="H117" s="137"/>
      <c r="I117" s="137"/>
      <c r="J117" s="137"/>
      <c r="K117" s="137"/>
      <c r="L117" s="137"/>
      <c r="M117" s="137"/>
      <c r="N117" s="137"/>
      <c r="O117" s="137"/>
      <c r="P117" s="137"/>
      <c r="Q117" s="137"/>
    </row>
    <row r="118" spans="2:17" x14ac:dyDescent="0.3">
      <c r="B118" s="173"/>
      <c r="C118" s="173"/>
      <c r="D118" s="20"/>
      <c r="E118" s="137"/>
      <c r="F118" s="137"/>
      <c r="G118" s="137"/>
      <c r="H118" s="137"/>
      <c r="I118" s="137"/>
      <c r="J118" s="137"/>
      <c r="K118" s="137"/>
      <c r="L118" s="137"/>
      <c r="M118" s="137"/>
      <c r="N118" s="137"/>
      <c r="O118" s="137"/>
      <c r="P118" s="137"/>
      <c r="Q118" s="137"/>
    </row>
    <row r="119" spans="2:17" x14ac:dyDescent="0.3">
      <c r="B119" s="173"/>
      <c r="C119" s="173"/>
      <c r="D119" s="20"/>
      <c r="E119" s="137"/>
      <c r="F119" s="137"/>
      <c r="G119" s="137"/>
      <c r="H119" s="137"/>
      <c r="I119" s="137"/>
      <c r="J119" s="137"/>
      <c r="K119" s="137"/>
      <c r="L119" s="137"/>
      <c r="M119" s="137"/>
      <c r="N119" s="137"/>
      <c r="O119" s="137"/>
      <c r="P119" s="137"/>
      <c r="Q119" s="137"/>
    </row>
    <row r="120" spans="2:17" x14ac:dyDescent="0.3">
      <c r="B120" s="173"/>
      <c r="C120" s="173"/>
      <c r="D120" s="20"/>
      <c r="E120" s="137"/>
      <c r="F120" s="137"/>
      <c r="G120" s="137"/>
      <c r="H120" s="137"/>
      <c r="I120" s="137"/>
      <c r="J120" s="137"/>
      <c r="K120" s="137"/>
      <c r="L120" s="137"/>
      <c r="M120" s="137"/>
      <c r="N120" s="137"/>
      <c r="O120" s="137"/>
      <c r="P120" s="137"/>
      <c r="Q120" s="137"/>
    </row>
    <row r="121" spans="2:17" x14ac:dyDescent="0.3">
      <c r="B121" s="173"/>
      <c r="C121" s="173"/>
      <c r="D121" s="20"/>
      <c r="E121" s="137"/>
      <c r="F121" s="137"/>
      <c r="G121" s="137"/>
      <c r="H121" s="137"/>
      <c r="I121" s="137"/>
      <c r="J121" s="137"/>
      <c r="K121" s="137"/>
      <c r="L121" s="137"/>
      <c r="M121" s="137"/>
      <c r="N121" s="137"/>
      <c r="O121" s="137"/>
      <c r="P121" s="137"/>
      <c r="Q121" s="137"/>
    </row>
    <row r="122" spans="2:17" x14ac:dyDescent="0.3">
      <c r="B122" s="173"/>
      <c r="C122" s="173"/>
      <c r="D122" s="20"/>
      <c r="E122" s="137"/>
      <c r="F122" s="137"/>
      <c r="G122" s="137"/>
      <c r="H122" s="137"/>
      <c r="I122" s="137"/>
      <c r="J122" s="137"/>
      <c r="K122" s="137"/>
      <c r="L122" s="137"/>
      <c r="M122" s="137"/>
      <c r="N122" s="137"/>
      <c r="O122" s="137"/>
      <c r="P122" s="137"/>
      <c r="Q122" s="137"/>
    </row>
    <row r="123" spans="2:17" x14ac:dyDescent="0.3">
      <c r="B123" s="173"/>
      <c r="C123" s="173"/>
      <c r="D123" s="20"/>
      <c r="E123" s="137"/>
      <c r="F123" s="137"/>
      <c r="G123" s="137"/>
      <c r="H123" s="137"/>
      <c r="I123" s="137"/>
      <c r="J123" s="137"/>
      <c r="K123" s="137"/>
      <c r="L123" s="137"/>
      <c r="M123" s="137"/>
      <c r="N123" s="137"/>
      <c r="O123" s="137"/>
      <c r="P123" s="137"/>
      <c r="Q123" s="137"/>
    </row>
    <row r="124" spans="2:17" x14ac:dyDescent="0.3">
      <c r="B124" s="173"/>
      <c r="C124" s="173"/>
      <c r="D124" s="20"/>
      <c r="E124" s="137"/>
      <c r="F124" s="137"/>
      <c r="G124" s="137"/>
      <c r="H124" s="137"/>
      <c r="I124" s="137"/>
      <c r="J124" s="137"/>
      <c r="K124" s="137"/>
      <c r="L124" s="137"/>
      <c r="M124" s="137"/>
      <c r="N124" s="137"/>
      <c r="O124" s="137"/>
      <c r="P124" s="137"/>
      <c r="Q124" s="137"/>
    </row>
    <row r="125" spans="2:17" x14ac:dyDescent="0.3">
      <c r="B125" s="173"/>
      <c r="C125" s="173"/>
      <c r="D125" s="20"/>
      <c r="E125" s="137"/>
      <c r="F125" s="137"/>
      <c r="G125" s="137"/>
      <c r="H125" s="137"/>
      <c r="I125" s="137"/>
      <c r="J125" s="137"/>
      <c r="K125" s="137"/>
      <c r="L125" s="137"/>
      <c r="M125" s="137"/>
      <c r="N125" s="137"/>
      <c r="O125" s="137"/>
      <c r="P125" s="137"/>
      <c r="Q125" s="137"/>
    </row>
    <row r="126" spans="2:17" x14ac:dyDescent="0.3">
      <c r="B126" s="173"/>
      <c r="C126" s="173"/>
      <c r="D126" s="20"/>
      <c r="E126" s="137"/>
      <c r="F126" s="137"/>
      <c r="G126" s="137"/>
      <c r="H126" s="137"/>
      <c r="I126" s="137"/>
      <c r="J126" s="137"/>
      <c r="K126" s="137"/>
      <c r="L126" s="137"/>
      <c r="M126" s="137"/>
      <c r="N126" s="137"/>
      <c r="O126" s="137"/>
      <c r="P126" s="137"/>
      <c r="Q126" s="137"/>
    </row>
    <row r="127" spans="2:17" x14ac:dyDescent="0.3">
      <c r="B127" s="173"/>
      <c r="C127" s="173"/>
      <c r="D127" s="20"/>
      <c r="E127" s="137"/>
      <c r="F127" s="137"/>
      <c r="G127" s="137"/>
      <c r="H127" s="137"/>
      <c r="I127" s="137"/>
      <c r="J127" s="137"/>
      <c r="K127" s="137"/>
      <c r="L127" s="137"/>
      <c r="M127" s="137"/>
      <c r="N127" s="137"/>
      <c r="O127" s="137"/>
      <c r="P127" s="137"/>
      <c r="Q127" s="137"/>
    </row>
    <row r="128" spans="2:17" x14ac:dyDescent="0.3">
      <c r="B128" s="173"/>
      <c r="C128" s="173"/>
      <c r="D128" s="20"/>
      <c r="E128" s="137"/>
      <c r="F128" s="137"/>
      <c r="G128" s="137"/>
      <c r="H128" s="137"/>
      <c r="I128" s="137"/>
      <c r="J128" s="137"/>
      <c r="K128" s="137"/>
      <c r="L128" s="137"/>
      <c r="M128" s="137"/>
      <c r="N128" s="137"/>
      <c r="O128" s="137"/>
      <c r="P128" s="137"/>
      <c r="Q128" s="137"/>
    </row>
    <row r="129" spans="2:17" x14ac:dyDescent="0.3">
      <c r="B129" s="173"/>
      <c r="C129" s="173"/>
      <c r="D129" s="20"/>
      <c r="E129" s="137"/>
      <c r="F129" s="137"/>
      <c r="G129" s="137"/>
      <c r="H129" s="137"/>
      <c r="I129" s="137"/>
      <c r="J129" s="137"/>
      <c r="K129" s="137"/>
      <c r="L129" s="137"/>
      <c r="M129" s="137"/>
      <c r="N129" s="137"/>
      <c r="O129" s="137"/>
      <c r="P129" s="137"/>
      <c r="Q129" s="137"/>
    </row>
    <row r="130" spans="2:17" x14ac:dyDescent="0.3">
      <c r="B130" s="173"/>
      <c r="C130" s="173"/>
      <c r="D130" s="20"/>
      <c r="E130" s="137"/>
      <c r="F130" s="137"/>
      <c r="G130" s="137"/>
      <c r="H130" s="137"/>
      <c r="I130" s="137"/>
      <c r="J130" s="137"/>
      <c r="K130" s="137"/>
      <c r="L130" s="137"/>
      <c r="M130" s="137"/>
      <c r="N130" s="137"/>
      <c r="O130" s="137"/>
      <c r="P130" s="137"/>
      <c r="Q130" s="137"/>
    </row>
    <row r="131" spans="2:17" x14ac:dyDescent="0.3">
      <c r="B131" s="173"/>
      <c r="C131" s="173"/>
      <c r="D131" s="20"/>
      <c r="E131" s="137"/>
      <c r="F131" s="137"/>
      <c r="G131" s="137"/>
      <c r="H131" s="137"/>
      <c r="I131" s="137"/>
      <c r="J131" s="137"/>
      <c r="K131" s="137"/>
      <c r="L131" s="137"/>
      <c r="M131" s="137"/>
      <c r="N131" s="137"/>
      <c r="O131" s="137"/>
      <c r="P131" s="137"/>
      <c r="Q131" s="137"/>
    </row>
    <row r="132" spans="2:17" x14ac:dyDescent="0.3">
      <c r="B132" s="173"/>
      <c r="C132" s="173"/>
      <c r="D132" s="20"/>
      <c r="E132" s="137"/>
      <c r="F132" s="137"/>
      <c r="G132" s="137"/>
      <c r="H132" s="137"/>
      <c r="I132" s="137"/>
      <c r="J132" s="137"/>
      <c r="K132" s="137"/>
      <c r="L132" s="137"/>
      <c r="M132" s="137"/>
      <c r="N132" s="137"/>
      <c r="O132" s="137"/>
      <c r="P132" s="137"/>
      <c r="Q132" s="137"/>
    </row>
    <row r="133" spans="2:17" x14ac:dyDescent="0.3">
      <c r="B133" s="173"/>
      <c r="C133" s="173"/>
      <c r="D133" s="20"/>
      <c r="E133" s="137"/>
      <c r="F133" s="137"/>
      <c r="G133" s="137"/>
      <c r="H133" s="137"/>
      <c r="I133" s="137"/>
      <c r="J133" s="137"/>
      <c r="K133" s="137"/>
      <c r="L133" s="137"/>
      <c r="M133" s="137"/>
      <c r="N133" s="137"/>
      <c r="O133" s="137"/>
      <c r="P133" s="137"/>
      <c r="Q133" s="137"/>
    </row>
    <row r="134" spans="2:17" x14ac:dyDescent="0.3">
      <c r="B134" s="173"/>
      <c r="C134" s="173"/>
      <c r="D134" s="20"/>
      <c r="E134" s="137"/>
      <c r="F134" s="137"/>
      <c r="G134" s="137"/>
      <c r="H134" s="137"/>
      <c r="I134" s="137"/>
      <c r="J134" s="137"/>
      <c r="K134" s="137"/>
      <c r="L134" s="137"/>
      <c r="M134" s="137"/>
      <c r="N134" s="137"/>
      <c r="O134" s="137"/>
      <c r="P134" s="137"/>
      <c r="Q134" s="137"/>
    </row>
    <row r="135" spans="2:17" x14ac:dyDescent="0.3">
      <c r="B135" s="173"/>
      <c r="C135" s="173"/>
      <c r="D135" s="20"/>
      <c r="E135" s="137"/>
      <c r="F135" s="137"/>
      <c r="G135" s="137"/>
      <c r="H135" s="137"/>
      <c r="I135" s="137"/>
      <c r="J135" s="137"/>
      <c r="K135" s="137"/>
      <c r="L135" s="137"/>
      <c r="M135" s="137"/>
      <c r="N135" s="137"/>
      <c r="O135" s="137"/>
      <c r="P135" s="137"/>
      <c r="Q135" s="137"/>
    </row>
    <row r="136" spans="2:17" x14ac:dyDescent="0.3">
      <c r="B136" s="173"/>
      <c r="C136" s="173"/>
      <c r="D136" s="20"/>
      <c r="E136" s="137"/>
      <c r="F136" s="137"/>
      <c r="G136" s="137"/>
      <c r="H136" s="137"/>
      <c r="I136" s="137"/>
      <c r="J136" s="137"/>
      <c r="K136" s="137"/>
      <c r="L136" s="137"/>
      <c r="M136" s="137"/>
      <c r="N136" s="137"/>
      <c r="O136" s="137"/>
      <c r="P136" s="137"/>
      <c r="Q136" s="137"/>
    </row>
    <row r="137" spans="2:17" x14ac:dyDescent="0.3">
      <c r="B137" s="173"/>
      <c r="C137" s="173"/>
      <c r="D137" s="20"/>
      <c r="E137" s="137"/>
      <c r="F137" s="137"/>
      <c r="G137" s="137"/>
      <c r="H137" s="137"/>
      <c r="I137" s="137"/>
      <c r="J137" s="137"/>
      <c r="K137" s="137"/>
      <c r="L137" s="137"/>
      <c r="M137" s="137"/>
      <c r="N137" s="137"/>
      <c r="O137" s="137"/>
      <c r="P137" s="137"/>
      <c r="Q137" s="137"/>
    </row>
    <row r="138" spans="2:17" x14ac:dyDescent="0.3">
      <c r="B138" s="173"/>
      <c r="C138" s="173"/>
      <c r="D138" s="20"/>
      <c r="E138" s="137"/>
      <c r="F138" s="137"/>
      <c r="G138" s="137"/>
      <c r="H138" s="137"/>
      <c r="I138" s="137"/>
      <c r="J138" s="137"/>
      <c r="K138" s="137"/>
      <c r="L138" s="137"/>
      <c r="M138" s="137"/>
      <c r="N138" s="137"/>
      <c r="O138" s="137"/>
      <c r="P138" s="137"/>
      <c r="Q138" s="137"/>
    </row>
    <row r="139" spans="2:17" x14ac:dyDescent="0.3">
      <c r="B139" s="173"/>
      <c r="C139" s="173"/>
      <c r="D139" s="20"/>
      <c r="E139" s="137"/>
      <c r="F139" s="137"/>
      <c r="G139" s="137"/>
      <c r="H139" s="137"/>
      <c r="I139" s="137"/>
      <c r="J139" s="137"/>
      <c r="K139" s="137"/>
      <c r="L139" s="137"/>
      <c r="M139" s="137"/>
      <c r="N139" s="137"/>
      <c r="O139" s="137"/>
      <c r="P139" s="137"/>
      <c r="Q139" s="137"/>
    </row>
    <row r="140" spans="2:17" x14ac:dyDescent="0.3">
      <c r="B140" s="173"/>
      <c r="C140" s="173"/>
      <c r="D140" s="20"/>
      <c r="E140" s="137"/>
      <c r="F140" s="137"/>
      <c r="G140" s="137"/>
      <c r="H140" s="137"/>
      <c r="I140" s="137"/>
      <c r="J140" s="137"/>
      <c r="K140" s="137"/>
      <c r="L140" s="137"/>
      <c r="M140" s="137"/>
      <c r="N140" s="137"/>
      <c r="O140" s="137"/>
      <c r="P140" s="137"/>
      <c r="Q140" s="137"/>
    </row>
    <row r="141" spans="2:17" x14ac:dyDescent="0.3">
      <c r="B141" s="173"/>
      <c r="C141" s="173"/>
      <c r="D141" s="20"/>
      <c r="E141" s="137"/>
      <c r="F141" s="137"/>
      <c r="G141" s="137"/>
      <c r="H141" s="137"/>
      <c r="I141" s="137"/>
      <c r="J141" s="137"/>
      <c r="K141" s="137"/>
      <c r="L141" s="137"/>
      <c r="M141" s="137"/>
      <c r="N141" s="137"/>
      <c r="O141" s="137"/>
      <c r="P141" s="137"/>
      <c r="Q141" s="137"/>
    </row>
    <row r="142" spans="2:17" x14ac:dyDescent="0.3">
      <c r="B142" s="173"/>
      <c r="C142" s="173"/>
      <c r="D142" s="20"/>
      <c r="E142" s="137"/>
      <c r="F142" s="137"/>
      <c r="G142" s="137"/>
      <c r="H142" s="137"/>
      <c r="I142" s="137"/>
      <c r="J142" s="137"/>
      <c r="K142" s="137"/>
      <c r="L142" s="137"/>
      <c r="M142" s="137"/>
      <c r="N142" s="137"/>
      <c r="O142" s="137"/>
      <c r="P142" s="137"/>
      <c r="Q142" s="137"/>
    </row>
    <row r="143" spans="2:17" x14ac:dyDescent="0.3">
      <c r="B143" s="173"/>
      <c r="C143" s="173"/>
      <c r="D143" s="20"/>
      <c r="E143" s="137"/>
      <c r="F143" s="137"/>
      <c r="G143" s="137"/>
      <c r="H143" s="137"/>
      <c r="I143" s="137"/>
      <c r="J143" s="137"/>
      <c r="K143" s="137"/>
      <c r="L143" s="137"/>
      <c r="M143" s="137"/>
      <c r="N143" s="137"/>
      <c r="O143" s="137"/>
      <c r="P143" s="137"/>
      <c r="Q143" s="137"/>
    </row>
    <row r="144" spans="2:17" x14ac:dyDescent="0.3">
      <c r="B144" s="173"/>
      <c r="C144" s="173"/>
      <c r="D144" s="20"/>
      <c r="E144" s="137"/>
      <c r="F144" s="137"/>
      <c r="G144" s="137"/>
      <c r="H144" s="137"/>
      <c r="I144" s="137"/>
      <c r="J144" s="137"/>
      <c r="K144" s="137"/>
      <c r="L144" s="137"/>
      <c r="M144" s="137"/>
      <c r="N144" s="137"/>
      <c r="O144" s="137"/>
      <c r="P144" s="137"/>
      <c r="Q144" s="137"/>
    </row>
    <row r="145" spans="2:17" x14ac:dyDescent="0.3">
      <c r="B145" s="173"/>
      <c r="C145" s="173"/>
      <c r="D145" s="20"/>
      <c r="E145" s="137"/>
      <c r="F145" s="137"/>
      <c r="G145" s="137"/>
      <c r="H145" s="137"/>
      <c r="I145" s="137"/>
      <c r="J145" s="137"/>
      <c r="K145" s="137"/>
      <c r="L145" s="137"/>
      <c r="M145" s="137"/>
      <c r="N145" s="137"/>
      <c r="O145" s="137"/>
      <c r="P145" s="137"/>
      <c r="Q145" s="137"/>
    </row>
    <row r="146" spans="2:17" x14ac:dyDescent="0.3">
      <c r="B146" s="173"/>
      <c r="C146" s="173"/>
      <c r="D146" s="20"/>
      <c r="E146" s="137"/>
      <c r="F146" s="137"/>
      <c r="G146" s="137"/>
      <c r="H146" s="137"/>
      <c r="I146" s="137"/>
      <c r="J146" s="137"/>
      <c r="K146" s="137"/>
      <c r="L146" s="137"/>
      <c r="M146" s="137"/>
      <c r="N146" s="137"/>
      <c r="O146" s="137"/>
      <c r="P146" s="137"/>
      <c r="Q146" s="137"/>
    </row>
    <row r="147" spans="2:17" x14ac:dyDescent="0.3">
      <c r="B147" s="173"/>
      <c r="C147" s="173"/>
      <c r="D147" s="20"/>
      <c r="E147" s="137"/>
      <c r="F147" s="137"/>
      <c r="G147" s="137"/>
      <c r="H147" s="137"/>
      <c r="I147" s="137"/>
      <c r="J147" s="137"/>
      <c r="K147" s="137"/>
      <c r="L147" s="137"/>
      <c r="M147" s="137"/>
      <c r="N147" s="137"/>
      <c r="O147" s="137"/>
      <c r="P147" s="137"/>
      <c r="Q147" s="137"/>
    </row>
    <row r="148" spans="2:17" x14ac:dyDescent="0.3">
      <c r="B148" s="173"/>
      <c r="C148" s="173"/>
      <c r="D148" s="20"/>
      <c r="E148" s="137"/>
      <c r="F148" s="137"/>
      <c r="G148" s="137"/>
      <c r="H148" s="137"/>
      <c r="I148" s="137"/>
      <c r="J148" s="137"/>
      <c r="K148" s="137"/>
      <c r="L148" s="137"/>
      <c r="M148" s="137"/>
      <c r="N148" s="137"/>
      <c r="O148" s="137"/>
      <c r="P148" s="137"/>
      <c r="Q148" s="137"/>
    </row>
    <row r="149" spans="2:17" x14ac:dyDescent="0.3">
      <c r="B149" s="173"/>
      <c r="C149" s="173"/>
      <c r="D149" s="20"/>
      <c r="E149" s="137"/>
      <c r="F149" s="137"/>
      <c r="G149" s="137"/>
      <c r="H149" s="137"/>
      <c r="I149" s="137"/>
      <c r="J149" s="137"/>
      <c r="K149" s="137"/>
      <c r="L149" s="137"/>
      <c r="M149" s="137"/>
      <c r="N149" s="137"/>
      <c r="O149" s="137"/>
      <c r="P149" s="137"/>
      <c r="Q149" s="137"/>
    </row>
    <row r="150" spans="2:17" x14ac:dyDescent="0.3">
      <c r="B150" s="173"/>
      <c r="C150" s="173"/>
      <c r="D150" s="20"/>
      <c r="E150" s="137"/>
      <c r="F150" s="137"/>
      <c r="G150" s="137"/>
      <c r="H150" s="137"/>
      <c r="I150" s="137"/>
      <c r="J150" s="137"/>
      <c r="K150" s="137"/>
      <c r="L150" s="137"/>
      <c r="M150" s="137"/>
      <c r="N150" s="137"/>
      <c r="O150" s="137"/>
      <c r="P150" s="137"/>
      <c r="Q150" s="137"/>
    </row>
    <row r="151" spans="2:17" x14ac:dyDescent="0.3">
      <c r="B151" s="173"/>
      <c r="C151" s="173"/>
      <c r="D151" s="20"/>
      <c r="E151" s="137"/>
      <c r="F151" s="137"/>
      <c r="G151" s="137"/>
      <c r="H151" s="137"/>
      <c r="I151" s="137"/>
      <c r="J151" s="137"/>
      <c r="K151" s="137"/>
      <c r="L151" s="137"/>
      <c r="M151" s="137"/>
      <c r="N151" s="137"/>
      <c r="O151" s="137"/>
      <c r="P151" s="137"/>
      <c r="Q151" s="137"/>
    </row>
    <row r="152" spans="2:17" x14ac:dyDescent="0.3">
      <c r="B152" s="173"/>
      <c r="C152" s="173"/>
      <c r="D152" s="20"/>
      <c r="E152" s="137"/>
      <c r="F152" s="137"/>
      <c r="G152" s="137"/>
      <c r="H152" s="137"/>
      <c r="I152" s="137"/>
      <c r="J152" s="137"/>
      <c r="K152" s="137"/>
      <c r="L152" s="137"/>
      <c r="M152" s="137"/>
      <c r="N152" s="137"/>
      <c r="O152" s="137"/>
      <c r="P152" s="137"/>
      <c r="Q152" s="137"/>
    </row>
    <row r="153" spans="2:17" x14ac:dyDescent="0.3">
      <c r="B153" s="173"/>
      <c r="C153" s="173"/>
      <c r="D153" s="20"/>
      <c r="E153" s="137"/>
      <c r="F153" s="137"/>
      <c r="G153" s="137"/>
      <c r="H153" s="137"/>
      <c r="I153" s="137"/>
      <c r="J153" s="137"/>
      <c r="K153" s="137"/>
      <c r="L153" s="137"/>
      <c r="M153" s="137"/>
      <c r="N153" s="137"/>
      <c r="O153" s="137"/>
      <c r="P153" s="137"/>
      <c r="Q153" s="137"/>
    </row>
    <row r="154" spans="2:17" x14ac:dyDescent="0.3">
      <c r="B154" s="173"/>
      <c r="C154" s="173"/>
      <c r="D154" s="20"/>
      <c r="E154" s="137"/>
      <c r="F154" s="137"/>
      <c r="G154" s="137"/>
      <c r="H154" s="137"/>
      <c r="I154" s="137"/>
      <c r="J154" s="137"/>
      <c r="K154" s="137"/>
      <c r="L154" s="137"/>
      <c r="M154" s="137"/>
      <c r="N154" s="137"/>
      <c r="O154" s="137"/>
      <c r="P154" s="137"/>
      <c r="Q154" s="137"/>
    </row>
    <row r="155" spans="2:17" x14ac:dyDescent="0.3">
      <c r="B155" s="173"/>
      <c r="C155" s="173"/>
      <c r="D155" s="20"/>
      <c r="E155" s="137"/>
      <c r="F155" s="137"/>
      <c r="G155" s="137"/>
      <c r="H155" s="137"/>
      <c r="I155" s="137"/>
      <c r="J155" s="137"/>
      <c r="K155" s="137"/>
      <c r="L155" s="137"/>
      <c r="M155" s="137"/>
      <c r="N155" s="137"/>
      <c r="O155" s="137"/>
      <c r="P155" s="137"/>
      <c r="Q155" s="137"/>
    </row>
    <row r="156" spans="2:17" x14ac:dyDescent="0.3">
      <c r="B156" s="173"/>
      <c r="C156" s="173"/>
      <c r="D156" s="20"/>
      <c r="E156" s="137"/>
      <c r="F156" s="137"/>
      <c r="G156" s="137"/>
      <c r="H156" s="137"/>
      <c r="I156" s="137"/>
      <c r="J156" s="137"/>
      <c r="K156" s="137"/>
      <c r="L156" s="137"/>
      <c r="M156" s="137"/>
      <c r="N156" s="137"/>
      <c r="O156" s="137"/>
      <c r="P156" s="137"/>
      <c r="Q156" s="137"/>
    </row>
    <row r="157" spans="2:17" x14ac:dyDescent="0.3">
      <c r="B157" s="173"/>
      <c r="C157" s="173"/>
      <c r="D157" s="20"/>
      <c r="E157" s="137"/>
      <c r="F157" s="137"/>
      <c r="G157" s="137"/>
      <c r="H157" s="137"/>
      <c r="I157" s="137"/>
      <c r="J157" s="137"/>
      <c r="K157" s="137"/>
      <c r="L157" s="137"/>
      <c r="M157" s="137"/>
      <c r="N157" s="137"/>
      <c r="O157" s="137"/>
      <c r="P157" s="137"/>
      <c r="Q157" s="137"/>
    </row>
    <row r="158" spans="2:17" x14ac:dyDescent="0.3">
      <c r="B158" s="173"/>
      <c r="C158" s="173"/>
      <c r="D158" s="20"/>
      <c r="E158" s="137"/>
      <c r="F158" s="137"/>
      <c r="G158" s="137"/>
      <c r="H158" s="137"/>
      <c r="I158" s="137"/>
      <c r="J158" s="137"/>
      <c r="K158" s="137"/>
      <c r="L158" s="137"/>
      <c r="M158" s="137"/>
      <c r="N158" s="137"/>
      <c r="O158" s="137"/>
      <c r="P158" s="137"/>
      <c r="Q158" s="137"/>
    </row>
    <row r="159" spans="2:17" x14ac:dyDescent="0.3">
      <c r="B159" s="173"/>
      <c r="C159" s="173"/>
      <c r="D159" s="20"/>
      <c r="E159" s="137"/>
      <c r="F159" s="137"/>
      <c r="G159" s="137"/>
      <c r="H159" s="137"/>
      <c r="I159" s="137"/>
      <c r="J159" s="137"/>
      <c r="K159" s="137"/>
      <c r="L159" s="137"/>
      <c r="M159" s="137"/>
      <c r="N159" s="137"/>
      <c r="O159" s="137"/>
      <c r="P159" s="137"/>
      <c r="Q159" s="137"/>
    </row>
    <row r="160" spans="2:17" x14ac:dyDescent="0.3">
      <c r="B160" s="173"/>
      <c r="C160" s="173"/>
      <c r="D160" s="20"/>
      <c r="E160" s="137"/>
      <c r="F160" s="137"/>
      <c r="G160" s="137"/>
      <c r="H160" s="137"/>
      <c r="I160" s="137"/>
      <c r="J160" s="137"/>
      <c r="K160" s="137"/>
      <c r="L160" s="137"/>
      <c r="M160" s="137"/>
      <c r="N160" s="137"/>
      <c r="O160" s="137"/>
      <c r="P160" s="137"/>
      <c r="Q160" s="137"/>
    </row>
    <row r="161" spans="2:17" x14ac:dyDescent="0.3">
      <c r="B161" s="173"/>
      <c r="C161" s="173"/>
      <c r="D161" s="20"/>
      <c r="E161" s="137"/>
      <c r="F161" s="137"/>
      <c r="G161" s="137"/>
      <c r="H161" s="137"/>
      <c r="I161" s="137"/>
      <c r="J161" s="137"/>
      <c r="K161" s="137"/>
      <c r="L161" s="137"/>
      <c r="M161" s="137"/>
      <c r="N161" s="137"/>
      <c r="O161" s="137"/>
      <c r="P161" s="137"/>
      <c r="Q161" s="137"/>
    </row>
    <row r="162" spans="2:17" x14ac:dyDescent="0.3">
      <c r="B162" s="173"/>
      <c r="C162" s="173"/>
      <c r="D162" s="20"/>
      <c r="E162" s="137"/>
      <c r="F162" s="137"/>
      <c r="G162" s="137"/>
      <c r="H162" s="137"/>
      <c r="I162" s="137"/>
      <c r="J162" s="137"/>
      <c r="K162" s="137"/>
      <c r="L162" s="137"/>
      <c r="M162" s="137"/>
      <c r="N162" s="137"/>
      <c r="O162" s="137"/>
      <c r="P162" s="137"/>
      <c r="Q162" s="137"/>
    </row>
    <row r="163" spans="2:17" x14ac:dyDescent="0.3">
      <c r="B163" s="173"/>
      <c r="C163" s="173"/>
      <c r="D163" s="20"/>
      <c r="E163" s="137"/>
      <c r="F163" s="137"/>
      <c r="G163" s="137"/>
      <c r="H163" s="137"/>
      <c r="I163" s="137"/>
      <c r="J163" s="137"/>
      <c r="K163" s="137"/>
      <c r="L163" s="137"/>
      <c r="M163" s="137"/>
      <c r="N163" s="137"/>
      <c r="O163" s="137"/>
      <c r="P163" s="137"/>
      <c r="Q163" s="137"/>
    </row>
    <row r="164" spans="2:17" x14ac:dyDescent="0.3">
      <c r="B164" s="173"/>
      <c r="C164" s="173"/>
      <c r="D164" s="20"/>
      <c r="E164" s="137"/>
      <c r="F164" s="137"/>
      <c r="G164" s="137"/>
      <c r="H164" s="137"/>
      <c r="I164" s="137"/>
      <c r="J164" s="137"/>
      <c r="K164" s="137"/>
      <c r="L164" s="137"/>
      <c r="M164" s="137"/>
      <c r="N164" s="137"/>
      <c r="O164" s="137"/>
      <c r="P164" s="137"/>
      <c r="Q164" s="137"/>
    </row>
    <row r="165" spans="2:17" x14ac:dyDescent="0.3">
      <c r="B165" s="173"/>
      <c r="C165" s="173"/>
      <c r="D165" s="20"/>
      <c r="E165" s="137"/>
      <c r="F165" s="137"/>
      <c r="G165" s="137"/>
      <c r="H165" s="137"/>
      <c r="I165" s="137"/>
      <c r="J165" s="137"/>
      <c r="K165" s="137"/>
      <c r="L165" s="137"/>
      <c r="M165" s="137"/>
      <c r="N165" s="137"/>
      <c r="O165" s="137"/>
      <c r="P165" s="137"/>
      <c r="Q165" s="137"/>
    </row>
    <row r="166" spans="2:17" x14ac:dyDescent="0.3">
      <c r="B166" s="173"/>
      <c r="C166" s="173"/>
      <c r="D166" s="20"/>
      <c r="E166" s="137"/>
      <c r="F166" s="137"/>
      <c r="G166" s="137"/>
      <c r="H166" s="137"/>
      <c r="I166" s="137"/>
      <c r="J166" s="137"/>
      <c r="K166" s="137"/>
      <c r="L166" s="137"/>
      <c r="M166" s="137"/>
      <c r="N166" s="137"/>
      <c r="O166" s="137"/>
      <c r="P166" s="137"/>
      <c r="Q166" s="137"/>
    </row>
    <row r="167" spans="2:17" x14ac:dyDescent="0.3">
      <c r="B167" s="173"/>
      <c r="C167" s="173"/>
      <c r="D167" s="20"/>
      <c r="E167" s="137"/>
      <c r="F167" s="137"/>
      <c r="G167" s="137"/>
      <c r="H167" s="137"/>
      <c r="I167" s="137"/>
      <c r="J167" s="137"/>
      <c r="K167" s="137"/>
      <c r="L167" s="137"/>
      <c r="M167" s="137"/>
      <c r="N167" s="137"/>
      <c r="O167" s="137"/>
      <c r="P167" s="137"/>
      <c r="Q167" s="137"/>
    </row>
    <row r="168" spans="2:17" x14ac:dyDescent="0.3">
      <c r="B168" s="173"/>
      <c r="C168" s="173"/>
      <c r="D168" s="20"/>
      <c r="E168" s="137"/>
      <c r="F168" s="137"/>
      <c r="G168" s="137"/>
      <c r="H168" s="137"/>
      <c r="I168" s="137"/>
      <c r="J168" s="137"/>
      <c r="K168" s="137"/>
      <c r="L168" s="137"/>
      <c r="M168" s="137"/>
      <c r="N168" s="137"/>
      <c r="O168" s="137"/>
      <c r="P168" s="137"/>
      <c r="Q168" s="137"/>
    </row>
    <row r="169" spans="2:17" x14ac:dyDescent="0.3">
      <c r="B169" s="173"/>
      <c r="C169" s="173"/>
      <c r="D169" s="20"/>
      <c r="E169" s="137"/>
      <c r="F169" s="137"/>
      <c r="G169" s="137"/>
      <c r="H169" s="137"/>
      <c r="I169" s="137"/>
      <c r="J169" s="137"/>
      <c r="K169" s="137"/>
      <c r="L169" s="137"/>
      <c r="M169" s="137"/>
      <c r="N169" s="137"/>
      <c r="O169" s="137"/>
      <c r="P169" s="137"/>
      <c r="Q169" s="137"/>
    </row>
    <row r="170" spans="2:17" x14ac:dyDescent="0.3">
      <c r="B170" s="173"/>
      <c r="C170" s="173"/>
      <c r="D170" s="20"/>
      <c r="E170" s="137"/>
      <c r="F170" s="137"/>
      <c r="G170" s="137"/>
      <c r="H170" s="137"/>
      <c r="I170" s="137"/>
      <c r="J170" s="137"/>
      <c r="K170" s="137"/>
      <c r="L170" s="137"/>
      <c r="M170" s="137"/>
      <c r="N170" s="137"/>
      <c r="O170" s="137"/>
      <c r="P170" s="137"/>
      <c r="Q170" s="137"/>
    </row>
    <row r="171" spans="2:17" x14ac:dyDescent="0.3">
      <c r="B171" s="173"/>
      <c r="C171" s="173"/>
      <c r="D171" s="20"/>
      <c r="E171" s="137"/>
      <c r="F171" s="137"/>
      <c r="G171" s="137"/>
      <c r="H171" s="137"/>
      <c r="I171" s="137"/>
      <c r="J171" s="137"/>
      <c r="K171" s="137"/>
      <c r="L171" s="137"/>
      <c r="M171" s="137"/>
      <c r="N171" s="137"/>
      <c r="O171" s="137"/>
      <c r="P171" s="137"/>
      <c r="Q171" s="137"/>
    </row>
    <row r="172" spans="2:17" x14ac:dyDescent="0.3">
      <c r="B172" s="173"/>
      <c r="C172" s="173"/>
      <c r="D172" s="20"/>
      <c r="E172" s="137"/>
      <c r="F172" s="137"/>
      <c r="G172" s="137"/>
      <c r="H172" s="137"/>
      <c r="I172" s="137"/>
      <c r="J172" s="137"/>
      <c r="K172" s="137"/>
      <c r="L172" s="137"/>
      <c r="M172" s="137"/>
      <c r="N172" s="137"/>
      <c r="O172" s="137"/>
      <c r="P172" s="137"/>
      <c r="Q172" s="137"/>
    </row>
    <row r="173" spans="2:17" x14ac:dyDescent="0.3">
      <c r="B173" s="173"/>
      <c r="C173" s="173"/>
      <c r="D173" s="20"/>
      <c r="E173" s="137"/>
      <c r="F173" s="137"/>
      <c r="G173" s="137"/>
      <c r="H173" s="137"/>
      <c r="I173" s="137"/>
      <c r="J173" s="137"/>
      <c r="K173" s="137"/>
      <c r="L173" s="137"/>
      <c r="M173" s="137"/>
      <c r="N173" s="137"/>
      <c r="O173" s="137"/>
      <c r="P173" s="137"/>
      <c r="Q173" s="137"/>
    </row>
    <row r="174" spans="2:17" x14ac:dyDescent="0.3">
      <c r="B174" s="173"/>
      <c r="C174" s="173"/>
      <c r="D174" s="20"/>
      <c r="E174" s="137"/>
      <c r="F174" s="137"/>
      <c r="G174" s="137"/>
      <c r="H174" s="137"/>
      <c r="I174" s="137"/>
      <c r="J174" s="137"/>
      <c r="K174" s="137"/>
      <c r="L174" s="137"/>
      <c r="M174" s="137"/>
      <c r="N174" s="137"/>
      <c r="O174" s="137"/>
      <c r="P174" s="137"/>
      <c r="Q174" s="137"/>
    </row>
    <row r="175" spans="2:17" x14ac:dyDescent="0.3">
      <c r="B175" s="173"/>
      <c r="C175" s="173"/>
      <c r="D175" s="20"/>
      <c r="E175" s="137"/>
      <c r="F175" s="137"/>
      <c r="G175" s="137"/>
      <c r="H175" s="137"/>
      <c r="I175" s="137"/>
      <c r="J175" s="137"/>
      <c r="K175" s="137"/>
      <c r="L175" s="137"/>
      <c r="M175" s="137"/>
      <c r="N175" s="137"/>
      <c r="O175" s="137"/>
      <c r="P175" s="137"/>
      <c r="Q175" s="137"/>
    </row>
    <row r="176" spans="2:17" x14ac:dyDescent="0.3">
      <c r="B176" s="173"/>
      <c r="C176" s="173"/>
      <c r="D176" s="20"/>
      <c r="E176" s="137"/>
      <c r="F176" s="137"/>
      <c r="G176" s="137"/>
      <c r="H176" s="137"/>
      <c r="I176" s="137"/>
      <c r="J176" s="137"/>
      <c r="K176" s="137"/>
      <c r="L176" s="137"/>
      <c r="M176" s="137"/>
      <c r="N176" s="137"/>
      <c r="O176" s="137"/>
      <c r="P176" s="137"/>
      <c r="Q176" s="137"/>
    </row>
    <row r="177" spans="2:17" x14ac:dyDescent="0.3">
      <c r="B177" s="173"/>
      <c r="C177" s="173"/>
      <c r="D177" s="20"/>
      <c r="E177" s="137"/>
      <c r="F177" s="137"/>
      <c r="G177" s="137"/>
      <c r="H177" s="137"/>
      <c r="I177" s="137"/>
      <c r="J177" s="137"/>
      <c r="K177" s="137"/>
      <c r="L177" s="137"/>
      <c r="M177" s="137"/>
      <c r="N177" s="137"/>
      <c r="O177" s="137"/>
      <c r="P177" s="137"/>
      <c r="Q177" s="137"/>
    </row>
    <row r="178" spans="2:17" x14ac:dyDescent="0.3">
      <c r="B178" s="173"/>
      <c r="C178" s="173"/>
      <c r="D178" s="20"/>
      <c r="E178" s="137"/>
      <c r="F178" s="137"/>
      <c r="G178" s="137"/>
      <c r="H178" s="137"/>
      <c r="I178" s="137"/>
      <c r="J178" s="137"/>
      <c r="K178" s="137"/>
      <c r="L178" s="137"/>
      <c r="M178" s="137"/>
      <c r="N178" s="137"/>
      <c r="O178" s="137"/>
      <c r="P178" s="137"/>
      <c r="Q178" s="137"/>
    </row>
    <row r="179" spans="2:17" x14ac:dyDescent="0.3">
      <c r="B179" s="173"/>
      <c r="C179" s="173"/>
      <c r="D179" s="20"/>
      <c r="E179" s="137"/>
      <c r="F179" s="137"/>
      <c r="G179" s="137"/>
      <c r="H179" s="137"/>
      <c r="I179" s="137"/>
      <c r="J179" s="137"/>
      <c r="K179" s="137"/>
      <c r="L179" s="137"/>
      <c r="M179" s="137"/>
      <c r="N179" s="137"/>
      <c r="O179" s="137"/>
      <c r="P179" s="137"/>
      <c r="Q179" s="137"/>
    </row>
    <row r="180" spans="2:17" x14ac:dyDescent="0.3">
      <c r="B180" s="173"/>
      <c r="C180" s="173"/>
      <c r="D180" s="20"/>
      <c r="E180" s="137"/>
      <c r="F180" s="137"/>
      <c r="G180" s="137"/>
      <c r="H180" s="137"/>
      <c r="I180" s="137"/>
      <c r="J180" s="137"/>
      <c r="K180" s="137"/>
      <c r="L180" s="137"/>
      <c r="M180" s="137"/>
      <c r="N180" s="137"/>
      <c r="O180" s="137"/>
      <c r="P180" s="137"/>
      <c r="Q180" s="137"/>
    </row>
    <row r="181" spans="2:17" x14ac:dyDescent="0.3">
      <c r="B181" s="173"/>
      <c r="C181" s="173"/>
      <c r="D181" s="20"/>
      <c r="E181" s="137"/>
      <c r="F181" s="137"/>
      <c r="G181" s="137"/>
      <c r="H181" s="137"/>
      <c r="I181" s="137"/>
      <c r="J181" s="137"/>
      <c r="K181" s="137"/>
      <c r="L181" s="137"/>
      <c r="M181" s="137"/>
      <c r="N181" s="137"/>
      <c r="O181" s="137"/>
      <c r="P181" s="137"/>
      <c r="Q181" s="137"/>
    </row>
    <row r="182" spans="2:17" x14ac:dyDescent="0.3">
      <c r="B182" s="173"/>
      <c r="C182" s="173"/>
      <c r="D182" s="20"/>
      <c r="E182" s="137"/>
      <c r="F182" s="137"/>
      <c r="G182" s="137"/>
      <c r="H182" s="137"/>
      <c r="I182" s="137"/>
      <c r="J182" s="137"/>
      <c r="K182" s="137"/>
      <c r="L182" s="137"/>
      <c r="M182" s="137"/>
      <c r="N182" s="137"/>
      <c r="O182" s="137"/>
      <c r="P182" s="137"/>
      <c r="Q182" s="137"/>
    </row>
    <row r="183" spans="2:17" x14ac:dyDescent="0.3">
      <c r="B183" s="173"/>
      <c r="C183" s="173"/>
      <c r="D183" s="20"/>
      <c r="E183" s="137"/>
      <c r="F183" s="137"/>
      <c r="G183" s="137"/>
      <c r="H183" s="137"/>
      <c r="I183" s="137"/>
      <c r="J183" s="137"/>
      <c r="K183" s="137"/>
      <c r="L183" s="137"/>
      <c r="M183" s="137"/>
      <c r="N183" s="137"/>
      <c r="O183" s="137"/>
      <c r="P183" s="137"/>
      <c r="Q183" s="137"/>
    </row>
    <row r="184" spans="2:17" x14ac:dyDescent="0.3">
      <c r="B184" s="173"/>
      <c r="C184" s="173"/>
      <c r="D184" s="20"/>
      <c r="E184" s="137"/>
      <c r="F184" s="137"/>
      <c r="G184" s="137"/>
      <c r="H184" s="137"/>
      <c r="I184" s="137"/>
      <c r="J184" s="137"/>
      <c r="K184" s="137"/>
      <c r="L184" s="137"/>
      <c r="M184" s="137"/>
      <c r="N184" s="137"/>
      <c r="O184" s="137"/>
      <c r="P184" s="137"/>
      <c r="Q184" s="137"/>
    </row>
    <row r="185" spans="2:17" x14ac:dyDescent="0.3">
      <c r="B185" s="173"/>
      <c r="C185" s="173"/>
      <c r="D185" s="20"/>
      <c r="E185" s="137"/>
      <c r="F185" s="137"/>
      <c r="G185" s="137"/>
      <c r="H185" s="137"/>
      <c r="I185" s="137"/>
      <c r="J185" s="137"/>
      <c r="K185" s="137"/>
      <c r="L185" s="137"/>
      <c r="M185" s="137"/>
      <c r="N185" s="137"/>
      <c r="O185" s="137"/>
      <c r="P185" s="137"/>
      <c r="Q185" s="137"/>
    </row>
    <row r="186" spans="2:17" x14ac:dyDescent="0.3">
      <c r="B186" s="173"/>
      <c r="C186" s="173"/>
      <c r="D186" s="20"/>
      <c r="E186" s="137"/>
      <c r="F186" s="137"/>
      <c r="G186" s="137"/>
      <c r="H186" s="137"/>
      <c r="I186" s="137"/>
      <c r="J186" s="137"/>
      <c r="K186" s="137"/>
      <c r="L186" s="137"/>
      <c r="M186" s="137"/>
      <c r="N186" s="137"/>
      <c r="O186" s="137"/>
      <c r="P186" s="137"/>
      <c r="Q186" s="137"/>
    </row>
    <row r="187" spans="2:17" x14ac:dyDescent="0.3">
      <c r="B187" s="173"/>
      <c r="C187" s="173"/>
      <c r="D187" s="20"/>
      <c r="E187" s="137"/>
      <c r="F187" s="137"/>
      <c r="G187" s="137"/>
      <c r="H187" s="137"/>
      <c r="I187" s="137"/>
      <c r="J187" s="137"/>
      <c r="K187" s="137"/>
      <c r="L187" s="137"/>
      <c r="M187" s="137"/>
      <c r="N187" s="137"/>
      <c r="O187" s="137"/>
      <c r="P187" s="137"/>
      <c r="Q187" s="137"/>
    </row>
    <row r="188" spans="2:17" x14ac:dyDescent="0.3">
      <c r="B188" s="173"/>
      <c r="C188" s="173"/>
      <c r="D188" s="20"/>
      <c r="E188" s="137"/>
      <c r="F188" s="137"/>
      <c r="G188" s="137"/>
      <c r="H188" s="137"/>
      <c r="I188" s="137"/>
      <c r="J188" s="137"/>
      <c r="K188" s="137"/>
      <c r="L188" s="137"/>
      <c r="M188" s="137"/>
      <c r="N188" s="137"/>
      <c r="O188" s="137"/>
      <c r="P188" s="137"/>
      <c r="Q188" s="137"/>
    </row>
    <row r="189" spans="2:17" x14ac:dyDescent="0.3">
      <c r="B189" s="173"/>
      <c r="C189" s="173"/>
      <c r="D189" s="20"/>
      <c r="E189" s="137"/>
      <c r="F189" s="137"/>
      <c r="G189" s="137"/>
      <c r="H189" s="137"/>
      <c r="I189" s="137"/>
      <c r="J189" s="137"/>
      <c r="K189" s="137"/>
      <c r="L189" s="137"/>
      <c r="M189" s="137"/>
      <c r="N189" s="137"/>
      <c r="O189" s="137"/>
      <c r="P189" s="137"/>
      <c r="Q189" s="137"/>
    </row>
    <row r="190" spans="2:17" x14ac:dyDescent="0.3">
      <c r="B190" s="173"/>
      <c r="C190" s="173"/>
      <c r="D190" s="20"/>
      <c r="E190" s="137"/>
      <c r="F190" s="137"/>
      <c r="G190" s="137"/>
      <c r="H190" s="137"/>
      <c r="I190" s="137"/>
      <c r="J190" s="137"/>
      <c r="K190" s="137"/>
      <c r="L190" s="137"/>
      <c r="M190" s="137"/>
      <c r="N190" s="137"/>
      <c r="O190" s="137"/>
      <c r="P190" s="137"/>
      <c r="Q190" s="137"/>
    </row>
    <row r="191" spans="2:17" x14ac:dyDescent="0.3">
      <c r="B191" s="173"/>
      <c r="C191" s="173"/>
      <c r="D191" s="20"/>
      <c r="E191" s="137"/>
      <c r="F191" s="137"/>
      <c r="G191" s="137"/>
      <c r="H191" s="137"/>
      <c r="I191" s="137"/>
      <c r="J191" s="137"/>
      <c r="K191" s="137"/>
      <c r="L191" s="137"/>
      <c r="M191" s="137"/>
      <c r="N191" s="137"/>
      <c r="O191" s="137"/>
      <c r="P191" s="137"/>
      <c r="Q191" s="137"/>
    </row>
    <row r="192" spans="2:17" x14ac:dyDescent="0.3">
      <c r="B192" s="173"/>
      <c r="C192" s="173"/>
      <c r="D192" s="20"/>
      <c r="E192" s="137"/>
      <c r="F192" s="137"/>
      <c r="G192" s="137"/>
      <c r="H192" s="137"/>
      <c r="I192" s="137"/>
      <c r="J192" s="137"/>
      <c r="K192" s="137"/>
      <c r="L192" s="137"/>
      <c r="M192" s="137"/>
      <c r="N192" s="137"/>
      <c r="O192" s="137"/>
      <c r="P192" s="137"/>
      <c r="Q192" s="137"/>
    </row>
    <row r="193" spans="2:17" x14ac:dyDescent="0.3">
      <c r="B193" s="173"/>
      <c r="C193" s="173"/>
      <c r="D193" s="20"/>
      <c r="E193" s="137"/>
      <c r="F193" s="137"/>
      <c r="G193" s="137"/>
      <c r="H193" s="137"/>
      <c r="I193" s="137"/>
      <c r="J193" s="137"/>
      <c r="K193" s="137"/>
      <c r="L193" s="137"/>
      <c r="M193" s="137"/>
      <c r="N193" s="137"/>
      <c r="O193" s="137"/>
      <c r="P193" s="137"/>
      <c r="Q193" s="137"/>
    </row>
    <row r="194" spans="2:17" x14ac:dyDescent="0.3">
      <c r="B194" s="173"/>
      <c r="C194" s="173"/>
      <c r="D194" s="20"/>
      <c r="E194" s="137"/>
      <c r="F194" s="137"/>
      <c r="G194" s="137"/>
      <c r="H194" s="137"/>
      <c r="I194" s="137"/>
      <c r="J194" s="137"/>
      <c r="K194" s="137"/>
      <c r="L194" s="137"/>
      <c r="M194" s="137"/>
      <c r="N194" s="137"/>
      <c r="O194" s="137"/>
      <c r="P194" s="137"/>
      <c r="Q194" s="137"/>
    </row>
    <row r="195" spans="2:17" x14ac:dyDescent="0.3">
      <c r="B195" s="173"/>
      <c r="C195" s="173"/>
      <c r="D195" s="20"/>
      <c r="E195" s="137"/>
      <c r="F195" s="137"/>
      <c r="G195" s="137"/>
      <c r="H195" s="137"/>
      <c r="I195" s="137"/>
      <c r="J195" s="137"/>
      <c r="K195" s="137"/>
      <c r="L195" s="137"/>
      <c r="M195" s="137"/>
      <c r="N195" s="137"/>
      <c r="O195" s="137"/>
      <c r="P195" s="137"/>
      <c r="Q195" s="137"/>
    </row>
    <row r="196" spans="2:17" x14ac:dyDescent="0.3">
      <c r="B196" s="173"/>
      <c r="C196" s="173"/>
      <c r="D196" s="20"/>
      <c r="E196" s="137"/>
      <c r="F196" s="137"/>
      <c r="G196" s="137"/>
      <c r="H196" s="137"/>
      <c r="I196" s="137"/>
      <c r="J196" s="137"/>
      <c r="K196" s="137"/>
      <c r="L196" s="137"/>
      <c r="M196" s="137"/>
      <c r="N196" s="137"/>
      <c r="O196" s="137"/>
      <c r="P196" s="137"/>
      <c r="Q196" s="137"/>
    </row>
    <row r="197" spans="2:17" x14ac:dyDescent="0.3">
      <c r="B197" s="173"/>
      <c r="C197" s="173"/>
      <c r="D197" s="20"/>
      <c r="E197" s="137"/>
      <c r="F197" s="137"/>
      <c r="G197" s="137"/>
      <c r="H197" s="137"/>
      <c r="I197" s="137"/>
      <c r="J197" s="137"/>
      <c r="K197" s="137"/>
      <c r="L197" s="137"/>
      <c r="M197" s="137"/>
      <c r="N197" s="137"/>
      <c r="O197" s="137"/>
      <c r="P197" s="137"/>
      <c r="Q197" s="137"/>
    </row>
    <row r="198" spans="2:17" x14ac:dyDescent="0.3">
      <c r="B198" s="173"/>
      <c r="C198" s="173"/>
      <c r="D198" s="20"/>
      <c r="E198" s="137"/>
      <c r="F198" s="137"/>
      <c r="G198" s="137"/>
      <c r="H198" s="137"/>
      <c r="I198" s="137"/>
      <c r="J198" s="137"/>
      <c r="K198" s="137"/>
      <c r="L198" s="137"/>
      <c r="M198" s="137"/>
      <c r="N198" s="137"/>
      <c r="O198" s="137"/>
      <c r="P198" s="137"/>
      <c r="Q198" s="137"/>
    </row>
    <row r="199" spans="2:17" x14ac:dyDescent="0.3">
      <c r="B199" s="173"/>
      <c r="C199" s="173"/>
      <c r="D199" s="20"/>
      <c r="E199" s="137"/>
      <c r="F199" s="137"/>
      <c r="G199" s="137"/>
      <c r="H199" s="137"/>
      <c r="I199" s="137"/>
      <c r="J199" s="137"/>
      <c r="K199" s="137"/>
      <c r="L199" s="137"/>
      <c r="M199" s="137"/>
      <c r="N199" s="137"/>
      <c r="O199" s="137"/>
      <c r="P199" s="137"/>
      <c r="Q199" s="137"/>
    </row>
    <row r="200" spans="2:17" x14ac:dyDescent="0.3">
      <c r="B200" s="173"/>
      <c r="C200" s="173"/>
      <c r="D200" s="20"/>
      <c r="E200" s="137"/>
      <c r="F200" s="137"/>
      <c r="G200" s="137"/>
      <c r="H200" s="137"/>
      <c r="I200" s="137"/>
      <c r="J200" s="137"/>
      <c r="K200" s="137"/>
      <c r="L200" s="137"/>
      <c r="M200" s="137"/>
      <c r="N200" s="137"/>
      <c r="O200" s="137"/>
      <c r="P200" s="137"/>
      <c r="Q200" s="137"/>
    </row>
    <row r="201" spans="2:17" x14ac:dyDescent="0.3">
      <c r="B201" s="173"/>
      <c r="C201" s="173"/>
      <c r="D201" s="20"/>
      <c r="E201" s="137"/>
      <c r="F201" s="137"/>
      <c r="G201" s="137"/>
      <c r="H201" s="137"/>
      <c r="I201" s="137"/>
      <c r="J201" s="137"/>
      <c r="K201" s="137"/>
      <c r="L201" s="137"/>
      <c r="M201" s="137"/>
      <c r="N201" s="137"/>
      <c r="O201" s="137"/>
      <c r="P201" s="137"/>
      <c r="Q201" s="137"/>
    </row>
    <row r="202" spans="2:17" x14ac:dyDescent="0.3">
      <c r="B202" s="173"/>
      <c r="C202" s="173"/>
      <c r="D202" s="20"/>
      <c r="E202" s="137"/>
      <c r="F202" s="137"/>
      <c r="G202" s="137"/>
      <c r="H202" s="137"/>
      <c r="I202" s="137"/>
      <c r="J202" s="137"/>
      <c r="K202" s="137"/>
      <c r="L202" s="137"/>
      <c r="M202" s="137"/>
      <c r="N202" s="137"/>
      <c r="O202" s="137"/>
      <c r="P202" s="137"/>
      <c r="Q202" s="137"/>
    </row>
    <row r="203" spans="2:17" x14ac:dyDescent="0.3">
      <c r="B203" s="173"/>
      <c r="C203" s="173"/>
      <c r="D203" s="20"/>
      <c r="E203" s="137"/>
      <c r="F203" s="137"/>
      <c r="G203" s="137"/>
      <c r="H203" s="137"/>
      <c r="I203" s="137"/>
      <c r="J203" s="137"/>
      <c r="K203" s="137"/>
      <c r="L203" s="137"/>
      <c r="M203" s="137"/>
      <c r="N203" s="137"/>
      <c r="O203" s="137"/>
      <c r="P203" s="137"/>
      <c r="Q203" s="137"/>
    </row>
    <row r="204" spans="2:17" x14ac:dyDescent="0.3">
      <c r="B204" s="173"/>
      <c r="C204" s="173"/>
      <c r="D204" s="20"/>
      <c r="E204" s="137"/>
      <c r="F204" s="137"/>
      <c r="G204" s="137"/>
      <c r="H204" s="137"/>
      <c r="I204" s="137"/>
      <c r="J204" s="137"/>
      <c r="K204" s="137"/>
      <c r="L204" s="137"/>
      <c r="M204" s="137"/>
      <c r="N204" s="137"/>
      <c r="O204" s="137"/>
      <c r="P204" s="137"/>
      <c r="Q204" s="137"/>
    </row>
    <row r="205" spans="2:17" x14ac:dyDescent="0.3">
      <c r="B205" s="173"/>
      <c r="C205" s="173"/>
      <c r="D205" s="20"/>
      <c r="E205" s="137"/>
      <c r="F205" s="137"/>
      <c r="G205" s="137"/>
      <c r="H205" s="137"/>
      <c r="I205" s="137"/>
      <c r="J205" s="137"/>
      <c r="K205" s="137"/>
      <c r="L205" s="137"/>
      <c r="M205" s="137"/>
      <c r="N205" s="137"/>
      <c r="O205" s="137"/>
      <c r="P205" s="137"/>
      <c r="Q205" s="137"/>
    </row>
    <row r="206" spans="2:17" x14ac:dyDescent="0.3">
      <c r="B206" s="173"/>
      <c r="C206" s="173"/>
      <c r="D206" s="20"/>
      <c r="E206" s="137"/>
      <c r="F206" s="137"/>
      <c r="G206" s="137"/>
      <c r="H206" s="137"/>
      <c r="I206" s="137"/>
      <c r="J206" s="137"/>
      <c r="K206" s="137"/>
      <c r="L206" s="137"/>
      <c r="M206" s="137"/>
      <c r="N206" s="137"/>
      <c r="O206" s="137"/>
      <c r="P206" s="137"/>
      <c r="Q206" s="137"/>
    </row>
    <row r="207" spans="2:17" x14ac:dyDescent="0.3">
      <c r="B207" s="173"/>
      <c r="C207" s="173"/>
      <c r="D207" s="20"/>
      <c r="E207" s="137"/>
      <c r="F207" s="137"/>
      <c r="G207" s="137"/>
      <c r="H207" s="137"/>
      <c r="I207" s="137"/>
      <c r="J207" s="137"/>
      <c r="K207" s="137"/>
      <c r="L207" s="137"/>
      <c r="M207" s="137"/>
      <c r="N207" s="137"/>
      <c r="O207" s="137"/>
      <c r="P207" s="137"/>
      <c r="Q207" s="137"/>
    </row>
    <row r="208" spans="2:17" x14ac:dyDescent="0.3">
      <c r="B208" s="173"/>
      <c r="C208" s="173"/>
      <c r="D208" s="20"/>
      <c r="E208" s="137"/>
      <c r="F208" s="137"/>
      <c r="G208" s="137"/>
      <c r="H208" s="137"/>
      <c r="I208" s="137"/>
      <c r="J208" s="137"/>
      <c r="K208" s="137"/>
      <c r="L208" s="137"/>
      <c r="M208" s="137"/>
      <c r="N208" s="137"/>
      <c r="O208" s="137"/>
      <c r="P208" s="137"/>
      <c r="Q208" s="137"/>
    </row>
    <row r="209" spans="2:17" x14ac:dyDescent="0.3">
      <c r="B209" s="173"/>
      <c r="C209" s="173"/>
      <c r="D209" s="20"/>
      <c r="E209" s="137"/>
      <c r="F209" s="137"/>
      <c r="G209" s="137"/>
      <c r="H209" s="137"/>
      <c r="I209" s="137"/>
      <c r="J209" s="137"/>
      <c r="K209" s="137"/>
      <c r="L209" s="137"/>
      <c r="M209" s="137"/>
      <c r="N209" s="137"/>
      <c r="O209" s="137"/>
      <c r="P209" s="137"/>
      <c r="Q209" s="137"/>
    </row>
    <row r="210" spans="2:17" x14ac:dyDescent="0.3">
      <c r="B210" s="173"/>
      <c r="C210" s="173"/>
      <c r="D210" s="20"/>
      <c r="E210" s="137"/>
      <c r="F210" s="137"/>
      <c r="G210" s="137"/>
      <c r="H210" s="137"/>
      <c r="I210" s="137"/>
      <c r="J210" s="137"/>
      <c r="K210" s="137"/>
      <c r="L210" s="137"/>
      <c r="M210" s="137"/>
      <c r="N210" s="137"/>
      <c r="O210" s="137"/>
      <c r="P210" s="137"/>
      <c r="Q210" s="137"/>
    </row>
    <row r="211" spans="2:17" x14ac:dyDescent="0.3">
      <c r="B211" s="173"/>
      <c r="C211" s="173"/>
      <c r="D211" s="20"/>
      <c r="E211" s="137"/>
      <c r="F211" s="137"/>
      <c r="G211" s="137"/>
      <c r="H211" s="137"/>
      <c r="I211" s="137"/>
      <c r="J211" s="137"/>
      <c r="K211" s="137"/>
      <c r="L211" s="137"/>
      <c r="M211" s="137"/>
      <c r="N211" s="137"/>
      <c r="O211" s="137"/>
      <c r="P211" s="137"/>
      <c r="Q211" s="137"/>
    </row>
    <row r="212" spans="2:17" x14ac:dyDescent="0.3">
      <c r="B212" s="173"/>
      <c r="C212" s="173"/>
      <c r="D212" s="20"/>
      <c r="E212" s="137"/>
      <c r="F212" s="137"/>
      <c r="G212" s="137"/>
      <c r="H212" s="137"/>
      <c r="I212" s="137"/>
      <c r="J212" s="137"/>
      <c r="K212" s="137"/>
      <c r="L212" s="137"/>
      <c r="M212" s="137"/>
      <c r="N212" s="137"/>
      <c r="O212" s="137"/>
      <c r="P212" s="137"/>
      <c r="Q212" s="137"/>
    </row>
    <row r="213" spans="2:17" x14ac:dyDescent="0.3">
      <c r="B213" s="173"/>
      <c r="C213" s="173"/>
      <c r="D213" s="20"/>
      <c r="E213" s="137"/>
      <c r="F213" s="137"/>
      <c r="G213" s="137"/>
      <c r="H213" s="137"/>
      <c r="I213" s="137"/>
      <c r="J213" s="137"/>
      <c r="K213" s="137"/>
      <c r="L213" s="137"/>
      <c r="M213" s="137"/>
      <c r="N213" s="137"/>
      <c r="O213" s="137"/>
      <c r="P213" s="137"/>
      <c r="Q213" s="137"/>
    </row>
    <row r="214" spans="2:17" x14ac:dyDescent="0.3">
      <c r="B214" s="173"/>
      <c r="C214" s="173"/>
      <c r="D214" s="20"/>
      <c r="E214" s="137"/>
      <c r="F214" s="137"/>
      <c r="G214" s="137"/>
      <c r="H214" s="137"/>
      <c r="I214" s="137"/>
      <c r="J214" s="137"/>
      <c r="K214" s="137"/>
      <c r="L214" s="137"/>
      <c r="M214" s="137"/>
      <c r="N214" s="137"/>
      <c r="O214" s="137"/>
      <c r="P214" s="137"/>
      <c r="Q214" s="137"/>
    </row>
    <row r="215" spans="2:17" x14ac:dyDescent="0.3">
      <c r="B215" s="173"/>
      <c r="C215" s="173"/>
      <c r="D215" s="20"/>
      <c r="E215" s="137"/>
      <c r="F215" s="137"/>
      <c r="G215" s="137"/>
      <c r="H215" s="137"/>
      <c r="I215" s="137"/>
      <c r="J215" s="137"/>
      <c r="K215" s="137"/>
      <c r="L215" s="137"/>
      <c r="M215" s="137"/>
      <c r="N215" s="137"/>
      <c r="O215" s="137"/>
      <c r="P215" s="137"/>
      <c r="Q215" s="137"/>
    </row>
    <row r="216" spans="2:17" x14ac:dyDescent="0.3">
      <c r="B216" s="173"/>
      <c r="C216" s="173"/>
      <c r="D216" s="20"/>
      <c r="E216" s="137"/>
      <c r="F216" s="137"/>
      <c r="G216" s="137"/>
      <c r="H216" s="137"/>
      <c r="I216" s="137"/>
      <c r="J216" s="137"/>
      <c r="K216" s="137"/>
      <c r="L216" s="137"/>
      <c r="M216" s="137"/>
      <c r="N216" s="137"/>
      <c r="O216" s="137"/>
      <c r="P216" s="137"/>
      <c r="Q216" s="137"/>
    </row>
    <row r="217" spans="2:17" x14ac:dyDescent="0.3">
      <c r="B217" s="173"/>
      <c r="C217" s="173"/>
      <c r="D217" s="20"/>
      <c r="E217" s="137"/>
      <c r="F217" s="137"/>
      <c r="G217" s="137"/>
      <c r="H217" s="137"/>
      <c r="I217" s="137"/>
      <c r="J217" s="137"/>
      <c r="K217" s="137"/>
      <c r="L217" s="137"/>
      <c r="M217" s="137"/>
      <c r="N217" s="137"/>
      <c r="O217" s="137"/>
      <c r="P217" s="137"/>
      <c r="Q217" s="137"/>
    </row>
    <row r="218" spans="2:17" x14ac:dyDescent="0.3">
      <c r="B218" s="173"/>
      <c r="C218" s="173"/>
      <c r="D218" s="20"/>
      <c r="E218" s="137"/>
      <c r="F218" s="137"/>
      <c r="G218" s="137"/>
      <c r="H218" s="137"/>
      <c r="I218" s="137"/>
      <c r="J218" s="137"/>
      <c r="K218" s="137"/>
      <c r="L218" s="137"/>
      <c r="M218" s="137"/>
      <c r="N218" s="137"/>
      <c r="O218" s="137"/>
      <c r="P218" s="137"/>
      <c r="Q218" s="137"/>
    </row>
    <row r="219" spans="2:17" x14ac:dyDescent="0.3">
      <c r="B219" s="173"/>
      <c r="C219" s="173"/>
      <c r="D219" s="20"/>
      <c r="E219" s="137"/>
      <c r="F219" s="137"/>
      <c r="G219" s="137"/>
      <c r="H219" s="137"/>
      <c r="I219" s="137"/>
      <c r="J219" s="137"/>
      <c r="K219" s="137"/>
      <c r="L219" s="137"/>
      <c r="M219" s="137"/>
      <c r="N219" s="137"/>
      <c r="O219" s="137"/>
      <c r="P219" s="137"/>
      <c r="Q219" s="137"/>
    </row>
    <row r="220" spans="2:17" x14ac:dyDescent="0.3">
      <c r="B220" s="173"/>
      <c r="C220" s="173"/>
      <c r="D220" s="20"/>
      <c r="E220" s="137"/>
      <c r="F220" s="137"/>
      <c r="G220" s="137"/>
      <c r="H220" s="137"/>
      <c r="I220" s="137"/>
      <c r="J220" s="137"/>
      <c r="K220" s="137"/>
      <c r="L220" s="137"/>
      <c r="M220" s="137"/>
      <c r="N220" s="137"/>
      <c r="O220" s="137"/>
      <c r="P220" s="137"/>
      <c r="Q220" s="137"/>
    </row>
    <row r="221" spans="2:17" x14ac:dyDescent="0.3">
      <c r="B221" s="173"/>
      <c r="C221" s="173"/>
      <c r="D221" s="20"/>
      <c r="E221" s="137"/>
      <c r="F221" s="137"/>
      <c r="G221" s="137"/>
      <c r="H221" s="137"/>
      <c r="I221" s="137"/>
      <c r="J221" s="137"/>
      <c r="K221" s="137"/>
      <c r="L221" s="137"/>
      <c r="M221" s="137"/>
      <c r="N221" s="137"/>
      <c r="O221" s="137"/>
      <c r="P221" s="137"/>
      <c r="Q221" s="137"/>
    </row>
    <row r="222" spans="2:17" x14ac:dyDescent="0.3">
      <c r="B222" s="173"/>
      <c r="C222" s="173"/>
      <c r="D222" s="20"/>
      <c r="E222" s="137"/>
      <c r="F222" s="137"/>
      <c r="G222" s="137"/>
      <c r="H222" s="137"/>
      <c r="I222" s="137"/>
      <c r="J222" s="137"/>
      <c r="K222" s="137"/>
      <c r="L222" s="137"/>
      <c r="M222" s="137"/>
      <c r="N222" s="137"/>
      <c r="O222" s="137"/>
      <c r="P222" s="137"/>
      <c r="Q222" s="137"/>
    </row>
    <row r="223" spans="2:17" x14ac:dyDescent="0.3">
      <c r="B223" s="173"/>
      <c r="C223" s="173"/>
      <c r="D223" s="20"/>
      <c r="E223" s="137"/>
      <c r="F223" s="137"/>
      <c r="G223" s="137"/>
      <c r="H223" s="137"/>
      <c r="I223" s="137"/>
      <c r="J223" s="137"/>
      <c r="K223" s="137"/>
      <c r="L223" s="137"/>
      <c r="M223" s="137"/>
      <c r="N223" s="137"/>
      <c r="O223" s="137"/>
      <c r="P223" s="137"/>
      <c r="Q223" s="137"/>
    </row>
    <row r="224" spans="2:17" x14ac:dyDescent="0.3">
      <c r="B224" s="173"/>
      <c r="C224" s="173"/>
      <c r="D224" s="20"/>
      <c r="E224" s="137"/>
      <c r="F224" s="137"/>
      <c r="G224" s="137"/>
      <c r="H224" s="137"/>
      <c r="I224" s="137"/>
      <c r="J224" s="137"/>
      <c r="K224" s="137"/>
      <c r="L224" s="137"/>
      <c r="M224" s="137"/>
      <c r="N224" s="137"/>
      <c r="O224" s="137"/>
      <c r="P224" s="137"/>
      <c r="Q224" s="137"/>
    </row>
    <row r="225" spans="2:17" x14ac:dyDescent="0.3">
      <c r="B225" s="173"/>
      <c r="C225" s="173"/>
      <c r="D225" s="20"/>
      <c r="E225" s="137"/>
      <c r="F225" s="137"/>
      <c r="G225" s="137"/>
      <c r="H225" s="137"/>
      <c r="I225" s="137"/>
      <c r="J225" s="137"/>
      <c r="K225" s="137"/>
      <c r="L225" s="137"/>
      <c r="M225" s="137"/>
      <c r="N225" s="137"/>
      <c r="O225" s="137"/>
      <c r="P225" s="137"/>
      <c r="Q225" s="137"/>
    </row>
    <row r="226" spans="2:17" x14ac:dyDescent="0.3">
      <c r="B226" s="173"/>
      <c r="C226" s="173"/>
      <c r="D226" s="20"/>
      <c r="E226" s="137"/>
      <c r="F226" s="137"/>
      <c r="G226" s="137"/>
      <c r="H226" s="137"/>
      <c r="I226" s="137"/>
      <c r="J226" s="137"/>
      <c r="K226" s="137"/>
      <c r="L226" s="137"/>
      <c r="M226" s="137"/>
      <c r="N226" s="137"/>
      <c r="O226" s="137"/>
      <c r="P226" s="137"/>
      <c r="Q226" s="137"/>
    </row>
    <row r="227" spans="2:17" x14ac:dyDescent="0.3">
      <c r="B227" s="173"/>
      <c r="C227" s="173"/>
      <c r="D227" s="20"/>
      <c r="E227" s="137"/>
      <c r="F227" s="137"/>
      <c r="G227" s="137"/>
      <c r="H227" s="137"/>
      <c r="I227" s="137"/>
      <c r="J227" s="137"/>
      <c r="K227" s="137"/>
      <c r="L227" s="137"/>
      <c r="M227" s="137"/>
      <c r="N227" s="137"/>
      <c r="O227" s="137"/>
      <c r="P227" s="137"/>
      <c r="Q227" s="137"/>
    </row>
    <row r="228" spans="2:17" x14ac:dyDescent="0.3">
      <c r="B228" s="173"/>
      <c r="C228" s="173"/>
      <c r="D228" s="20"/>
      <c r="E228" s="137"/>
      <c r="F228" s="137"/>
      <c r="G228" s="137"/>
      <c r="H228" s="137"/>
      <c r="I228" s="137"/>
      <c r="J228" s="137"/>
      <c r="K228" s="137"/>
      <c r="L228" s="137"/>
      <c r="M228" s="137"/>
      <c r="N228" s="137"/>
      <c r="O228" s="137"/>
      <c r="P228" s="137"/>
      <c r="Q228" s="137"/>
    </row>
    <row r="229" spans="2:17" x14ac:dyDescent="0.3">
      <c r="B229" s="173"/>
      <c r="C229" s="173"/>
      <c r="D229" s="20"/>
      <c r="E229" s="137"/>
      <c r="F229" s="137"/>
      <c r="G229" s="137"/>
      <c r="H229" s="137"/>
      <c r="I229" s="137"/>
      <c r="J229" s="137"/>
      <c r="K229" s="137"/>
      <c r="L229" s="137"/>
      <c r="M229" s="137"/>
      <c r="N229" s="137"/>
      <c r="O229" s="137"/>
      <c r="P229" s="137"/>
      <c r="Q229" s="137"/>
    </row>
    <row r="230" spans="2:17" x14ac:dyDescent="0.3">
      <c r="B230" s="173"/>
      <c r="C230" s="173"/>
      <c r="D230" s="20"/>
      <c r="E230" s="137"/>
      <c r="F230" s="137"/>
      <c r="G230" s="137"/>
      <c r="H230" s="137"/>
      <c r="I230" s="137"/>
      <c r="J230" s="137"/>
      <c r="K230" s="137"/>
      <c r="L230" s="137"/>
      <c r="M230" s="137"/>
      <c r="N230" s="137"/>
      <c r="O230" s="137"/>
      <c r="P230" s="137"/>
      <c r="Q230" s="137"/>
    </row>
    <row r="231" spans="2:17" x14ac:dyDescent="0.3">
      <c r="B231" s="173"/>
      <c r="C231" s="173"/>
      <c r="D231" s="20"/>
      <c r="E231" s="137"/>
      <c r="F231" s="137"/>
      <c r="G231" s="137"/>
      <c r="H231" s="137"/>
      <c r="I231" s="137"/>
      <c r="J231" s="137"/>
      <c r="K231" s="137"/>
      <c r="L231" s="137"/>
      <c r="M231" s="137"/>
      <c r="N231" s="137"/>
      <c r="O231" s="137"/>
      <c r="P231" s="137"/>
      <c r="Q231" s="137"/>
    </row>
    <row r="232" spans="2:17" x14ac:dyDescent="0.3">
      <c r="B232" s="173"/>
      <c r="C232" s="173"/>
      <c r="D232" s="20"/>
      <c r="E232" s="137"/>
      <c r="F232" s="137"/>
      <c r="G232" s="137"/>
      <c r="H232" s="137"/>
      <c r="I232" s="137"/>
      <c r="J232" s="137"/>
      <c r="K232" s="137"/>
      <c r="L232" s="137"/>
      <c r="M232" s="137"/>
      <c r="N232" s="137"/>
      <c r="O232" s="137"/>
      <c r="P232" s="137"/>
      <c r="Q232" s="137"/>
    </row>
    <row r="233" spans="2:17" x14ac:dyDescent="0.3">
      <c r="B233" s="173"/>
      <c r="C233" s="173"/>
      <c r="D233" s="20"/>
      <c r="E233" s="137"/>
      <c r="F233" s="137"/>
      <c r="G233" s="137"/>
      <c r="H233" s="137"/>
      <c r="I233" s="137"/>
      <c r="J233" s="137"/>
      <c r="K233" s="137"/>
      <c r="L233" s="137"/>
      <c r="M233" s="137"/>
      <c r="N233" s="137"/>
      <c r="O233" s="137"/>
      <c r="P233" s="137"/>
      <c r="Q233" s="137"/>
    </row>
    <row r="234" spans="2:17" x14ac:dyDescent="0.3">
      <c r="B234" s="173"/>
      <c r="C234" s="173"/>
      <c r="D234" s="20"/>
      <c r="E234" s="137"/>
      <c r="F234" s="137"/>
      <c r="G234" s="137"/>
      <c r="H234" s="137"/>
      <c r="I234" s="137"/>
      <c r="J234" s="137"/>
      <c r="K234" s="137"/>
      <c r="L234" s="137"/>
      <c r="M234" s="137"/>
      <c r="N234" s="137"/>
      <c r="O234" s="137"/>
      <c r="P234" s="137"/>
      <c r="Q234" s="137"/>
    </row>
    <row r="235" spans="2:17" x14ac:dyDescent="0.3">
      <c r="B235" s="173"/>
      <c r="C235" s="173"/>
      <c r="D235" s="20"/>
      <c r="E235" s="137"/>
      <c r="F235" s="137"/>
      <c r="G235" s="137"/>
      <c r="H235" s="137"/>
      <c r="I235" s="137"/>
      <c r="J235" s="137"/>
      <c r="K235" s="137"/>
      <c r="L235" s="137"/>
      <c r="M235" s="137"/>
      <c r="N235" s="137"/>
      <c r="O235" s="137"/>
      <c r="P235" s="137"/>
      <c r="Q235" s="137"/>
    </row>
    <row r="236" spans="2:17" x14ac:dyDescent="0.3">
      <c r="B236" s="173"/>
      <c r="C236" s="173"/>
      <c r="D236" s="20"/>
      <c r="E236" s="137"/>
      <c r="F236" s="137"/>
      <c r="G236" s="137"/>
      <c r="H236" s="137"/>
      <c r="I236" s="137"/>
      <c r="J236" s="137"/>
      <c r="K236" s="137"/>
      <c r="L236" s="137"/>
      <c r="M236" s="137"/>
      <c r="N236" s="137"/>
      <c r="O236" s="137"/>
      <c r="P236" s="137"/>
      <c r="Q236" s="137"/>
    </row>
    <row r="237" spans="2:17" x14ac:dyDescent="0.3">
      <c r="B237" s="173"/>
      <c r="C237" s="173"/>
      <c r="D237" s="20"/>
      <c r="E237" s="137"/>
      <c r="F237" s="137"/>
      <c r="G237" s="137"/>
      <c r="H237" s="137"/>
      <c r="I237" s="137"/>
      <c r="J237" s="137"/>
      <c r="K237" s="137"/>
      <c r="L237" s="137"/>
      <c r="M237" s="137"/>
      <c r="N237" s="137"/>
      <c r="O237" s="137"/>
      <c r="P237" s="137"/>
      <c r="Q237" s="137"/>
    </row>
    <row r="238" spans="2:17" x14ac:dyDescent="0.3">
      <c r="B238" s="173"/>
      <c r="C238" s="173"/>
      <c r="D238" s="20"/>
      <c r="E238" s="137"/>
      <c r="F238" s="137"/>
      <c r="G238" s="137"/>
      <c r="H238" s="137"/>
      <c r="I238" s="137"/>
      <c r="J238" s="137"/>
      <c r="K238" s="137"/>
      <c r="L238" s="137"/>
      <c r="M238" s="137"/>
      <c r="N238" s="137"/>
      <c r="O238" s="137"/>
      <c r="P238" s="137"/>
      <c r="Q238" s="137"/>
    </row>
    <row r="239" spans="2:17" x14ac:dyDescent="0.3">
      <c r="B239" s="173"/>
      <c r="C239" s="173"/>
      <c r="D239" s="20"/>
      <c r="E239" s="137"/>
      <c r="F239" s="137"/>
      <c r="G239" s="137"/>
      <c r="H239" s="137"/>
      <c r="I239" s="137"/>
      <c r="J239" s="137"/>
      <c r="K239" s="137"/>
      <c r="L239" s="137"/>
      <c r="M239" s="137"/>
      <c r="N239" s="137"/>
      <c r="O239" s="137"/>
      <c r="P239" s="137"/>
      <c r="Q239" s="137"/>
    </row>
    <row r="240" spans="2:17" x14ac:dyDescent="0.3">
      <c r="B240" s="173"/>
      <c r="C240" s="173"/>
      <c r="D240" s="20"/>
      <c r="E240" s="137"/>
      <c r="F240" s="137"/>
      <c r="G240" s="137"/>
      <c r="H240" s="137"/>
      <c r="I240" s="137"/>
      <c r="J240" s="137"/>
      <c r="K240" s="137"/>
      <c r="L240" s="137"/>
      <c r="M240" s="137"/>
      <c r="N240" s="137"/>
      <c r="O240" s="137"/>
      <c r="P240" s="137"/>
      <c r="Q240" s="137"/>
    </row>
    <row r="241" spans="2:17" x14ac:dyDescent="0.3">
      <c r="B241" s="173"/>
      <c r="C241" s="173"/>
      <c r="D241" s="20"/>
      <c r="E241" s="137"/>
      <c r="F241" s="137"/>
      <c r="G241" s="137"/>
      <c r="H241" s="137"/>
      <c r="I241" s="137"/>
      <c r="J241" s="137"/>
      <c r="K241" s="137"/>
      <c r="L241" s="137"/>
      <c r="M241" s="137"/>
      <c r="N241" s="137"/>
      <c r="O241" s="137"/>
      <c r="P241" s="137"/>
      <c r="Q241" s="137"/>
    </row>
    <row r="242" spans="2:17" x14ac:dyDescent="0.3">
      <c r="B242" s="173"/>
      <c r="C242" s="173"/>
      <c r="D242" s="20"/>
      <c r="E242" s="137"/>
      <c r="F242" s="137"/>
      <c r="G242" s="137"/>
      <c r="H242" s="137"/>
      <c r="I242" s="137"/>
      <c r="J242" s="137"/>
      <c r="K242" s="137"/>
      <c r="L242" s="137"/>
      <c r="M242" s="137"/>
      <c r="N242" s="137"/>
      <c r="O242" s="137"/>
      <c r="P242" s="137"/>
      <c r="Q242" s="137"/>
    </row>
    <row r="243" spans="2:17" x14ac:dyDescent="0.3">
      <c r="B243" s="173"/>
      <c r="C243" s="173"/>
      <c r="D243" s="20"/>
      <c r="E243" s="137"/>
      <c r="F243" s="137"/>
      <c r="G243" s="137"/>
      <c r="H243" s="137"/>
      <c r="I243" s="137"/>
      <c r="J243" s="137"/>
      <c r="K243" s="137"/>
      <c r="L243" s="137"/>
      <c r="M243" s="137"/>
      <c r="N243" s="137"/>
      <c r="O243" s="137"/>
      <c r="P243" s="137"/>
      <c r="Q243" s="137"/>
    </row>
    <row r="244" spans="2:17" x14ac:dyDescent="0.3">
      <c r="B244" s="173"/>
      <c r="C244" s="173"/>
      <c r="D244" s="20"/>
      <c r="E244" s="137"/>
      <c r="F244" s="137"/>
      <c r="G244" s="137"/>
      <c r="H244" s="137"/>
      <c r="I244" s="137"/>
      <c r="J244" s="137"/>
      <c r="K244" s="137"/>
      <c r="L244" s="137"/>
      <c r="M244" s="137"/>
      <c r="N244" s="137"/>
      <c r="O244" s="137"/>
      <c r="P244" s="137"/>
      <c r="Q244" s="137"/>
    </row>
    <row r="245" spans="2:17" x14ac:dyDescent="0.3">
      <c r="B245" s="173"/>
      <c r="C245" s="173"/>
      <c r="D245" s="20"/>
      <c r="E245" s="137"/>
      <c r="F245" s="137"/>
      <c r="G245" s="137"/>
      <c r="H245" s="137"/>
      <c r="I245" s="137"/>
      <c r="J245" s="137"/>
      <c r="K245" s="137"/>
      <c r="L245" s="137"/>
      <c r="M245" s="137"/>
      <c r="N245" s="137"/>
      <c r="O245" s="137"/>
      <c r="P245" s="137"/>
      <c r="Q245" s="137"/>
    </row>
    <row r="246" spans="2:17" x14ac:dyDescent="0.3">
      <c r="B246" s="173"/>
      <c r="C246" s="173"/>
      <c r="D246" s="20"/>
      <c r="E246" s="137"/>
      <c r="F246" s="137"/>
      <c r="G246" s="137"/>
      <c r="H246" s="137"/>
      <c r="I246" s="137"/>
      <c r="J246" s="137"/>
      <c r="K246" s="137"/>
      <c r="L246" s="137"/>
      <c r="M246" s="137"/>
      <c r="N246" s="137"/>
      <c r="O246" s="137"/>
      <c r="P246" s="137"/>
      <c r="Q246" s="137"/>
    </row>
    <row r="247" spans="2:17" x14ac:dyDescent="0.3">
      <c r="B247" s="173"/>
      <c r="C247" s="173"/>
      <c r="D247" s="20"/>
      <c r="E247" s="137"/>
      <c r="F247" s="137"/>
      <c r="G247" s="137"/>
      <c r="H247" s="137"/>
      <c r="I247" s="137"/>
      <c r="J247" s="137"/>
      <c r="K247" s="137"/>
      <c r="L247" s="137"/>
      <c r="M247" s="137"/>
      <c r="N247" s="137"/>
      <c r="O247" s="137"/>
      <c r="P247" s="137"/>
      <c r="Q247" s="137"/>
    </row>
    <row r="248" spans="2:17" x14ac:dyDescent="0.3">
      <c r="B248" s="173"/>
      <c r="C248" s="173"/>
      <c r="D248" s="20"/>
      <c r="E248" s="137"/>
      <c r="F248" s="137"/>
      <c r="G248" s="137"/>
      <c r="H248" s="137"/>
      <c r="I248" s="137"/>
      <c r="J248" s="137"/>
      <c r="K248" s="137"/>
      <c r="L248" s="137"/>
      <c r="M248" s="137"/>
      <c r="N248" s="137"/>
      <c r="O248" s="137"/>
      <c r="P248" s="137"/>
      <c r="Q248" s="137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indexed="52"/>
    <outlinePr applyStyles="1" summaryBelow="0"/>
    <pageSetUpPr fitToPage="1"/>
  </sheetPr>
  <dimension ref="A2:S245"/>
  <sheetViews>
    <sheetView topLeftCell="A15" workbookViewId="0">
      <selection activeCell="A2" sqref="A2:D2"/>
    </sheetView>
  </sheetViews>
  <sheetFormatPr defaultColWidth="9.1796875" defaultRowHeight="13" outlineLevelRow="1" x14ac:dyDescent="0.3"/>
  <cols>
    <col min="1" max="1" width="66" style="150" bestFit="1" customWidth="1"/>
    <col min="2" max="2" width="14.453125" style="186" bestFit="1" customWidth="1"/>
    <col min="3" max="3" width="16" style="186" bestFit="1" customWidth="1"/>
    <col min="4" max="4" width="11.453125" style="33" bestFit="1" customWidth="1"/>
    <col min="5" max="16384" width="9.1796875" style="150"/>
  </cols>
  <sheetData>
    <row r="2" spans="1:19" ht="18.5" x14ac:dyDescent="0.45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31.08.2024</v>
      </c>
      <c r="B2" s="3"/>
      <c r="C2" s="3"/>
      <c r="D2" s="3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</row>
    <row r="3" spans="1:19" ht="18.5" x14ac:dyDescent="0.45">
      <c r="A3" s="1" t="s">
        <v>115</v>
      </c>
      <c r="B3" s="1"/>
      <c r="C3" s="1"/>
      <c r="D3" s="1"/>
    </row>
    <row r="4" spans="1:19" x14ac:dyDescent="0.3">
      <c r="B4" s="173"/>
      <c r="C4" s="173"/>
      <c r="D4" s="20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</row>
    <row r="5" spans="1:19" s="140" customFormat="1" x14ac:dyDescent="0.3">
      <c r="B5" s="175"/>
      <c r="C5" s="175"/>
      <c r="D5" s="140" t="str">
        <f>VALVAL</f>
        <v>млрд. одиниць</v>
      </c>
    </row>
    <row r="6" spans="1:19" s="111" customFormat="1" x14ac:dyDescent="0.25">
      <c r="A6" s="126"/>
      <c r="B6" s="34" t="s">
        <v>170</v>
      </c>
      <c r="C6" s="34" t="s">
        <v>173</v>
      </c>
      <c r="D6" s="125" t="s">
        <v>195</v>
      </c>
    </row>
    <row r="7" spans="1:19" s="130" customFormat="1" ht="15.5" x14ac:dyDescent="0.25">
      <c r="A7" s="40" t="s">
        <v>155</v>
      </c>
      <c r="B7" s="65">
        <f>SUM(B8:B18)</f>
        <v>154.68978262837999</v>
      </c>
      <c r="C7" s="65">
        <f>SUM(C8:C18)</f>
        <v>6371.6876154330594</v>
      </c>
      <c r="D7" s="110">
        <f>SUM(D8:D18)</f>
        <v>1.0000009999999999</v>
      </c>
    </row>
    <row r="8" spans="1:19" s="160" customFormat="1" x14ac:dyDescent="0.25">
      <c r="A8" s="202" t="s">
        <v>26</v>
      </c>
      <c r="B8" s="46">
        <v>0.19902415003999999</v>
      </c>
      <c r="C8" s="46">
        <v>8.1978246424200005</v>
      </c>
      <c r="D8" s="134">
        <v>1.2869999999999999E-3</v>
      </c>
    </row>
    <row r="9" spans="1:19" s="160" customFormat="1" x14ac:dyDescent="0.25">
      <c r="A9" s="202" t="s">
        <v>121</v>
      </c>
      <c r="B9" s="46">
        <v>37.133764027220003</v>
      </c>
      <c r="C9" s="46">
        <v>1529.5434536576099</v>
      </c>
      <c r="D9" s="134">
        <v>0.24005299999999999</v>
      </c>
    </row>
    <row r="10" spans="1:19" s="160" customFormat="1" x14ac:dyDescent="0.25">
      <c r="A10" s="202" t="s">
        <v>2</v>
      </c>
      <c r="B10" s="46">
        <v>54.953401186420002</v>
      </c>
      <c r="C10" s="46">
        <v>2263.5360902037701</v>
      </c>
      <c r="D10" s="134">
        <v>0.35524899999999998</v>
      </c>
    </row>
    <row r="11" spans="1:19" s="160" customFormat="1" x14ac:dyDescent="0.25">
      <c r="A11" s="202" t="s">
        <v>163</v>
      </c>
      <c r="B11" s="46">
        <v>4.7180277542400004</v>
      </c>
      <c r="C11" s="46">
        <v>194.33603500000001</v>
      </c>
      <c r="D11" s="134">
        <v>3.0499999999999999E-2</v>
      </c>
    </row>
    <row r="12" spans="1:19" s="160" customFormat="1" x14ac:dyDescent="0.25">
      <c r="A12" s="202" t="s">
        <v>15</v>
      </c>
      <c r="B12" s="46">
        <v>18.34916134146</v>
      </c>
      <c r="C12" s="46">
        <v>755.80379057022003</v>
      </c>
      <c r="D12" s="134">
        <v>0.118619</v>
      </c>
    </row>
    <row r="13" spans="1:19" x14ac:dyDescent="0.3">
      <c r="A13" s="63" t="s">
        <v>16</v>
      </c>
      <c r="B13" s="252">
        <v>38.41405777896</v>
      </c>
      <c r="C13" s="252">
        <v>1582.27888131852</v>
      </c>
      <c r="D13" s="82">
        <v>0.24833</v>
      </c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</row>
    <row r="14" spans="1:19" x14ac:dyDescent="0.3">
      <c r="A14" s="63" t="s">
        <v>106</v>
      </c>
      <c r="B14" s="252">
        <v>0.92234639003999996</v>
      </c>
      <c r="C14" s="252">
        <v>37.99154004052</v>
      </c>
      <c r="D14" s="82">
        <v>5.9630000000000004E-3</v>
      </c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</row>
    <row r="15" spans="1:19" x14ac:dyDescent="0.3">
      <c r="B15" s="173"/>
      <c r="C15" s="173"/>
      <c r="D15" s="20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</row>
    <row r="16" spans="1:19" x14ac:dyDescent="0.3">
      <c r="B16" s="173"/>
      <c r="C16" s="173"/>
      <c r="D16" s="20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</row>
    <row r="17" spans="1:19" x14ac:dyDescent="0.3">
      <c r="B17" s="173"/>
      <c r="C17" s="173"/>
      <c r="D17" s="20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</row>
    <row r="18" spans="1:19" x14ac:dyDescent="0.3">
      <c r="B18" s="173"/>
      <c r="C18" s="173"/>
      <c r="D18" s="20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</row>
    <row r="19" spans="1:19" x14ac:dyDescent="0.3">
      <c r="B19" s="173"/>
      <c r="C19" s="173"/>
      <c r="D19" s="20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</row>
    <row r="20" spans="1:19" x14ac:dyDescent="0.3">
      <c r="A20" s="182" t="s">
        <v>165</v>
      </c>
      <c r="B20" s="173"/>
      <c r="C20" s="173"/>
      <c r="D20" s="20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</row>
    <row r="21" spans="1:19" x14ac:dyDescent="0.3">
      <c r="B21" s="167" t="str">
        <f>"Державний борг України за станом на " &amp; TEXT(DREPORTDATE,"dd.MM.yyyy")</f>
        <v>Державний борг України за станом на 31.08.2024</v>
      </c>
      <c r="C21" s="173"/>
      <c r="D21" s="140" t="str">
        <f>VALVAL</f>
        <v>млрд. одиниць</v>
      </c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</row>
    <row r="22" spans="1:19" s="215" customFormat="1" x14ac:dyDescent="0.3">
      <c r="A22" s="126"/>
      <c r="B22" s="34" t="s">
        <v>170</v>
      </c>
      <c r="C22" s="34" t="s">
        <v>173</v>
      </c>
      <c r="D22" s="125" t="s">
        <v>195</v>
      </c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</row>
    <row r="23" spans="1:19" s="238" customFormat="1" ht="14.5" x14ac:dyDescent="0.3">
      <c r="A23" s="62" t="s">
        <v>155</v>
      </c>
      <c r="B23" s="106">
        <f>B$24+B$32</f>
        <v>154.68978262837999</v>
      </c>
      <c r="C23" s="106">
        <f>C$24+C$32</f>
        <v>6371.6876154330603</v>
      </c>
      <c r="D23" s="124">
        <f>D$24+D$32</f>
        <v>1.0000010000000001</v>
      </c>
      <c r="E23" s="225"/>
      <c r="F23" s="225"/>
      <c r="G23" s="225"/>
      <c r="H23" s="225"/>
      <c r="I23" s="225"/>
      <c r="J23" s="225"/>
      <c r="K23" s="225"/>
      <c r="L23" s="225"/>
      <c r="M23" s="225"/>
      <c r="N23" s="225"/>
      <c r="O23" s="225"/>
      <c r="P23" s="225"/>
      <c r="Q23" s="225"/>
    </row>
    <row r="24" spans="1:19" s="255" customFormat="1" ht="14.5" x14ac:dyDescent="0.35">
      <c r="A24" s="22" t="s">
        <v>68</v>
      </c>
      <c r="B24" s="89">
        <f>SUM(B$25:B$31)</f>
        <v>147.58083686667999</v>
      </c>
      <c r="C24" s="89">
        <f>SUM(C$25:C$31)</f>
        <v>6078.8694286145201</v>
      </c>
      <c r="D24" s="146">
        <f>SUM(D$25:D$31)</f>
        <v>0.95404500000000003</v>
      </c>
      <c r="E24" s="247"/>
      <c r="F24" s="247"/>
      <c r="G24" s="247"/>
      <c r="H24" s="247"/>
      <c r="I24" s="247"/>
      <c r="J24" s="247"/>
      <c r="K24" s="247"/>
      <c r="L24" s="247"/>
      <c r="M24" s="247"/>
      <c r="N24" s="247"/>
      <c r="O24" s="247"/>
      <c r="P24" s="247"/>
      <c r="Q24" s="247"/>
    </row>
    <row r="25" spans="1:19" s="28" customFormat="1" outlineLevel="1" x14ac:dyDescent="0.3">
      <c r="A25" s="66" t="s">
        <v>26</v>
      </c>
      <c r="B25" s="206">
        <v>0.19902415003999999</v>
      </c>
      <c r="C25" s="206">
        <v>8.1978246424200005</v>
      </c>
      <c r="D25" s="35">
        <v>1.2869999999999999E-3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</row>
    <row r="26" spans="1:19" outlineLevel="1" x14ac:dyDescent="0.3">
      <c r="A26" s="66" t="s">
        <v>121</v>
      </c>
      <c r="B26" s="252">
        <v>34.496651014160001</v>
      </c>
      <c r="C26" s="252">
        <v>1420.92050493837</v>
      </c>
      <c r="D26" s="82">
        <v>0.22300500000000001</v>
      </c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</row>
    <row r="27" spans="1:19" outlineLevel="1" x14ac:dyDescent="0.3">
      <c r="A27" s="41" t="s">
        <v>2</v>
      </c>
      <c r="B27" s="252">
        <v>53.542901935369997</v>
      </c>
      <c r="C27" s="252">
        <v>2205.4374850035902</v>
      </c>
      <c r="D27" s="82">
        <v>0.34613100000000002</v>
      </c>
      <c r="E27" s="137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7"/>
    </row>
    <row r="28" spans="1:19" outlineLevel="1" x14ac:dyDescent="0.3">
      <c r="A28" s="41" t="s">
        <v>163</v>
      </c>
      <c r="B28" s="252">
        <v>4.7180277542400004</v>
      </c>
      <c r="C28" s="252">
        <v>194.33603500000001</v>
      </c>
      <c r="D28" s="82">
        <v>3.0499999999999999E-2</v>
      </c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</row>
    <row r="29" spans="1:19" outlineLevel="1" x14ac:dyDescent="0.3">
      <c r="A29" s="41" t="s">
        <v>15</v>
      </c>
      <c r="B29" s="252">
        <v>16.712071638120001</v>
      </c>
      <c r="C29" s="252">
        <v>688.3719019806</v>
      </c>
      <c r="D29" s="82">
        <v>0.10803599999999999</v>
      </c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</row>
    <row r="30" spans="1:19" outlineLevel="1" x14ac:dyDescent="0.3">
      <c r="A30" s="41" t="s">
        <v>16</v>
      </c>
      <c r="B30" s="252">
        <v>36.989813984709997</v>
      </c>
      <c r="C30" s="252">
        <v>1523.6141370090199</v>
      </c>
      <c r="D30" s="82">
        <v>0.239123</v>
      </c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</row>
    <row r="31" spans="1:19" outlineLevel="1" x14ac:dyDescent="0.3">
      <c r="A31" s="41" t="s">
        <v>106</v>
      </c>
      <c r="B31" s="252">
        <v>0.92234639003999996</v>
      </c>
      <c r="C31" s="252">
        <v>37.99154004052</v>
      </c>
      <c r="D31" s="82">
        <v>5.9630000000000004E-3</v>
      </c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</row>
    <row r="32" spans="1:19" ht="14.5" x14ac:dyDescent="0.35">
      <c r="A32" s="231" t="s">
        <v>14</v>
      </c>
      <c r="B32" s="141">
        <f>SUM(B$33:B$36)</f>
        <v>7.1089457617000003</v>
      </c>
      <c r="C32" s="141">
        <f>SUM(C$33:C$36)</f>
        <v>292.81818681853997</v>
      </c>
      <c r="D32" s="246">
        <f>SUM(D$33:D$36)</f>
        <v>4.5956000000000004E-2</v>
      </c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</row>
    <row r="33" spans="1:17" outlineLevel="1" x14ac:dyDescent="0.3">
      <c r="A33" s="41" t="s">
        <v>121</v>
      </c>
      <c r="B33" s="252">
        <v>2.63711301306</v>
      </c>
      <c r="C33" s="252">
        <v>108.62294871924</v>
      </c>
      <c r="D33" s="82">
        <v>1.7048000000000001E-2</v>
      </c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</row>
    <row r="34" spans="1:17" outlineLevel="1" x14ac:dyDescent="0.3">
      <c r="A34" s="41" t="s">
        <v>2</v>
      </c>
      <c r="B34" s="252">
        <v>1.4104992510500001</v>
      </c>
      <c r="C34" s="252">
        <v>58.098605200180003</v>
      </c>
      <c r="D34" s="82">
        <v>9.1179999999999994E-3</v>
      </c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</row>
    <row r="35" spans="1:17" outlineLevel="1" x14ac:dyDescent="0.3">
      <c r="A35" s="41" t="s">
        <v>15</v>
      </c>
      <c r="B35" s="252">
        <v>1.63708970334</v>
      </c>
      <c r="C35" s="252">
        <v>67.431888589620002</v>
      </c>
      <c r="D35" s="82">
        <v>1.0583E-2</v>
      </c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</row>
    <row r="36" spans="1:17" outlineLevel="1" x14ac:dyDescent="0.3">
      <c r="A36" s="41" t="s">
        <v>16</v>
      </c>
      <c r="B36" s="252">
        <v>1.4242437942499999</v>
      </c>
      <c r="C36" s="252">
        <v>58.664744309500001</v>
      </c>
      <c r="D36" s="82">
        <v>9.2069999999999999E-3</v>
      </c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</row>
    <row r="37" spans="1:17" x14ac:dyDescent="0.3">
      <c r="B37" s="173"/>
      <c r="C37" s="173"/>
      <c r="D37" s="20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</row>
    <row r="38" spans="1:17" x14ac:dyDescent="0.3">
      <c r="B38" s="173"/>
      <c r="C38" s="173"/>
      <c r="D38" s="20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</row>
    <row r="39" spans="1:17" x14ac:dyDescent="0.3">
      <c r="B39" s="173"/>
      <c r="C39" s="173"/>
      <c r="D39" s="20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</row>
    <row r="40" spans="1:17" x14ac:dyDescent="0.3">
      <c r="B40" s="173"/>
      <c r="C40" s="173"/>
      <c r="D40" s="20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</row>
    <row r="41" spans="1:17" x14ac:dyDescent="0.3">
      <c r="B41" s="173"/>
      <c r="C41" s="173"/>
      <c r="D41" s="20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</row>
    <row r="42" spans="1:17" x14ac:dyDescent="0.3">
      <c r="B42" s="173"/>
      <c r="C42" s="173"/>
      <c r="D42" s="20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</row>
    <row r="43" spans="1:17" x14ac:dyDescent="0.3">
      <c r="B43" s="173"/>
      <c r="C43" s="173"/>
      <c r="D43" s="20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</row>
    <row r="44" spans="1:17" x14ac:dyDescent="0.3">
      <c r="B44" s="173"/>
      <c r="C44" s="173"/>
      <c r="D44" s="20"/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</row>
    <row r="45" spans="1:17" x14ac:dyDescent="0.3">
      <c r="B45" s="173"/>
      <c r="C45" s="173"/>
      <c r="D45" s="20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</row>
    <row r="46" spans="1:17" x14ac:dyDescent="0.3">
      <c r="B46" s="173"/>
      <c r="C46" s="173"/>
      <c r="D46" s="20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</row>
    <row r="47" spans="1:17" x14ac:dyDescent="0.3">
      <c r="B47" s="173"/>
      <c r="C47" s="173"/>
      <c r="D47" s="20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</row>
    <row r="48" spans="1:17" x14ac:dyDescent="0.3">
      <c r="B48" s="173"/>
      <c r="C48" s="173"/>
      <c r="D48" s="20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</row>
    <row r="49" spans="2:17" x14ac:dyDescent="0.3">
      <c r="B49" s="173"/>
      <c r="C49" s="173"/>
      <c r="D49" s="20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</row>
    <row r="50" spans="2:17" x14ac:dyDescent="0.3">
      <c r="B50" s="173"/>
      <c r="C50" s="173"/>
      <c r="D50" s="20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</row>
    <row r="51" spans="2:17" x14ac:dyDescent="0.3">
      <c r="B51" s="173"/>
      <c r="C51" s="173"/>
      <c r="D51" s="20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</row>
    <row r="52" spans="2:17" x14ac:dyDescent="0.3">
      <c r="B52" s="173"/>
      <c r="C52" s="173"/>
      <c r="D52" s="20"/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137"/>
      <c r="P52" s="137"/>
      <c r="Q52" s="137"/>
    </row>
    <row r="53" spans="2:17" x14ac:dyDescent="0.3">
      <c r="B53" s="173"/>
      <c r="C53" s="173"/>
      <c r="D53" s="20"/>
      <c r="E53" s="137"/>
      <c r="F53" s="137"/>
      <c r="G53" s="137"/>
      <c r="H53" s="137"/>
      <c r="I53" s="137"/>
      <c r="J53" s="137"/>
      <c r="K53" s="137"/>
      <c r="L53" s="137"/>
      <c r="M53" s="137"/>
      <c r="N53" s="137"/>
      <c r="O53" s="137"/>
      <c r="P53" s="137"/>
      <c r="Q53" s="137"/>
    </row>
    <row r="54" spans="2:17" x14ac:dyDescent="0.3">
      <c r="B54" s="173"/>
      <c r="C54" s="173"/>
      <c r="D54" s="20"/>
      <c r="E54" s="137"/>
      <c r="F54" s="137"/>
      <c r="G54" s="137"/>
      <c r="H54" s="137"/>
      <c r="I54" s="137"/>
      <c r="J54" s="137"/>
      <c r="K54" s="137"/>
      <c r="L54" s="137"/>
      <c r="M54" s="137"/>
      <c r="N54" s="137"/>
      <c r="O54" s="137"/>
      <c r="P54" s="137"/>
      <c r="Q54" s="137"/>
    </row>
    <row r="55" spans="2:17" x14ac:dyDescent="0.3">
      <c r="B55" s="173"/>
      <c r="C55" s="173"/>
      <c r="D55" s="20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  <c r="Q55" s="137"/>
    </row>
    <row r="56" spans="2:17" x14ac:dyDescent="0.3">
      <c r="B56" s="173"/>
      <c r="C56" s="173"/>
      <c r="D56" s="20"/>
      <c r="E56" s="137"/>
      <c r="F56" s="137"/>
      <c r="G56" s="137"/>
      <c r="H56" s="137"/>
      <c r="I56" s="137"/>
      <c r="J56" s="137"/>
      <c r="K56" s="137"/>
      <c r="L56" s="137"/>
      <c r="M56" s="137"/>
      <c r="N56" s="137"/>
      <c r="O56" s="137"/>
      <c r="P56" s="137"/>
      <c r="Q56" s="137"/>
    </row>
    <row r="57" spans="2:17" x14ac:dyDescent="0.3">
      <c r="B57" s="173"/>
      <c r="C57" s="173"/>
      <c r="D57" s="20"/>
      <c r="E57" s="137"/>
      <c r="F57" s="137"/>
      <c r="G57" s="137"/>
      <c r="H57" s="137"/>
      <c r="I57" s="137"/>
      <c r="J57" s="137"/>
      <c r="K57" s="137"/>
      <c r="L57" s="137"/>
      <c r="M57" s="137"/>
      <c r="N57" s="137"/>
      <c r="O57" s="137"/>
      <c r="P57" s="137"/>
      <c r="Q57" s="137"/>
    </row>
    <row r="58" spans="2:17" x14ac:dyDescent="0.3">
      <c r="B58" s="173"/>
      <c r="C58" s="173"/>
      <c r="D58" s="20"/>
      <c r="E58" s="137"/>
      <c r="F58" s="137"/>
      <c r="G58" s="137"/>
      <c r="H58" s="137"/>
      <c r="I58" s="137"/>
      <c r="J58" s="137"/>
      <c r="K58" s="137"/>
      <c r="L58" s="137"/>
      <c r="M58" s="137"/>
      <c r="N58" s="137"/>
      <c r="O58" s="137"/>
      <c r="P58" s="137"/>
      <c r="Q58" s="137"/>
    </row>
    <row r="59" spans="2:17" x14ac:dyDescent="0.3">
      <c r="B59" s="173"/>
      <c r="C59" s="173"/>
      <c r="D59" s="20"/>
      <c r="E59" s="137"/>
      <c r="F59" s="137"/>
      <c r="G59" s="137"/>
      <c r="H59" s="137"/>
      <c r="I59" s="137"/>
      <c r="J59" s="137"/>
      <c r="K59" s="137"/>
      <c r="L59" s="137"/>
      <c r="M59" s="137"/>
      <c r="N59" s="137"/>
      <c r="O59" s="137"/>
      <c r="P59" s="137"/>
      <c r="Q59" s="137"/>
    </row>
    <row r="60" spans="2:17" x14ac:dyDescent="0.3">
      <c r="B60" s="173"/>
      <c r="C60" s="173"/>
      <c r="D60" s="20"/>
      <c r="E60" s="137"/>
      <c r="F60" s="137"/>
      <c r="G60" s="137"/>
      <c r="H60" s="137"/>
      <c r="I60" s="137"/>
      <c r="J60" s="137"/>
      <c r="K60" s="137"/>
      <c r="L60" s="137"/>
      <c r="M60" s="137"/>
      <c r="N60" s="137"/>
      <c r="O60" s="137"/>
      <c r="P60" s="137"/>
      <c r="Q60" s="137"/>
    </row>
    <row r="61" spans="2:17" x14ac:dyDescent="0.3">
      <c r="B61" s="173"/>
      <c r="C61" s="173"/>
      <c r="D61" s="20"/>
      <c r="E61" s="137"/>
      <c r="F61" s="137"/>
      <c r="G61" s="137"/>
      <c r="H61" s="137"/>
      <c r="I61" s="137"/>
      <c r="J61" s="137"/>
      <c r="K61" s="137"/>
      <c r="L61" s="137"/>
      <c r="M61" s="137"/>
      <c r="N61" s="137"/>
      <c r="O61" s="137"/>
      <c r="P61" s="137"/>
      <c r="Q61" s="137"/>
    </row>
    <row r="62" spans="2:17" x14ac:dyDescent="0.3">
      <c r="B62" s="173"/>
      <c r="C62" s="173"/>
      <c r="D62" s="20"/>
      <c r="E62" s="137"/>
      <c r="F62" s="137"/>
      <c r="G62" s="137"/>
      <c r="H62" s="137"/>
      <c r="I62" s="137"/>
      <c r="J62" s="137"/>
      <c r="K62" s="137"/>
      <c r="L62" s="137"/>
      <c r="M62" s="137"/>
      <c r="N62" s="137"/>
      <c r="O62" s="137"/>
      <c r="P62" s="137"/>
      <c r="Q62" s="137"/>
    </row>
    <row r="63" spans="2:17" x14ac:dyDescent="0.3">
      <c r="B63" s="173"/>
      <c r="C63" s="173"/>
      <c r="D63" s="20"/>
      <c r="E63" s="137"/>
      <c r="F63" s="137"/>
      <c r="G63" s="137"/>
      <c r="H63" s="137"/>
      <c r="I63" s="137"/>
      <c r="J63" s="137"/>
      <c r="K63" s="137"/>
      <c r="L63" s="137"/>
      <c r="M63" s="137"/>
      <c r="N63" s="137"/>
      <c r="O63" s="137"/>
      <c r="P63" s="137"/>
      <c r="Q63" s="137"/>
    </row>
    <row r="64" spans="2:17" x14ac:dyDescent="0.3">
      <c r="B64" s="173"/>
      <c r="C64" s="173"/>
      <c r="D64" s="20"/>
      <c r="E64" s="137"/>
      <c r="F64" s="137"/>
      <c r="G64" s="137"/>
      <c r="H64" s="137"/>
      <c r="I64" s="137"/>
      <c r="J64" s="137"/>
      <c r="K64" s="137"/>
      <c r="L64" s="137"/>
      <c r="M64" s="137"/>
      <c r="N64" s="137"/>
      <c r="O64" s="137"/>
      <c r="P64" s="137"/>
      <c r="Q64" s="137"/>
    </row>
    <row r="65" spans="2:17" x14ac:dyDescent="0.3">
      <c r="B65" s="173"/>
      <c r="C65" s="173"/>
      <c r="D65" s="20"/>
      <c r="E65" s="137"/>
      <c r="F65" s="137"/>
      <c r="G65" s="137"/>
      <c r="H65" s="137"/>
      <c r="I65" s="137"/>
      <c r="J65" s="137"/>
      <c r="K65" s="137"/>
      <c r="L65" s="137"/>
      <c r="M65" s="137"/>
      <c r="N65" s="137"/>
      <c r="O65" s="137"/>
      <c r="P65" s="137"/>
      <c r="Q65" s="137"/>
    </row>
    <row r="66" spans="2:17" x14ac:dyDescent="0.3">
      <c r="B66" s="173"/>
      <c r="C66" s="173"/>
      <c r="D66" s="20"/>
      <c r="E66" s="137"/>
      <c r="F66" s="137"/>
      <c r="G66" s="137"/>
      <c r="H66" s="137"/>
      <c r="I66" s="137"/>
      <c r="J66" s="137"/>
      <c r="K66" s="137"/>
      <c r="L66" s="137"/>
      <c r="M66" s="137"/>
      <c r="N66" s="137"/>
      <c r="O66" s="137"/>
      <c r="P66" s="137"/>
      <c r="Q66" s="137"/>
    </row>
    <row r="67" spans="2:17" x14ac:dyDescent="0.3">
      <c r="B67" s="173"/>
      <c r="C67" s="173"/>
      <c r="D67" s="20"/>
      <c r="E67" s="137"/>
      <c r="F67" s="137"/>
      <c r="G67" s="137"/>
      <c r="H67" s="137"/>
      <c r="I67" s="137"/>
      <c r="J67" s="137"/>
      <c r="K67" s="137"/>
      <c r="L67" s="137"/>
      <c r="M67" s="137"/>
      <c r="N67" s="137"/>
      <c r="O67" s="137"/>
      <c r="P67" s="137"/>
      <c r="Q67" s="137"/>
    </row>
    <row r="68" spans="2:17" x14ac:dyDescent="0.3">
      <c r="B68" s="173"/>
      <c r="C68" s="173"/>
      <c r="D68" s="20"/>
      <c r="E68" s="137"/>
      <c r="F68" s="137"/>
      <c r="G68" s="137"/>
      <c r="H68" s="137"/>
      <c r="I68" s="137"/>
      <c r="J68" s="137"/>
      <c r="K68" s="137"/>
      <c r="L68" s="137"/>
      <c r="M68" s="137"/>
      <c r="N68" s="137"/>
      <c r="O68" s="137"/>
      <c r="P68" s="137"/>
      <c r="Q68" s="137"/>
    </row>
    <row r="69" spans="2:17" x14ac:dyDescent="0.3">
      <c r="B69" s="173"/>
      <c r="C69" s="173"/>
      <c r="D69" s="20"/>
      <c r="E69" s="137"/>
      <c r="F69" s="137"/>
      <c r="G69" s="137"/>
      <c r="H69" s="137"/>
      <c r="I69" s="137"/>
      <c r="J69" s="137"/>
      <c r="K69" s="137"/>
      <c r="L69" s="137"/>
      <c r="M69" s="137"/>
      <c r="N69" s="137"/>
      <c r="O69" s="137"/>
      <c r="P69" s="137"/>
      <c r="Q69" s="137"/>
    </row>
    <row r="70" spans="2:17" x14ac:dyDescent="0.3">
      <c r="B70" s="173"/>
      <c r="C70" s="173"/>
      <c r="D70" s="20"/>
      <c r="E70" s="137"/>
      <c r="F70" s="137"/>
      <c r="G70" s="137"/>
      <c r="H70" s="137"/>
      <c r="I70" s="137"/>
      <c r="J70" s="137"/>
      <c r="K70" s="137"/>
      <c r="L70" s="137"/>
      <c r="M70" s="137"/>
      <c r="N70" s="137"/>
      <c r="O70" s="137"/>
      <c r="P70" s="137"/>
      <c r="Q70" s="137"/>
    </row>
    <row r="71" spans="2:17" x14ac:dyDescent="0.3">
      <c r="B71" s="173"/>
      <c r="C71" s="173"/>
      <c r="D71" s="20"/>
      <c r="E71" s="137"/>
      <c r="F71" s="137"/>
      <c r="G71" s="137"/>
      <c r="H71" s="137"/>
      <c r="I71" s="137"/>
      <c r="J71" s="137"/>
      <c r="K71" s="137"/>
      <c r="L71" s="137"/>
      <c r="M71" s="137"/>
      <c r="N71" s="137"/>
      <c r="O71" s="137"/>
      <c r="P71" s="137"/>
      <c r="Q71" s="137"/>
    </row>
    <row r="72" spans="2:17" x14ac:dyDescent="0.3">
      <c r="B72" s="173"/>
      <c r="C72" s="173"/>
      <c r="D72" s="20"/>
      <c r="E72" s="137"/>
      <c r="F72" s="137"/>
      <c r="G72" s="137"/>
      <c r="H72" s="137"/>
      <c r="I72" s="137"/>
      <c r="J72" s="137"/>
      <c r="K72" s="137"/>
      <c r="L72" s="137"/>
      <c r="M72" s="137"/>
      <c r="N72" s="137"/>
      <c r="O72" s="137"/>
      <c r="P72" s="137"/>
      <c r="Q72" s="137"/>
    </row>
    <row r="73" spans="2:17" x14ac:dyDescent="0.3">
      <c r="B73" s="173"/>
      <c r="C73" s="173"/>
      <c r="D73" s="20"/>
      <c r="E73" s="137"/>
      <c r="F73" s="137"/>
      <c r="G73" s="137"/>
      <c r="H73" s="137"/>
      <c r="I73" s="137"/>
      <c r="J73" s="137"/>
      <c r="K73" s="137"/>
      <c r="L73" s="137"/>
      <c r="M73" s="137"/>
      <c r="N73" s="137"/>
      <c r="O73" s="137"/>
      <c r="P73" s="137"/>
      <c r="Q73" s="137"/>
    </row>
    <row r="74" spans="2:17" x14ac:dyDescent="0.3">
      <c r="B74" s="173"/>
      <c r="C74" s="173"/>
      <c r="D74" s="20"/>
      <c r="E74" s="137"/>
      <c r="F74" s="137"/>
      <c r="G74" s="137"/>
      <c r="H74" s="137"/>
      <c r="I74" s="137"/>
      <c r="J74" s="137"/>
      <c r="K74" s="137"/>
      <c r="L74" s="137"/>
      <c r="M74" s="137"/>
      <c r="N74" s="137"/>
      <c r="O74" s="137"/>
      <c r="P74" s="137"/>
      <c r="Q74" s="137"/>
    </row>
    <row r="75" spans="2:17" x14ac:dyDescent="0.3">
      <c r="B75" s="173"/>
      <c r="C75" s="173"/>
      <c r="D75" s="20"/>
      <c r="E75" s="137"/>
      <c r="F75" s="137"/>
      <c r="G75" s="137"/>
      <c r="H75" s="137"/>
      <c r="I75" s="137"/>
      <c r="J75" s="137"/>
      <c r="K75" s="137"/>
      <c r="L75" s="137"/>
      <c r="M75" s="137"/>
      <c r="N75" s="137"/>
      <c r="O75" s="137"/>
      <c r="P75" s="137"/>
      <c r="Q75" s="137"/>
    </row>
    <row r="76" spans="2:17" x14ac:dyDescent="0.3">
      <c r="B76" s="173"/>
      <c r="C76" s="173"/>
      <c r="D76" s="20"/>
      <c r="E76" s="137"/>
      <c r="F76" s="137"/>
      <c r="G76" s="137"/>
      <c r="H76" s="137"/>
      <c r="I76" s="137"/>
      <c r="J76" s="137"/>
      <c r="K76" s="137"/>
      <c r="L76" s="137"/>
      <c r="M76" s="137"/>
      <c r="N76" s="137"/>
      <c r="O76" s="137"/>
      <c r="P76" s="137"/>
      <c r="Q76" s="137"/>
    </row>
    <row r="77" spans="2:17" x14ac:dyDescent="0.3">
      <c r="B77" s="173"/>
      <c r="C77" s="173"/>
      <c r="D77" s="20"/>
      <c r="E77" s="137"/>
      <c r="F77" s="137"/>
      <c r="G77" s="137"/>
      <c r="H77" s="137"/>
      <c r="I77" s="137"/>
      <c r="J77" s="137"/>
      <c r="K77" s="137"/>
      <c r="L77" s="137"/>
      <c r="M77" s="137"/>
      <c r="N77" s="137"/>
      <c r="O77" s="137"/>
      <c r="P77" s="137"/>
      <c r="Q77" s="137"/>
    </row>
    <row r="78" spans="2:17" x14ac:dyDescent="0.3">
      <c r="B78" s="173"/>
      <c r="C78" s="173"/>
      <c r="D78" s="20"/>
      <c r="E78" s="137"/>
      <c r="F78" s="137"/>
      <c r="G78" s="137"/>
      <c r="H78" s="137"/>
      <c r="I78" s="137"/>
      <c r="J78" s="137"/>
      <c r="K78" s="137"/>
      <c r="L78" s="137"/>
      <c r="M78" s="137"/>
      <c r="N78" s="137"/>
      <c r="O78" s="137"/>
      <c r="P78" s="137"/>
      <c r="Q78" s="137"/>
    </row>
    <row r="79" spans="2:17" x14ac:dyDescent="0.3">
      <c r="B79" s="173"/>
      <c r="C79" s="173"/>
      <c r="D79" s="20"/>
      <c r="E79" s="137"/>
      <c r="F79" s="137"/>
      <c r="G79" s="137"/>
      <c r="H79" s="137"/>
      <c r="I79" s="137"/>
      <c r="J79" s="137"/>
      <c r="K79" s="137"/>
      <c r="L79" s="137"/>
      <c r="M79" s="137"/>
      <c r="N79" s="137"/>
      <c r="O79" s="137"/>
      <c r="P79" s="137"/>
      <c r="Q79" s="137"/>
    </row>
    <row r="80" spans="2:17" x14ac:dyDescent="0.3">
      <c r="B80" s="173"/>
      <c r="C80" s="173"/>
      <c r="D80" s="20"/>
      <c r="E80" s="137"/>
      <c r="F80" s="137"/>
      <c r="G80" s="137"/>
      <c r="H80" s="137"/>
      <c r="I80" s="137"/>
      <c r="J80" s="137"/>
      <c r="K80" s="137"/>
      <c r="L80" s="137"/>
      <c r="M80" s="137"/>
      <c r="N80" s="137"/>
      <c r="O80" s="137"/>
      <c r="P80" s="137"/>
      <c r="Q80" s="137"/>
    </row>
    <row r="81" spans="2:17" x14ac:dyDescent="0.3">
      <c r="B81" s="173"/>
      <c r="C81" s="173"/>
      <c r="D81" s="20"/>
      <c r="E81" s="137"/>
      <c r="F81" s="137"/>
      <c r="G81" s="137"/>
      <c r="H81" s="137"/>
      <c r="I81" s="137"/>
      <c r="J81" s="137"/>
      <c r="K81" s="137"/>
      <c r="L81" s="137"/>
      <c r="M81" s="137"/>
      <c r="N81" s="137"/>
      <c r="O81" s="137"/>
      <c r="P81" s="137"/>
      <c r="Q81" s="137"/>
    </row>
    <row r="82" spans="2:17" x14ac:dyDescent="0.3">
      <c r="B82" s="173"/>
      <c r="C82" s="173"/>
      <c r="D82" s="20"/>
      <c r="E82" s="137"/>
      <c r="F82" s="137"/>
      <c r="G82" s="137"/>
      <c r="H82" s="137"/>
      <c r="I82" s="137"/>
      <c r="J82" s="137"/>
      <c r="K82" s="137"/>
      <c r="L82" s="137"/>
      <c r="M82" s="137"/>
      <c r="N82" s="137"/>
      <c r="O82" s="137"/>
      <c r="P82" s="137"/>
      <c r="Q82" s="137"/>
    </row>
    <row r="83" spans="2:17" x14ac:dyDescent="0.3">
      <c r="B83" s="173"/>
      <c r="C83" s="173"/>
      <c r="D83" s="20"/>
      <c r="E83" s="137"/>
      <c r="F83" s="137"/>
      <c r="G83" s="137"/>
      <c r="H83" s="137"/>
      <c r="I83" s="137"/>
      <c r="J83" s="137"/>
      <c r="K83" s="137"/>
      <c r="L83" s="137"/>
      <c r="M83" s="137"/>
      <c r="N83" s="137"/>
      <c r="O83" s="137"/>
      <c r="P83" s="137"/>
      <c r="Q83" s="137"/>
    </row>
    <row r="84" spans="2:17" x14ac:dyDescent="0.3">
      <c r="B84" s="173"/>
      <c r="C84" s="173"/>
      <c r="D84" s="20"/>
      <c r="E84" s="137"/>
      <c r="F84" s="137"/>
      <c r="G84" s="137"/>
      <c r="H84" s="137"/>
      <c r="I84" s="137"/>
      <c r="J84" s="137"/>
      <c r="K84" s="137"/>
      <c r="L84" s="137"/>
      <c r="M84" s="137"/>
      <c r="N84" s="137"/>
      <c r="O84" s="137"/>
      <c r="P84" s="137"/>
      <c r="Q84" s="137"/>
    </row>
    <row r="85" spans="2:17" x14ac:dyDescent="0.3">
      <c r="B85" s="173"/>
      <c r="C85" s="173"/>
      <c r="D85" s="20"/>
      <c r="E85" s="137"/>
      <c r="F85" s="137"/>
      <c r="G85" s="137"/>
      <c r="H85" s="137"/>
      <c r="I85" s="137"/>
      <c r="J85" s="137"/>
      <c r="K85" s="137"/>
      <c r="L85" s="137"/>
      <c r="M85" s="137"/>
      <c r="N85" s="137"/>
      <c r="O85" s="137"/>
      <c r="P85" s="137"/>
      <c r="Q85" s="137"/>
    </row>
    <row r="86" spans="2:17" x14ac:dyDescent="0.3">
      <c r="B86" s="173"/>
      <c r="C86" s="173"/>
      <c r="D86" s="20"/>
      <c r="E86" s="137"/>
      <c r="F86" s="137"/>
      <c r="G86" s="137"/>
      <c r="H86" s="137"/>
      <c r="I86" s="137"/>
      <c r="J86" s="137"/>
      <c r="K86" s="137"/>
      <c r="L86" s="137"/>
      <c r="M86" s="137"/>
      <c r="N86" s="137"/>
      <c r="O86" s="137"/>
      <c r="P86" s="137"/>
      <c r="Q86" s="137"/>
    </row>
    <row r="87" spans="2:17" x14ac:dyDescent="0.3">
      <c r="B87" s="173"/>
      <c r="C87" s="173"/>
      <c r="D87" s="20"/>
      <c r="E87" s="137"/>
      <c r="F87" s="137"/>
      <c r="G87" s="137"/>
      <c r="H87" s="137"/>
      <c r="I87" s="137"/>
      <c r="J87" s="137"/>
      <c r="K87" s="137"/>
      <c r="L87" s="137"/>
      <c r="M87" s="137"/>
      <c r="N87" s="137"/>
      <c r="O87" s="137"/>
      <c r="P87" s="137"/>
      <c r="Q87" s="137"/>
    </row>
    <row r="88" spans="2:17" x14ac:dyDescent="0.3">
      <c r="B88" s="173"/>
      <c r="C88" s="173"/>
      <c r="D88" s="20"/>
      <c r="E88" s="137"/>
      <c r="F88" s="137"/>
      <c r="G88" s="137"/>
      <c r="H88" s="137"/>
      <c r="I88" s="137"/>
      <c r="J88" s="137"/>
      <c r="K88" s="137"/>
      <c r="L88" s="137"/>
      <c r="M88" s="137"/>
      <c r="N88" s="137"/>
      <c r="O88" s="137"/>
      <c r="P88" s="137"/>
      <c r="Q88" s="137"/>
    </row>
    <row r="89" spans="2:17" x14ac:dyDescent="0.3">
      <c r="B89" s="173"/>
      <c r="C89" s="173"/>
      <c r="D89" s="20"/>
      <c r="E89" s="137"/>
      <c r="F89" s="137"/>
      <c r="G89" s="137"/>
      <c r="H89" s="137"/>
      <c r="I89" s="137"/>
      <c r="J89" s="137"/>
      <c r="K89" s="137"/>
      <c r="L89" s="137"/>
      <c r="M89" s="137"/>
      <c r="N89" s="137"/>
      <c r="O89" s="137"/>
      <c r="P89" s="137"/>
      <c r="Q89" s="137"/>
    </row>
    <row r="90" spans="2:17" x14ac:dyDescent="0.3">
      <c r="B90" s="173"/>
      <c r="C90" s="173"/>
      <c r="D90" s="20"/>
      <c r="E90" s="137"/>
      <c r="F90" s="137"/>
      <c r="G90" s="137"/>
      <c r="H90" s="137"/>
      <c r="I90" s="137"/>
      <c r="J90" s="137"/>
      <c r="K90" s="137"/>
      <c r="L90" s="137"/>
      <c r="M90" s="137"/>
      <c r="N90" s="137"/>
      <c r="O90" s="137"/>
      <c r="P90" s="137"/>
      <c r="Q90" s="137"/>
    </row>
    <row r="91" spans="2:17" x14ac:dyDescent="0.3">
      <c r="B91" s="173"/>
      <c r="C91" s="173"/>
      <c r="D91" s="20"/>
      <c r="E91" s="137"/>
      <c r="F91" s="137"/>
      <c r="G91" s="137"/>
      <c r="H91" s="137"/>
      <c r="I91" s="137"/>
      <c r="J91" s="137"/>
      <c r="K91" s="137"/>
      <c r="L91" s="137"/>
      <c r="M91" s="137"/>
      <c r="N91" s="137"/>
      <c r="O91" s="137"/>
      <c r="P91" s="137"/>
      <c r="Q91" s="137"/>
    </row>
    <row r="92" spans="2:17" x14ac:dyDescent="0.3">
      <c r="B92" s="173"/>
      <c r="C92" s="173"/>
      <c r="D92" s="20"/>
      <c r="E92" s="137"/>
      <c r="F92" s="137"/>
      <c r="G92" s="137"/>
      <c r="H92" s="137"/>
      <c r="I92" s="137"/>
      <c r="J92" s="137"/>
      <c r="K92" s="137"/>
      <c r="L92" s="137"/>
      <c r="M92" s="137"/>
      <c r="N92" s="137"/>
      <c r="O92" s="137"/>
      <c r="P92" s="137"/>
      <c r="Q92" s="137"/>
    </row>
    <row r="93" spans="2:17" x14ac:dyDescent="0.3">
      <c r="B93" s="173"/>
      <c r="C93" s="173"/>
      <c r="D93" s="20"/>
      <c r="E93" s="137"/>
      <c r="F93" s="137"/>
      <c r="G93" s="137"/>
      <c r="H93" s="137"/>
      <c r="I93" s="137"/>
      <c r="J93" s="137"/>
      <c r="K93" s="137"/>
      <c r="L93" s="137"/>
      <c r="M93" s="137"/>
      <c r="N93" s="137"/>
      <c r="O93" s="137"/>
      <c r="P93" s="137"/>
      <c r="Q93" s="137"/>
    </row>
    <row r="94" spans="2:17" x14ac:dyDescent="0.3">
      <c r="B94" s="173"/>
      <c r="C94" s="173"/>
      <c r="D94" s="20"/>
      <c r="E94" s="137"/>
      <c r="F94" s="137"/>
      <c r="G94" s="137"/>
      <c r="H94" s="137"/>
      <c r="I94" s="137"/>
      <c r="J94" s="137"/>
      <c r="K94" s="137"/>
      <c r="L94" s="137"/>
      <c r="M94" s="137"/>
      <c r="N94" s="137"/>
      <c r="O94" s="137"/>
      <c r="P94" s="137"/>
      <c r="Q94" s="137"/>
    </row>
    <row r="95" spans="2:17" x14ac:dyDescent="0.3">
      <c r="B95" s="173"/>
      <c r="C95" s="173"/>
      <c r="D95" s="20"/>
      <c r="E95" s="137"/>
      <c r="F95" s="137"/>
      <c r="G95" s="137"/>
      <c r="H95" s="137"/>
      <c r="I95" s="137"/>
      <c r="J95" s="137"/>
      <c r="K95" s="137"/>
      <c r="L95" s="137"/>
      <c r="M95" s="137"/>
      <c r="N95" s="137"/>
      <c r="O95" s="137"/>
      <c r="P95" s="137"/>
      <c r="Q95" s="137"/>
    </row>
    <row r="96" spans="2:17" x14ac:dyDescent="0.3">
      <c r="B96" s="173"/>
      <c r="C96" s="173"/>
      <c r="D96" s="20"/>
      <c r="E96" s="137"/>
      <c r="F96" s="137"/>
      <c r="G96" s="137"/>
      <c r="H96" s="137"/>
      <c r="I96" s="137"/>
      <c r="J96" s="137"/>
      <c r="K96" s="137"/>
      <c r="L96" s="137"/>
      <c r="M96" s="137"/>
      <c r="N96" s="137"/>
      <c r="O96" s="137"/>
      <c r="P96" s="137"/>
      <c r="Q96" s="137"/>
    </row>
    <row r="97" spans="2:17" x14ac:dyDescent="0.3">
      <c r="B97" s="173"/>
      <c r="C97" s="173"/>
      <c r="D97" s="20"/>
      <c r="E97" s="137"/>
      <c r="F97" s="137"/>
      <c r="G97" s="137"/>
      <c r="H97" s="137"/>
      <c r="I97" s="137"/>
      <c r="J97" s="137"/>
      <c r="K97" s="137"/>
      <c r="L97" s="137"/>
      <c r="M97" s="137"/>
      <c r="N97" s="137"/>
      <c r="O97" s="137"/>
      <c r="P97" s="137"/>
      <c r="Q97" s="137"/>
    </row>
    <row r="98" spans="2:17" x14ac:dyDescent="0.3">
      <c r="B98" s="173"/>
      <c r="C98" s="173"/>
      <c r="D98" s="20"/>
      <c r="E98" s="137"/>
      <c r="F98" s="137"/>
      <c r="G98" s="137"/>
      <c r="H98" s="137"/>
      <c r="I98" s="137"/>
      <c r="J98" s="137"/>
      <c r="K98" s="137"/>
      <c r="L98" s="137"/>
      <c r="M98" s="137"/>
      <c r="N98" s="137"/>
      <c r="O98" s="137"/>
      <c r="P98" s="137"/>
      <c r="Q98" s="137"/>
    </row>
    <row r="99" spans="2:17" x14ac:dyDescent="0.3">
      <c r="B99" s="173"/>
      <c r="C99" s="173"/>
      <c r="D99" s="20"/>
      <c r="E99" s="137"/>
      <c r="F99" s="137"/>
      <c r="G99" s="137"/>
      <c r="H99" s="137"/>
      <c r="I99" s="137"/>
      <c r="J99" s="137"/>
      <c r="K99" s="137"/>
      <c r="L99" s="137"/>
      <c r="M99" s="137"/>
      <c r="N99" s="137"/>
      <c r="O99" s="137"/>
      <c r="P99" s="137"/>
      <c r="Q99" s="137"/>
    </row>
    <row r="100" spans="2:17" x14ac:dyDescent="0.3">
      <c r="B100" s="173"/>
      <c r="C100" s="173"/>
      <c r="D100" s="20"/>
      <c r="E100" s="137"/>
      <c r="F100" s="137"/>
      <c r="G100" s="137"/>
      <c r="H100" s="137"/>
      <c r="I100" s="137"/>
      <c r="J100" s="137"/>
      <c r="K100" s="137"/>
      <c r="L100" s="137"/>
      <c r="M100" s="137"/>
      <c r="N100" s="137"/>
      <c r="O100" s="137"/>
      <c r="P100" s="137"/>
      <c r="Q100" s="137"/>
    </row>
    <row r="101" spans="2:17" x14ac:dyDescent="0.3">
      <c r="B101" s="173"/>
      <c r="C101" s="173"/>
      <c r="D101" s="20"/>
      <c r="E101" s="137"/>
      <c r="F101" s="137"/>
      <c r="G101" s="137"/>
      <c r="H101" s="137"/>
      <c r="I101" s="137"/>
      <c r="J101" s="137"/>
      <c r="K101" s="137"/>
      <c r="L101" s="137"/>
      <c r="M101" s="137"/>
      <c r="N101" s="137"/>
      <c r="O101" s="137"/>
      <c r="P101" s="137"/>
      <c r="Q101" s="137"/>
    </row>
    <row r="102" spans="2:17" x14ac:dyDescent="0.3">
      <c r="B102" s="173"/>
      <c r="C102" s="173"/>
      <c r="D102" s="20"/>
      <c r="E102" s="137"/>
      <c r="F102" s="137"/>
      <c r="G102" s="137"/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</row>
    <row r="103" spans="2:17" x14ac:dyDescent="0.3">
      <c r="B103" s="173"/>
      <c r="C103" s="173"/>
      <c r="D103" s="20"/>
      <c r="E103" s="137"/>
      <c r="F103" s="137"/>
      <c r="G103" s="137"/>
      <c r="H103" s="137"/>
      <c r="I103" s="137"/>
      <c r="J103" s="137"/>
      <c r="K103" s="137"/>
      <c r="L103" s="137"/>
      <c r="M103" s="137"/>
      <c r="N103" s="137"/>
      <c r="O103" s="137"/>
      <c r="P103" s="137"/>
      <c r="Q103" s="137"/>
    </row>
    <row r="104" spans="2:17" x14ac:dyDescent="0.3">
      <c r="B104" s="173"/>
      <c r="C104" s="173"/>
      <c r="D104" s="20"/>
      <c r="E104" s="137"/>
      <c r="F104" s="137"/>
      <c r="G104" s="137"/>
      <c r="H104" s="137"/>
      <c r="I104" s="137"/>
      <c r="J104" s="137"/>
      <c r="K104" s="137"/>
      <c r="L104" s="137"/>
      <c r="M104" s="137"/>
      <c r="N104" s="137"/>
      <c r="O104" s="137"/>
      <c r="P104" s="137"/>
      <c r="Q104" s="137"/>
    </row>
    <row r="105" spans="2:17" x14ac:dyDescent="0.3">
      <c r="B105" s="173"/>
      <c r="C105" s="173"/>
      <c r="D105" s="20"/>
      <c r="E105" s="137"/>
      <c r="F105" s="137"/>
      <c r="G105" s="137"/>
      <c r="H105" s="137"/>
      <c r="I105" s="137"/>
      <c r="J105" s="137"/>
      <c r="K105" s="137"/>
      <c r="L105" s="137"/>
      <c r="M105" s="137"/>
      <c r="N105" s="137"/>
      <c r="O105" s="137"/>
      <c r="P105" s="137"/>
      <c r="Q105" s="137"/>
    </row>
    <row r="106" spans="2:17" x14ac:dyDescent="0.3">
      <c r="B106" s="173"/>
      <c r="C106" s="173"/>
      <c r="D106" s="20"/>
      <c r="E106" s="137"/>
      <c r="F106" s="137"/>
      <c r="G106" s="137"/>
      <c r="H106" s="137"/>
      <c r="I106" s="137"/>
      <c r="J106" s="137"/>
      <c r="K106" s="137"/>
      <c r="L106" s="137"/>
      <c r="M106" s="137"/>
      <c r="N106" s="137"/>
      <c r="O106" s="137"/>
      <c r="P106" s="137"/>
      <c r="Q106" s="137"/>
    </row>
    <row r="107" spans="2:17" x14ac:dyDescent="0.3">
      <c r="B107" s="173"/>
      <c r="C107" s="173"/>
      <c r="D107" s="20"/>
      <c r="E107" s="137"/>
      <c r="F107" s="137"/>
      <c r="G107" s="137"/>
      <c r="H107" s="137"/>
      <c r="I107" s="137"/>
      <c r="J107" s="137"/>
      <c r="K107" s="137"/>
      <c r="L107" s="137"/>
      <c r="M107" s="137"/>
      <c r="N107" s="137"/>
      <c r="O107" s="137"/>
      <c r="P107" s="137"/>
      <c r="Q107" s="137"/>
    </row>
    <row r="108" spans="2:17" x14ac:dyDescent="0.3">
      <c r="B108" s="173"/>
      <c r="C108" s="173"/>
      <c r="D108" s="20"/>
      <c r="E108" s="137"/>
      <c r="F108" s="137"/>
      <c r="G108" s="137"/>
      <c r="H108" s="137"/>
      <c r="I108" s="137"/>
      <c r="J108" s="137"/>
      <c r="K108" s="137"/>
      <c r="L108" s="137"/>
      <c r="M108" s="137"/>
      <c r="N108" s="137"/>
      <c r="O108" s="137"/>
      <c r="P108" s="137"/>
      <c r="Q108" s="137"/>
    </row>
    <row r="109" spans="2:17" x14ac:dyDescent="0.3">
      <c r="B109" s="173"/>
      <c r="C109" s="173"/>
      <c r="D109" s="20"/>
      <c r="E109" s="137"/>
      <c r="F109" s="137"/>
      <c r="G109" s="137"/>
      <c r="H109" s="137"/>
      <c r="I109" s="137"/>
      <c r="J109" s="137"/>
      <c r="K109" s="137"/>
      <c r="L109" s="137"/>
      <c r="M109" s="137"/>
      <c r="N109" s="137"/>
      <c r="O109" s="137"/>
      <c r="P109" s="137"/>
      <c r="Q109" s="137"/>
    </row>
    <row r="110" spans="2:17" x14ac:dyDescent="0.3">
      <c r="B110" s="173"/>
      <c r="C110" s="173"/>
      <c r="D110" s="20"/>
      <c r="E110" s="137"/>
      <c r="F110" s="137"/>
      <c r="G110" s="137"/>
      <c r="H110" s="137"/>
      <c r="I110" s="137"/>
      <c r="J110" s="137"/>
      <c r="K110" s="137"/>
      <c r="L110" s="137"/>
      <c r="M110" s="137"/>
      <c r="N110" s="137"/>
      <c r="O110" s="137"/>
      <c r="P110" s="137"/>
      <c r="Q110" s="137"/>
    </row>
    <row r="111" spans="2:17" x14ac:dyDescent="0.3">
      <c r="B111" s="173"/>
      <c r="C111" s="173"/>
      <c r="D111" s="20"/>
      <c r="E111" s="137"/>
      <c r="F111" s="137"/>
      <c r="G111" s="137"/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</row>
    <row r="112" spans="2:17" x14ac:dyDescent="0.3">
      <c r="B112" s="173"/>
      <c r="C112" s="173"/>
      <c r="D112" s="20"/>
      <c r="E112" s="137"/>
      <c r="F112" s="137"/>
      <c r="G112" s="137"/>
      <c r="H112" s="137"/>
      <c r="I112" s="137"/>
      <c r="J112" s="137"/>
      <c r="K112" s="137"/>
      <c r="L112" s="137"/>
      <c r="M112" s="137"/>
      <c r="N112" s="137"/>
      <c r="O112" s="137"/>
      <c r="P112" s="137"/>
      <c r="Q112" s="137"/>
    </row>
    <row r="113" spans="2:17" x14ac:dyDescent="0.3">
      <c r="B113" s="173"/>
      <c r="C113" s="173"/>
      <c r="D113" s="20"/>
      <c r="E113" s="137"/>
      <c r="F113" s="137"/>
      <c r="G113" s="137"/>
      <c r="H113" s="137"/>
      <c r="I113" s="137"/>
      <c r="J113" s="137"/>
      <c r="K113" s="137"/>
      <c r="L113" s="137"/>
      <c r="M113" s="137"/>
      <c r="N113" s="137"/>
      <c r="O113" s="137"/>
      <c r="P113" s="137"/>
      <c r="Q113" s="137"/>
    </row>
    <row r="114" spans="2:17" x14ac:dyDescent="0.3">
      <c r="B114" s="173"/>
      <c r="C114" s="173"/>
      <c r="D114" s="20"/>
      <c r="E114" s="137"/>
      <c r="F114" s="137"/>
      <c r="G114" s="137"/>
      <c r="H114" s="137"/>
      <c r="I114" s="137"/>
      <c r="J114" s="137"/>
      <c r="K114" s="137"/>
      <c r="L114" s="137"/>
      <c r="M114" s="137"/>
      <c r="N114" s="137"/>
      <c r="O114" s="137"/>
      <c r="P114" s="137"/>
      <c r="Q114" s="137"/>
    </row>
    <row r="115" spans="2:17" x14ac:dyDescent="0.3">
      <c r="B115" s="173"/>
      <c r="C115" s="173"/>
      <c r="D115" s="20"/>
      <c r="E115" s="137"/>
      <c r="F115" s="137"/>
      <c r="G115" s="137"/>
      <c r="H115" s="137"/>
      <c r="I115" s="137"/>
      <c r="J115" s="137"/>
      <c r="K115" s="137"/>
      <c r="L115" s="137"/>
      <c r="M115" s="137"/>
      <c r="N115" s="137"/>
      <c r="O115" s="137"/>
      <c r="P115" s="137"/>
      <c r="Q115" s="137"/>
    </row>
    <row r="116" spans="2:17" x14ac:dyDescent="0.3">
      <c r="B116" s="173"/>
      <c r="C116" s="173"/>
      <c r="D116" s="20"/>
      <c r="E116" s="137"/>
      <c r="F116" s="137"/>
      <c r="G116" s="137"/>
      <c r="H116" s="137"/>
      <c r="I116" s="137"/>
      <c r="J116" s="137"/>
      <c r="K116" s="137"/>
      <c r="L116" s="137"/>
      <c r="M116" s="137"/>
      <c r="N116" s="137"/>
      <c r="O116" s="137"/>
      <c r="P116" s="137"/>
      <c r="Q116" s="137"/>
    </row>
    <row r="117" spans="2:17" x14ac:dyDescent="0.3">
      <c r="B117" s="173"/>
      <c r="C117" s="173"/>
      <c r="D117" s="20"/>
      <c r="E117" s="137"/>
      <c r="F117" s="137"/>
      <c r="G117" s="137"/>
      <c r="H117" s="137"/>
      <c r="I117" s="137"/>
      <c r="J117" s="137"/>
      <c r="K117" s="137"/>
      <c r="L117" s="137"/>
      <c r="M117" s="137"/>
      <c r="N117" s="137"/>
      <c r="O117" s="137"/>
      <c r="P117" s="137"/>
      <c r="Q117" s="137"/>
    </row>
    <row r="118" spans="2:17" x14ac:dyDescent="0.3">
      <c r="B118" s="173"/>
      <c r="C118" s="173"/>
      <c r="D118" s="20"/>
      <c r="E118" s="137"/>
      <c r="F118" s="137"/>
      <c r="G118" s="137"/>
      <c r="H118" s="137"/>
      <c r="I118" s="137"/>
      <c r="J118" s="137"/>
      <c r="K118" s="137"/>
      <c r="L118" s="137"/>
      <c r="M118" s="137"/>
      <c r="N118" s="137"/>
      <c r="O118" s="137"/>
      <c r="P118" s="137"/>
      <c r="Q118" s="137"/>
    </row>
    <row r="119" spans="2:17" x14ac:dyDescent="0.3">
      <c r="B119" s="173"/>
      <c r="C119" s="173"/>
      <c r="D119" s="20"/>
      <c r="E119" s="137"/>
      <c r="F119" s="137"/>
      <c r="G119" s="137"/>
      <c r="H119" s="137"/>
      <c r="I119" s="137"/>
      <c r="J119" s="137"/>
      <c r="K119" s="137"/>
      <c r="L119" s="137"/>
      <c r="M119" s="137"/>
      <c r="N119" s="137"/>
      <c r="O119" s="137"/>
      <c r="P119" s="137"/>
      <c r="Q119" s="137"/>
    </row>
    <row r="120" spans="2:17" x14ac:dyDescent="0.3">
      <c r="B120" s="173"/>
      <c r="C120" s="173"/>
      <c r="D120" s="20"/>
      <c r="E120" s="137"/>
      <c r="F120" s="137"/>
      <c r="G120" s="137"/>
      <c r="H120" s="137"/>
      <c r="I120" s="137"/>
      <c r="J120" s="137"/>
      <c r="K120" s="137"/>
      <c r="L120" s="137"/>
      <c r="M120" s="137"/>
      <c r="N120" s="137"/>
      <c r="O120" s="137"/>
      <c r="P120" s="137"/>
      <c r="Q120" s="137"/>
    </row>
    <row r="121" spans="2:17" x14ac:dyDescent="0.3">
      <c r="B121" s="173"/>
      <c r="C121" s="173"/>
      <c r="D121" s="20"/>
      <c r="E121" s="137"/>
      <c r="F121" s="137"/>
      <c r="G121" s="137"/>
      <c r="H121" s="137"/>
      <c r="I121" s="137"/>
      <c r="J121" s="137"/>
      <c r="K121" s="137"/>
      <c r="L121" s="137"/>
      <c r="M121" s="137"/>
      <c r="N121" s="137"/>
      <c r="O121" s="137"/>
      <c r="P121" s="137"/>
      <c r="Q121" s="137"/>
    </row>
    <row r="122" spans="2:17" x14ac:dyDescent="0.3">
      <c r="B122" s="173"/>
      <c r="C122" s="173"/>
      <c r="D122" s="20"/>
      <c r="E122" s="137"/>
      <c r="F122" s="137"/>
      <c r="G122" s="137"/>
      <c r="H122" s="137"/>
      <c r="I122" s="137"/>
      <c r="J122" s="137"/>
      <c r="K122" s="137"/>
      <c r="L122" s="137"/>
      <c r="M122" s="137"/>
      <c r="N122" s="137"/>
      <c r="O122" s="137"/>
      <c r="P122" s="137"/>
      <c r="Q122" s="137"/>
    </row>
    <row r="123" spans="2:17" x14ac:dyDescent="0.3">
      <c r="B123" s="173"/>
      <c r="C123" s="173"/>
      <c r="D123" s="20"/>
      <c r="E123" s="137"/>
      <c r="F123" s="137"/>
      <c r="G123" s="137"/>
      <c r="H123" s="137"/>
      <c r="I123" s="137"/>
      <c r="J123" s="137"/>
      <c r="K123" s="137"/>
      <c r="L123" s="137"/>
      <c r="M123" s="137"/>
      <c r="N123" s="137"/>
      <c r="O123" s="137"/>
      <c r="P123" s="137"/>
      <c r="Q123" s="137"/>
    </row>
    <row r="124" spans="2:17" x14ac:dyDescent="0.3">
      <c r="B124" s="173"/>
      <c r="C124" s="173"/>
      <c r="D124" s="20"/>
      <c r="E124" s="137"/>
      <c r="F124" s="137"/>
      <c r="G124" s="137"/>
      <c r="H124" s="137"/>
      <c r="I124" s="137"/>
      <c r="J124" s="137"/>
      <c r="K124" s="137"/>
      <c r="L124" s="137"/>
      <c r="M124" s="137"/>
      <c r="N124" s="137"/>
      <c r="O124" s="137"/>
      <c r="P124" s="137"/>
      <c r="Q124" s="137"/>
    </row>
    <row r="125" spans="2:17" x14ac:dyDescent="0.3">
      <c r="B125" s="173"/>
      <c r="C125" s="173"/>
      <c r="D125" s="20"/>
      <c r="E125" s="137"/>
      <c r="F125" s="137"/>
      <c r="G125" s="137"/>
      <c r="H125" s="137"/>
      <c r="I125" s="137"/>
      <c r="J125" s="137"/>
      <c r="K125" s="137"/>
      <c r="L125" s="137"/>
      <c r="M125" s="137"/>
      <c r="N125" s="137"/>
      <c r="O125" s="137"/>
      <c r="P125" s="137"/>
      <c r="Q125" s="137"/>
    </row>
    <row r="126" spans="2:17" x14ac:dyDescent="0.3">
      <c r="B126" s="173"/>
      <c r="C126" s="173"/>
      <c r="D126" s="20"/>
      <c r="E126" s="137"/>
      <c r="F126" s="137"/>
      <c r="G126" s="137"/>
      <c r="H126" s="137"/>
      <c r="I126" s="137"/>
      <c r="J126" s="137"/>
      <c r="K126" s="137"/>
      <c r="L126" s="137"/>
      <c r="M126" s="137"/>
      <c r="N126" s="137"/>
      <c r="O126" s="137"/>
      <c r="P126" s="137"/>
      <c r="Q126" s="137"/>
    </row>
    <row r="127" spans="2:17" x14ac:dyDescent="0.3">
      <c r="B127" s="173"/>
      <c r="C127" s="173"/>
      <c r="D127" s="20"/>
      <c r="E127" s="137"/>
      <c r="F127" s="137"/>
      <c r="G127" s="137"/>
      <c r="H127" s="137"/>
      <c r="I127" s="137"/>
      <c r="J127" s="137"/>
      <c r="K127" s="137"/>
      <c r="L127" s="137"/>
      <c r="M127" s="137"/>
      <c r="N127" s="137"/>
      <c r="O127" s="137"/>
      <c r="P127" s="137"/>
      <c r="Q127" s="137"/>
    </row>
    <row r="128" spans="2:17" x14ac:dyDescent="0.3">
      <c r="B128" s="173"/>
      <c r="C128" s="173"/>
      <c r="D128" s="20"/>
      <c r="E128" s="137"/>
      <c r="F128" s="137"/>
      <c r="G128" s="137"/>
      <c r="H128" s="137"/>
      <c r="I128" s="137"/>
      <c r="J128" s="137"/>
      <c r="K128" s="137"/>
      <c r="L128" s="137"/>
      <c r="M128" s="137"/>
      <c r="N128" s="137"/>
      <c r="O128" s="137"/>
      <c r="P128" s="137"/>
      <c r="Q128" s="137"/>
    </row>
    <row r="129" spans="2:17" x14ac:dyDescent="0.3">
      <c r="B129" s="173"/>
      <c r="C129" s="173"/>
      <c r="D129" s="20"/>
      <c r="E129" s="137"/>
      <c r="F129" s="137"/>
      <c r="G129" s="137"/>
      <c r="H129" s="137"/>
      <c r="I129" s="137"/>
      <c r="J129" s="137"/>
      <c r="K129" s="137"/>
      <c r="L129" s="137"/>
      <c r="M129" s="137"/>
      <c r="N129" s="137"/>
      <c r="O129" s="137"/>
      <c r="P129" s="137"/>
      <c r="Q129" s="137"/>
    </row>
    <row r="130" spans="2:17" x14ac:dyDescent="0.3">
      <c r="B130" s="173"/>
      <c r="C130" s="173"/>
      <c r="D130" s="20"/>
      <c r="E130" s="137"/>
      <c r="F130" s="137"/>
      <c r="G130" s="137"/>
      <c r="H130" s="137"/>
      <c r="I130" s="137"/>
      <c r="J130" s="137"/>
      <c r="K130" s="137"/>
      <c r="L130" s="137"/>
      <c r="M130" s="137"/>
      <c r="N130" s="137"/>
      <c r="O130" s="137"/>
      <c r="P130" s="137"/>
      <c r="Q130" s="137"/>
    </row>
    <row r="131" spans="2:17" x14ac:dyDescent="0.3">
      <c r="B131" s="173"/>
      <c r="C131" s="173"/>
      <c r="D131" s="20"/>
      <c r="E131" s="137"/>
      <c r="F131" s="137"/>
      <c r="G131" s="137"/>
      <c r="H131" s="137"/>
      <c r="I131" s="137"/>
      <c r="J131" s="137"/>
      <c r="K131" s="137"/>
      <c r="L131" s="137"/>
      <c r="M131" s="137"/>
      <c r="N131" s="137"/>
      <c r="O131" s="137"/>
      <c r="P131" s="137"/>
      <c r="Q131" s="137"/>
    </row>
    <row r="132" spans="2:17" x14ac:dyDescent="0.3">
      <c r="B132" s="173"/>
      <c r="C132" s="173"/>
      <c r="D132" s="20"/>
      <c r="E132" s="137"/>
      <c r="F132" s="137"/>
      <c r="G132" s="137"/>
      <c r="H132" s="137"/>
      <c r="I132" s="137"/>
      <c r="J132" s="137"/>
      <c r="K132" s="137"/>
      <c r="L132" s="137"/>
      <c r="M132" s="137"/>
      <c r="N132" s="137"/>
      <c r="O132" s="137"/>
      <c r="P132" s="137"/>
      <c r="Q132" s="137"/>
    </row>
    <row r="133" spans="2:17" x14ac:dyDescent="0.3">
      <c r="B133" s="173"/>
      <c r="C133" s="173"/>
      <c r="D133" s="20"/>
      <c r="E133" s="137"/>
      <c r="F133" s="137"/>
      <c r="G133" s="137"/>
      <c r="H133" s="137"/>
      <c r="I133" s="137"/>
      <c r="J133" s="137"/>
      <c r="K133" s="137"/>
      <c r="L133" s="137"/>
      <c r="M133" s="137"/>
      <c r="N133" s="137"/>
      <c r="O133" s="137"/>
      <c r="P133" s="137"/>
      <c r="Q133" s="137"/>
    </row>
    <row r="134" spans="2:17" x14ac:dyDescent="0.3">
      <c r="B134" s="173"/>
      <c r="C134" s="173"/>
      <c r="D134" s="20"/>
      <c r="E134" s="137"/>
      <c r="F134" s="137"/>
      <c r="G134" s="137"/>
      <c r="H134" s="137"/>
      <c r="I134" s="137"/>
      <c r="J134" s="137"/>
      <c r="K134" s="137"/>
      <c r="L134" s="137"/>
      <c r="M134" s="137"/>
      <c r="N134" s="137"/>
      <c r="O134" s="137"/>
      <c r="P134" s="137"/>
      <c r="Q134" s="137"/>
    </row>
    <row r="135" spans="2:17" x14ac:dyDescent="0.3">
      <c r="B135" s="173"/>
      <c r="C135" s="173"/>
      <c r="D135" s="20"/>
      <c r="E135" s="137"/>
      <c r="F135" s="137"/>
      <c r="G135" s="137"/>
      <c r="H135" s="137"/>
      <c r="I135" s="137"/>
      <c r="J135" s="137"/>
      <c r="K135" s="137"/>
      <c r="L135" s="137"/>
      <c r="M135" s="137"/>
      <c r="N135" s="137"/>
      <c r="O135" s="137"/>
      <c r="P135" s="137"/>
      <c r="Q135" s="137"/>
    </row>
    <row r="136" spans="2:17" x14ac:dyDescent="0.3">
      <c r="B136" s="173"/>
      <c r="C136" s="173"/>
      <c r="D136" s="20"/>
      <c r="E136" s="137"/>
      <c r="F136" s="137"/>
      <c r="G136" s="137"/>
      <c r="H136" s="137"/>
      <c r="I136" s="137"/>
      <c r="J136" s="137"/>
      <c r="K136" s="137"/>
      <c r="L136" s="137"/>
      <c r="M136" s="137"/>
      <c r="N136" s="137"/>
      <c r="O136" s="137"/>
      <c r="P136" s="137"/>
      <c r="Q136" s="137"/>
    </row>
    <row r="137" spans="2:17" x14ac:dyDescent="0.3">
      <c r="B137" s="173"/>
      <c r="C137" s="173"/>
      <c r="D137" s="20"/>
      <c r="E137" s="137"/>
      <c r="F137" s="137"/>
      <c r="G137" s="137"/>
      <c r="H137" s="137"/>
      <c r="I137" s="137"/>
      <c r="J137" s="137"/>
      <c r="K137" s="137"/>
      <c r="L137" s="137"/>
      <c r="M137" s="137"/>
      <c r="N137" s="137"/>
      <c r="O137" s="137"/>
      <c r="P137" s="137"/>
      <c r="Q137" s="137"/>
    </row>
    <row r="138" spans="2:17" x14ac:dyDescent="0.3">
      <c r="B138" s="173"/>
      <c r="C138" s="173"/>
      <c r="D138" s="20"/>
      <c r="E138" s="137"/>
      <c r="F138" s="137"/>
      <c r="G138" s="137"/>
      <c r="H138" s="137"/>
      <c r="I138" s="137"/>
      <c r="J138" s="137"/>
      <c r="K138" s="137"/>
      <c r="L138" s="137"/>
      <c r="M138" s="137"/>
      <c r="N138" s="137"/>
      <c r="O138" s="137"/>
      <c r="P138" s="137"/>
      <c r="Q138" s="137"/>
    </row>
    <row r="139" spans="2:17" x14ac:dyDescent="0.3">
      <c r="B139" s="173"/>
      <c r="C139" s="173"/>
      <c r="D139" s="20"/>
      <c r="E139" s="137"/>
      <c r="F139" s="137"/>
      <c r="G139" s="137"/>
      <c r="H139" s="137"/>
      <c r="I139" s="137"/>
      <c r="J139" s="137"/>
      <c r="K139" s="137"/>
      <c r="L139" s="137"/>
      <c r="M139" s="137"/>
      <c r="N139" s="137"/>
      <c r="O139" s="137"/>
      <c r="P139" s="137"/>
      <c r="Q139" s="137"/>
    </row>
    <row r="140" spans="2:17" x14ac:dyDescent="0.3">
      <c r="B140" s="173"/>
      <c r="C140" s="173"/>
      <c r="D140" s="20"/>
      <c r="E140" s="137"/>
      <c r="F140" s="137"/>
      <c r="G140" s="137"/>
      <c r="H140" s="137"/>
      <c r="I140" s="137"/>
      <c r="J140" s="137"/>
      <c r="K140" s="137"/>
      <c r="L140" s="137"/>
      <c r="M140" s="137"/>
      <c r="N140" s="137"/>
      <c r="O140" s="137"/>
      <c r="P140" s="137"/>
      <c r="Q140" s="137"/>
    </row>
    <row r="141" spans="2:17" x14ac:dyDescent="0.3">
      <c r="B141" s="173"/>
      <c r="C141" s="173"/>
      <c r="D141" s="20"/>
      <c r="E141" s="137"/>
      <c r="F141" s="137"/>
      <c r="G141" s="137"/>
      <c r="H141" s="137"/>
      <c r="I141" s="137"/>
      <c r="J141" s="137"/>
      <c r="K141" s="137"/>
      <c r="L141" s="137"/>
      <c r="M141" s="137"/>
      <c r="N141" s="137"/>
      <c r="O141" s="137"/>
      <c r="P141" s="137"/>
      <c r="Q141" s="137"/>
    </row>
    <row r="142" spans="2:17" x14ac:dyDescent="0.3">
      <c r="B142" s="173"/>
      <c r="C142" s="173"/>
      <c r="D142" s="20"/>
      <c r="E142" s="137"/>
      <c r="F142" s="137"/>
      <c r="G142" s="137"/>
      <c r="H142" s="137"/>
      <c r="I142" s="137"/>
      <c r="J142" s="137"/>
      <c r="K142" s="137"/>
      <c r="L142" s="137"/>
      <c r="M142" s="137"/>
      <c r="N142" s="137"/>
      <c r="O142" s="137"/>
      <c r="P142" s="137"/>
      <c r="Q142" s="137"/>
    </row>
    <row r="143" spans="2:17" x14ac:dyDescent="0.3">
      <c r="B143" s="173"/>
      <c r="C143" s="173"/>
      <c r="D143" s="20"/>
      <c r="E143" s="137"/>
      <c r="F143" s="137"/>
      <c r="G143" s="137"/>
      <c r="H143" s="137"/>
      <c r="I143" s="137"/>
      <c r="J143" s="137"/>
      <c r="K143" s="137"/>
      <c r="L143" s="137"/>
      <c r="M143" s="137"/>
      <c r="N143" s="137"/>
      <c r="O143" s="137"/>
      <c r="P143" s="137"/>
      <c r="Q143" s="137"/>
    </row>
    <row r="144" spans="2:17" x14ac:dyDescent="0.3">
      <c r="B144" s="173"/>
      <c r="C144" s="173"/>
      <c r="D144" s="20"/>
      <c r="E144" s="137"/>
      <c r="F144" s="137"/>
      <c r="G144" s="137"/>
      <c r="H144" s="137"/>
      <c r="I144" s="137"/>
      <c r="J144" s="137"/>
      <c r="K144" s="137"/>
      <c r="L144" s="137"/>
      <c r="M144" s="137"/>
      <c r="N144" s="137"/>
      <c r="O144" s="137"/>
      <c r="P144" s="137"/>
      <c r="Q144" s="137"/>
    </row>
    <row r="145" spans="2:17" x14ac:dyDescent="0.3">
      <c r="B145" s="173"/>
      <c r="C145" s="173"/>
      <c r="D145" s="20"/>
      <c r="E145" s="137"/>
      <c r="F145" s="137"/>
      <c r="G145" s="137"/>
      <c r="H145" s="137"/>
      <c r="I145" s="137"/>
      <c r="J145" s="137"/>
      <c r="K145" s="137"/>
      <c r="L145" s="137"/>
      <c r="M145" s="137"/>
      <c r="N145" s="137"/>
      <c r="O145" s="137"/>
      <c r="P145" s="137"/>
      <c r="Q145" s="137"/>
    </row>
    <row r="146" spans="2:17" x14ac:dyDescent="0.3">
      <c r="B146" s="173"/>
      <c r="C146" s="173"/>
      <c r="D146" s="20"/>
      <c r="E146" s="137"/>
      <c r="F146" s="137"/>
      <c r="G146" s="137"/>
      <c r="H146" s="137"/>
      <c r="I146" s="137"/>
      <c r="J146" s="137"/>
      <c r="K146" s="137"/>
      <c r="L146" s="137"/>
      <c r="M146" s="137"/>
      <c r="N146" s="137"/>
      <c r="O146" s="137"/>
      <c r="P146" s="137"/>
      <c r="Q146" s="137"/>
    </row>
    <row r="147" spans="2:17" x14ac:dyDescent="0.3">
      <c r="B147" s="173"/>
      <c r="C147" s="173"/>
      <c r="D147" s="20"/>
      <c r="E147" s="137"/>
      <c r="F147" s="137"/>
      <c r="G147" s="137"/>
      <c r="H147" s="137"/>
      <c r="I147" s="137"/>
      <c r="J147" s="137"/>
      <c r="K147" s="137"/>
      <c r="L147" s="137"/>
      <c r="M147" s="137"/>
      <c r="N147" s="137"/>
      <c r="O147" s="137"/>
      <c r="P147" s="137"/>
      <c r="Q147" s="137"/>
    </row>
    <row r="148" spans="2:17" x14ac:dyDescent="0.3">
      <c r="B148" s="173"/>
      <c r="C148" s="173"/>
      <c r="D148" s="20"/>
      <c r="E148" s="137"/>
      <c r="F148" s="137"/>
      <c r="G148" s="137"/>
      <c r="H148" s="137"/>
      <c r="I148" s="137"/>
      <c r="J148" s="137"/>
      <c r="K148" s="137"/>
      <c r="L148" s="137"/>
      <c r="M148" s="137"/>
      <c r="N148" s="137"/>
      <c r="O148" s="137"/>
      <c r="P148" s="137"/>
      <c r="Q148" s="137"/>
    </row>
    <row r="149" spans="2:17" x14ac:dyDescent="0.3">
      <c r="B149" s="173"/>
      <c r="C149" s="173"/>
      <c r="D149" s="20"/>
      <c r="E149" s="137"/>
      <c r="F149" s="137"/>
      <c r="G149" s="137"/>
      <c r="H149" s="137"/>
      <c r="I149" s="137"/>
      <c r="J149" s="137"/>
      <c r="K149" s="137"/>
      <c r="L149" s="137"/>
      <c r="M149" s="137"/>
      <c r="N149" s="137"/>
      <c r="O149" s="137"/>
      <c r="P149" s="137"/>
      <c r="Q149" s="137"/>
    </row>
    <row r="150" spans="2:17" x14ac:dyDescent="0.3">
      <c r="B150" s="173"/>
      <c r="C150" s="173"/>
      <c r="D150" s="20"/>
      <c r="E150" s="137"/>
      <c r="F150" s="137"/>
      <c r="G150" s="137"/>
      <c r="H150" s="137"/>
      <c r="I150" s="137"/>
      <c r="J150" s="137"/>
      <c r="K150" s="137"/>
      <c r="L150" s="137"/>
      <c r="M150" s="137"/>
      <c r="N150" s="137"/>
      <c r="O150" s="137"/>
      <c r="P150" s="137"/>
      <c r="Q150" s="137"/>
    </row>
    <row r="151" spans="2:17" x14ac:dyDescent="0.3">
      <c r="B151" s="173"/>
      <c r="C151" s="173"/>
      <c r="D151" s="20"/>
      <c r="E151" s="137"/>
      <c r="F151" s="137"/>
      <c r="G151" s="137"/>
      <c r="H151" s="137"/>
      <c r="I151" s="137"/>
      <c r="J151" s="137"/>
      <c r="K151" s="137"/>
      <c r="L151" s="137"/>
      <c r="M151" s="137"/>
      <c r="N151" s="137"/>
      <c r="O151" s="137"/>
      <c r="P151" s="137"/>
      <c r="Q151" s="137"/>
    </row>
    <row r="152" spans="2:17" x14ac:dyDescent="0.3">
      <c r="B152" s="173"/>
      <c r="C152" s="173"/>
      <c r="D152" s="20"/>
      <c r="E152" s="137"/>
      <c r="F152" s="137"/>
      <c r="G152" s="137"/>
      <c r="H152" s="137"/>
      <c r="I152" s="137"/>
      <c r="J152" s="137"/>
      <c r="K152" s="137"/>
      <c r="L152" s="137"/>
      <c r="M152" s="137"/>
      <c r="N152" s="137"/>
      <c r="O152" s="137"/>
      <c r="P152" s="137"/>
      <c r="Q152" s="137"/>
    </row>
    <row r="153" spans="2:17" x14ac:dyDescent="0.3">
      <c r="B153" s="173"/>
      <c r="C153" s="173"/>
      <c r="D153" s="20"/>
      <c r="E153" s="137"/>
      <c r="F153" s="137"/>
      <c r="G153" s="137"/>
      <c r="H153" s="137"/>
      <c r="I153" s="137"/>
      <c r="J153" s="137"/>
      <c r="K153" s="137"/>
      <c r="L153" s="137"/>
      <c r="M153" s="137"/>
      <c r="N153" s="137"/>
      <c r="O153" s="137"/>
      <c r="P153" s="137"/>
      <c r="Q153" s="137"/>
    </row>
    <row r="154" spans="2:17" x14ac:dyDescent="0.3">
      <c r="B154" s="173"/>
      <c r="C154" s="173"/>
      <c r="D154" s="20"/>
      <c r="E154" s="137"/>
      <c r="F154" s="137"/>
      <c r="G154" s="137"/>
      <c r="H154" s="137"/>
      <c r="I154" s="137"/>
      <c r="J154" s="137"/>
      <c r="K154" s="137"/>
      <c r="L154" s="137"/>
      <c r="M154" s="137"/>
      <c r="N154" s="137"/>
      <c r="O154" s="137"/>
      <c r="P154" s="137"/>
      <c r="Q154" s="137"/>
    </row>
    <row r="155" spans="2:17" x14ac:dyDescent="0.3">
      <c r="B155" s="173"/>
      <c r="C155" s="173"/>
      <c r="D155" s="20"/>
      <c r="E155" s="137"/>
      <c r="F155" s="137"/>
      <c r="G155" s="137"/>
      <c r="H155" s="137"/>
      <c r="I155" s="137"/>
      <c r="J155" s="137"/>
      <c r="K155" s="137"/>
      <c r="L155" s="137"/>
      <c r="M155" s="137"/>
      <c r="N155" s="137"/>
      <c r="O155" s="137"/>
      <c r="P155" s="137"/>
      <c r="Q155" s="137"/>
    </row>
    <row r="156" spans="2:17" x14ac:dyDescent="0.3">
      <c r="B156" s="173"/>
      <c r="C156" s="173"/>
      <c r="D156" s="20"/>
      <c r="E156" s="137"/>
      <c r="F156" s="137"/>
      <c r="G156" s="137"/>
      <c r="H156" s="137"/>
      <c r="I156" s="137"/>
      <c r="J156" s="137"/>
      <c r="K156" s="137"/>
      <c r="L156" s="137"/>
      <c r="M156" s="137"/>
      <c r="N156" s="137"/>
      <c r="O156" s="137"/>
      <c r="P156" s="137"/>
      <c r="Q156" s="137"/>
    </row>
    <row r="157" spans="2:17" x14ac:dyDescent="0.3">
      <c r="B157" s="173"/>
      <c r="C157" s="173"/>
      <c r="D157" s="20"/>
      <c r="E157" s="137"/>
      <c r="F157" s="137"/>
      <c r="G157" s="137"/>
      <c r="H157" s="137"/>
      <c r="I157" s="137"/>
      <c r="J157" s="137"/>
      <c r="K157" s="137"/>
      <c r="L157" s="137"/>
      <c r="M157" s="137"/>
      <c r="N157" s="137"/>
      <c r="O157" s="137"/>
      <c r="P157" s="137"/>
      <c r="Q157" s="137"/>
    </row>
    <row r="158" spans="2:17" x14ac:dyDescent="0.3">
      <c r="B158" s="173"/>
      <c r="C158" s="173"/>
      <c r="D158" s="20"/>
      <c r="E158" s="137"/>
      <c r="F158" s="137"/>
      <c r="G158" s="137"/>
      <c r="H158" s="137"/>
      <c r="I158" s="137"/>
      <c r="J158" s="137"/>
      <c r="K158" s="137"/>
      <c r="L158" s="137"/>
      <c r="M158" s="137"/>
      <c r="N158" s="137"/>
      <c r="O158" s="137"/>
      <c r="P158" s="137"/>
      <c r="Q158" s="137"/>
    </row>
    <row r="159" spans="2:17" x14ac:dyDescent="0.3">
      <c r="B159" s="173"/>
      <c r="C159" s="173"/>
      <c r="D159" s="20"/>
      <c r="E159" s="137"/>
      <c r="F159" s="137"/>
      <c r="G159" s="137"/>
      <c r="H159" s="137"/>
      <c r="I159" s="137"/>
      <c r="J159" s="137"/>
      <c r="K159" s="137"/>
      <c r="L159" s="137"/>
      <c r="M159" s="137"/>
      <c r="N159" s="137"/>
      <c r="O159" s="137"/>
      <c r="P159" s="137"/>
      <c r="Q159" s="137"/>
    </row>
    <row r="160" spans="2:17" x14ac:dyDescent="0.3">
      <c r="B160" s="173"/>
      <c r="C160" s="173"/>
      <c r="D160" s="20"/>
      <c r="E160" s="137"/>
      <c r="F160" s="137"/>
      <c r="G160" s="137"/>
      <c r="H160" s="137"/>
      <c r="I160" s="137"/>
      <c r="J160" s="137"/>
      <c r="K160" s="137"/>
      <c r="L160" s="137"/>
      <c r="M160" s="137"/>
      <c r="N160" s="137"/>
      <c r="O160" s="137"/>
      <c r="P160" s="137"/>
      <c r="Q160" s="137"/>
    </row>
    <row r="161" spans="2:17" x14ac:dyDescent="0.3">
      <c r="B161" s="173"/>
      <c r="C161" s="173"/>
      <c r="D161" s="20"/>
      <c r="E161" s="137"/>
      <c r="F161" s="137"/>
      <c r="G161" s="137"/>
      <c r="H161" s="137"/>
      <c r="I161" s="137"/>
      <c r="J161" s="137"/>
      <c r="K161" s="137"/>
      <c r="L161" s="137"/>
      <c r="M161" s="137"/>
      <c r="N161" s="137"/>
      <c r="O161" s="137"/>
      <c r="P161" s="137"/>
      <c r="Q161" s="137"/>
    </row>
    <row r="162" spans="2:17" x14ac:dyDescent="0.3">
      <c r="B162" s="173"/>
      <c r="C162" s="173"/>
      <c r="D162" s="20"/>
      <c r="E162" s="137"/>
      <c r="F162" s="137"/>
      <c r="G162" s="137"/>
      <c r="H162" s="137"/>
      <c r="I162" s="137"/>
      <c r="J162" s="137"/>
      <c r="K162" s="137"/>
      <c r="L162" s="137"/>
      <c r="M162" s="137"/>
      <c r="N162" s="137"/>
      <c r="O162" s="137"/>
      <c r="P162" s="137"/>
      <c r="Q162" s="137"/>
    </row>
    <row r="163" spans="2:17" x14ac:dyDescent="0.3">
      <c r="B163" s="173"/>
      <c r="C163" s="173"/>
      <c r="D163" s="20"/>
      <c r="E163" s="137"/>
      <c r="F163" s="137"/>
      <c r="G163" s="137"/>
      <c r="H163" s="137"/>
      <c r="I163" s="137"/>
      <c r="J163" s="137"/>
      <c r="K163" s="137"/>
      <c r="L163" s="137"/>
      <c r="M163" s="137"/>
      <c r="N163" s="137"/>
      <c r="O163" s="137"/>
      <c r="P163" s="137"/>
      <c r="Q163" s="137"/>
    </row>
    <row r="164" spans="2:17" x14ac:dyDescent="0.3">
      <c r="B164" s="173"/>
      <c r="C164" s="173"/>
      <c r="D164" s="20"/>
      <c r="E164" s="137"/>
      <c r="F164" s="137"/>
      <c r="G164" s="137"/>
      <c r="H164" s="137"/>
      <c r="I164" s="137"/>
      <c r="J164" s="137"/>
      <c r="K164" s="137"/>
      <c r="L164" s="137"/>
      <c r="M164" s="137"/>
      <c r="N164" s="137"/>
      <c r="O164" s="137"/>
      <c r="P164" s="137"/>
      <c r="Q164" s="137"/>
    </row>
    <row r="165" spans="2:17" x14ac:dyDescent="0.3">
      <c r="B165" s="173"/>
      <c r="C165" s="173"/>
      <c r="D165" s="20"/>
      <c r="E165" s="137"/>
      <c r="F165" s="137"/>
      <c r="G165" s="137"/>
      <c r="H165" s="137"/>
      <c r="I165" s="137"/>
      <c r="J165" s="137"/>
      <c r="K165" s="137"/>
      <c r="L165" s="137"/>
      <c r="M165" s="137"/>
      <c r="N165" s="137"/>
      <c r="O165" s="137"/>
      <c r="P165" s="137"/>
      <c r="Q165" s="137"/>
    </row>
    <row r="166" spans="2:17" x14ac:dyDescent="0.3">
      <c r="B166" s="173"/>
      <c r="C166" s="173"/>
      <c r="D166" s="20"/>
      <c r="E166" s="137"/>
      <c r="F166" s="137"/>
      <c r="G166" s="137"/>
      <c r="H166" s="137"/>
      <c r="I166" s="137"/>
      <c r="J166" s="137"/>
      <c r="K166" s="137"/>
      <c r="L166" s="137"/>
      <c r="M166" s="137"/>
      <c r="N166" s="137"/>
      <c r="O166" s="137"/>
      <c r="P166" s="137"/>
      <c r="Q166" s="137"/>
    </row>
    <row r="167" spans="2:17" x14ac:dyDescent="0.3">
      <c r="B167" s="173"/>
      <c r="C167" s="173"/>
      <c r="D167" s="20"/>
      <c r="E167" s="137"/>
      <c r="F167" s="137"/>
      <c r="G167" s="137"/>
      <c r="H167" s="137"/>
      <c r="I167" s="137"/>
      <c r="J167" s="137"/>
      <c r="K167" s="137"/>
      <c r="L167" s="137"/>
      <c r="M167" s="137"/>
      <c r="N167" s="137"/>
      <c r="O167" s="137"/>
      <c r="P167" s="137"/>
      <c r="Q167" s="137"/>
    </row>
    <row r="168" spans="2:17" x14ac:dyDescent="0.3">
      <c r="B168" s="173"/>
      <c r="C168" s="173"/>
      <c r="D168" s="20"/>
      <c r="E168" s="137"/>
      <c r="F168" s="137"/>
      <c r="G168" s="137"/>
      <c r="H168" s="137"/>
      <c r="I168" s="137"/>
      <c r="J168" s="137"/>
      <c r="K168" s="137"/>
      <c r="L168" s="137"/>
      <c r="M168" s="137"/>
      <c r="N168" s="137"/>
      <c r="O168" s="137"/>
      <c r="P168" s="137"/>
      <c r="Q168" s="137"/>
    </row>
    <row r="169" spans="2:17" x14ac:dyDescent="0.3">
      <c r="B169" s="173"/>
      <c r="C169" s="173"/>
      <c r="D169" s="20"/>
      <c r="E169" s="137"/>
      <c r="F169" s="137"/>
      <c r="G169" s="137"/>
      <c r="H169" s="137"/>
      <c r="I169" s="137"/>
      <c r="J169" s="137"/>
      <c r="K169" s="137"/>
      <c r="L169" s="137"/>
      <c r="M169" s="137"/>
      <c r="N169" s="137"/>
      <c r="O169" s="137"/>
      <c r="P169" s="137"/>
      <c r="Q169" s="137"/>
    </row>
    <row r="170" spans="2:17" x14ac:dyDescent="0.3">
      <c r="B170" s="173"/>
      <c r="C170" s="173"/>
      <c r="D170" s="20"/>
      <c r="E170" s="137"/>
      <c r="F170" s="137"/>
      <c r="G170" s="137"/>
      <c r="H170" s="137"/>
      <c r="I170" s="137"/>
      <c r="J170" s="137"/>
      <c r="K170" s="137"/>
      <c r="L170" s="137"/>
      <c r="M170" s="137"/>
      <c r="N170" s="137"/>
      <c r="O170" s="137"/>
      <c r="P170" s="137"/>
      <c r="Q170" s="137"/>
    </row>
    <row r="171" spans="2:17" x14ac:dyDescent="0.3">
      <c r="B171" s="173"/>
      <c r="C171" s="173"/>
      <c r="D171" s="20"/>
      <c r="E171" s="137"/>
      <c r="F171" s="137"/>
      <c r="G171" s="137"/>
      <c r="H171" s="137"/>
      <c r="I171" s="137"/>
      <c r="J171" s="137"/>
      <c r="K171" s="137"/>
      <c r="L171" s="137"/>
      <c r="M171" s="137"/>
      <c r="N171" s="137"/>
      <c r="O171" s="137"/>
      <c r="P171" s="137"/>
      <c r="Q171" s="137"/>
    </row>
    <row r="172" spans="2:17" x14ac:dyDescent="0.3">
      <c r="B172" s="173"/>
      <c r="C172" s="173"/>
      <c r="D172" s="20"/>
      <c r="E172" s="137"/>
      <c r="F172" s="137"/>
      <c r="G172" s="137"/>
      <c r="H172" s="137"/>
      <c r="I172" s="137"/>
      <c r="J172" s="137"/>
      <c r="K172" s="137"/>
      <c r="L172" s="137"/>
      <c r="M172" s="137"/>
      <c r="N172" s="137"/>
      <c r="O172" s="137"/>
      <c r="P172" s="137"/>
      <c r="Q172" s="137"/>
    </row>
    <row r="173" spans="2:17" x14ac:dyDescent="0.3">
      <c r="B173" s="173"/>
      <c r="C173" s="173"/>
      <c r="D173" s="20"/>
      <c r="E173" s="137"/>
      <c r="F173" s="137"/>
      <c r="G173" s="137"/>
      <c r="H173" s="137"/>
      <c r="I173" s="137"/>
      <c r="J173" s="137"/>
      <c r="K173" s="137"/>
      <c r="L173" s="137"/>
      <c r="M173" s="137"/>
      <c r="N173" s="137"/>
      <c r="O173" s="137"/>
      <c r="P173" s="137"/>
      <c r="Q173" s="137"/>
    </row>
    <row r="174" spans="2:17" x14ac:dyDescent="0.3">
      <c r="B174" s="173"/>
      <c r="C174" s="173"/>
      <c r="D174" s="20"/>
      <c r="E174" s="137"/>
      <c r="F174" s="137"/>
      <c r="G174" s="137"/>
      <c r="H174" s="137"/>
      <c r="I174" s="137"/>
      <c r="J174" s="137"/>
      <c r="K174" s="137"/>
      <c r="L174" s="137"/>
      <c r="M174" s="137"/>
      <c r="N174" s="137"/>
      <c r="O174" s="137"/>
      <c r="P174" s="137"/>
      <c r="Q174" s="137"/>
    </row>
    <row r="175" spans="2:17" x14ac:dyDescent="0.3">
      <c r="B175" s="173"/>
      <c r="C175" s="173"/>
      <c r="D175" s="20"/>
      <c r="E175" s="137"/>
      <c r="F175" s="137"/>
      <c r="G175" s="137"/>
      <c r="H175" s="137"/>
      <c r="I175" s="137"/>
      <c r="J175" s="137"/>
      <c r="K175" s="137"/>
      <c r="L175" s="137"/>
      <c r="M175" s="137"/>
      <c r="N175" s="137"/>
      <c r="O175" s="137"/>
      <c r="P175" s="137"/>
      <c r="Q175" s="137"/>
    </row>
    <row r="176" spans="2:17" x14ac:dyDescent="0.3">
      <c r="B176" s="173"/>
      <c r="C176" s="173"/>
      <c r="D176" s="20"/>
      <c r="E176" s="137"/>
      <c r="F176" s="137"/>
      <c r="G176" s="137"/>
      <c r="H176" s="137"/>
      <c r="I176" s="137"/>
      <c r="J176" s="137"/>
      <c r="K176" s="137"/>
      <c r="L176" s="137"/>
      <c r="M176" s="137"/>
      <c r="N176" s="137"/>
      <c r="O176" s="137"/>
      <c r="P176" s="137"/>
      <c r="Q176" s="137"/>
    </row>
    <row r="177" spans="2:17" x14ac:dyDescent="0.3">
      <c r="B177" s="173"/>
      <c r="C177" s="173"/>
      <c r="D177" s="20"/>
      <c r="E177" s="137"/>
      <c r="F177" s="137"/>
      <c r="G177" s="137"/>
      <c r="H177" s="137"/>
      <c r="I177" s="137"/>
      <c r="J177" s="137"/>
      <c r="K177" s="137"/>
      <c r="L177" s="137"/>
      <c r="M177" s="137"/>
      <c r="N177" s="137"/>
      <c r="O177" s="137"/>
      <c r="P177" s="137"/>
      <c r="Q177" s="137"/>
    </row>
    <row r="178" spans="2:17" x14ac:dyDescent="0.3">
      <c r="B178" s="173"/>
      <c r="C178" s="173"/>
      <c r="D178" s="20"/>
      <c r="E178" s="137"/>
      <c r="F178" s="137"/>
      <c r="G178" s="137"/>
      <c r="H178" s="137"/>
      <c r="I178" s="137"/>
      <c r="J178" s="137"/>
      <c r="K178" s="137"/>
      <c r="L178" s="137"/>
      <c r="M178" s="137"/>
      <c r="N178" s="137"/>
      <c r="O178" s="137"/>
      <c r="P178" s="137"/>
      <c r="Q178" s="137"/>
    </row>
    <row r="179" spans="2:17" x14ac:dyDescent="0.3">
      <c r="B179" s="173"/>
      <c r="C179" s="173"/>
      <c r="D179" s="20"/>
      <c r="E179" s="137"/>
      <c r="F179" s="137"/>
      <c r="G179" s="137"/>
      <c r="H179" s="137"/>
      <c r="I179" s="137"/>
      <c r="J179" s="137"/>
      <c r="K179" s="137"/>
      <c r="L179" s="137"/>
      <c r="M179" s="137"/>
      <c r="N179" s="137"/>
      <c r="O179" s="137"/>
      <c r="P179" s="137"/>
      <c r="Q179" s="137"/>
    </row>
    <row r="180" spans="2:17" x14ac:dyDescent="0.3">
      <c r="B180" s="173"/>
      <c r="C180" s="173"/>
      <c r="D180" s="20"/>
      <c r="E180" s="137"/>
      <c r="F180" s="137"/>
      <c r="G180" s="137"/>
      <c r="H180" s="137"/>
      <c r="I180" s="137"/>
      <c r="J180" s="137"/>
      <c r="K180" s="137"/>
      <c r="L180" s="137"/>
      <c r="M180" s="137"/>
      <c r="N180" s="137"/>
      <c r="O180" s="137"/>
      <c r="P180" s="137"/>
      <c r="Q180" s="137"/>
    </row>
    <row r="181" spans="2:17" x14ac:dyDescent="0.3">
      <c r="B181" s="173"/>
      <c r="C181" s="173"/>
      <c r="D181" s="20"/>
      <c r="E181" s="137"/>
      <c r="F181" s="137"/>
      <c r="G181" s="137"/>
      <c r="H181" s="137"/>
      <c r="I181" s="137"/>
      <c r="J181" s="137"/>
      <c r="K181" s="137"/>
      <c r="L181" s="137"/>
      <c r="M181" s="137"/>
      <c r="N181" s="137"/>
      <c r="O181" s="137"/>
      <c r="P181" s="137"/>
      <c r="Q181" s="137"/>
    </row>
    <row r="182" spans="2:17" x14ac:dyDescent="0.3">
      <c r="B182" s="173"/>
      <c r="C182" s="173"/>
      <c r="D182" s="20"/>
      <c r="E182" s="137"/>
      <c r="F182" s="137"/>
      <c r="G182" s="137"/>
      <c r="H182" s="137"/>
      <c r="I182" s="137"/>
      <c r="J182" s="137"/>
      <c r="K182" s="137"/>
      <c r="L182" s="137"/>
      <c r="M182" s="137"/>
      <c r="N182" s="137"/>
      <c r="O182" s="137"/>
      <c r="P182" s="137"/>
      <c r="Q182" s="137"/>
    </row>
    <row r="183" spans="2:17" x14ac:dyDescent="0.3">
      <c r="B183" s="173"/>
      <c r="C183" s="173"/>
      <c r="D183" s="20"/>
      <c r="E183" s="137"/>
      <c r="F183" s="137"/>
      <c r="G183" s="137"/>
      <c r="H183" s="137"/>
      <c r="I183" s="137"/>
      <c r="J183" s="137"/>
      <c r="K183" s="137"/>
      <c r="L183" s="137"/>
      <c r="M183" s="137"/>
      <c r="N183" s="137"/>
      <c r="O183" s="137"/>
      <c r="P183" s="137"/>
      <c r="Q183" s="137"/>
    </row>
    <row r="184" spans="2:17" x14ac:dyDescent="0.3">
      <c r="B184" s="173"/>
      <c r="C184" s="173"/>
      <c r="D184" s="20"/>
      <c r="E184" s="137"/>
      <c r="F184" s="137"/>
      <c r="G184" s="137"/>
      <c r="H184" s="137"/>
      <c r="I184" s="137"/>
      <c r="J184" s="137"/>
      <c r="K184" s="137"/>
      <c r="L184" s="137"/>
      <c r="M184" s="137"/>
      <c r="N184" s="137"/>
      <c r="O184" s="137"/>
      <c r="P184" s="137"/>
      <c r="Q184" s="137"/>
    </row>
    <row r="185" spans="2:17" x14ac:dyDescent="0.3">
      <c r="B185" s="173"/>
      <c r="C185" s="173"/>
      <c r="D185" s="20"/>
      <c r="E185" s="137"/>
      <c r="F185" s="137"/>
      <c r="G185" s="137"/>
      <c r="H185" s="137"/>
      <c r="I185" s="137"/>
      <c r="J185" s="137"/>
      <c r="K185" s="137"/>
      <c r="L185" s="137"/>
      <c r="M185" s="137"/>
      <c r="N185" s="137"/>
      <c r="O185" s="137"/>
      <c r="P185" s="137"/>
      <c r="Q185" s="137"/>
    </row>
    <row r="186" spans="2:17" x14ac:dyDescent="0.3">
      <c r="B186" s="173"/>
      <c r="C186" s="173"/>
      <c r="D186" s="20"/>
      <c r="E186" s="137"/>
      <c r="F186" s="137"/>
      <c r="G186" s="137"/>
      <c r="H186" s="137"/>
      <c r="I186" s="137"/>
      <c r="J186" s="137"/>
      <c r="K186" s="137"/>
      <c r="L186" s="137"/>
      <c r="M186" s="137"/>
      <c r="N186" s="137"/>
      <c r="O186" s="137"/>
      <c r="P186" s="137"/>
      <c r="Q186" s="137"/>
    </row>
    <row r="187" spans="2:17" x14ac:dyDescent="0.3">
      <c r="B187" s="173"/>
      <c r="C187" s="173"/>
      <c r="D187" s="20"/>
      <c r="E187" s="137"/>
      <c r="F187" s="137"/>
      <c r="G187" s="137"/>
      <c r="H187" s="137"/>
      <c r="I187" s="137"/>
      <c r="J187" s="137"/>
      <c r="K187" s="137"/>
      <c r="L187" s="137"/>
      <c r="M187" s="137"/>
      <c r="N187" s="137"/>
      <c r="O187" s="137"/>
      <c r="P187" s="137"/>
      <c r="Q187" s="137"/>
    </row>
    <row r="188" spans="2:17" x14ac:dyDescent="0.3">
      <c r="B188" s="173"/>
      <c r="C188" s="173"/>
      <c r="D188" s="20"/>
      <c r="E188" s="137"/>
      <c r="F188" s="137"/>
      <c r="G188" s="137"/>
      <c r="H188" s="137"/>
      <c r="I188" s="137"/>
      <c r="J188" s="137"/>
      <c r="K188" s="137"/>
      <c r="L188" s="137"/>
      <c r="M188" s="137"/>
      <c r="N188" s="137"/>
      <c r="O188" s="137"/>
      <c r="P188" s="137"/>
      <c r="Q188" s="137"/>
    </row>
    <row r="189" spans="2:17" x14ac:dyDescent="0.3">
      <c r="B189" s="173"/>
      <c r="C189" s="173"/>
      <c r="D189" s="20"/>
      <c r="E189" s="137"/>
      <c r="F189" s="137"/>
      <c r="G189" s="137"/>
      <c r="H189" s="137"/>
      <c r="I189" s="137"/>
      <c r="J189" s="137"/>
      <c r="K189" s="137"/>
      <c r="L189" s="137"/>
      <c r="M189" s="137"/>
      <c r="N189" s="137"/>
      <c r="O189" s="137"/>
      <c r="P189" s="137"/>
      <c r="Q189" s="137"/>
    </row>
    <row r="190" spans="2:17" x14ac:dyDescent="0.3">
      <c r="B190" s="173"/>
      <c r="C190" s="173"/>
      <c r="D190" s="20"/>
      <c r="E190" s="137"/>
      <c r="F190" s="137"/>
      <c r="G190" s="137"/>
      <c r="H190" s="137"/>
      <c r="I190" s="137"/>
      <c r="J190" s="137"/>
      <c r="K190" s="137"/>
      <c r="L190" s="137"/>
      <c r="M190" s="137"/>
      <c r="N190" s="137"/>
      <c r="O190" s="137"/>
      <c r="P190" s="137"/>
      <c r="Q190" s="137"/>
    </row>
    <row r="191" spans="2:17" x14ac:dyDescent="0.3">
      <c r="B191" s="173"/>
      <c r="C191" s="173"/>
      <c r="D191" s="20"/>
      <c r="E191" s="137"/>
      <c r="F191" s="137"/>
      <c r="G191" s="137"/>
      <c r="H191" s="137"/>
      <c r="I191" s="137"/>
      <c r="J191" s="137"/>
      <c r="K191" s="137"/>
      <c r="L191" s="137"/>
      <c r="M191" s="137"/>
      <c r="N191" s="137"/>
      <c r="O191" s="137"/>
      <c r="P191" s="137"/>
      <c r="Q191" s="137"/>
    </row>
    <row r="192" spans="2:17" x14ac:dyDescent="0.3">
      <c r="B192" s="173"/>
      <c r="C192" s="173"/>
      <c r="D192" s="20"/>
      <c r="E192" s="137"/>
      <c r="F192" s="137"/>
      <c r="G192" s="137"/>
      <c r="H192" s="137"/>
      <c r="I192" s="137"/>
      <c r="J192" s="137"/>
      <c r="K192" s="137"/>
      <c r="L192" s="137"/>
      <c r="M192" s="137"/>
      <c r="N192" s="137"/>
      <c r="O192" s="137"/>
      <c r="P192" s="137"/>
      <c r="Q192" s="137"/>
    </row>
    <row r="193" spans="2:17" x14ac:dyDescent="0.3">
      <c r="B193" s="173"/>
      <c r="C193" s="173"/>
      <c r="D193" s="20"/>
      <c r="E193" s="137"/>
      <c r="F193" s="137"/>
      <c r="G193" s="137"/>
      <c r="H193" s="137"/>
      <c r="I193" s="137"/>
      <c r="J193" s="137"/>
      <c r="K193" s="137"/>
      <c r="L193" s="137"/>
      <c r="M193" s="137"/>
      <c r="N193" s="137"/>
      <c r="O193" s="137"/>
      <c r="P193" s="137"/>
      <c r="Q193" s="137"/>
    </row>
    <row r="194" spans="2:17" x14ac:dyDescent="0.3">
      <c r="B194" s="173"/>
      <c r="C194" s="173"/>
      <c r="D194" s="20"/>
      <c r="E194" s="137"/>
      <c r="F194" s="137"/>
      <c r="G194" s="137"/>
      <c r="H194" s="137"/>
      <c r="I194" s="137"/>
      <c r="J194" s="137"/>
      <c r="K194" s="137"/>
      <c r="L194" s="137"/>
      <c r="M194" s="137"/>
      <c r="N194" s="137"/>
      <c r="O194" s="137"/>
      <c r="P194" s="137"/>
      <c r="Q194" s="137"/>
    </row>
    <row r="195" spans="2:17" x14ac:dyDescent="0.3">
      <c r="B195" s="173"/>
      <c r="C195" s="173"/>
      <c r="D195" s="20"/>
      <c r="E195" s="137"/>
      <c r="F195" s="137"/>
      <c r="G195" s="137"/>
      <c r="H195" s="137"/>
      <c r="I195" s="137"/>
      <c r="J195" s="137"/>
      <c r="K195" s="137"/>
      <c r="L195" s="137"/>
      <c r="M195" s="137"/>
      <c r="N195" s="137"/>
      <c r="O195" s="137"/>
      <c r="P195" s="137"/>
      <c r="Q195" s="137"/>
    </row>
    <row r="196" spans="2:17" x14ac:dyDescent="0.3">
      <c r="B196" s="173"/>
      <c r="C196" s="173"/>
      <c r="D196" s="20"/>
      <c r="E196" s="137"/>
      <c r="F196" s="137"/>
      <c r="G196" s="137"/>
      <c r="H196" s="137"/>
      <c r="I196" s="137"/>
      <c r="J196" s="137"/>
      <c r="K196" s="137"/>
      <c r="L196" s="137"/>
      <c r="M196" s="137"/>
      <c r="N196" s="137"/>
      <c r="O196" s="137"/>
      <c r="P196" s="137"/>
      <c r="Q196" s="137"/>
    </row>
    <row r="197" spans="2:17" x14ac:dyDescent="0.3">
      <c r="B197" s="173"/>
      <c r="C197" s="173"/>
      <c r="D197" s="20"/>
      <c r="E197" s="137"/>
      <c r="F197" s="137"/>
      <c r="G197" s="137"/>
      <c r="H197" s="137"/>
      <c r="I197" s="137"/>
      <c r="J197" s="137"/>
      <c r="K197" s="137"/>
      <c r="L197" s="137"/>
      <c r="M197" s="137"/>
      <c r="N197" s="137"/>
      <c r="O197" s="137"/>
      <c r="P197" s="137"/>
      <c r="Q197" s="137"/>
    </row>
    <row r="198" spans="2:17" x14ac:dyDescent="0.3">
      <c r="B198" s="173"/>
      <c r="C198" s="173"/>
      <c r="D198" s="20"/>
      <c r="E198" s="137"/>
      <c r="F198" s="137"/>
      <c r="G198" s="137"/>
      <c r="H198" s="137"/>
      <c r="I198" s="137"/>
      <c r="J198" s="137"/>
      <c r="K198" s="137"/>
      <c r="L198" s="137"/>
      <c r="M198" s="137"/>
      <c r="N198" s="137"/>
      <c r="O198" s="137"/>
      <c r="P198" s="137"/>
      <c r="Q198" s="137"/>
    </row>
    <row r="199" spans="2:17" x14ac:dyDescent="0.3">
      <c r="B199" s="173"/>
      <c r="C199" s="173"/>
      <c r="D199" s="20"/>
      <c r="E199" s="137"/>
      <c r="F199" s="137"/>
      <c r="G199" s="137"/>
      <c r="H199" s="137"/>
      <c r="I199" s="137"/>
      <c r="J199" s="137"/>
      <c r="K199" s="137"/>
      <c r="L199" s="137"/>
      <c r="M199" s="137"/>
      <c r="N199" s="137"/>
      <c r="O199" s="137"/>
      <c r="P199" s="137"/>
      <c r="Q199" s="137"/>
    </row>
    <row r="200" spans="2:17" x14ac:dyDescent="0.3">
      <c r="B200" s="173"/>
      <c r="C200" s="173"/>
      <c r="D200" s="20"/>
      <c r="E200" s="137"/>
      <c r="F200" s="137"/>
      <c r="G200" s="137"/>
      <c r="H200" s="137"/>
      <c r="I200" s="137"/>
      <c r="J200" s="137"/>
      <c r="K200" s="137"/>
      <c r="L200" s="137"/>
      <c r="M200" s="137"/>
      <c r="N200" s="137"/>
      <c r="O200" s="137"/>
      <c r="P200" s="137"/>
      <c r="Q200" s="137"/>
    </row>
    <row r="201" spans="2:17" x14ac:dyDescent="0.3">
      <c r="B201" s="173"/>
      <c r="C201" s="173"/>
      <c r="D201" s="20"/>
      <c r="E201" s="137"/>
      <c r="F201" s="137"/>
      <c r="G201" s="137"/>
      <c r="H201" s="137"/>
      <c r="I201" s="137"/>
      <c r="J201" s="137"/>
      <c r="K201" s="137"/>
      <c r="L201" s="137"/>
      <c r="M201" s="137"/>
      <c r="N201" s="137"/>
      <c r="O201" s="137"/>
      <c r="P201" s="137"/>
      <c r="Q201" s="137"/>
    </row>
    <row r="202" spans="2:17" x14ac:dyDescent="0.3">
      <c r="B202" s="173"/>
      <c r="C202" s="173"/>
      <c r="D202" s="20"/>
      <c r="E202" s="137"/>
      <c r="F202" s="137"/>
      <c r="G202" s="137"/>
      <c r="H202" s="137"/>
      <c r="I202" s="137"/>
      <c r="J202" s="137"/>
      <c r="K202" s="137"/>
      <c r="L202" s="137"/>
      <c r="M202" s="137"/>
      <c r="N202" s="137"/>
      <c r="O202" s="137"/>
      <c r="P202" s="137"/>
      <c r="Q202" s="137"/>
    </row>
    <row r="203" spans="2:17" x14ac:dyDescent="0.3">
      <c r="B203" s="173"/>
      <c r="C203" s="173"/>
      <c r="D203" s="20"/>
      <c r="E203" s="137"/>
      <c r="F203" s="137"/>
      <c r="G203" s="137"/>
      <c r="H203" s="137"/>
      <c r="I203" s="137"/>
      <c r="J203" s="137"/>
      <c r="K203" s="137"/>
      <c r="L203" s="137"/>
      <c r="M203" s="137"/>
      <c r="N203" s="137"/>
      <c r="O203" s="137"/>
      <c r="P203" s="137"/>
      <c r="Q203" s="137"/>
    </row>
    <row r="204" spans="2:17" x14ac:dyDescent="0.3">
      <c r="B204" s="173"/>
      <c r="C204" s="173"/>
      <c r="D204" s="20"/>
      <c r="E204" s="137"/>
      <c r="F204" s="137"/>
      <c r="G204" s="137"/>
      <c r="H204" s="137"/>
      <c r="I204" s="137"/>
      <c r="J204" s="137"/>
      <c r="K204" s="137"/>
      <c r="L204" s="137"/>
      <c r="M204" s="137"/>
      <c r="N204" s="137"/>
      <c r="O204" s="137"/>
      <c r="P204" s="137"/>
      <c r="Q204" s="137"/>
    </row>
    <row r="205" spans="2:17" x14ac:dyDescent="0.3">
      <c r="B205" s="173"/>
      <c r="C205" s="173"/>
      <c r="D205" s="20"/>
      <c r="E205" s="137"/>
      <c r="F205" s="137"/>
      <c r="G205" s="137"/>
      <c r="H205" s="137"/>
      <c r="I205" s="137"/>
      <c r="J205" s="137"/>
      <c r="K205" s="137"/>
      <c r="L205" s="137"/>
      <c r="M205" s="137"/>
      <c r="N205" s="137"/>
      <c r="O205" s="137"/>
      <c r="P205" s="137"/>
      <c r="Q205" s="137"/>
    </row>
    <row r="206" spans="2:17" x14ac:dyDescent="0.3">
      <c r="B206" s="173"/>
      <c r="C206" s="173"/>
      <c r="D206" s="20"/>
      <c r="E206" s="137"/>
      <c r="F206" s="137"/>
      <c r="G206" s="137"/>
      <c r="H206" s="137"/>
      <c r="I206" s="137"/>
      <c r="J206" s="137"/>
      <c r="K206" s="137"/>
      <c r="L206" s="137"/>
      <c r="M206" s="137"/>
      <c r="N206" s="137"/>
      <c r="O206" s="137"/>
      <c r="P206" s="137"/>
      <c r="Q206" s="137"/>
    </row>
    <row r="207" spans="2:17" x14ac:dyDescent="0.3">
      <c r="B207" s="173"/>
      <c r="C207" s="173"/>
      <c r="D207" s="20"/>
      <c r="E207" s="137"/>
      <c r="F207" s="137"/>
      <c r="G207" s="137"/>
      <c r="H207" s="137"/>
      <c r="I207" s="137"/>
      <c r="J207" s="137"/>
      <c r="K207" s="137"/>
      <c r="L207" s="137"/>
      <c r="M207" s="137"/>
      <c r="N207" s="137"/>
      <c r="O207" s="137"/>
      <c r="P207" s="137"/>
      <c r="Q207" s="137"/>
    </row>
    <row r="208" spans="2:17" x14ac:dyDescent="0.3">
      <c r="B208" s="173"/>
      <c r="C208" s="173"/>
      <c r="D208" s="20"/>
      <c r="E208" s="137"/>
      <c r="F208" s="137"/>
      <c r="G208" s="137"/>
      <c r="H208" s="137"/>
      <c r="I208" s="137"/>
      <c r="J208" s="137"/>
      <c r="K208" s="137"/>
      <c r="L208" s="137"/>
      <c r="M208" s="137"/>
      <c r="N208" s="137"/>
      <c r="O208" s="137"/>
      <c r="P208" s="137"/>
      <c r="Q208" s="137"/>
    </row>
    <row r="209" spans="2:17" x14ac:dyDescent="0.3">
      <c r="B209" s="173"/>
      <c r="C209" s="173"/>
      <c r="D209" s="20"/>
      <c r="E209" s="137"/>
      <c r="F209" s="137"/>
      <c r="G209" s="137"/>
      <c r="H209" s="137"/>
      <c r="I209" s="137"/>
      <c r="J209" s="137"/>
      <c r="K209" s="137"/>
      <c r="L209" s="137"/>
      <c r="M209" s="137"/>
      <c r="N209" s="137"/>
      <c r="O209" s="137"/>
      <c r="P209" s="137"/>
      <c r="Q209" s="137"/>
    </row>
    <row r="210" spans="2:17" x14ac:dyDescent="0.3">
      <c r="B210" s="173"/>
      <c r="C210" s="173"/>
      <c r="D210" s="20"/>
      <c r="E210" s="137"/>
      <c r="F210" s="137"/>
      <c r="G210" s="137"/>
      <c r="H210" s="137"/>
      <c r="I210" s="137"/>
      <c r="J210" s="137"/>
      <c r="K210" s="137"/>
      <c r="L210" s="137"/>
      <c r="M210" s="137"/>
      <c r="N210" s="137"/>
      <c r="O210" s="137"/>
      <c r="P210" s="137"/>
      <c r="Q210" s="137"/>
    </row>
    <row r="211" spans="2:17" x14ac:dyDescent="0.3">
      <c r="B211" s="173"/>
      <c r="C211" s="173"/>
      <c r="D211" s="20"/>
      <c r="E211" s="137"/>
      <c r="F211" s="137"/>
      <c r="G211" s="137"/>
      <c r="H211" s="137"/>
      <c r="I211" s="137"/>
      <c r="J211" s="137"/>
      <c r="K211" s="137"/>
      <c r="L211" s="137"/>
      <c r="M211" s="137"/>
      <c r="N211" s="137"/>
      <c r="O211" s="137"/>
      <c r="P211" s="137"/>
      <c r="Q211" s="137"/>
    </row>
    <row r="212" spans="2:17" x14ac:dyDescent="0.3">
      <c r="B212" s="173"/>
      <c r="C212" s="173"/>
      <c r="D212" s="20"/>
      <c r="E212" s="137"/>
      <c r="F212" s="137"/>
      <c r="G212" s="137"/>
      <c r="H212" s="137"/>
      <c r="I212" s="137"/>
      <c r="J212" s="137"/>
      <c r="K212" s="137"/>
      <c r="L212" s="137"/>
      <c r="M212" s="137"/>
      <c r="N212" s="137"/>
      <c r="O212" s="137"/>
      <c r="P212" s="137"/>
      <c r="Q212" s="137"/>
    </row>
    <row r="213" spans="2:17" x14ac:dyDescent="0.3">
      <c r="B213" s="173"/>
      <c r="C213" s="173"/>
      <c r="D213" s="20"/>
      <c r="E213" s="137"/>
      <c r="F213" s="137"/>
      <c r="G213" s="137"/>
      <c r="H213" s="137"/>
      <c r="I213" s="137"/>
      <c r="J213" s="137"/>
      <c r="K213" s="137"/>
      <c r="L213" s="137"/>
      <c r="M213" s="137"/>
      <c r="N213" s="137"/>
      <c r="O213" s="137"/>
      <c r="P213" s="137"/>
      <c r="Q213" s="137"/>
    </row>
    <row r="214" spans="2:17" x14ac:dyDescent="0.3">
      <c r="B214" s="173"/>
      <c r="C214" s="173"/>
      <c r="D214" s="20"/>
      <c r="E214" s="137"/>
      <c r="F214" s="137"/>
      <c r="G214" s="137"/>
      <c r="H214" s="137"/>
      <c r="I214" s="137"/>
      <c r="J214" s="137"/>
      <c r="K214" s="137"/>
      <c r="L214" s="137"/>
      <c r="M214" s="137"/>
      <c r="N214" s="137"/>
      <c r="O214" s="137"/>
      <c r="P214" s="137"/>
      <c r="Q214" s="137"/>
    </row>
    <row r="215" spans="2:17" x14ac:dyDescent="0.3">
      <c r="B215" s="173"/>
      <c r="C215" s="173"/>
      <c r="D215" s="20"/>
      <c r="E215" s="137"/>
      <c r="F215" s="137"/>
      <c r="G215" s="137"/>
      <c r="H215" s="137"/>
      <c r="I215" s="137"/>
      <c r="J215" s="137"/>
      <c r="K215" s="137"/>
      <c r="L215" s="137"/>
      <c r="M215" s="137"/>
      <c r="N215" s="137"/>
      <c r="O215" s="137"/>
      <c r="P215" s="137"/>
      <c r="Q215" s="137"/>
    </row>
    <row r="216" spans="2:17" x14ac:dyDescent="0.3">
      <c r="B216" s="173"/>
      <c r="C216" s="173"/>
      <c r="D216" s="20"/>
      <c r="E216" s="137"/>
      <c r="F216" s="137"/>
      <c r="G216" s="137"/>
      <c r="H216" s="137"/>
      <c r="I216" s="137"/>
      <c r="J216" s="137"/>
      <c r="K216" s="137"/>
      <c r="L216" s="137"/>
      <c r="M216" s="137"/>
      <c r="N216" s="137"/>
      <c r="O216" s="137"/>
      <c r="P216" s="137"/>
      <c r="Q216" s="137"/>
    </row>
    <row r="217" spans="2:17" x14ac:dyDescent="0.3">
      <c r="B217" s="173"/>
      <c r="C217" s="173"/>
      <c r="D217" s="20"/>
      <c r="E217" s="137"/>
      <c r="F217" s="137"/>
      <c r="G217" s="137"/>
      <c r="H217" s="137"/>
      <c r="I217" s="137"/>
      <c r="J217" s="137"/>
      <c r="K217" s="137"/>
      <c r="L217" s="137"/>
      <c r="M217" s="137"/>
      <c r="N217" s="137"/>
      <c r="O217" s="137"/>
      <c r="P217" s="137"/>
      <c r="Q217" s="137"/>
    </row>
    <row r="218" spans="2:17" x14ac:dyDescent="0.3">
      <c r="B218" s="173"/>
      <c r="C218" s="173"/>
      <c r="D218" s="20"/>
      <c r="E218" s="137"/>
      <c r="F218" s="137"/>
      <c r="G218" s="137"/>
      <c r="H218" s="137"/>
      <c r="I218" s="137"/>
      <c r="J218" s="137"/>
      <c r="K218" s="137"/>
      <c r="L218" s="137"/>
      <c r="M218" s="137"/>
      <c r="N218" s="137"/>
      <c r="O218" s="137"/>
      <c r="P218" s="137"/>
      <c r="Q218" s="137"/>
    </row>
    <row r="219" spans="2:17" x14ac:dyDescent="0.3">
      <c r="B219" s="173"/>
      <c r="C219" s="173"/>
      <c r="D219" s="20"/>
      <c r="E219" s="137"/>
      <c r="F219" s="137"/>
      <c r="G219" s="137"/>
      <c r="H219" s="137"/>
      <c r="I219" s="137"/>
      <c r="J219" s="137"/>
      <c r="K219" s="137"/>
      <c r="L219" s="137"/>
      <c r="M219" s="137"/>
      <c r="N219" s="137"/>
      <c r="O219" s="137"/>
      <c r="P219" s="137"/>
      <c r="Q219" s="137"/>
    </row>
    <row r="220" spans="2:17" x14ac:dyDescent="0.3">
      <c r="B220" s="173"/>
      <c r="C220" s="173"/>
      <c r="D220" s="20"/>
      <c r="E220" s="137"/>
      <c r="F220" s="137"/>
      <c r="G220" s="137"/>
      <c r="H220" s="137"/>
      <c r="I220" s="137"/>
      <c r="J220" s="137"/>
      <c r="K220" s="137"/>
      <c r="L220" s="137"/>
      <c r="M220" s="137"/>
      <c r="N220" s="137"/>
      <c r="O220" s="137"/>
      <c r="P220" s="137"/>
      <c r="Q220" s="137"/>
    </row>
    <row r="221" spans="2:17" x14ac:dyDescent="0.3">
      <c r="B221" s="173"/>
      <c r="C221" s="173"/>
      <c r="D221" s="20"/>
      <c r="E221" s="137"/>
      <c r="F221" s="137"/>
      <c r="G221" s="137"/>
      <c r="H221" s="137"/>
      <c r="I221" s="137"/>
      <c r="J221" s="137"/>
      <c r="K221" s="137"/>
      <c r="L221" s="137"/>
      <c r="M221" s="137"/>
      <c r="N221" s="137"/>
      <c r="O221" s="137"/>
      <c r="P221" s="137"/>
      <c r="Q221" s="137"/>
    </row>
    <row r="222" spans="2:17" x14ac:dyDescent="0.3">
      <c r="B222" s="173"/>
      <c r="C222" s="173"/>
      <c r="D222" s="20"/>
      <c r="E222" s="137"/>
      <c r="F222" s="137"/>
      <c r="G222" s="137"/>
      <c r="H222" s="137"/>
      <c r="I222" s="137"/>
      <c r="J222" s="137"/>
      <c r="K222" s="137"/>
      <c r="L222" s="137"/>
      <c r="M222" s="137"/>
      <c r="N222" s="137"/>
      <c r="O222" s="137"/>
      <c r="P222" s="137"/>
      <c r="Q222" s="137"/>
    </row>
    <row r="223" spans="2:17" x14ac:dyDescent="0.3">
      <c r="B223" s="173"/>
      <c r="C223" s="173"/>
      <c r="D223" s="20"/>
      <c r="E223" s="137"/>
      <c r="F223" s="137"/>
      <c r="G223" s="137"/>
      <c r="H223" s="137"/>
      <c r="I223" s="137"/>
      <c r="J223" s="137"/>
      <c r="K223" s="137"/>
      <c r="L223" s="137"/>
      <c r="M223" s="137"/>
      <c r="N223" s="137"/>
      <c r="O223" s="137"/>
      <c r="P223" s="137"/>
      <c r="Q223" s="137"/>
    </row>
    <row r="224" spans="2:17" x14ac:dyDescent="0.3">
      <c r="B224" s="173"/>
      <c r="C224" s="173"/>
      <c r="D224" s="20"/>
      <c r="E224" s="137"/>
      <c r="F224" s="137"/>
      <c r="G224" s="137"/>
      <c r="H224" s="137"/>
      <c r="I224" s="137"/>
      <c r="J224" s="137"/>
      <c r="K224" s="137"/>
      <c r="L224" s="137"/>
      <c r="M224" s="137"/>
      <c r="N224" s="137"/>
      <c r="O224" s="137"/>
      <c r="P224" s="137"/>
      <c r="Q224" s="137"/>
    </row>
    <row r="225" spans="2:17" x14ac:dyDescent="0.3">
      <c r="B225" s="173"/>
      <c r="C225" s="173"/>
      <c r="D225" s="20"/>
      <c r="E225" s="137"/>
      <c r="F225" s="137"/>
      <c r="G225" s="137"/>
      <c r="H225" s="137"/>
      <c r="I225" s="137"/>
      <c r="J225" s="137"/>
      <c r="K225" s="137"/>
      <c r="L225" s="137"/>
      <c r="M225" s="137"/>
      <c r="N225" s="137"/>
      <c r="O225" s="137"/>
      <c r="P225" s="137"/>
      <c r="Q225" s="137"/>
    </row>
    <row r="226" spans="2:17" x14ac:dyDescent="0.3">
      <c r="B226" s="173"/>
      <c r="C226" s="173"/>
      <c r="D226" s="20"/>
      <c r="E226" s="137"/>
      <c r="F226" s="137"/>
      <c r="G226" s="137"/>
      <c r="H226" s="137"/>
      <c r="I226" s="137"/>
      <c r="J226" s="137"/>
      <c r="K226" s="137"/>
      <c r="L226" s="137"/>
      <c r="M226" s="137"/>
      <c r="N226" s="137"/>
      <c r="O226" s="137"/>
      <c r="P226" s="137"/>
      <c r="Q226" s="137"/>
    </row>
    <row r="227" spans="2:17" x14ac:dyDescent="0.3">
      <c r="B227" s="173"/>
      <c r="C227" s="173"/>
      <c r="D227" s="20"/>
      <c r="E227" s="137"/>
      <c r="F227" s="137"/>
      <c r="G227" s="137"/>
      <c r="H227" s="137"/>
      <c r="I227" s="137"/>
      <c r="J227" s="137"/>
      <c r="K227" s="137"/>
      <c r="L227" s="137"/>
      <c r="M227" s="137"/>
      <c r="N227" s="137"/>
      <c r="O227" s="137"/>
      <c r="P227" s="137"/>
      <c r="Q227" s="137"/>
    </row>
    <row r="228" spans="2:17" x14ac:dyDescent="0.3">
      <c r="B228" s="173"/>
      <c r="C228" s="173"/>
      <c r="D228" s="20"/>
      <c r="E228" s="137"/>
      <c r="F228" s="137"/>
      <c r="G228" s="137"/>
      <c r="H228" s="137"/>
      <c r="I228" s="137"/>
      <c r="J228" s="137"/>
      <c r="K228" s="137"/>
      <c r="L228" s="137"/>
      <c r="M228" s="137"/>
      <c r="N228" s="137"/>
      <c r="O228" s="137"/>
      <c r="P228" s="137"/>
      <c r="Q228" s="137"/>
    </row>
    <row r="229" spans="2:17" x14ac:dyDescent="0.3">
      <c r="B229" s="173"/>
      <c r="C229" s="173"/>
      <c r="D229" s="20"/>
      <c r="E229" s="137"/>
      <c r="F229" s="137"/>
      <c r="G229" s="137"/>
      <c r="H229" s="137"/>
      <c r="I229" s="137"/>
      <c r="J229" s="137"/>
      <c r="K229" s="137"/>
      <c r="L229" s="137"/>
      <c r="M229" s="137"/>
      <c r="N229" s="137"/>
      <c r="O229" s="137"/>
      <c r="P229" s="137"/>
      <c r="Q229" s="137"/>
    </row>
    <row r="230" spans="2:17" x14ac:dyDescent="0.3">
      <c r="B230" s="173"/>
      <c r="C230" s="173"/>
      <c r="D230" s="20"/>
      <c r="E230" s="137"/>
      <c r="F230" s="137"/>
      <c r="G230" s="137"/>
      <c r="H230" s="137"/>
      <c r="I230" s="137"/>
      <c r="J230" s="137"/>
      <c r="K230" s="137"/>
      <c r="L230" s="137"/>
      <c r="M230" s="137"/>
      <c r="N230" s="137"/>
      <c r="O230" s="137"/>
      <c r="P230" s="137"/>
      <c r="Q230" s="137"/>
    </row>
    <row r="231" spans="2:17" x14ac:dyDescent="0.3">
      <c r="B231" s="173"/>
      <c r="C231" s="173"/>
      <c r="D231" s="20"/>
      <c r="E231" s="137"/>
      <c r="F231" s="137"/>
      <c r="G231" s="137"/>
      <c r="H231" s="137"/>
      <c r="I231" s="137"/>
      <c r="J231" s="137"/>
      <c r="K231" s="137"/>
      <c r="L231" s="137"/>
      <c r="M231" s="137"/>
      <c r="N231" s="137"/>
      <c r="O231" s="137"/>
      <c r="P231" s="137"/>
      <c r="Q231" s="137"/>
    </row>
    <row r="232" spans="2:17" x14ac:dyDescent="0.3">
      <c r="B232" s="173"/>
      <c r="C232" s="173"/>
      <c r="D232" s="20"/>
      <c r="E232" s="137"/>
      <c r="F232" s="137"/>
      <c r="G232" s="137"/>
      <c r="H232" s="137"/>
      <c r="I232" s="137"/>
      <c r="J232" s="137"/>
      <c r="K232" s="137"/>
      <c r="L232" s="137"/>
      <c r="M232" s="137"/>
      <c r="N232" s="137"/>
      <c r="O232" s="137"/>
      <c r="P232" s="137"/>
      <c r="Q232" s="137"/>
    </row>
    <row r="233" spans="2:17" x14ac:dyDescent="0.3">
      <c r="B233" s="173"/>
      <c r="C233" s="173"/>
      <c r="D233" s="20"/>
      <c r="E233" s="137"/>
      <c r="F233" s="137"/>
      <c r="G233" s="137"/>
      <c r="H233" s="137"/>
      <c r="I233" s="137"/>
      <c r="J233" s="137"/>
      <c r="K233" s="137"/>
      <c r="L233" s="137"/>
      <c r="M233" s="137"/>
      <c r="N233" s="137"/>
      <c r="O233" s="137"/>
      <c r="P233" s="137"/>
      <c r="Q233" s="137"/>
    </row>
    <row r="234" spans="2:17" x14ac:dyDescent="0.3">
      <c r="B234" s="173"/>
      <c r="C234" s="173"/>
      <c r="D234" s="20"/>
      <c r="E234" s="137"/>
      <c r="F234" s="137"/>
      <c r="G234" s="137"/>
      <c r="H234" s="137"/>
      <c r="I234" s="137"/>
      <c r="J234" s="137"/>
      <c r="K234" s="137"/>
      <c r="L234" s="137"/>
      <c r="M234" s="137"/>
      <c r="N234" s="137"/>
      <c r="O234" s="137"/>
      <c r="P234" s="137"/>
      <c r="Q234" s="137"/>
    </row>
    <row r="235" spans="2:17" x14ac:dyDescent="0.3">
      <c r="B235" s="173"/>
      <c r="C235" s="173"/>
      <c r="D235" s="20"/>
      <c r="E235" s="137"/>
      <c r="F235" s="137"/>
      <c r="G235" s="137"/>
      <c r="H235" s="137"/>
      <c r="I235" s="137"/>
      <c r="J235" s="137"/>
      <c r="K235" s="137"/>
      <c r="L235" s="137"/>
      <c r="M235" s="137"/>
      <c r="N235" s="137"/>
      <c r="O235" s="137"/>
      <c r="P235" s="137"/>
      <c r="Q235" s="137"/>
    </row>
    <row r="236" spans="2:17" x14ac:dyDescent="0.3">
      <c r="B236" s="173"/>
      <c r="C236" s="173"/>
      <c r="D236" s="20"/>
      <c r="E236" s="137"/>
      <c r="F236" s="137"/>
      <c r="G236" s="137"/>
      <c r="H236" s="137"/>
      <c r="I236" s="137"/>
      <c r="J236" s="137"/>
      <c r="K236" s="137"/>
      <c r="L236" s="137"/>
      <c r="M236" s="137"/>
      <c r="N236" s="137"/>
      <c r="O236" s="137"/>
      <c r="P236" s="137"/>
      <c r="Q236" s="137"/>
    </row>
    <row r="237" spans="2:17" x14ac:dyDescent="0.3">
      <c r="B237" s="173"/>
      <c r="C237" s="173"/>
      <c r="D237" s="20"/>
      <c r="E237" s="137"/>
      <c r="F237" s="137"/>
      <c r="G237" s="137"/>
      <c r="H237" s="137"/>
      <c r="I237" s="137"/>
      <c r="J237" s="137"/>
      <c r="K237" s="137"/>
      <c r="L237" s="137"/>
      <c r="M237" s="137"/>
      <c r="N237" s="137"/>
      <c r="O237" s="137"/>
      <c r="P237" s="137"/>
      <c r="Q237" s="137"/>
    </row>
    <row r="238" spans="2:17" x14ac:dyDescent="0.3">
      <c r="B238" s="173"/>
      <c r="C238" s="173"/>
      <c r="D238" s="20"/>
      <c r="E238" s="137"/>
      <c r="F238" s="137"/>
      <c r="G238" s="137"/>
      <c r="H238" s="137"/>
      <c r="I238" s="137"/>
      <c r="J238" s="137"/>
      <c r="K238" s="137"/>
      <c r="L238" s="137"/>
      <c r="M238" s="137"/>
      <c r="N238" s="137"/>
      <c r="O238" s="137"/>
      <c r="P238" s="137"/>
      <c r="Q238" s="137"/>
    </row>
    <row r="239" spans="2:17" x14ac:dyDescent="0.3">
      <c r="B239" s="173"/>
      <c r="C239" s="173"/>
      <c r="D239" s="20"/>
      <c r="E239" s="137"/>
      <c r="F239" s="137"/>
      <c r="G239" s="137"/>
      <c r="H239" s="137"/>
      <c r="I239" s="137"/>
      <c r="J239" s="137"/>
      <c r="K239" s="137"/>
      <c r="L239" s="137"/>
      <c r="M239" s="137"/>
      <c r="N239" s="137"/>
      <c r="O239" s="137"/>
      <c r="P239" s="137"/>
      <c r="Q239" s="137"/>
    </row>
    <row r="240" spans="2:17" x14ac:dyDescent="0.3">
      <c r="B240" s="173"/>
      <c r="C240" s="173"/>
      <c r="D240" s="20"/>
      <c r="E240" s="137"/>
      <c r="F240" s="137"/>
      <c r="G240" s="137"/>
      <c r="H240" s="137"/>
      <c r="I240" s="137"/>
      <c r="J240" s="137"/>
      <c r="K240" s="137"/>
      <c r="L240" s="137"/>
      <c r="M240" s="137"/>
      <c r="N240" s="137"/>
      <c r="O240" s="137"/>
      <c r="P240" s="137"/>
      <c r="Q240" s="137"/>
    </row>
    <row r="241" spans="2:17" x14ac:dyDescent="0.3">
      <c r="B241" s="173"/>
      <c r="C241" s="173"/>
      <c r="D241" s="20"/>
      <c r="E241" s="137"/>
      <c r="F241" s="137"/>
      <c r="G241" s="137"/>
      <c r="H241" s="137"/>
      <c r="I241" s="137"/>
      <c r="J241" s="137"/>
      <c r="K241" s="137"/>
      <c r="L241" s="137"/>
      <c r="M241" s="137"/>
      <c r="N241" s="137"/>
      <c r="O241" s="137"/>
      <c r="P241" s="137"/>
      <c r="Q241" s="137"/>
    </row>
    <row r="242" spans="2:17" x14ac:dyDescent="0.3">
      <c r="B242" s="173"/>
      <c r="C242" s="173"/>
      <c r="D242" s="20"/>
      <c r="E242" s="137"/>
      <c r="F242" s="137"/>
      <c r="G242" s="137"/>
      <c r="H242" s="137"/>
      <c r="I242" s="137"/>
      <c r="J242" s="137"/>
      <c r="K242" s="137"/>
      <c r="L242" s="137"/>
      <c r="M242" s="137"/>
      <c r="N242" s="137"/>
      <c r="O242" s="137"/>
      <c r="P242" s="137"/>
      <c r="Q242" s="137"/>
    </row>
    <row r="243" spans="2:17" x14ac:dyDescent="0.3">
      <c r="B243" s="173"/>
      <c r="C243" s="173"/>
      <c r="D243" s="20"/>
      <c r="E243" s="137"/>
      <c r="F243" s="137"/>
      <c r="G243" s="137"/>
      <c r="H243" s="137"/>
      <c r="I243" s="137"/>
      <c r="J243" s="137"/>
      <c r="K243" s="137"/>
      <c r="L243" s="137"/>
      <c r="M243" s="137"/>
      <c r="N243" s="137"/>
      <c r="O243" s="137"/>
      <c r="P243" s="137"/>
      <c r="Q243" s="137"/>
    </row>
    <row r="244" spans="2:17" x14ac:dyDescent="0.3">
      <c r="B244" s="173"/>
      <c r="C244" s="173"/>
      <c r="D244" s="20"/>
      <c r="E244" s="137"/>
      <c r="F244" s="137"/>
      <c r="G244" s="137"/>
      <c r="H244" s="137"/>
      <c r="I244" s="137"/>
      <c r="J244" s="137"/>
      <c r="K244" s="137"/>
      <c r="L244" s="137"/>
      <c r="M244" s="137"/>
      <c r="N244" s="137"/>
      <c r="O244" s="137"/>
      <c r="P244" s="137"/>
      <c r="Q244" s="137"/>
    </row>
    <row r="245" spans="2:17" x14ac:dyDescent="0.3">
      <c r="B245" s="173"/>
      <c r="C245" s="173"/>
      <c r="D245" s="20"/>
      <c r="E245" s="137"/>
      <c r="F245" s="137"/>
      <c r="G245" s="137"/>
      <c r="H245" s="137"/>
      <c r="I245" s="137"/>
      <c r="J245" s="137"/>
      <c r="K245" s="137"/>
      <c r="L245" s="137"/>
      <c r="M245" s="137"/>
      <c r="N245" s="137"/>
      <c r="O245" s="137"/>
      <c r="P245" s="137"/>
      <c r="Q245" s="137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9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indexed="52"/>
    <outlinePr applyStyles="1" summaryBelow="0"/>
    <pageSetUpPr fitToPage="1"/>
  </sheetPr>
  <dimension ref="A2:S243"/>
  <sheetViews>
    <sheetView workbookViewId="0">
      <selection activeCell="H21" sqref="H21"/>
    </sheetView>
  </sheetViews>
  <sheetFormatPr defaultColWidth="9.1796875" defaultRowHeight="13" outlineLevelRow="1" x14ac:dyDescent="0.3"/>
  <cols>
    <col min="1" max="1" width="66" style="150" bestFit="1" customWidth="1"/>
    <col min="2" max="2" width="19" style="186" customWidth="1"/>
    <col min="3" max="3" width="19.453125" style="186" customWidth="1"/>
    <col min="4" max="4" width="9.81640625" style="33" customWidth="1"/>
    <col min="5" max="5" width="18.453125" style="186" customWidth="1"/>
    <col min="6" max="6" width="17.7265625" style="186" customWidth="1"/>
    <col min="7" max="7" width="9.1796875" style="33" customWidth="1"/>
    <col min="8" max="8" width="16" style="186" bestFit="1" customWidth="1"/>
    <col min="9" max="16384" width="9.1796875" style="150"/>
  </cols>
  <sheetData>
    <row r="2" spans="1:19" ht="18.5" x14ac:dyDescent="0.45">
      <c r="A2" s="5" t="s">
        <v>71</v>
      </c>
      <c r="B2" s="3"/>
      <c r="C2" s="3"/>
      <c r="D2" s="3"/>
      <c r="E2" s="3"/>
      <c r="F2" s="3"/>
      <c r="G2" s="3"/>
      <c r="H2" s="3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</row>
    <row r="3" spans="1:19" x14ac:dyDescent="0.3">
      <c r="A3" s="121"/>
    </row>
    <row r="4" spans="1:19" x14ac:dyDescent="0.3">
      <c r="B4" s="173"/>
      <c r="C4" s="173"/>
      <c r="D4" s="20"/>
      <c r="E4" s="173"/>
      <c r="F4" s="173"/>
      <c r="G4" s="20"/>
      <c r="H4" s="173"/>
      <c r="I4" s="137"/>
      <c r="J4" s="137"/>
      <c r="K4" s="137"/>
      <c r="L4" s="137"/>
      <c r="M4" s="137"/>
      <c r="N4" s="137"/>
      <c r="O4" s="137"/>
      <c r="P4" s="137"/>
      <c r="Q4" s="137"/>
    </row>
    <row r="5" spans="1:19" s="140" customFormat="1" x14ac:dyDescent="0.3">
      <c r="B5" s="175"/>
      <c r="C5" s="175"/>
      <c r="D5" s="8"/>
      <c r="E5" s="175"/>
      <c r="F5" s="175"/>
      <c r="G5" s="8"/>
      <c r="H5" s="140" t="str">
        <f>VALVAL</f>
        <v>млрд. одиниць</v>
      </c>
    </row>
    <row r="6" spans="1:19" s="43" customFormat="1" x14ac:dyDescent="0.25">
      <c r="A6" s="209"/>
      <c r="B6" s="261">
        <v>45291</v>
      </c>
      <c r="C6" s="262"/>
      <c r="D6" s="263"/>
      <c r="E6" s="261">
        <v>45535</v>
      </c>
      <c r="F6" s="262"/>
      <c r="G6" s="263"/>
      <c r="H6" s="213"/>
    </row>
    <row r="7" spans="1:19" s="229" customFormat="1" x14ac:dyDescent="0.25">
      <c r="A7" s="126"/>
      <c r="B7" s="34" t="s">
        <v>170</v>
      </c>
      <c r="C7" s="34" t="s">
        <v>173</v>
      </c>
      <c r="D7" s="125" t="s">
        <v>195</v>
      </c>
      <c r="E7" s="34" t="s">
        <v>170</v>
      </c>
      <c r="F7" s="34" t="s">
        <v>173</v>
      </c>
      <c r="G7" s="125" t="s">
        <v>195</v>
      </c>
      <c r="H7" s="34" t="s">
        <v>66</v>
      </c>
    </row>
    <row r="8" spans="1:19" s="130" customFormat="1" ht="15.5" x14ac:dyDescent="0.25">
      <c r="A8" s="40" t="s">
        <v>155</v>
      </c>
      <c r="B8" s="65">
        <f t="shared" ref="B8:H8" si="0">SUM(B9:B18)</f>
        <v>145.31745543966002</v>
      </c>
      <c r="C8" s="65">
        <f t="shared" si="0"/>
        <v>5519.5057194944011</v>
      </c>
      <c r="D8" s="110">
        <f t="shared" si="0"/>
        <v>0.99999999999999989</v>
      </c>
      <c r="E8" s="65">
        <f t="shared" si="0"/>
        <v>154.68978262837999</v>
      </c>
      <c r="F8" s="65">
        <f t="shared" si="0"/>
        <v>6371.6876154330594</v>
      </c>
      <c r="G8" s="110">
        <f t="shared" si="0"/>
        <v>1.0000009999999999</v>
      </c>
      <c r="H8" s="87">
        <f t="shared" si="0"/>
        <v>1.0000000000018675E-6</v>
      </c>
    </row>
    <row r="9" spans="1:19" s="160" customFormat="1" x14ac:dyDescent="0.25">
      <c r="A9" s="202" t="s">
        <v>26</v>
      </c>
      <c r="B9" s="46">
        <v>2.3454162970000001E-2</v>
      </c>
      <c r="C9" s="46">
        <v>0.89084539944999996</v>
      </c>
      <c r="D9" s="134">
        <v>1.6100000000000001E-4</v>
      </c>
      <c r="E9" s="46">
        <v>0.19902415003999999</v>
      </c>
      <c r="F9" s="46">
        <v>8.1978246424200005</v>
      </c>
      <c r="G9" s="134">
        <v>1.2869999999999999E-3</v>
      </c>
      <c r="H9" s="46">
        <v>1.1249999999999999E-3</v>
      </c>
    </row>
    <row r="10" spans="1:19" x14ac:dyDescent="0.3">
      <c r="A10" s="63" t="s">
        <v>121</v>
      </c>
      <c r="B10" s="252">
        <v>38.084592958569999</v>
      </c>
      <c r="C10" s="252">
        <v>1446.54424358959</v>
      </c>
      <c r="D10" s="82">
        <v>0.26207900000000001</v>
      </c>
      <c r="E10" s="252">
        <v>37.133764027220003</v>
      </c>
      <c r="F10" s="252">
        <v>1529.5434536576099</v>
      </c>
      <c r="G10" s="82">
        <v>0.24005299999999999</v>
      </c>
      <c r="H10" s="252">
        <v>-2.2024999999999999E-2</v>
      </c>
      <c r="I10" s="137"/>
      <c r="J10" s="137"/>
      <c r="K10" s="137"/>
      <c r="L10" s="137"/>
      <c r="M10" s="137"/>
      <c r="N10" s="137"/>
      <c r="O10" s="137"/>
      <c r="P10" s="137"/>
      <c r="Q10" s="137"/>
    </row>
    <row r="11" spans="1:19" x14ac:dyDescent="0.3">
      <c r="A11" s="63" t="s">
        <v>2</v>
      </c>
      <c r="B11" s="252">
        <v>46.959476534229999</v>
      </c>
      <c r="C11" s="252">
        <v>1783.6336215162501</v>
      </c>
      <c r="D11" s="82">
        <v>0.32315100000000002</v>
      </c>
      <c r="E11" s="252">
        <v>54.953401186420002</v>
      </c>
      <c r="F11" s="252">
        <v>2263.5360902037701</v>
      </c>
      <c r="G11" s="82">
        <v>0.35524899999999998</v>
      </c>
      <c r="H11" s="252">
        <v>3.2098000000000002E-2</v>
      </c>
      <c r="I11" s="137"/>
      <c r="J11" s="137"/>
      <c r="K11" s="137"/>
      <c r="L11" s="137"/>
      <c r="M11" s="137"/>
      <c r="N11" s="137"/>
      <c r="O11" s="137"/>
      <c r="P11" s="137"/>
      <c r="Q11" s="137"/>
    </row>
    <row r="12" spans="1:19" x14ac:dyDescent="0.3">
      <c r="A12" s="63" t="s">
        <v>163</v>
      </c>
      <c r="B12" s="252">
        <v>3.28923053835</v>
      </c>
      <c r="C12" s="252">
        <v>124.93286999999999</v>
      </c>
      <c r="D12" s="82">
        <v>2.2634999999999999E-2</v>
      </c>
      <c r="E12" s="252">
        <v>4.7180277542400004</v>
      </c>
      <c r="F12" s="252">
        <v>194.33603500000001</v>
      </c>
      <c r="G12" s="82">
        <v>3.0499999999999999E-2</v>
      </c>
      <c r="H12" s="252">
        <v>7.8650000000000005E-3</v>
      </c>
      <c r="I12" s="137"/>
      <c r="J12" s="137"/>
      <c r="K12" s="137"/>
      <c r="L12" s="137"/>
      <c r="M12" s="137"/>
      <c r="N12" s="137"/>
      <c r="O12" s="137"/>
      <c r="P12" s="137"/>
      <c r="Q12" s="137"/>
    </row>
    <row r="13" spans="1:19" x14ac:dyDescent="0.3">
      <c r="A13" s="63" t="s">
        <v>15</v>
      </c>
      <c r="B13" s="252">
        <v>16.47687941141</v>
      </c>
      <c r="C13" s="252">
        <v>625.83142455484995</v>
      </c>
      <c r="D13" s="82">
        <v>0.113385</v>
      </c>
      <c r="E13" s="252">
        <v>18.34916134146</v>
      </c>
      <c r="F13" s="252">
        <v>755.80379057022003</v>
      </c>
      <c r="G13" s="82">
        <v>0.118619</v>
      </c>
      <c r="H13" s="252">
        <v>5.2339999999999999E-3</v>
      </c>
      <c r="I13" s="137"/>
      <c r="J13" s="137"/>
      <c r="K13" s="137"/>
      <c r="L13" s="137"/>
      <c r="M13" s="137"/>
      <c r="N13" s="137"/>
      <c r="O13" s="137"/>
      <c r="P13" s="137"/>
      <c r="Q13" s="137"/>
    </row>
    <row r="14" spans="1:19" x14ac:dyDescent="0.3">
      <c r="A14" s="63" t="s">
        <v>16</v>
      </c>
      <c r="B14" s="252">
        <v>39.537550508709998</v>
      </c>
      <c r="C14" s="252">
        <v>1501.7310584435299</v>
      </c>
      <c r="D14" s="82">
        <v>0.27207700000000001</v>
      </c>
      <c r="E14" s="252">
        <v>38.41405777896</v>
      </c>
      <c r="F14" s="252">
        <v>1582.27888131852</v>
      </c>
      <c r="G14" s="82">
        <v>0.24833</v>
      </c>
      <c r="H14" s="252">
        <v>-2.3747000000000001E-2</v>
      </c>
      <c r="I14" s="137"/>
      <c r="J14" s="137"/>
      <c r="K14" s="137"/>
      <c r="L14" s="137"/>
      <c r="M14" s="137"/>
      <c r="N14" s="137"/>
      <c r="O14" s="137"/>
      <c r="P14" s="137"/>
      <c r="Q14" s="137"/>
    </row>
    <row r="15" spans="1:19" x14ac:dyDescent="0.3">
      <c r="A15" s="63" t="s">
        <v>106</v>
      </c>
      <c r="B15" s="252">
        <v>0.94627132542000003</v>
      </c>
      <c r="C15" s="252">
        <v>35.941655990729998</v>
      </c>
      <c r="D15" s="82">
        <v>6.5120000000000004E-3</v>
      </c>
      <c r="E15" s="252">
        <v>0.92234639003999996</v>
      </c>
      <c r="F15" s="252">
        <v>37.99154004052</v>
      </c>
      <c r="G15" s="82">
        <v>5.9630000000000004E-3</v>
      </c>
      <c r="H15" s="252">
        <v>-5.4900000000000001E-4</v>
      </c>
      <c r="I15" s="137"/>
      <c r="J15" s="137"/>
      <c r="K15" s="137"/>
      <c r="L15" s="137"/>
      <c r="M15" s="137"/>
      <c r="N15" s="137"/>
      <c r="O15" s="137"/>
      <c r="P15" s="137"/>
      <c r="Q15" s="137"/>
    </row>
    <row r="16" spans="1:19" x14ac:dyDescent="0.3">
      <c r="B16" s="173"/>
      <c r="C16" s="173"/>
      <c r="D16" s="20"/>
      <c r="E16" s="173"/>
      <c r="F16" s="173"/>
      <c r="G16" s="20"/>
      <c r="H16" s="173"/>
      <c r="I16" s="137"/>
      <c r="J16" s="137"/>
      <c r="K16" s="137"/>
      <c r="L16" s="137"/>
      <c r="M16" s="137"/>
      <c r="N16" s="137"/>
      <c r="O16" s="137"/>
      <c r="P16" s="137"/>
      <c r="Q16" s="137"/>
    </row>
    <row r="17" spans="1:19" x14ac:dyDescent="0.3">
      <c r="B17" s="173"/>
      <c r="C17" s="173"/>
      <c r="D17" s="20"/>
      <c r="E17" s="173"/>
      <c r="F17" s="173"/>
      <c r="G17" s="20"/>
      <c r="H17" s="173"/>
      <c r="I17" s="137"/>
      <c r="J17" s="137"/>
      <c r="K17" s="137"/>
      <c r="L17" s="137"/>
      <c r="M17" s="137"/>
      <c r="N17" s="137"/>
      <c r="O17" s="137"/>
      <c r="P17" s="137"/>
      <c r="Q17" s="137"/>
    </row>
    <row r="18" spans="1:19" x14ac:dyDescent="0.3">
      <c r="B18" s="173"/>
      <c r="C18" s="173"/>
      <c r="D18" s="20"/>
      <c r="E18" s="173"/>
      <c r="F18" s="173"/>
      <c r="G18" s="20"/>
      <c r="H18" s="173"/>
      <c r="I18" s="137"/>
      <c r="J18" s="137"/>
      <c r="K18" s="137"/>
      <c r="L18" s="137"/>
      <c r="M18" s="137"/>
      <c r="N18" s="137"/>
      <c r="O18" s="137"/>
      <c r="P18" s="137"/>
      <c r="Q18" s="137"/>
    </row>
    <row r="19" spans="1:19" x14ac:dyDescent="0.3">
      <c r="B19" s="173"/>
      <c r="C19" s="173"/>
      <c r="D19" s="20"/>
      <c r="E19" s="173"/>
      <c r="F19" s="173"/>
      <c r="G19" s="20"/>
      <c r="H19" s="173"/>
      <c r="I19" s="137"/>
      <c r="J19" s="137"/>
      <c r="K19" s="137"/>
      <c r="L19" s="137"/>
      <c r="M19" s="137"/>
      <c r="N19" s="137"/>
      <c r="O19" s="137"/>
      <c r="P19" s="137"/>
      <c r="Q19" s="137"/>
    </row>
    <row r="20" spans="1:19" x14ac:dyDescent="0.3">
      <c r="B20" s="173"/>
      <c r="C20" s="173"/>
      <c r="D20" s="20"/>
      <c r="E20" s="173"/>
      <c r="F20" s="173"/>
      <c r="G20" s="20"/>
      <c r="H20" s="173"/>
      <c r="I20" s="137"/>
      <c r="J20" s="137"/>
      <c r="K20" s="137"/>
      <c r="L20" s="137"/>
      <c r="M20" s="137"/>
      <c r="N20" s="137"/>
      <c r="O20" s="137"/>
      <c r="P20" s="137"/>
      <c r="Q20" s="137"/>
    </row>
    <row r="21" spans="1:19" x14ac:dyDescent="0.3">
      <c r="B21" s="173"/>
      <c r="C21" s="173"/>
      <c r="D21" s="20"/>
      <c r="E21" s="173"/>
      <c r="F21" s="173"/>
      <c r="G21" s="20"/>
      <c r="H21" s="140" t="str">
        <f>VALVAL</f>
        <v>млрд. одиниць</v>
      </c>
      <c r="I21" s="137"/>
      <c r="J21" s="137"/>
      <c r="K21" s="137"/>
      <c r="L21" s="137"/>
      <c r="M21" s="137"/>
      <c r="N21" s="137"/>
      <c r="O21" s="137"/>
      <c r="P21" s="137"/>
      <c r="Q21" s="137"/>
    </row>
    <row r="22" spans="1:19" x14ac:dyDescent="0.3">
      <c r="A22" s="209"/>
      <c r="B22" s="261">
        <v>45291</v>
      </c>
      <c r="C22" s="262"/>
      <c r="D22" s="263"/>
      <c r="E22" s="261">
        <v>45535</v>
      </c>
      <c r="F22" s="262"/>
      <c r="G22" s="263"/>
      <c r="H22" s="21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</row>
    <row r="23" spans="1:19" s="93" customFormat="1" x14ac:dyDescent="0.3">
      <c r="A23" s="244"/>
      <c r="B23" s="181" t="s">
        <v>170</v>
      </c>
      <c r="C23" s="181" t="s">
        <v>173</v>
      </c>
      <c r="D23" s="26" t="s">
        <v>195</v>
      </c>
      <c r="E23" s="181" t="s">
        <v>170</v>
      </c>
      <c r="F23" s="181" t="s">
        <v>173</v>
      </c>
      <c r="G23" s="26" t="s">
        <v>195</v>
      </c>
      <c r="H23" s="181" t="s">
        <v>66</v>
      </c>
      <c r="I23" s="81"/>
      <c r="J23" s="81"/>
      <c r="K23" s="81"/>
      <c r="L23" s="81"/>
      <c r="M23" s="81"/>
      <c r="N23" s="81"/>
      <c r="O23" s="81"/>
      <c r="P23" s="81"/>
      <c r="Q23" s="81"/>
    </row>
    <row r="24" spans="1:19" s="238" customFormat="1" ht="14.5" x14ac:dyDescent="0.35">
      <c r="A24" s="62" t="s">
        <v>155</v>
      </c>
      <c r="B24" s="106">
        <f t="shared" ref="B24:H24" si="1">B$25+B$33</f>
        <v>145.31745543966002</v>
      </c>
      <c r="C24" s="106">
        <f t="shared" si="1"/>
        <v>5519.5057194943993</v>
      </c>
      <c r="D24" s="124">
        <f t="shared" si="1"/>
        <v>0.99999899999999986</v>
      </c>
      <c r="E24" s="106">
        <f t="shared" si="1"/>
        <v>154.68978262837999</v>
      </c>
      <c r="F24" s="106">
        <f t="shared" si="1"/>
        <v>6371.6876154330603</v>
      </c>
      <c r="G24" s="124">
        <f t="shared" si="1"/>
        <v>1.0000010000000001</v>
      </c>
      <c r="H24" s="19">
        <f t="shared" si="1"/>
        <v>0</v>
      </c>
      <c r="I24" s="225"/>
      <c r="J24" s="225"/>
      <c r="K24" s="225"/>
      <c r="L24" s="225"/>
      <c r="M24" s="225"/>
      <c r="N24" s="225"/>
      <c r="O24" s="225"/>
      <c r="P24" s="225"/>
      <c r="Q24" s="225"/>
    </row>
    <row r="25" spans="1:19" s="255" customFormat="1" ht="14.5" x14ac:dyDescent="0.35">
      <c r="A25" s="22" t="s">
        <v>68</v>
      </c>
      <c r="B25" s="89">
        <f t="shared" ref="B25:H25" si="2">SUM(B$26:B$32)</f>
        <v>136.59196737241001</v>
      </c>
      <c r="C25" s="89">
        <f t="shared" si="2"/>
        <v>5188.0907415274296</v>
      </c>
      <c r="D25" s="146">
        <f t="shared" si="2"/>
        <v>0.93995499999999987</v>
      </c>
      <c r="E25" s="89">
        <f t="shared" si="2"/>
        <v>147.58083686667999</v>
      </c>
      <c r="F25" s="89">
        <f t="shared" si="2"/>
        <v>6078.8694286145201</v>
      </c>
      <c r="G25" s="146">
        <f t="shared" si="2"/>
        <v>0.95404500000000003</v>
      </c>
      <c r="H25" s="127">
        <f t="shared" si="2"/>
        <v>1.4088E-2</v>
      </c>
      <c r="I25" s="247"/>
      <c r="J25" s="247"/>
      <c r="K25" s="247"/>
      <c r="L25" s="247"/>
      <c r="M25" s="247"/>
      <c r="N25" s="247"/>
      <c r="O25" s="247"/>
      <c r="P25" s="247"/>
      <c r="Q25" s="247"/>
    </row>
    <row r="26" spans="1:19" s="28" customFormat="1" outlineLevel="1" x14ac:dyDescent="0.3">
      <c r="A26" s="66" t="s">
        <v>26</v>
      </c>
      <c r="B26" s="206">
        <v>2.3454162970000001E-2</v>
      </c>
      <c r="C26" s="206">
        <v>0.89084539944999996</v>
      </c>
      <c r="D26" s="35">
        <v>1.6100000000000001E-4</v>
      </c>
      <c r="E26" s="206">
        <v>0.19902415003999999</v>
      </c>
      <c r="F26" s="206">
        <v>8.1978246424200005</v>
      </c>
      <c r="G26" s="35">
        <v>1.2869999999999999E-3</v>
      </c>
      <c r="H26" s="206">
        <v>1.1249999999999999E-3</v>
      </c>
      <c r="I26" s="16"/>
      <c r="J26" s="16"/>
      <c r="K26" s="16"/>
      <c r="L26" s="16"/>
      <c r="M26" s="16"/>
      <c r="N26" s="16"/>
      <c r="O26" s="16"/>
      <c r="P26" s="16"/>
      <c r="Q26" s="16"/>
    </row>
    <row r="27" spans="1:19" outlineLevel="1" x14ac:dyDescent="0.3">
      <c r="A27" s="41" t="s">
        <v>121</v>
      </c>
      <c r="B27" s="252">
        <v>34.636033317980001</v>
      </c>
      <c r="C27" s="252">
        <v>1315.55967189683</v>
      </c>
      <c r="D27" s="82">
        <v>0.238347</v>
      </c>
      <c r="E27" s="252">
        <v>34.496651014160001</v>
      </c>
      <c r="F27" s="252">
        <v>1420.92050493837</v>
      </c>
      <c r="G27" s="82">
        <v>0.22300500000000001</v>
      </c>
      <c r="H27" s="252">
        <v>-1.5342E-2</v>
      </c>
      <c r="I27" s="137"/>
      <c r="J27" s="137"/>
      <c r="K27" s="137"/>
      <c r="L27" s="137"/>
      <c r="M27" s="137"/>
      <c r="N27" s="137"/>
      <c r="O27" s="137"/>
      <c r="P27" s="137"/>
      <c r="Q27" s="137"/>
    </row>
    <row r="28" spans="1:19" outlineLevel="1" x14ac:dyDescent="0.3">
      <c r="A28" s="41" t="s">
        <v>2</v>
      </c>
      <c r="B28" s="252">
        <v>45.359521504040003</v>
      </c>
      <c r="C28" s="252">
        <v>1722.8634895781699</v>
      </c>
      <c r="D28" s="82">
        <v>0.312141</v>
      </c>
      <c r="E28" s="252">
        <v>53.542901935369997</v>
      </c>
      <c r="F28" s="252">
        <v>2205.4374850035902</v>
      </c>
      <c r="G28" s="82">
        <v>0.34613100000000002</v>
      </c>
      <c r="H28" s="252">
        <v>3.3989999999999999E-2</v>
      </c>
      <c r="I28" s="137"/>
      <c r="J28" s="137"/>
      <c r="K28" s="137"/>
      <c r="L28" s="137"/>
      <c r="M28" s="137"/>
      <c r="N28" s="137"/>
      <c r="O28" s="137"/>
      <c r="P28" s="137"/>
      <c r="Q28" s="137"/>
    </row>
    <row r="29" spans="1:19" outlineLevel="1" x14ac:dyDescent="0.3">
      <c r="A29" s="41" t="s">
        <v>163</v>
      </c>
      <c r="B29" s="252">
        <v>3.28923053835</v>
      </c>
      <c r="C29" s="252">
        <v>124.93286999999999</v>
      </c>
      <c r="D29" s="82">
        <v>2.2634999999999999E-2</v>
      </c>
      <c r="E29" s="252">
        <v>4.7180277542400004</v>
      </c>
      <c r="F29" s="252">
        <v>194.33603500000001</v>
      </c>
      <c r="G29" s="82">
        <v>3.0499999999999999E-2</v>
      </c>
      <c r="H29" s="252">
        <v>7.8650000000000005E-3</v>
      </c>
      <c r="I29" s="137"/>
      <c r="J29" s="137"/>
      <c r="K29" s="137"/>
      <c r="L29" s="137"/>
      <c r="M29" s="137"/>
      <c r="N29" s="137"/>
      <c r="O29" s="137"/>
      <c r="P29" s="137"/>
      <c r="Q29" s="137"/>
    </row>
    <row r="30" spans="1:19" outlineLevel="1" x14ac:dyDescent="0.3">
      <c r="A30" s="41" t="s">
        <v>15</v>
      </c>
      <c r="B30" s="252">
        <v>14.23695525804</v>
      </c>
      <c r="C30" s="252">
        <v>540.75372939198996</v>
      </c>
      <c r="D30" s="82">
        <v>9.7971000000000003E-2</v>
      </c>
      <c r="E30" s="252">
        <v>16.712071638120001</v>
      </c>
      <c r="F30" s="252">
        <v>688.3719019806</v>
      </c>
      <c r="G30" s="82">
        <v>0.10803599999999999</v>
      </c>
      <c r="H30" s="252">
        <v>1.0064999999999999E-2</v>
      </c>
      <c r="I30" s="137"/>
      <c r="J30" s="137"/>
      <c r="K30" s="137"/>
      <c r="L30" s="137"/>
      <c r="M30" s="137"/>
      <c r="N30" s="137"/>
      <c r="O30" s="137"/>
      <c r="P30" s="137"/>
      <c r="Q30" s="137"/>
    </row>
    <row r="31" spans="1:19" outlineLevel="1" x14ac:dyDescent="0.3">
      <c r="A31" s="41" t="s">
        <v>16</v>
      </c>
      <c r="B31" s="252">
        <v>38.100501265609999</v>
      </c>
      <c r="C31" s="252">
        <v>1447.1484792702599</v>
      </c>
      <c r="D31" s="82">
        <v>0.26218799999999998</v>
      </c>
      <c r="E31" s="252">
        <v>36.989813984709997</v>
      </c>
      <c r="F31" s="252">
        <v>1523.6141370090199</v>
      </c>
      <c r="G31" s="82">
        <v>0.239123</v>
      </c>
      <c r="H31" s="252">
        <v>-2.3066E-2</v>
      </c>
      <c r="I31" s="137"/>
      <c r="J31" s="137"/>
      <c r="K31" s="137"/>
      <c r="L31" s="137"/>
      <c r="M31" s="137"/>
      <c r="N31" s="137"/>
      <c r="O31" s="137"/>
      <c r="P31" s="137"/>
      <c r="Q31" s="137"/>
    </row>
    <row r="32" spans="1:19" s="140" customFormat="1" outlineLevel="1" x14ac:dyDescent="0.3">
      <c r="A32" s="80" t="s">
        <v>106</v>
      </c>
      <c r="B32" s="206">
        <v>0.94627132542000003</v>
      </c>
      <c r="C32" s="206">
        <v>35.941655990729998</v>
      </c>
      <c r="D32" s="35">
        <v>6.5120000000000004E-3</v>
      </c>
      <c r="E32" s="206">
        <v>0.92234639003999996</v>
      </c>
      <c r="F32" s="206">
        <v>37.99154004052</v>
      </c>
      <c r="G32" s="35">
        <v>5.9630000000000004E-3</v>
      </c>
      <c r="H32" s="206">
        <v>-5.4900000000000001E-4</v>
      </c>
    </row>
    <row r="33" spans="1:17" ht="14.5" x14ac:dyDescent="0.35">
      <c r="A33" s="231" t="s">
        <v>14</v>
      </c>
      <c r="B33" s="141">
        <f t="shared" ref="B33:H33" si="3">SUM(B$34:B$37)</f>
        <v>8.7254880672500015</v>
      </c>
      <c r="C33" s="141">
        <f t="shared" si="3"/>
        <v>331.41497796697001</v>
      </c>
      <c r="D33" s="246">
        <f t="shared" si="3"/>
        <v>6.0044000000000007E-2</v>
      </c>
      <c r="E33" s="141">
        <f t="shared" si="3"/>
        <v>7.1089457617000003</v>
      </c>
      <c r="F33" s="141">
        <f t="shared" si="3"/>
        <v>292.81818681853997</v>
      </c>
      <c r="G33" s="246">
        <f t="shared" si="3"/>
        <v>4.5956000000000004E-2</v>
      </c>
      <c r="H33" s="141">
        <f t="shared" si="3"/>
        <v>-1.4088E-2</v>
      </c>
      <c r="I33" s="137"/>
      <c r="J33" s="137"/>
      <c r="K33" s="137"/>
      <c r="L33" s="137"/>
      <c r="M33" s="137"/>
      <c r="N33" s="137"/>
      <c r="O33" s="137"/>
      <c r="P33" s="137"/>
      <c r="Q33" s="137"/>
    </row>
    <row r="34" spans="1:17" outlineLevel="1" x14ac:dyDescent="0.3">
      <c r="A34" s="41" t="s">
        <v>121</v>
      </c>
      <c r="B34" s="252">
        <v>3.4485596405900001</v>
      </c>
      <c r="C34" s="252">
        <v>130.98457169276</v>
      </c>
      <c r="D34" s="82">
        <v>2.3730999999999999E-2</v>
      </c>
      <c r="E34" s="252">
        <v>2.63711301306</v>
      </c>
      <c r="F34" s="252">
        <v>108.62294871924</v>
      </c>
      <c r="G34" s="82">
        <v>1.7048000000000001E-2</v>
      </c>
      <c r="H34" s="252">
        <v>-6.6829999999999997E-3</v>
      </c>
      <c r="I34" s="137"/>
      <c r="J34" s="137"/>
      <c r="K34" s="137"/>
      <c r="L34" s="137"/>
      <c r="M34" s="137"/>
      <c r="N34" s="137"/>
      <c r="O34" s="137"/>
      <c r="P34" s="137"/>
      <c r="Q34" s="137"/>
    </row>
    <row r="35" spans="1:17" outlineLevel="1" x14ac:dyDescent="0.3">
      <c r="A35" s="41" t="s">
        <v>2</v>
      </c>
      <c r="B35" s="252">
        <v>1.5999550301900001</v>
      </c>
      <c r="C35" s="252">
        <v>60.770131938079999</v>
      </c>
      <c r="D35" s="82">
        <v>1.1010000000000001E-2</v>
      </c>
      <c r="E35" s="252">
        <v>1.4104992510500001</v>
      </c>
      <c r="F35" s="252">
        <v>58.098605200180003</v>
      </c>
      <c r="G35" s="82">
        <v>9.1179999999999994E-3</v>
      </c>
      <c r="H35" s="252">
        <v>-1.892E-3</v>
      </c>
      <c r="I35" s="137"/>
      <c r="J35" s="137"/>
      <c r="K35" s="137"/>
      <c r="L35" s="137"/>
      <c r="M35" s="137"/>
      <c r="N35" s="137"/>
      <c r="O35" s="137"/>
      <c r="P35" s="137"/>
      <c r="Q35" s="137"/>
    </row>
    <row r="36" spans="1:17" outlineLevel="1" x14ac:dyDescent="0.3">
      <c r="A36" s="41" t="s">
        <v>15</v>
      </c>
      <c r="B36" s="252">
        <v>2.2399241533700001</v>
      </c>
      <c r="C36" s="252">
        <v>85.077695162859996</v>
      </c>
      <c r="D36" s="82">
        <v>1.5414000000000001E-2</v>
      </c>
      <c r="E36" s="252">
        <v>1.63708970334</v>
      </c>
      <c r="F36" s="252">
        <v>67.431888589620002</v>
      </c>
      <c r="G36" s="82">
        <v>1.0583E-2</v>
      </c>
      <c r="H36" s="252">
        <v>-4.8310000000000002E-3</v>
      </c>
      <c r="I36" s="137"/>
      <c r="J36" s="137"/>
      <c r="K36" s="137"/>
      <c r="L36" s="137"/>
      <c r="M36" s="137"/>
      <c r="N36" s="137"/>
      <c r="O36" s="137"/>
      <c r="P36" s="137"/>
      <c r="Q36" s="137"/>
    </row>
    <row r="37" spans="1:17" outlineLevel="1" x14ac:dyDescent="0.3">
      <c r="A37" s="41" t="s">
        <v>16</v>
      </c>
      <c r="B37" s="252">
        <v>1.4370492430999999</v>
      </c>
      <c r="C37" s="252">
        <v>54.582579173269998</v>
      </c>
      <c r="D37" s="82">
        <v>9.8890000000000002E-3</v>
      </c>
      <c r="E37" s="252">
        <v>1.4242437942499999</v>
      </c>
      <c r="F37" s="252">
        <v>58.664744309500001</v>
      </c>
      <c r="G37" s="82">
        <v>9.2069999999999999E-3</v>
      </c>
      <c r="H37" s="252">
        <v>-6.8199999999999999E-4</v>
      </c>
      <c r="I37" s="137"/>
      <c r="J37" s="137"/>
      <c r="K37" s="137"/>
      <c r="L37" s="137"/>
      <c r="M37" s="137"/>
      <c r="N37" s="137"/>
      <c r="O37" s="137"/>
      <c r="P37" s="137"/>
      <c r="Q37" s="137"/>
    </row>
    <row r="38" spans="1:17" x14ac:dyDescent="0.3">
      <c r="B38" s="173"/>
      <c r="C38" s="173"/>
      <c r="D38" s="20"/>
      <c r="E38" s="173"/>
      <c r="F38" s="173"/>
      <c r="G38" s="20"/>
      <c r="H38" s="173"/>
      <c r="I38" s="137"/>
      <c r="J38" s="137"/>
      <c r="K38" s="137"/>
      <c r="L38" s="137"/>
      <c r="M38" s="137"/>
      <c r="N38" s="137"/>
      <c r="O38" s="137"/>
      <c r="P38" s="137"/>
      <c r="Q38" s="137"/>
    </row>
    <row r="39" spans="1:17" x14ac:dyDescent="0.3">
      <c r="B39" s="173"/>
      <c r="C39" s="173"/>
      <c r="D39" s="20"/>
      <c r="E39" s="173"/>
      <c r="F39" s="173"/>
      <c r="G39" s="20"/>
      <c r="H39" s="173"/>
      <c r="I39" s="137"/>
      <c r="J39" s="137"/>
      <c r="K39" s="137"/>
      <c r="L39" s="137"/>
      <c r="M39" s="137"/>
      <c r="N39" s="137"/>
      <c r="O39" s="137"/>
      <c r="P39" s="137"/>
      <c r="Q39" s="137"/>
    </row>
    <row r="40" spans="1:17" x14ac:dyDescent="0.3">
      <c r="B40" s="173"/>
      <c r="C40" s="173"/>
      <c r="D40" s="20"/>
      <c r="E40" s="173"/>
      <c r="F40" s="173"/>
      <c r="G40" s="20"/>
      <c r="H40" s="173"/>
      <c r="I40" s="137"/>
      <c r="J40" s="137"/>
      <c r="K40" s="137"/>
      <c r="L40" s="137"/>
      <c r="M40" s="137"/>
      <c r="N40" s="137"/>
      <c r="O40" s="137"/>
      <c r="P40" s="137"/>
      <c r="Q40" s="137"/>
    </row>
    <row r="41" spans="1:17" x14ac:dyDescent="0.3">
      <c r="B41" s="173"/>
      <c r="C41" s="173"/>
      <c r="D41" s="20"/>
      <c r="E41" s="173"/>
      <c r="F41" s="173"/>
      <c r="G41" s="20"/>
      <c r="H41" s="173"/>
      <c r="I41" s="137"/>
      <c r="J41" s="137"/>
      <c r="K41" s="137"/>
      <c r="L41" s="137"/>
      <c r="M41" s="137"/>
      <c r="N41" s="137"/>
      <c r="O41" s="137"/>
      <c r="P41" s="137"/>
      <c r="Q41" s="137"/>
    </row>
    <row r="42" spans="1:17" x14ac:dyDescent="0.3">
      <c r="B42" s="173"/>
      <c r="C42" s="173"/>
      <c r="D42" s="20"/>
      <c r="E42" s="173"/>
      <c r="F42" s="173"/>
      <c r="G42" s="20"/>
      <c r="H42" s="173"/>
      <c r="I42" s="137"/>
      <c r="J42" s="137"/>
      <c r="K42" s="137"/>
      <c r="L42" s="137"/>
      <c r="M42" s="137"/>
      <c r="N42" s="137"/>
      <c r="O42" s="137"/>
      <c r="P42" s="137"/>
      <c r="Q42" s="137"/>
    </row>
    <row r="43" spans="1:17" x14ac:dyDescent="0.3">
      <c r="B43" s="173"/>
      <c r="C43" s="173"/>
      <c r="D43" s="20"/>
      <c r="E43" s="173"/>
      <c r="F43" s="173"/>
      <c r="G43" s="20"/>
      <c r="H43" s="173"/>
      <c r="I43" s="137"/>
      <c r="J43" s="137"/>
      <c r="K43" s="137"/>
      <c r="L43" s="137"/>
      <c r="M43" s="137"/>
      <c r="N43" s="137"/>
      <c r="O43" s="137"/>
      <c r="P43" s="137"/>
      <c r="Q43" s="137"/>
    </row>
    <row r="44" spans="1:17" x14ac:dyDescent="0.3">
      <c r="B44" s="173"/>
      <c r="C44" s="173"/>
      <c r="D44" s="20"/>
      <c r="E44" s="173"/>
      <c r="F44" s="173"/>
      <c r="G44" s="20"/>
      <c r="H44" s="173"/>
      <c r="I44" s="137"/>
      <c r="J44" s="137"/>
      <c r="K44" s="137"/>
      <c r="L44" s="137"/>
      <c r="M44" s="137"/>
      <c r="N44" s="137"/>
      <c r="O44" s="137"/>
      <c r="P44" s="137"/>
      <c r="Q44" s="137"/>
    </row>
    <row r="45" spans="1:17" x14ac:dyDescent="0.3">
      <c r="B45" s="173"/>
      <c r="C45" s="173"/>
      <c r="D45" s="20"/>
      <c r="E45" s="173"/>
      <c r="F45" s="173"/>
      <c r="G45" s="20"/>
      <c r="H45" s="173"/>
      <c r="I45" s="137"/>
      <c r="J45" s="137"/>
      <c r="K45" s="137"/>
      <c r="L45" s="137"/>
      <c r="M45" s="137"/>
      <c r="N45" s="137"/>
      <c r="O45" s="137"/>
      <c r="P45" s="137"/>
      <c r="Q45" s="137"/>
    </row>
    <row r="46" spans="1:17" x14ac:dyDescent="0.3">
      <c r="B46" s="173"/>
      <c r="C46" s="173"/>
      <c r="D46" s="20"/>
      <c r="E46" s="173"/>
      <c r="F46" s="173"/>
      <c r="G46" s="20"/>
      <c r="H46" s="173"/>
      <c r="I46" s="137"/>
      <c r="J46" s="137"/>
      <c r="K46" s="137"/>
      <c r="L46" s="137"/>
      <c r="M46" s="137"/>
      <c r="N46" s="137"/>
      <c r="O46" s="137"/>
      <c r="P46" s="137"/>
      <c r="Q46" s="137"/>
    </row>
    <row r="47" spans="1:17" x14ac:dyDescent="0.3">
      <c r="B47" s="173"/>
      <c r="C47" s="173"/>
      <c r="D47" s="20"/>
      <c r="E47" s="173"/>
      <c r="F47" s="173"/>
      <c r="G47" s="20"/>
      <c r="H47" s="173"/>
      <c r="I47" s="137"/>
      <c r="J47" s="137"/>
      <c r="K47" s="137"/>
      <c r="L47" s="137"/>
      <c r="M47" s="137"/>
      <c r="N47" s="137"/>
      <c r="O47" s="137"/>
      <c r="P47" s="137"/>
      <c r="Q47" s="137"/>
    </row>
    <row r="48" spans="1:17" x14ac:dyDescent="0.3">
      <c r="B48" s="173"/>
      <c r="C48" s="173"/>
      <c r="D48" s="20"/>
      <c r="E48" s="173"/>
      <c r="F48" s="173"/>
      <c r="G48" s="20"/>
      <c r="H48" s="173"/>
      <c r="I48" s="137"/>
      <c r="J48" s="137"/>
      <c r="K48" s="137"/>
      <c r="L48" s="137"/>
      <c r="M48" s="137"/>
      <c r="N48" s="137"/>
      <c r="O48" s="137"/>
      <c r="P48" s="137"/>
      <c r="Q48" s="137"/>
    </row>
    <row r="49" spans="2:17" x14ac:dyDescent="0.3">
      <c r="B49" s="173"/>
      <c r="C49" s="173"/>
      <c r="D49" s="20"/>
      <c r="E49" s="173"/>
      <c r="F49" s="173"/>
      <c r="G49" s="20"/>
      <c r="H49" s="173"/>
      <c r="I49" s="137"/>
      <c r="J49" s="137"/>
      <c r="K49" s="137"/>
      <c r="L49" s="137"/>
      <c r="M49" s="137"/>
      <c r="N49" s="137"/>
      <c r="O49" s="137"/>
      <c r="P49" s="137"/>
      <c r="Q49" s="137"/>
    </row>
    <row r="50" spans="2:17" x14ac:dyDescent="0.3">
      <c r="B50" s="173"/>
      <c r="C50" s="173"/>
      <c r="D50" s="20"/>
      <c r="E50" s="173"/>
      <c r="F50" s="173"/>
      <c r="G50" s="20"/>
      <c r="H50" s="173"/>
      <c r="I50" s="137"/>
      <c r="J50" s="137"/>
      <c r="K50" s="137"/>
      <c r="L50" s="137"/>
      <c r="M50" s="137"/>
      <c r="N50" s="137"/>
      <c r="O50" s="137"/>
      <c r="P50" s="137"/>
      <c r="Q50" s="137"/>
    </row>
    <row r="51" spans="2:17" x14ac:dyDescent="0.3">
      <c r="B51" s="173"/>
      <c r="C51" s="173"/>
      <c r="D51" s="20"/>
      <c r="E51" s="173"/>
      <c r="F51" s="173"/>
      <c r="G51" s="20"/>
      <c r="H51" s="173"/>
      <c r="I51" s="137"/>
      <c r="J51" s="137"/>
      <c r="K51" s="137"/>
      <c r="L51" s="137"/>
      <c r="M51" s="137"/>
      <c r="N51" s="137"/>
      <c r="O51" s="137"/>
      <c r="P51" s="137"/>
      <c r="Q51" s="137"/>
    </row>
    <row r="52" spans="2:17" x14ac:dyDescent="0.3">
      <c r="B52" s="173"/>
      <c r="C52" s="173"/>
      <c r="D52" s="20"/>
      <c r="E52" s="173"/>
      <c r="F52" s="173"/>
      <c r="G52" s="20"/>
      <c r="H52" s="173"/>
      <c r="I52" s="137"/>
      <c r="J52" s="137"/>
      <c r="K52" s="137"/>
      <c r="L52" s="137"/>
      <c r="M52" s="137"/>
      <c r="N52" s="137"/>
      <c r="O52" s="137"/>
      <c r="P52" s="137"/>
      <c r="Q52" s="137"/>
    </row>
    <row r="53" spans="2:17" x14ac:dyDescent="0.3">
      <c r="B53" s="173"/>
      <c r="C53" s="173"/>
      <c r="D53" s="20"/>
      <c r="E53" s="173"/>
      <c r="F53" s="173"/>
      <c r="G53" s="20"/>
      <c r="H53" s="173"/>
      <c r="I53" s="137"/>
      <c r="J53" s="137"/>
      <c r="K53" s="137"/>
      <c r="L53" s="137"/>
      <c r="M53" s="137"/>
      <c r="N53" s="137"/>
      <c r="O53" s="137"/>
      <c r="P53" s="137"/>
      <c r="Q53" s="137"/>
    </row>
    <row r="54" spans="2:17" x14ac:dyDescent="0.3">
      <c r="B54" s="173"/>
      <c r="C54" s="173"/>
      <c r="D54" s="20"/>
      <c r="E54" s="173"/>
      <c r="F54" s="173"/>
      <c r="G54" s="20"/>
      <c r="H54" s="173"/>
      <c r="I54" s="137"/>
      <c r="J54" s="137"/>
      <c r="K54" s="137"/>
      <c r="L54" s="137"/>
      <c r="M54" s="137"/>
      <c r="N54" s="137"/>
      <c r="O54" s="137"/>
      <c r="P54" s="137"/>
      <c r="Q54" s="137"/>
    </row>
    <row r="55" spans="2:17" x14ac:dyDescent="0.3">
      <c r="B55" s="173"/>
      <c r="C55" s="173"/>
      <c r="D55" s="20"/>
      <c r="E55" s="173"/>
      <c r="F55" s="173"/>
      <c r="G55" s="20"/>
      <c r="H55" s="173"/>
      <c r="I55" s="137"/>
      <c r="J55" s="137"/>
      <c r="K55" s="137"/>
      <c r="L55" s="137"/>
      <c r="M55" s="137"/>
      <c r="N55" s="137"/>
      <c r="O55" s="137"/>
      <c r="P55" s="137"/>
      <c r="Q55" s="137"/>
    </row>
    <row r="56" spans="2:17" x14ac:dyDescent="0.3">
      <c r="B56" s="173"/>
      <c r="C56" s="173"/>
      <c r="D56" s="20"/>
      <c r="E56" s="173"/>
      <c r="F56" s="173"/>
      <c r="G56" s="20"/>
      <c r="H56" s="173"/>
      <c r="I56" s="137"/>
      <c r="J56" s="137"/>
      <c r="K56" s="137"/>
      <c r="L56" s="137"/>
      <c r="M56" s="137"/>
      <c r="N56" s="137"/>
      <c r="O56" s="137"/>
      <c r="P56" s="137"/>
      <c r="Q56" s="137"/>
    </row>
    <row r="57" spans="2:17" x14ac:dyDescent="0.3">
      <c r="B57" s="173"/>
      <c r="C57" s="173"/>
      <c r="D57" s="20"/>
      <c r="E57" s="173"/>
      <c r="F57" s="173"/>
      <c r="G57" s="20"/>
      <c r="H57" s="173"/>
      <c r="I57" s="137"/>
      <c r="J57" s="137"/>
      <c r="K57" s="137"/>
      <c r="L57" s="137"/>
      <c r="M57" s="137"/>
      <c r="N57" s="137"/>
      <c r="O57" s="137"/>
      <c r="P57" s="137"/>
      <c r="Q57" s="137"/>
    </row>
    <row r="58" spans="2:17" x14ac:dyDescent="0.3">
      <c r="B58" s="173"/>
      <c r="C58" s="173"/>
      <c r="D58" s="20"/>
      <c r="E58" s="173"/>
      <c r="F58" s="173"/>
      <c r="G58" s="20"/>
      <c r="H58" s="173"/>
      <c r="I58" s="137"/>
      <c r="J58" s="137"/>
      <c r="K58" s="137"/>
      <c r="L58" s="137"/>
      <c r="M58" s="137"/>
      <c r="N58" s="137"/>
      <c r="O58" s="137"/>
      <c r="P58" s="137"/>
      <c r="Q58" s="137"/>
    </row>
    <row r="59" spans="2:17" x14ac:dyDescent="0.3">
      <c r="B59" s="173"/>
      <c r="C59" s="173"/>
      <c r="D59" s="20"/>
      <c r="E59" s="173"/>
      <c r="F59" s="173"/>
      <c r="G59" s="20"/>
      <c r="H59" s="173"/>
      <c r="I59" s="137"/>
      <c r="J59" s="137"/>
      <c r="K59" s="137"/>
      <c r="L59" s="137"/>
      <c r="M59" s="137"/>
      <c r="N59" s="137"/>
      <c r="O59" s="137"/>
      <c r="P59" s="137"/>
      <c r="Q59" s="137"/>
    </row>
    <row r="60" spans="2:17" x14ac:dyDescent="0.3">
      <c r="B60" s="173"/>
      <c r="C60" s="173"/>
      <c r="D60" s="20"/>
      <c r="E60" s="173"/>
      <c r="F60" s="173"/>
      <c r="G60" s="20"/>
      <c r="H60" s="173"/>
      <c r="I60" s="137"/>
      <c r="J60" s="137"/>
      <c r="K60" s="137"/>
      <c r="L60" s="137"/>
      <c r="M60" s="137"/>
      <c r="N60" s="137"/>
      <c r="O60" s="137"/>
      <c r="P60" s="137"/>
      <c r="Q60" s="137"/>
    </row>
    <row r="61" spans="2:17" x14ac:dyDescent="0.3">
      <c r="B61" s="173"/>
      <c r="C61" s="173"/>
      <c r="D61" s="20"/>
      <c r="E61" s="173"/>
      <c r="F61" s="173"/>
      <c r="G61" s="20"/>
      <c r="H61" s="173"/>
      <c r="I61" s="137"/>
      <c r="J61" s="137"/>
      <c r="K61" s="137"/>
      <c r="L61" s="137"/>
      <c r="M61" s="137"/>
      <c r="N61" s="137"/>
      <c r="O61" s="137"/>
      <c r="P61" s="137"/>
      <c r="Q61" s="137"/>
    </row>
    <row r="62" spans="2:17" x14ac:dyDescent="0.3">
      <c r="B62" s="173"/>
      <c r="C62" s="173"/>
      <c r="D62" s="20"/>
      <c r="E62" s="173"/>
      <c r="F62" s="173"/>
      <c r="G62" s="20"/>
      <c r="H62" s="173"/>
      <c r="I62" s="137"/>
      <c r="J62" s="137"/>
      <c r="K62" s="137"/>
      <c r="L62" s="137"/>
      <c r="M62" s="137"/>
      <c r="N62" s="137"/>
      <c r="O62" s="137"/>
      <c r="P62" s="137"/>
      <c r="Q62" s="137"/>
    </row>
    <row r="63" spans="2:17" x14ac:dyDescent="0.3">
      <c r="B63" s="173"/>
      <c r="C63" s="173"/>
      <c r="D63" s="20"/>
      <c r="E63" s="173"/>
      <c r="F63" s="173"/>
      <c r="G63" s="20"/>
      <c r="H63" s="173"/>
      <c r="I63" s="137"/>
      <c r="J63" s="137"/>
      <c r="K63" s="137"/>
      <c r="L63" s="137"/>
      <c r="M63" s="137"/>
      <c r="N63" s="137"/>
      <c r="O63" s="137"/>
      <c r="P63" s="137"/>
      <c r="Q63" s="137"/>
    </row>
    <row r="64" spans="2:17" x14ac:dyDescent="0.3">
      <c r="B64" s="173"/>
      <c r="C64" s="173"/>
      <c r="D64" s="20"/>
      <c r="E64" s="173"/>
      <c r="F64" s="173"/>
      <c r="G64" s="20"/>
      <c r="H64" s="173"/>
      <c r="I64" s="137"/>
      <c r="J64" s="137"/>
      <c r="K64" s="137"/>
      <c r="L64" s="137"/>
      <c r="M64" s="137"/>
      <c r="N64" s="137"/>
      <c r="O64" s="137"/>
      <c r="P64" s="137"/>
      <c r="Q64" s="137"/>
    </row>
    <row r="65" spans="2:17" x14ac:dyDescent="0.3">
      <c r="B65" s="173"/>
      <c r="C65" s="173"/>
      <c r="D65" s="20"/>
      <c r="E65" s="173"/>
      <c r="F65" s="173"/>
      <c r="G65" s="20"/>
      <c r="H65" s="173"/>
      <c r="I65" s="137"/>
      <c r="J65" s="137"/>
      <c r="K65" s="137"/>
      <c r="L65" s="137"/>
      <c r="M65" s="137"/>
      <c r="N65" s="137"/>
      <c r="O65" s="137"/>
      <c r="P65" s="137"/>
      <c r="Q65" s="137"/>
    </row>
    <row r="66" spans="2:17" x14ac:dyDescent="0.3">
      <c r="B66" s="173"/>
      <c r="C66" s="173"/>
      <c r="D66" s="20"/>
      <c r="E66" s="173"/>
      <c r="F66" s="173"/>
      <c r="G66" s="20"/>
      <c r="H66" s="173"/>
      <c r="I66" s="137"/>
      <c r="J66" s="137"/>
      <c r="K66" s="137"/>
      <c r="L66" s="137"/>
      <c r="M66" s="137"/>
      <c r="N66" s="137"/>
      <c r="O66" s="137"/>
      <c r="P66" s="137"/>
      <c r="Q66" s="137"/>
    </row>
    <row r="67" spans="2:17" x14ac:dyDescent="0.3">
      <c r="B67" s="173"/>
      <c r="C67" s="173"/>
      <c r="D67" s="20"/>
      <c r="E67" s="173"/>
      <c r="F67" s="173"/>
      <c r="G67" s="20"/>
      <c r="H67" s="173"/>
      <c r="I67" s="137"/>
      <c r="J67" s="137"/>
      <c r="K67" s="137"/>
      <c r="L67" s="137"/>
      <c r="M67" s="137"/>
      <c r="N67" s="137"/>
      <c r="O67" s="137"/>
      <c r="P67" s="137"/>
      <c r="Q67" s="137"/>
    </row>
    <row r="68" spans="2:17" x14ac:dyDescent="0.3">
      <c r="B68" s="173"/>
      <c r="C68" s="173"/>
      <c r="D68" s="20"/>
      <c r="E68" s="173"/>
      <c r="F68" s="173"/>
      <c r="G68" s="20"/>
      <c r="H68" s="173"/>
      <c r="I68" s="137"/>
      <c r="J68" s="137"/>
      <c r="K68" s="137"/>
      <c r="L68" s="137"/>
      <c r="M68" s="137"/>
      <c r="N68" s="137"/>
      <c r="O68" s="137"/>
      <c r="P68" s="137"/>
      <c r="Q68" s="137"/>
    </row>
    <row r="69" spans="2:17" x14ac:dyDescent="0.3">
      <c r="B69" s="173"/>
      <c r="C69" s="173"/>
      <c r="D69" s="20"/>
      <c r="E69" s="173"/>
      <c r="F69" s="173"/>
      <c r="G69" s="20"/>
      <c r="H69" s="173"/>
      <c r="I69" s="137"/>
      <c r="J69" s="137"/>
      <c r="K69" s="137"/>
      <c r="L69" s="137"/>
      <c r="M69" s="137"/>
      <c r="N69" s="137"/>
      <c r="O69" s="137"/>
      <c r="P69" s="137"/>
      <c r="Q69" s="137"/>
    </row>
    <row r="70" spans="2:17" x14ac:dyDescent="0.3">
      <c r="B70" s="173"/>
      <c r="C70" s="173"/>
      <c r="D70" s="20"/>
      <c r="E70" s="173"/>
      <c r="F70" s="173"/>
      <c r="G70" s="20"/>
      <c r="H70" s="173"/>
      <c r="I70" s="137"/>
      <c r="J70" s="137"/>
      <c r="K70" s="137"/>
      <c r="L70" s="137"/>
      <c r="M70" s="137"/>
      <c r="N70" s="137"/>
      <c r="O70" s="137"/>
      <c r="P70" s="137"/>
      <c r="Q70" s="137"/>
    </row>
    <row r="71" spans="2:17" x14ac:dyDescent="0.3">
      <c r="B71" s="173"/>
      <c r="C71" s="173"/>
      <c r="D71" s="20"/>
      <c r="E71" s="173"/>
      <c r="F71" s="173"/>
      <c r="G71" s="20"/>
      <c r="H71" s="173"/>
      <c r="I71" s="137"/>
      <c r="J71" s="137"/>
      <c r="K71" s="137"/>
      <c r="L71" s="137"/>
      <c r="M71" s="137"/>
      <c r="N71" s="137"/>
      <c r="O71" s="137"/>
      <c r="P71" s="137"/>
      <c r="Q71" s="137"/>
    </row>
    <row r="72" spans="2:17" x14ac:dyDescent="0.3">
      <c r="B72" s="173"/>
      <c r="C72" s="173"/>
      <c r="D72" s="20"/>
      <c r="E72" s="173"/>
      <c r="F72" s="173"/>
      <c r="G72" s="20"/>
      <c r="H72" s="173"/>
      <c r="I72" s="137"/>
      <c r="J72" s="137"/>
      <c r="K72" s="137"/>
      <c r="L72" s="137"/>
      <c r="M72" s="137"/>
      <c r="N72" s="137"/>
      <c r="O72" s="137"/>
      <c r="P72" s="137"/>
      <c r="Q72" s="137"/>
    </row>
    <row r="73" spans="2:17" x14ac:dyDescent="0.3">
      <c r="B73" s="173"/>
      <c r="C73" s="173"/>
      <c r="D73" s="20"/>
      <c r="E73" s="173"/>
      <c r="F73" s="173"/>
      <c r="G73" s="20"/>
      <c r="H73" s="173"/>
      <c r="I73" s="137"/>
      <c r="J73" s="137"/>
      <c r="K73" s="137"/>
      <c r="L73" s="137"/>
      <c r="M73" s="137"/>
      <c r="N73" s="137"/>
      <c r="O73" s="137"/>
      <c r="P73" s="137"/>
      <c r="Q73" s="137"/>
    </row>
    <row r="74" spans="2:17" x14ac:dyDescent="0.3">
      <c r="B74" s="173"/>
      <c r="C74" s="173"/>
      <c r="D74" s="20"/>
      <c r="E74" s="173"/>
      <c r="F74" s="173"/>
      <c r="G74" s="20"/>
      <c r="H74" s="173"/>
      <c r="I74" s="137"/>
      <c r="J74" s="137"/>
      <c r="K74" s="137"/>
      <c r="L74" s="137"/>
      <c r="M74" s="137"/>
      <c r="N74" s="137"/>
      <c r="O74" s="137"/>
      <c r="P74" s="137"/>
      <c r="Q74" s="137"/>
    </row>
    <row r="75" spans="2:17" x14ac:dyDescent="0.3">
      <c r="B75" s="173"/>
      <c r="C75" s="173"/>
      <c r="D75" s="20"/>
      <c r="E75" s="173"/>
      <c r="F75" s="173"/>
      <c r="G75" s="20"/>
      <c r="H75" s="173"/>
      <c r="I75" s="137"/>
      <c r="J75" s="137"/>
      <c r="K75" s="137"/>
      <c r="L75" s="137"/>
      <c r="M75" s="137"/>
      <c r="N75" s="137"/>
      <c r="O75" s="137"/>
      <c r="P75" s="137"/>
      <c r="Q75" s="137"/>
    </row>
    <row r="76" spans="2:17" x14ac:dyDescent="0.3">
      <c r="B76" s="173"/>
      <c r="C76" s="173"/>
      <c r="D76" s="20"/>
      <c r="E76" s="173"/>
      <c r="F76" s="173"/>
      <c r="G76" s="20"/>
      <c r="H76" s="173"/>
      <c r="I76" s="137"/>
      <c r="J76" s="137"/>
      <c r="K76" s="137"/>
      <c r="L76" s="137"/>
      <c r="M76" s="137"/>
      <c r="N76" s="137"/>
      <c r="O76" s="137"/>
      <c r="P76" s="137"/>
      <c r="Q76" s="137"/>
    </row>
    <row r="77" spans="2:17" x14ac:dyDescent="0.3">
      <c r="B77" s="173"/>
      <c r="C77" s="173"/>
      <c r="D77" s="20"/>
      <c r="E77" s="173"/>
      <c r="F77" s="173"/>
      <c r="G77" s="20"/>
      <c r="H77" s="173"/>
      <c r="I77" s="137"/>
      <c r="J77" s="137"/>
      <c r="K77" s="137"/>
      <c r="L77" s="137"/>
      <c r="M77" s="137"/>
      <c r="N77" s="137"/>
      <c r="O77" s="137"/>
      <c r="P77" s="137"/>
      <c r="Q77" s="137"/>
    </row>
    <row r="78" spans="2:17" x14ac:dyDescent="0.3">
      <c r="B78" s="173"/>
      <c r="C78" s="173"/>
      <c r="D78" s="20"/>
      <c r="E78" s="173"/>
      <c r="F78" s="173"/>
      <c r="G78" s="20"/>
      <c r="H78" s="173"/>
      <c r="I78" s="137"/>
      <c r="J78" s="137"/>
      <c r="K78" s="137"/>
      <c r="L78" s="137"/>
      <c r="M78" s="137"/>
      <c r="N78" s="137"/>
      <c r="O78" s="137"/>
      <c r="P78" s="137"/>
      <c r="Q78" s="137"/>
    </row>
    <row r="79" spans="2:17" x14ac:dyDescent="0.3">
      <c r="B79" s="173"/>
      <c r="C79" s="173"/>
      <c r="D79" s="20"/>
      <c r="E79" s="173"/>
      <c r="F79" s="173"/>
      <c r="G79" s="20"/>
      <c r="H79" s="173"/>
      <c r="I79" s="137"/>
      <c r="J79" s="137"/>
      <c r="K79" s="137"/>
      <c r="L79" s="137"/>
      <c r="M79" s="137"/>
      <c r="N79" s="137"/>
      <c r="O79" s="137"/>
      <c r="P79" s="137"/>
      <c r="Q79" s="137"/>
    </row>
    <row r="80" spans="2:17" x14ac:dyDescent="0.3">
      <c r="B80" s="173"/>
      <c r="C80" s="173"/>
      <c r="D80" s="20"/>
      <c r="E80" s="173"/>
      <c r="F80" s="173"/>
      <c r="G80" s="20"/>
      <c r="H80" s="173"/>
      <c r="I80" s="137"/>
      <c r="J80" s="137"/>
      <c r="K80" s="137"/>
      <c r="L80" s="137"/>
      <c r="M80" s="137"/>
      <c r="N80" s="137"/>
      <c r="O80" s="137"/>
      <c r="P80" s="137"/>
      <c r="Q80" s="137"/>
    </row>
    <row r="81" spans="2:17" x14ac:dyDescent="0.3">
      <c r="B81" s="173"/>
      <c r="C81" s="173"/>
      <c r="D81" s="20"/>
      <c r="E81" s="173"/>
      <c r="F81" s="173"/>
      <c r="G81" s="20"/>
      <c r="H81" s="173"/>
      <c r="I81" s="137"/>
      <c r="J81" s="137"/>
      <c r="K81" s="137"/>
      <c r="L81" s="137"/>
      <c r="M81" s="137"/>
      <c r="N81" s="137"/>
      <c r="O81" s="137"/>
      <c r="P81" s="137"/>
      <c r="Q81" s="137"/>
    </row>
    <row r="82" spans="2:17" x14ac:dyDescent="0.3">
      <c r="B82" s="173"/>
      <c r="C82" s="173"/>
      <c r="D82" s="20"/>
      <c r="E82" s="173"/>
      <c r="F82" s="173"/>
      <c r="G82" s="20"/>
      <c r="H82" s="173"/>
      <c r="I82" s="137"/>
      <c r="J82" s="137"/>
      <c r="K82" s="137"/>
      <c r="L82" s="137"/>
      <c r="M82" s="137"/>
      <c r="N82" s="137"/>
      <c r="O82" s="137"/>
      <c r="P82" s="137"/>
      <c r="Q82" s="137"/>
    </row>
    <row r="83" spans="2:17" x14ac:dyDescent="0.3">
      <c r="B83" s="173"/>
      <c r="C83" s="173"/>
      <c r="D83" s="20"/>
      <c r="E83" s="173"/>
      <c r="F83" s="173"/>
      <c r="G83" s="20"/>
      <c r="H83" s="173"/>
      <c r="I83" s="137"/>
      <c r="J83" s="137"/>
      <c r="K83" s="137"/>
      <c r="L83" s="137"/>
      <c r="M83" s="137"/>
      <c r="N83" s="137"/>
      <c r="O83" s="137"/>
      <c r="P83" s="137"/>
      <c r="Q83" s="137"/>
    </row>
    <row r="84" spans="2:17" x14ac:dyDescent="0.3">
      <c r="B84" s="173"/>
      <c r="C84" s="173"/>
      <c r="D84" s="20"/>
      <c r="E84" s="173"/>
      <c r="F84" s="173"/>
      <c r="G84" s="20"/>
      <c r="H84" s="173"/>
      <c r="I84" s="137"/>
      <c r="J84" s="137"/>
      <c r="K84" s="137"/>
      <c r="L84" s="137"/>
      <c r="M84" s="137"/>
      <c r="N84" s="137"/>
      <c r="O84" s="137"/>
      <c r="P84" s="137"/>
      <c r="Q84" s="137"/>
    </row>
    <row r="85" spans="2:17" x14ac:dyDescent="0.3">
      <c r="B85" s="173"/>
      <c r="C85" s="173"/>
      <c r="D85" s="20"/>
      <c r="E85" s="173"/>
      <c r="F85" s="173"/>
      <c r="G85" s="20"/>
      <c r="H85" s="173"/>
      <c r="I85" s="137"/>
      <c r="J85" s="137"/>
      <c r="K85" s="137"/>
      <c r="L85" s="137"/>
      <c r="M85" s="137"/>
      <c r="N85" s="137"/>
      <c r="O85" s="137"/>
      <c r="P85" s="137"/>
      <c r="Q85" s="137"/>
    </row>
    <row r="86" spans="2:17" x14ac:dyDescent="0.3">
      <c r="B86" s="173"/>
      <c r="C86" s="173"/>
      <c r="D86" s="20"/>
      <c r="E86" s="173"/>
      <c r="F86" s="173"/>
      <c r="G86" s="20"/>
      <c r="H86" s="173"/>
      <c r="I86" s="137"/>
      <c r="J86" s="137"/>
      <c r="K86" s="137"/>
      <c r="L86" s="137"/>
      <c r="M86" s="137"/>
      <c r="N86" s="137"/>
      <c r="O86" s="137"/>
      <c r="P86" s="137"/>
      <c r="Q86" s="137"/>
    </row>
    <row r="87" spans="2:17" x14ac:dyDescent="0.3">
      <c r="B87" s="173"/>
      <c r="C87" s="173"/>
      <c r="D87" s="20"/>
      <c r="E87" s="173"/>
      <c r="F87" s="173"/>
      <c r="G87" s="20"/>
      <c r="H87" s="173"/>
      <c r="I87" s="137"/>
      <c r="J87" s="137"/>
      <c r="K87" s="137"/>
      <c r="L87" s="137"/>
      <c r="M87" s="137"/>
      <c r="N87" s="137"/>
      <c r="O87" s="137"/>
      <c r="P87" s="137"/>
      <c r="Q87" s="137"/>
    </row>
    <row r="88" spans="2:17" x14ac:dyDescent="0.3">
      <c r="B88" s="173"/>
      <c r="C88" s="173"/>
      <c r="D88" s="20"/>
      <c r="E88" s="173"/>
      <c r="F88" s="173"/>
      <c r="G88" s="20"/>
      <c r="H88" s="173"/>
      <c r="I88" s="137"/>
      <c r="J88" s="137"/>
      <c r="K88" s="137"/>
      <c r="L88" s="137"/>
      <c r="M88" s="137"/>
      <c r="N88" s="137"/>
      <c r="O88" s="137"/>
      <c r="P88" s="137"/>
      <c r="Q88" s="137"/>
    </row>
    <row r="89" spans="2:17" x14ac:dyDescent="0.3">
      <c r="B89" s="173"/>
      <c r="C89" s="173"/>
      <c r="D89" s="20"/>
      <c r="E89" s="173"/>
      <c r="F89" s="173"/>
      <c r="G89" s="20"/>
      <c r="H89" s="173"/>
      <c r="I89" s="137"/>
      <c r="J89" s="137"/>
      <c r="K89" s="137"/>
      <c r="L89" s="137"/>
      <c r="M89" s="137"/>
      <c r="N89" s="137"/>
      <c r="O89" s="137"/>
      <c r="P89" s="137"/>
      <c r="Q89" s="137"/>
    </row>
    <row r="90" spans="2:17" x14ac:dyDescent="0.3">
      <c r="B90" s="173"/>
      <c r="C90" s="173"/>
      <c r="D90" s="20"/>
      <c r="E90" s="173"/>
      <c r="F90" s="173"/>
      <c r="G90" s="20"/>
      <c r="H90" s="173"/>
      <c r="I90" s="137"/>
      <c r="J90" s="137"/>
      <c r="K90" s="137"/>
      <c r="L90" s="137"/>
      <c r="M90" s="137"/>
      <c r="N90" s="137"/>
      <c r="O90" s="137"/>
      <c r="P90" s="137"/>
      <c r="Q90" s="137"/>
    </row>
    <row r="91" spans="2:17" x14ac:dyDescent="0.3">
      <c r="B91" s="173"/>
      <c r="C91" s="173"/>
      <c r="D91" s="20"/>
      <c r="E91" s="173"/>
      <c r="F91" s="173"/>
      <c r="G91" s="20"/>
      <c r="H91" s="173"/>
      <c r="I91" s="137"/>
      <c r="J91" s="137"/>
      <c r="K91" s="137"/>
      <c r="L91" s="137"/>
      <c r="M91" s="137"/>
      <c r="N91" s="137"/>
      <c r="O91" s="137"/>
      <c r="P91" s="137"/>
      <c r="Q91" s="137"/>
    </row>
    <row r="92" spans="2:17" x14ac:dyDescent="0.3">
      <c r="B92" s="173"/>
      <c r="C92" s="173"/>
      <c r="D92" s="20"/>
      <c r="E92" s="173"/>
      <c r="F92" s="173"/>
      <c r="G92" s="20"/>
      <c r="H92" s="173"/>
      <c r="I92" s="137"/>
      <c r="J92" s="137"/>
      <c r="K92" s="137"/>
      <c r="L92" s="137"/>
      <c r="M92" s="137"/>
      <c r="N92" s="137"/>
      <c r="O92" s="137"/>
      <c r="P92" s="137"/>
      <c r="Q92" s="137"/>
    </row>
    <row r="93" spans="2:17" x14ac:dyDescent="0.3">
      <c r="B93" s="173"/>
      <c r="C93" s="173"/>
      <c r="D93" s="20"/>
      <c r="E93" s="173"/>
      <c r="F93" s="173"/>
      <c r="G93" s="20"/>
      <c r="H93" s="173"/>
      <c r="I93" s="137"/>
      <c r="J93" s="137"/>
      <c r="K93" s="137"/>
      <c r="L93" s="137"/>
      <c r="M93" s="137"/>
      <c r="N93" s="137"/>
      <c r="O93" s="137"/>
      <c r="P93" s="137"/>
      <c r="Q93" s="137"/>
    </row>
    <row r="94" spans="2:17" x14ac:dyDescent="0.3">
      <c r="B94" s="173"/>
      <c r="C94" s="173"/>
      <c r="D94" s="20"/>
      <c r="E94" s="173"/>
      <c r="F94" s="173"/>
      <c r="G94" s="20"/>
      <c r="H94" s="173"/>
      <c r="I94" s="137"/>
      <c r="J94" s="137"/>
      <c r="K94" s="137"/>
      <c r="L94" s="137"/>
      <c r="M94" s="137"/>
      <c r="N94" s="137"/>
      <c r="O94" s="137"/>
      <c r="P94" s="137"/>
      <c r="Q94" s="137"/>
    </row>
    <row r="95" spans="2:17" x14ac:dyDescent="0.3">
      <c r="B95" s="173"/>
      <c r="C95" s="173"/>
      <c r="D95" s="20"/>
      <c r="E95" s="173"/>
      <c r="F95" s="173"/>
      <c r="G95" s="20"/>
      <c r="H95" s="173"/>
      <c r="I95" s="137"/>
      <c r="J95" s="137"/>
      <c r="K95" s="137"/>
      <c r="L95" s="137"/>
      <c r="M95" s="137"/>
      <c r="N95" s="137"/>
      <c r="O95" s="137"/>
      <c r="P95" s="137"/>
      <c r="Q95" s="137"/>
    </row>
    <row r="96" spans="2:17" x14ac:dyDescent="0.3">
      <c r="B96" s="173"/>
      <c r="C96" s="173"/>
      <c r="D96" s="20"/>
      <c r="E96" s="173"/>
      <c r="F96" s="173"/>
      <c r="G96" s="20"/>
      <c r="H96" s="173"/>
      <c r="I96" s="137"/>
      <c r="J96" s="137"/>
      <c r="K96" s="137"/>
      <c r="L96" s="137"/>
      <c r="M96" s="137"/>
      <c r="N96" s="137"/>
      <c r="O96" s="137"/>
      <c r="P96" s="137"/>
      <c r="Q96" s="137"/>
    </row>
    <row r="97" spans="2:17" x14ac:dyDescent="0.3">
      <c r="B97" s="173"/>
      <c r="C97" s="173"/>
      <c r="D97" s="20"/>
      <c r="E97" s="173"/>
      <c r="F97" s="173"/>
      <c r="G97" s="20"/>
      <c r="H97" s="173"/>
      <c r="I97" s="137"/>
      <c r="J97" s="137"/>
      <c r="K97" s="137"/>
      <c r="L97" s="137"/>
      <c r="M97" s="137"/>
      <c r="N97" s="137"/>
      <c r="O97" s="137"/>
      <c r="P97" s="137"/>
      <c r="Q97" s="137"/>
    </row>
    <row r="98" spans="2:17" x14ac:dyDescent="0.3">
      <c r="B98" s="173"/>
      <c r="C98" s="173"/>
      <c r="D98" s="20"/>
      <c r="E98" s="173"/>
      <c r="F98" s="173"/>
      <c r="G98" s="20"/>
      <c r="H98" s="173"/>
      <c r="I98" s="137"/>
      <c r="J98" s="137"/>
      <c r="K98" s="137"/>
      <c r="L98" s="137"/>
      <c r="M98" s="137"/>
      <c r="N98" s="137"/>
      <c r="O98" s="137"/>
      <c r="P98" s="137"/>
      <c r="Q98" s="137"/>
    </row>
    <row r="99" spans="2:17" x14ac:dyDescent="0.3">
      <c r="B99" s="173"/>
      <c r="C99" s="173"/>
      <c r="D99" s="20"/>
      <c r="E99" s="173"/>
      <c r="F99" s="173"/>
      <c r="G99" s="20"/>
      <c r="H99" s="173"/>
      <c r="I99" s="137"/>
      <c r="J99" s="137"/>
      <c r="K99" s="137"/>
      <c r="L99" s="137"/>
      <c r="M99" s="137"/>
      <c r="N99" s="137"/>
      <c r="O99" s="137"/>
      <c r="P99" s="137"/>
      <c r="Q99" s="137"/>
    </row>
    <row r="100" spans="2:17" x14ac:dyDescent="0.3">
      <c r="B100" s="173"/>
      <c r="C100" s="173"/>
      <c r="D100" s="20"/>
      <c r="E100" s="173"/>
      <c r="F100" s="173"/>
      <c r="G100" s="20"/>
      <c r="H100" s="173"/>
      <c r="I100" s="137"/>
      <c r="J100" s="137"/>
      <c r="K100" s="137"/>
      <c r="L100" s="137"/>
      <c r="M100" s="137"/>
      <c r="N100" s="137"/>
      <c r="O100" s="137"/>
      <c r="P100" s="137"/>
      <c r="Q100" s="137"/>
    </row>
    <row r="101" spans="2:17" x14ac:dyDescent="0.3">
      <c r="B101" s="173"/>
      <c r="C101" s="173"/>
      <c r="D101" s="20"/>
      <c r="E101" s="173"/>
      <c r="F101" s="173"/>
      <c r="G101" s="20"/>
      <c r="H101" s="173"/>
      <c r="I101" s="137"/>
      <c r="J101" s="137"/>
      <c r="K101" s="137"/>
      <c r="L101" s="137"/>
      <c r="M101" s="137"/>
      <c r="N101" s="137"/>
      <c r="O101" s="137"/>
      <c r="P101" s="137"/>
      <c r="Q101" s="137"/>
    </row>
    <row r="102" spans="2:17" x14ac:dyDescent="0.3">
      <c r="B102" s="173"/>
      <c r="C102" s="173"/>
      <c r="D102" s="20"/>
      <c r="E102" s="173"/>
      <c r="F102" s="173"/>
      <c r="G102" s="20"/>
      <c r="H102" s="173"/>
      <c r="I102" s="137"/>
      <c r="J102" s="137"/>
      <c r="K102" s="137"/>
      <c r="L102" s="137"/>
      <c r="M102" s="137"/>
      <c r="N102" s="137"/>
      <c r="O102" s="137"/>
      <c r="P102" s="137"/>
      <c r="Q102" s="137"/>
    </row>
    <row r="103" spans="2:17" x14ac:dyDescent="0.3">
      <c r="B103" s="173"/>
      <c r="C103" s="173"/>
      <c r="D103" s="20"/>
      <c r="E103" s="173"/>
      <c r="F103" s="173"/>
      <c r="G103" s="20"/>
      <c r="H103" s="173"/>
      <c r="I103" s="137"/>
      <c r="J103" s="137"/>
      <c r="K103" s="137"/>
      <c r="L103" s="137"/>
      <c r="M103" s="137"/>
      <c r="N103" s="137"/>
      <c r="O103" s="137"/>
      <c r="P103" s="137"/>
      <c r="Q103" s="137"/>
    </row>
    <row r="104" spans="2:17" x14ac:dyDescent="0.3">
      <c r="B104" s="173"/>
      <c r="C104" s="173"/>
      <c r="D104" s="20"/>
      <c r="E104" s="173"/>
      <c r="F104" s="173"/>
      <c r="G104" s="20"/>
      <c r="H104" s="173"/>
      <c r="I104" s="137"/>
      <c r="J104" s="137"/>
      <c r="K104" s="137"/>
      <c r="L104" s="137"/>
      <c r="M104" s="137"/>
      <c r="N104" s="137"/>
      <c r="O104" s="137"/>
      <c r="P104" s="137"/>
      <c r="Q104" s="137"/>
    </row>
    <row r="105" spans="2:17" x14ac:dyDescent="0.3">
      <c r="B105" s="173"/>
      <c r="C105" s="173"/>
      <c r="D105" s="20"/>
      <c r="E105" s="173"/>
      <c r="F105" s="173"/>
      <c r="G105" s="20"/>
      <c r="H105" s="173"/>
      <c r="I105" s="137"/>
      <c r="J105" s="137"/>
      <c r="K105" s="137"/>
      <c r="L105" s="137"/>
      <c r="M105" s="137"/>
      <c r="N105" s="137"/>
      <c r="O105" s="137"/>
      <c r="P105" s="137"/>
      <c r="Q105" s="137"/>
    </row>
    <row r="106" spans="2:17" x14ac:dyDescent="0.3">
      <c r="B106" s="173"/>
      <c r="C106" s="173"/>
      <c r="D106" s="20"/>
      <c r="E106" s="173"/>
      <c r="F106" s="173"/>
      <c r="G106" s="20"/>
      <c r="H106" s="173"/>
      <c r="I106" s="137"/>
      <c r="J106" s="137"/>
      <c r="K106" s="137"/>
      <c r="L106" s="137"/>
      <c r="M106" s="137"/>
      <c r="N106" s="137"/>
      <c r="O106" s="137"/>
      <c r="P106" s="137"/>
      <c r="Q106" s="137"/>
    </row>
    <row r="107" spans="2:17" x14ac:dyDescent="0.3">
      <c r="B107" s="173"/>
      <c r="C107" s="173"/>
      <c r="D107" s="20"/>
      <c r="E107" s="173"/>
      <c r="F107" s="173"/>
      <c r="G107" s="20"/>
      <c r="H107" s="173"/>
      <c r="I107" s="137"/>
      <c r="J107" s="137"/>
      <c r="K107" s="137"/>
      <c r="L107" s="137"/>
      <c r="M107" s="137"/>
      <c r="N107" s="137"/>
      <c r="O107" s="137"/>
      <c r="P107" s="137"/>
      <c r="Q107" s="137"/>
    </row>
    <row r="108" spans="2:17" x14ac:dyDescent="0.3">
      <c r="B108" s="173"/>
      <c r="C108" s="173"/>
      <c r="D108" s="20"/>
      <c r="E108" s="173"/>
      <c r="F108" s="173"/>
      <c r="G108" s="20"/>
      <c r="H108" s="173"/>
      <c r="I108" s="137"/>
      <c r="J108" s="137"/>
      <c r="K108" s="137"/>
      <c r="L108" s="137"/>
      <c r="M108" s="137"/>
      <c r="N108" s="137"/>
      <c r="O108" s="137"/>
      <c r="P108" s="137"/>
      <c r="Q108" s="137"/>
    </row>
    <row r="109" spans="2:17" x14ac:dyDescent="0.3">
      <c r="B109" s="173"/>
      <c r="C109" s="173"/>
      <c r="D109" s="20"/>
      <c r="E109" s="173"/>
      <c r="F109" s="173"/>
      <c r="G109" s="20"/>
      <c r="H109" s="173"/>
      <c r="I109" s="137"/>
      <c r="J109" s="137"/>
      <c r="K109" s="137"/>
      <c r="L109" s="137"/>
      <c r="M109" s="137"/>
      <c r="N109" s="137"/>
      <c r="O109" s="137"/>
      <c r="P109" s="137"/>
      <c r="Q109" s="137"/>
    </row>
    <row r="110" spans="2:17" x14ac:dyDescent="0.3">
      <c r="B110" s="173"/>
      <c r="C110" s="173"/>
      <c r="D110" s="20"/>
      <c r="E110" s="173"/>
      <c r="F110" s="173"/>
      <c r="G110" s="20"/>
      <c r="H110" s="173"/>
      <c r="I110" s="137"/>
      <c r="J110" s="137"/>
      <c r="K110" s="137"/>
      <c r="L110" s="137"/>
      <c r="M110" s="137"/>
      <c r="N110" s="137"/>
      <c r="O110" s="137"/>
      <c r="P110" s="137"/>
      <c r="Q110" s="137"/>
    </row>
    <row r="111" spans="2:17" x14ac:dyDescent="0.3">
      <c r="B111" s="173"/>
      <c r="C111" s="173"/>
      <c r="D111" s="20"/>
      <c r="E111" s="173"/>
      <c r="F111" s="173"/>
      <c r="G111" s="20"/>
      <c r="H111" s="173"/>
      <c r="I111" s="137"/>
      <c r="J111" s="137"/>
      <c r="K111" s="137"/>
      <c r="L111" s="137"/>
      <c r="M111" s="137"/>
      <c r="N111" s="137"/>
      <c r="O111" s="137"/>
      <c r="P111" s="137"/>
      <c r="Q111" s="137"/>
    </row>
    <row r="112" spans="2:17" x14ac:dyDescent="0.3">
      <c r="B112" s="173"/>
      <c r="C112" s="173"/>
      <c r="D112" s="20"/>
      <c r="E112" s="173"/>
      <c r="F112" s="173"/>
      <c r="G112" s="20"/>
      <c r="H112" s="173"/>
      <c r="I112" s="137"/>
      <c r="J112" s="137"/>
      <c r="K112" s="137"/>
      <c r="L112" s="137"/>
      <c r="M112" s="137"/>
      <c r="N112" s="137"/>
      <c r="O112" s="137"/>
      <c r="P112" s="137"/>
      <c r="Q112" s="137"/>
    </row>
    <row r="113" spans="2:17" x14ac:dyDescent="0.3">
      <c r="B113" s="173"/>
      <c r="C113" s="173"/>
      <c r="D113" s="20"/>
      <c r="E113" s="173"/>
      <c r="F113" s="173"/>
      <c r="G113" s="20"/>
      <c r="H113" s="173"/>
      <c r="I113" s="137"/>
      <c r="J113" s="137"/>
      <c r="K113" s="137"/>
      <c r="L113" s="137"/>
      <c r="M113" s="137"/>
      <c r="N113" s="137"/>
      <c r="O113" s="137"/>
      <c r="P113" s="137"/>
      <c r="Q113" s="137"/>
    </row>
    <row r="114" spans="2:17" x14ac:dyDescent="0.3">
      <c r="B114" s="173"/>
      <c r="C114" s="173"/>
      <c r="D114" s="20"/>
      <c r="E114" s="173"/>
      <c r="F114" s="173"/>
      <c r="G114" s="20"/>
      <c r="H114" s="173"/>
      <c r="I114" s="137"/>
      <c r="J114" s="137"/>
      <c r="K114" s="137"/>
      <c r="L114" s="137"/>
      <c r="M114" s="137"/>
      <c r="N114" s="137"/>
      <c r="O114" s="137"/>
      <c r="P114" s="137"/>
      <c r="Q114" s="137"/>
    </row>
    <row r="115" spans="2:17" x14ac:dyDescent="0.3">
      <c r="B115" s="173"/>
      <c r="C115" s="173"/>
      <c r="D115" s="20"/>
      <c r="E115" s="173"/>
      <c r="F115" s="173"/>
      <c r="G115" s="20"/>
      <c r="H115" s="173"/>
      <c r="I115" s="137"/>
      <c r="J115" s="137"/>
      <c r="K115" s="137"/>
      <c r="L115" s="137"/>
      <c r="M115" s="137"/>
      <c r="N115" s="137"/>
      <c r="O115" s="137"/>
      <c r="P115" s="137"/>
      <c r="Q115" s="137"/>
    </row>
    <row r="116" spans="2:17" x14ac:dyDescent="0.3">
      <c r="B116" s="173"/>
      <c r="C116" s="173"/>
      <c r="D116" s="20"/>
      <c r="E116" s="173"/>
      <c r="F116" s="173"/>
      <c r="G116" s="20"/>
      <c r="H116" s="173"/>
      <c r="I116" s="137"/>
      <c r="J116" s="137"/>
      <c r="K116" s="137"/>
      <c r="L116" s="137"/>
      <c r="M116" s="137"/>
      <c r="N116" s="137"/>
      <c r="O116" s="137"/>
      <c r="P116" s="137"/>
      <c r="Q116" s="137"/>
    </row>
    <row r="117" spans="2:17" x14ac:dyDescent="0.3">
      <c r="B117" s="173"/>
      <c r="C117" s="173"/>
      <c r="D117" s="20"/>
      <c r="E117" s="173"/>
      <c r="F117" s="173"/>
      <c r="G117" s="20"/>
      <c r="H117" s="173"/>
      <c r="I117" s="137"/>
      <c r="J117" s="137"/>
      <c r="K117" s="137"/>
      <c r="L117" s="137"/>
      <c r="M117" s="137"/>
      <c r="N117" s="137"/>
      <c r="O117" s="137"/>
      <c r="P117" s="137"/>
      <c r="Q117" s="137"/>
    </row>
    <row r="118" spans="2:17" x14ac:dyDescent="0.3">
      <c r="B118" s="173"/>
      <c r="C118" s="173"/>
      <c r="D118" s="20"/>
      <c r="E118" s="173"/>
      <c r="F118" s="173"/>
      <c r="G118" s="20"/>
      <c r="H118" s="173"/>
      <c r="I118" s="137"/>
      <c r="J118" s="137"/>
      <c r="K118" s="137"/>
      <c r="L118" s="137"/>
      <c r="M118" s="137"/>
      <c r="N118" s="137"/>
      <c r="O118" s="137"/>
      <c r="P118" s="137"/>
      <c r="Q118" s="137"/>
    </row>
    <row r="119" spans="2:17" x14ac:dyDescent="0.3">
      <c r="B119" s="173"/>
      <c r="C119" s="173"/>
      <c r="D119" s="20"/>
      <c r="E119" s="173"/>
      <c r="F119" s="173"/>
      <c r="G119" s="20"/>
      <c r="H119" s="173"/>
      <c r="I119" s="137"/>
      <c r="J119" s="137"/>
      <c r="K119" s="137"/>
      <c r="L119" s="137"/>
      <c r="M119" s="137"/>
      <c r="N119" s="137"/>
      <c r="O119" s="137"/>
      <c r="P119" s="137"/>
      <c r="Q119" s="137"/>
    </row>
    <row r="120" spans="2:17" x14ac:dyDescent="0.3">
      <c r="B120" s="173"/>
      <c r="C120" s="173"/>
      <c r="D120" s="20"/>
      <c r="E120" s="173"/>
      <c r="F120" s="173"/>
      <c r="G120" s="20"/>
      <c r="H120" s="173"/>
      <c r="I120" s="137"/>
      <c r="J120" s="137"/>
      <c r="K120" s="137"/>
      <c r="L120" s="137"/>
      <c r="M120" s="137"/>
      <c r="N120" s="137"/>
      <c r="O120" s="137"/>
      <c r="P120" s="137"/>
      <c r="Q120" s="137"/>
    </row>
    <row r="121" spans="2:17" x14ac:dyDescent="0.3">
      <c r="B121" s="173"/>
      <c r="C121" s="173"/>
      <c r="D121" s="20"/>
      <c r="E121" s="173"/>
      <c r="F121" s="173"/>
      <c r="G121" s="20"/>
      <c r="H121" s="173"/>
      <c r="I121" s="137"/>
      <c r="J121" s="137"/>
      <c r="K121" s="137"/>
      <c r="L121" s="137"/>
      <c r="M121" s="137"/>
      <c r="N121" s="137"/>
      <c r="O121" s="137"/>
      <c r="P121" s="137"/>
      <c r="Q121" s="137"/>
    </row>
    <row r="122" spans="2:17" x14ac:dyDescent="0.3">
      <c r="B122" s="173"/>
      <c r="C122" s="173"/>
      <c r="D122" s="20"/>
      <c r="E122" s="173"/>
      <c r="F122" s="173"/>
      <c r="G122" s="20"/>
      <c r="H122" s="173"/>
      <c r="I122" s="137"/>
      <c r="J122" s="137"/>
      <c r="K122" s="137"/>
      <c r="L122" s="137"/>
      <c r="M122" s="137"/>
      <c r="N122" s="137"/>
      <c r="O122" s="137"/>
      <c r="P122" s="137"/>
      <c r="Q122" s="137"/>
    </row>
    <row r="123" spans="2:17" x14ac:dyDescent="0.3">
      <c r="B123" s="173"/>
      <c r="C123" s="173"/>
      <c r="D123" s="20"/>
      <c r="E123" s="173"/>
      <c r="F123" s="173"/>
      <c r="G123" s="20"/>
      <c r="H123" s="173"/>
      <c r="I123" s="137"/>
      <c r="J123" s="137"/>
      <c r="K123" s="137"/>
      <c r="L123" s="137"/>
      <c r="M123" s="137"/>
      <c r="N123" s="137"/>
      <c r="O123" s="137"/>
      <c r="P123" s="137"/>
      <c r="Q123" s="137"/>
    </row>
    <row r="124" spans="2:17" x14ac:dyDescent="0.3">
      <c r="B124" s="173"/>
      <c r="C124" s="173"/>
      <c r="D124" s="20"/>
      <c r="E124" s="173"/>
      <c r="F124" s="173"/>
      <c r="G124" s="20"/>
      <c r="H124" s="173"/>
      <c r="I124" s="137"/>
      <c r="J124" s="137"/>
      <c r="K124" s="137"/>
      <c r="L124" s="137"/>
      <c r="M124" s="137"/>
      <c r="N124" s="137"/>
      <c r="O124" s="137"/>
      <c r="P124" s="137"/>
      <c r="Q124" s="137"/>
    </row>
    <row r="125" spans="2:17" x14ac:dyDescent="0.3">
      <c r="B125" s="173"/>
      <c r="C125" s="173"/>
      <c r="D125" s="20"/>
      <c r="E125" s="173"/>
      <c r="F125" s="173"/>
      <c r="G125" s="20"/>
      <c r="H125" s="173"/>
      <c r="I125" s="137"/>
      <c r="J125" s="137"/>
      <c r="K125" s="137"/>
      <c r="L125" s="137"/>
      <c r="M125" s="137"/>
      <c r="N125" s="137"/>
      <c r="O125" s="137"/>
      <c r="P125" s="137"/>
      <c r="Q125" s="137"/>
    </row>
    <row r="126" spans="2:17" x14ac:dyDescent="0.3">
      <c r="B126" s="173"/>
      <c r="C126" s="173"/>
      <c r="D126" s="20"/>
      <c r="E126" s="173"/>
      <c r="F126" s="173"/>
      <c r="G126" s="20"/>
      <c r="H126" s="173"/>
      <c r="I126" s="137"/>
      <c r="J126" s="137"/>
      <c r="K126" s="137"/>
      <c r="L126" s="137"/>
      <c r="M126" s="137"/>
      <c r="N126" s="137"/>
      <c r="O126" s="137"/>
      <c r="P126" s="137"/>
      <c r="Q126" s="137"/>
    </row>
    <row r="127" spans="2:17" x14ac:dyDescent="0.3">
      <c r="B127" s="173"/>
      <c r="C127" s="173"/>
      <c r="D127" s="20"/>
      <c r="E127" s="173"/>
      <c r="F127" s="173"/>
      <c r="G127" s="20"/>
      <c r="H127" s="173"/>
      <c r="I127" s="137"/>
      <c r="J127" s="137"/>
      <c r="K127" s="137"/>
      <c r="L127" s="137"/>
      <c r="M127" s="137"/>
      <c r="N127" s="137"/>
      <c r="O127" s="137"/>
      <c r="P127" s="137"/>
      <c r="Q127" s="137"/>
    </row>
    <row r="128" spans="2:17" x14ac:dyDescent="0.3">
      <c r="B128" s="173"/>
      <c r="C128" s="173"/>
      <c r="D128" s="20"/>
      <c r="E128" s="173"/>
      <c r="F128" s="173"/>
      <c r="G128" s="20"/>
      <c r="H128" s="173"/>
      <c r="I128" s="137"/>
      <c r="J128" s="137"/>
      <c r="K128" s="137"/>
      <c r="L128" s="137"/>
      <c r="M128" s="137"/>
      <c r="N128" s="137"/>
      <c r="O128" s="137"/>
      <c r="P128" s="137"/>
      <c r="Q128" s="137"/>
    </row>
    <row r="129" spans="2:17" x14ac:dyDescent="0.3">
      <c r="B129" s="173"/>
      <c r="C129" s="173"/>
      <c r="D129" s="20"/>
      <c r="E129" s="173"/>
      <c r="F129" s="173"/>
      <c r="G129" s="20"/>
      <c r="H129" s="173"/>
      <c r="I129" s="137"/>
      <c r="J129" s="137"/>
      <c r="K129" s="137"/>
      <c r="L129" s="137"/>
      <c r="M129" s="137"/>
      <c r="N129" s="137"/>
      <c r="O129" s="137"/>
      <c r="P129" s="137"/>
      <c r="Q129" s="137"/>
    </row>
    <row r="130" spans="2:17" x14ac:dyDescent="0.3">
      <c r="B130" s="173"/>
      <c r="C130" s="173"/>
      <c r="D130" s="20"/>
      <c r="E130" s="173"/>
      <c r="F130" s="173"/>
      <c r="G130" s="20"/>
      <c r="H130" s="173"/>
      <c r="I130" s="137"/>
      <c r="J130" s="137"/>
      <c r="K130" s="137"/>
      <c r="L130" s="137"/>
      <c r="M130" s="137"/>
      <c r="N130" s="137"/>
      <c r="O130" s="137"/>
      <c r="P130" s="137"/>
      <c r="Q130" s="137"/>
    </row>
    <row r="131" spans="2:17" x14ac:dyDescent="0.3">
      <c r="B131" s="173"/>
      <c r="C131" s="173"/>
      <c r="D131" s="20"/>
      <c r="E131" s="173"/>
      <c r="F131" s="173"/>
      <c r="G131" s="20"/>
      <c r="H131" s="173"/>
      <c r="I131" s="137"/>
      <c r="J131" s="137"/>
      <c r="K131" s="137"/>
      <c r="L131" s="137"/>
      <c r="M131" s="137"/>
      <c r="N131" s="137"/>
      <c r="O131" s="137"/>
      <c r="P131" s="137"/>
      <c r="Q131" s="137"/>
    </row>
    <row r="132" spans="2:17" x14ac:dyDescent="0.3">
      <c r="B132" s="173"/>
      <c r="C132" s="173"/>
      <c r="D132" s="20"/>
      <c r="E132" s="173"/>
      <c r="F132" s="173"/>
      <c r="G132" s="20"/>
      <c r="H132" s="173"/>
      <c r="I132" s="137"/>
      <c r="J132" s="137"/>
      <c r="K132" s="137"/>
      <c r="L132" s="137"/>
      <c r="M132" s="137"/>
      <c r="N132" s="137"/>
      <c r="O132" s="137"/>
      <c r="P132" s="137"/>
      <c r="Q132" s="137"/>
    </row>
    <row r="133" spans="2:17" x14ac:dyDescent="0.3">
      <c r="B133" s="173"/>
      <c r="C133" s="173"/>
      <c r="D133" s="20"/>
      <c r="E133" s="173"/>
      <c r="F133" s="173"/>
      <c r="G133" s="20"/>
      <c r="H133" s="173"/>
      <c r="I133" s="137"/>
      <c r="J133" s="137"/>
      <c r="K133" s="137"/>
      <c r="L133" s="137"/>
      <c r="M133" s="137"/>
      <c r="N133" s="137"/>
      <c r="O133" s="137"/>
      <c r="P133" s="137"/>
      <c r="Q133" s="137"/>
    </row>
    <row r="134" spans="2:17" x14ac:dyDescent="0.3">
      <c r="B134" s="173"/>
      <c r="C134" s="173"/>
      <c r="D134" s="20"/>
      <c r="E134" s="173"/>
      <c r="F134" s="173"/>
      <c r="G134" s="20"/>
      <c r="H134" s="173"/>
      <c r="I134" s="137"/>
      <c r="J134" s="137"/>
      <c r="K134" s="137"/>
      <c r="L134" s="137"/>
      <c r="M134" s="137"/>
      <c r="N134" s="137"/>
      <c r="O134" s="137"/>
      <c r="P134" s="137"/>
      <c r="Q134" s="137"/>
    </row>
    <row r="135" spans="2:17" x14ac:dyDescent="0.3">
      <c r="B135" s="173"/>
      <c r="C135" s="173"/>
      <c r="D135" s="20"/>
      <c r="E135" s="173"/>
      <c r="F135" s="173"/>
      <c r="G135" s="20"/>
      <c r="H135" s="173"/>
      <c r="I135" s="137"/>
      <c r="J135" s="137"/>
      <c r="K135" s="137"/>
      <c r="L135" s="137"/>
      <c r="M135" s="137"/>
      <c r="N135" s="137"/>
      <c r="O135" s="137"/>
      <c r="P135" s="137"/>
      <c r="Q135" s="137"/>
    </row>
    <row r="136" spans="2:17" x14ac:dyDescent="0.3">
      <c r="B136" s="173"/>
      <c r="C136" s="173"/>
      <c r="D136" s="20"/>
      <c r="E136" s="173"/>
      <c r="F136" s="173"/>
      <c r="G136" s="20"/>
      <c r="H136" s="173"/>
      <c r="I136" s="137"/>
      <c r="J136" s="137"/>
      <c r="K136" s="137"/>
      <c r="L136" s="137"/>
      <c r="M136" s="137"/>
      <c r="N136" s="137"/>
      <c r="O136" s="137"/>
      <c r="P136" s="137"/>
      <c r="Q136" s="137"/>
    </row>
    <row r="137" spans="2:17" x14ac:dyDescent="0.3">
      <c r="B137" s="173"/>
      <c r="C137" s="173"/>
      <c r="D137" s="20"/>
      <c r="E137" s="173"/>
      <c r="F137" s="173"/>
      <c r="G137" s="20"/>
      <c r="H137" s="173"/>
      <c r="I137" s="137"/>
      <c r="J137" s="137"/>
      <c r="K137" s="137"/>
      <c r="L137" s="137"/>
      <c r="M137" s="137"/>
      <c r="N137" s="137"/>
      <c r="O137" s="137"/>
      <c r="P137" s="137"/>
      <c r="Q137" s="137"/>
    </row>
    <row r="138" spans="2:17" x14ac:dyDescent="0.3">
      <c r="B138" s="173"/>
      <c r="C138" s="173"/>
      <c r="D138" s="20"/>
      <c r="E138" s="173"/>
      <c r="F138" s="173"/>
      <c r="G138" s="20"/>
      <c r="H138" s="173"/>
      <c r="I138" s="137"/>
      <c r="J138" s="137"/>
      <c r="K138" s="137"/>
      <c r="L138" s="137"/>
      <c r="M138" s="137"/>
      <c r="N138" s="137"/>
      <c r="O138" s="137"/>
      <c r="P138" s="137"/>
      <c r="Q138" s="137"/>
    </row>
    <row r="139" spans="2:17" x14ac:dyDescent="0.3">
      <c r="B139" s="173"/>
      <c r="C139" s="173"/>
      <c r="D139" s="20"/>
      <c r="E139" s="173"/>
      <c r="F139" s="173"/>
      <c r="G139" s="20"/>
      <c r="H139" s="173"/>
      <c r="I139" s="137"/>
      <c r="J139" s="137"/>
      <c r="K139" s="137"/>
      <c r="L139" s="137"/>
      <c r="M139" s="137"/>
      <c r="N139" s="137"/>
      <c r="O139" s="137"/>
      <c r="P139" s="137"/>
      <c r="Q139" s="137"/>
    </row>
    <row r="140" spans="2:17" x14ac:dyDescent="0.3">
      <c r="B140" s="173"/>
      <c r="C140" s="173"/>
      <c r="D140" s="20"/>
      <c r="E140" s="173"/>
      <c r="F140" s="173"/>
      <c r="G140" s="20"/>
      <c r="H140" s="173"/>
      <c r="I140" s="137"/>
      <c r="J140" s="137"/>
      <c r="K140" s="137"/>
      <c r="L140" s="137"/>
      <c r="M140" s="137"/>
      <c r="N140" s="137"/>
      <c r="O140" s="137"/>
      <c r="P140" s="137"/>
      <c r="Q140" s="137"/>
    </row>
    <row r="141" spans="2:17" x14ac:dyDescent="0.3">
      <c r="B141" s="173"/>
      <c r="C141" s="173"/>
      <c r="D141" s="20"/>
      <c r="E141" s="173"/>
      <c r="F141" s="173"/>
      <c r="G141" s="20"/>
      <c r="H141" s="173"/>
      <c r="I141" s="137"/>
      <c r="J141" s="137"/>
      <c r="K141" s="137"/>
      <c r="L141" s="137"/>
      <c r="M141" s="137"/>
      <c r="N141" s="137"/>
      <c r="O141" s="137"/>
      <c r="P141" s="137"/>
      <c r="Q141" s="137"/>
    </row>
    <row r="142" spans="2:17" x14ac:dyDescent="0.3">
      <c r="B142" s="173"/>
      <c r="C142" s="173"/>
      <c r="D142" s="20"/>
      <c r="E142" s="173"/>
      <c r="F142" s="173"/>
      <c r="G142" s="20"/>
      <c r="H142" s="173"/>
      <c r="I142" s="137"/>
      <c r="J142" s="137"/>
      <c r="K142" s="137"/>
      <c r="L142" s="137"/>
      <c r="M142" s="137"/>
      <c r="N142" s="137"/>
      <c r="O142" s="137"/>
      <c r="P142" s="137"/>
      <c r="Q142" s="137"/>
    </row>
    <row r="143" spans="2:17" x14ac:dyDescent="0.3">
      <c r="B143" s="173"/>
      <c r="C143" s="173"/>
      <c r="D143" s="20"/>
      <c r="E143" s="173"/>
      <c r="F143" s="173"/>
      <c r="G143" s="20"/>
      <c r="H143" s="173"/>
      <c r="I143" s="137"/>
      <c r="J143" s="137"/>
      <c r="K143" s="137"/>
      <c r="L143" s="137"/>
      <c r="M143" s="137"/>
      <c r="N143" s="137"/>
      <c r="O143" s="137"/>
      <c r="P143" s="137"/>
      <c r="Q143" s="137"/>
    </row>
    <row r="144" spans="2:17" x14ac:dyDescent="0.3">
      <c r="B144" s="173"/>
      <c r="C144" s="173"/>
      <c r="D144" s="20"/>
      <c r="E144" s="173"/>
      <c r="F144" s="173"/>
      <c r="G144" s="20"/>
      <c r="H144" s="173"/>
      <c r="I144" s="137"/>
      <c r="J144" s="137"/>
      <c r="K144" s="137"/>
      <c r="L144" s="137"/>
      <c r="M144" s="137"/>
      <c r="N144" s="137"/>
      <c r="O144" s="137"/>
      <c r="P144" s="137"/>
      <c r="Q144" s="137"/>
    </row>
    <row r="145" spans="2:17" x14ac:dyDescent="0.3">
      <c r="B145" s="173"/>
      <c r="C145" s="173"/>
      <c r="D145" s="20"/>
      <c r="E145" s="173"/>
      <c r="F145" s="173"/>
      <c r="G145" s="20"/>
      <c r="H145" s="173"/>
      <c r="I145" s="137"/>
      <c r="J145" s="137"/>
      <c r="K145" s="137"/>
      <c r="L145" s="137"/>
      <c r="M145" s="137"/>
      <c r="N145" s="137"/>
      <c r="O145" s="137"/>
      <c r="P145" s="137"/>
      <c r="Q145" s="137"/>
    </row>
    <row r="146" spans="2:17" x14ac:dyDescent="0.3">
      <c r="B146" s="173"/>
      <c r="C146" s="173"/>
      <c r="D146" s="20"/>
      <c r="E146" s="173"/>
      <c r="F146" s="173"/>
      <c r="G146" s="20"/>
      <c r="H146" s="173"/>
      <c r="I146" s="137"/>
      <c r="J146" s="137"/>
      <c r="K146" s="137"/>
      <c r="L146" s="137"/>
      <c r="M146" s="137"/>
      <c r="N146" s="137"/>
      <c r="O146" s="137"/>
      <c r="P146" s="137"/>
      <c r="Q146" s="137"/>
    </row>
    <row r="147" spans="2:17" x14ac:dyDescent="0.3">
      <c r="B147" s="173"/>
      <c r="C147" s="173"/>
      <c r="D147" s="20"/>
      <c r="E147" s="173"/>
      <c r="F147" s="173"/>
      <c r="G147" s="20"/>
      <c r="H147" s="173"/>
      <c r="I147" s="137"/>
      <c r="J147" s="137"/>
      <c r="K147" s="137"/>
      <c r="L147" s="137"/>
      <c r="M147" s="137"/>
      <c r="N147" s="137"/>
      <c r="O147" s="137"/>
      <c r="P147" s="137"/>
      <c r="Q147" s="137"/>
    </row>
    <row r="148" spans="2:17" x14ac:dyDescent="0.3">
      <c r="B148" s="173"/>
      <c r="C148" s="173"/>
      <c r="D148" s="20"/>
      <c r="E148" s="173"/>
      <c r="F148" s="173"/>
      <c r="G148" s="20"/>
      <c r="H148" s="173"/>
      <c r="I148" s="137"/>
      <c r="J148" s="137"/>
      <c r="K148" s="137"/>
      <c r="L148" s="137"/>
      <c r="M148" s="137"/>
      <c r="N148" s="137"/>
      <c r="O148" s="137"/>
      <c r="P148" s="137"/>
      <c r="Q148" s="137"/>
    </row>
    <row r="149" spans="2:17" x14ac:dyDescent="0.3">
      <c r="B149" s="173"/>
      <c r="C149" s="173"/>
      <c r="D149" s="20"/>
      <c r="E149" s="173"/>
      <c r="F149" s="173"/>
      <c r="G149" s="20"/>
      <c r="H149" s="173"/>
      <c r="I149" s="137"/>
      <c r="J149" s="137"/>
      <c r="K149" s="137"/>
      <c r="L149" s="137"/>
      <c r="M149" s="137"/>
      <c r="N149" s="137"/>
      <c r="O149" s="137"/>
      <c r="P149" s="137"/>
      <c r="Q149" s="137"/>
    </row>
    <row r="150" spans="2:17" x14ac:dyDescent="0.3">
      <c r="B150" s="173"/>
      <c r="C150" s="173"/>
      <c r="D150" s="20"/>
      <c r="E150" s="173"/>
      <c r="F150" s="173"/>
      <c r="G150" s="20"/>
      <c r="H150" s="173"/>
      <c r="I150" s="137"/>
      <c r="J150" s="137"/>
      <c r="K150" s="137"/>
      <c r="L150" s="137"/>
      <c r="M150" s="137"/>
      <c r="N150" s="137"/>
      <c r="O150" s="137"/>
      <c r="P150" s="137"/>
      <c r="Q150" s="137"/>
    </row>
    <row r="151" spans="2:17" x14ac:dyDescent="0.3">
      <c r="B151" s="173"/>
      <c r="C151" s="173"/>
      <c r="D151" s="20"/>
      <c r="E151" s="173"/>
      <c r="F151" s="173"/>
      <c r="G151" s="20"/>
      <c r="H151" s="173"/>
      <c r="I151" s="137"/>
      <c r="J151" s="137"/>
      <c r="K151" s="137"/>
      <c r="L151" s="137"/>
      <c r="M151" s="137"/>
      <c r="N151" s="137"/>
      <c r="O151" s="137"/>
      <c r="P151" s="137"/>
      <c r="Q151" s="137"/>
    </row>
    <row r="152" spans="2:17" x14ac:dyDescent="0.3">
      <c r="B152" s="173"/>
      <c r="C152" s="173"/>
      <c r="D152" s="20"/>
      <c r="E152" s="173"/>
      <c r="F152" s="173"/>
      <c r="G152" s="20"/>
      <c r="H152" s="173"/>
      <c r="I152" s="137"/>
      <c r="J152" s="137"/>
      <c r="K152" s="137"/>
      <c r="L152" s="137"/>
      <c r="M152" s="137"/>
      <c r="N152" s="137"/>
      <c r="O152" s="137"/>
      <c r="P152" s="137"/>
      <c r="Q152" s="137"/>
    </row>
    <row r="153" spans="2:17" x14ac:dyDescent="0.3">
      <c r="B153" s="173"/>
      <c r="C153" s="173"/>
      <c r="D153" s="20"/>
      <c r="E153" s="173"/>
      <c r="F153" s="173"/>
      <c r="G153" s="20"/>
      <c r="H153" s="173"/>
      <c r="I153" s="137"/>
      <c r="J153" s="137"/>
      <c r="K153" s="137"/>
      <c r="L153" s="137"/>
      <c r="M153" s="137"/>
      <c r="N153" s="137"/>
      <c r="O153" s="137"/>
      <c r="P153" s="137"/>
      <c r="Q153" s="137"/>
    </row>
    <row r="154" spans="2:17" x14ac:dyDescent="0.3">
      <c r="B154" s="173"/>
      <c r="C154" s="173"/>
      <c r="D154" s="20"/>
      <c r="E154" s="173"/>
      <c r="F154" s="173"/>
      <c r="G154" s="20"/>
      <c r="H154" s="173"/>
      <c r="I154" s="137"/>
      <c r="J154" s="137"/>
      <c r="K154" s="137"/>
      <c r="L154" s="137"/>
      <c r="M154" s="137"/>
      <c r="N154" s="137"/>
      <c r="O154" s="137"/>
      <c r="P154" s="137"/>
      <c r="Q154" s="137"/>
    </row>
    <row r="155" spans="2:17" x14ac:dyDescent="0.3">
      <c r="B155" s="173"/>
      <c r="C155" s="173"/>
      <c r="D155" s="20"/>
      <c r="E155" s="173"/>
      <c r="F155" s="173"/>
      <c r="G155" s="20"/>
      <c r="H155" s="173"/>
      <c r="I155" s="137"/>
      <c r="J155" s="137"/>
      <c r="K155" s="137"/>
      <c r="L155" s="137"/>
      <c r="M155" s="137"/>
      <c r="N155" s="137"/>
      <c r="O155" s="137"/>
      <c r="P155" s="137"/>
      <c r="Q155" s="137"/>
    </row>
    <row r="156" spans="2:17" x14ac:dyDescent="0.3">
      <c r="B156" s="173"/>
      <c r="C156" s="173"/>
      <c r="D156" s="20"/>
      <c r="E156" s="173"/>
      <c r="F156" s="173"/>
      <c r="G156" s="20"/>
      <c r="H156" s="173"/>
      <c r="I156" s="137"/>
      <c r="J156" s="137"/>
      <c r="K156" s="137"/>
      <c r="L156" s="137"/>
      <c r="M156" s="137"/>
      <c r="N156" s="137"/>
      <c r="O156" s="137"/>
      <c r="P156" s="137"/>
      <c r="Q156" s="137"/>
    </row>
    <row r="157" spans="2:17" x14ac:dyDescent="0.3">
      <c r="B157" s="173"/>
      <c r="C157" s="173"/>
      <c r="D157" s="20"/>
      <c r="E157" s="173"/>
      <c r="F157" s="173"/>
      <c r="G157" s="20"/>
      <c r="H157" s="173"/>
      <c r="I157" s="137"/>
      <c r="J157" s="137"/>
      <c r="K157" s="137"/>
      <c r="L157" s="137"/>
      <c r="M157" s="137"/>
      <c r="N157" s="137"/>
      <c r="O157" s="137"/>
      <c r="P157" s="137"/>
      <c r="Q157" s="137"/>
    </row>
    <row r="158" spans="2:17" x14ac:dyDescent="0.3">
      <c r="B158" s="173"/>
      <c r="C158" s="173"/>
      <c r="D158" s="20"/>
      <c r="E158" s="173"/>
      <c r="F158" s="173"/>
      <c r="G158" s="20"/>
      <c r="H158" s="173"/>
      <c r="I158" s="137"/>
      <c r="J158" s="137"/>
      <c r="K158" s="137"/>
      <c r="L158" s="137"/>
      <c r="M158" s="137"/>
      <c r="N158" s="137"/>
      <c r="O158" s="137"/>
      <c r="P158" s="137"/>
      <c r="Q158" s="137"/>
    </row>
    <row r="159" spans="2:17" x14ac:dyDescent="0.3">
      <c r="B159" s="173"/>
      <c r="C159" s="173"/>
      <c r="D159" s="20"/>
      <c r="E159" s="173"/>
      <c r="F159" s="173"/>
      <c r="G159" s="20"/>
      <c r="H159" s="173"/>
      <c r="I159" s="137"/>
      <c r="J159" s="137"/>
      <c r="K159" s="137"/>
      <c r="L159" s="137"/>
      <c r="M159" s="137"/>
      <c r="N159" s="137"/>
      <c r="O159" s="137"/>
      <c r="P159" s="137"/>
      <c r="Q159" s="137"/>
    </row>
    <row r="160" spans="2:17" x14ac:dyDescent="0.3">
      <c r="B160" s="173"/>
      <c r="C160" s="173"/>
      <c r="D160" s="20"/>
      <c r="E160" s="173"/>
      <c r="F160" s="173"/>
      <c r="G160" s="20"/>
      <c r="H160" s="173"/>
      <c r="I160" s="137"/>
      <c r="J160" s="137"/>
      <c r="K160" s="137"/>
      <c r="L160" s="137"/>
      <c r="M160" s="137"/>
      <c r="N160" s="137"/>
      <c r="O160" s="137"/>
      <c r="P160" s="137"/>
      <c r="Q160" s="137"/>
    </row>
    <row r="161" spans="2:17" x14ac:dyDescent="0.3">
      <c r="B161" s="173"/>
      <c r="C161" s="173"/>
      <c r="D161" s="20"/>
      <c r="E161" s="173"/>
      <c r="F161" s="173"/>
      <c r="G161" s="20"/>
      <c r="H161" s="173"/>
      <c r="I161" s="137"/>
      <c r="J161" s="137"/>
      <c r="K161" s="137"/>
      <c r="L161" s="137"/>
      <c r="M161" s="137"/>
      <c r="N161" s="137"/>
      <c r="O161" s="137"/>
      <c r="P161" s="137"/>
      <c r="Q161" s="137"/>
    </row>
    <row r="162" spans="2:17" x14ac:dyDescent="0.3">
      <c r="B162" s="173"/>
      <c r="C162" s="173"/>
      <c r="D162" s="20"/>
      <c r="E162" s="173"/>
      <c r="F162" s="173"/>
      <c r="G162" s="20"/>
      <c r="H162" s="173"/>
      <c r="I162" s="137"/>
      <c r="J162" s="137"/>
      <c r="K162" s="137"/>
      <c r="L162" s="137"/>
      <c r="M162" s="137"/>
      <c r="N162" s="137"/>
      <c r="O162" s="137"/>
      <c r="P162" s="137"/>
      <c r="Q162" s="137"/>
    </row>
    <row r="163" spans="2:17" x14ac:dyDescent="0.3">
      <c r="B163" s="173"/>
      <c r="C163" s="173"/>
      <c r="D163" s="20"/>
      <c r="E163" s="173"/>
      <c r="F163" s="173"/>
      <c r="G163" s="20"/>
      <c r="H163" s="173"/>
      <c r="I163" s="137"/>
      <c r="J163" s="137"/>
      <c r="K163" s="137"/>
      <c r="L163" s="137"/>
      <c r="M163" s="137"/>
      <c r="N163" s="137"/>
      <c r="O163" s="137"/>
      <c r="P163" s="137"/>
      <c r="Q163" s="137"/>
    </row>
    <row r="164" spans="2:17" x14ac:dyDescent="0.3">
      <c r="B164" s="173"/>
      <c r="C164" s="173"/>
      <c r="D164" s="20"/>
      <c r="E164" s="173"/>
      <c r="F164" s="173"/>
      <c r="G164" s="20"/>
      <c r="H164" s="173"/>
      <c r="I164" s="137"/>
      <c r="J164" s="137"/>
      <c r="K164" s="137"/>
      <c r="L164" s="137"/>
      <c r="M164" s="137"/>
      <c r="N164" s="137"/>
      <c r="O164" s="137"/>
      <c r="P164" s="137"/>
      <c r="Q164" s="137"/>
    </row>
    <row r="165" spans="2:17" x14ac:dyDescent="0.3">
      <c r="B165" s="173"/>
      <c r="C165" s="173"/>
      <c r="D165" s="20"/>
      <c r="E165" s="173"/>
      <c r="F165" s="173"/>
      <c r="G165" s="20"/>
      <c r="H165" s="173"/>
      <c r="I165" s="137"/>
      <c r="J165" s="137"/>
      <c r="K165" s="137"/>
      <c r="L165" s="137"/>
      <c r="M165" s="137"/>
      <c r="N165" s="137"/>
      <c r="O165" s="137"/>
      <c r="P165" s="137"/>
      <c r="Q165" s="137"/>
    </row>
    <row r="166" spans="2:17" x14ac:dyDescent="0.3">
      <c r="B166" s="173"/>
      <c r="C166" s="173"/>
      <c r="D166" s="20"/>
      <c r="E166" s="173"/>
      <c r="F166" s="173"/>
      <c r="G166" s="20"/>
      <c r="H166" s="173"/>
      <c r="I166" s="137"/>
      <c r="J166" s="137"/>
      <c r="K166" s="137"/>
      <c r="L166" s="137"/>
      <c r="M166" s="137"/>
      <c r="N166" s="137"/>
      <c r="O166" s="137"/>
      <c r="P166" s="137"/>
      <c r="Q166" s="137"/>
    </row>
    <row r="167" spans="2:17" x14ac:dyDescent="0.3">
      <c r="B167" s="173"/>
      <c r="C167" s="173"/>
      <c r="D167" s="20"/>
      <c r="E167" s="173"/>
      <c r="F167" s="173"/>
      <c r="G167" s="20"/>
      <c r="H167" s="173"/>
      <c r="I167" s="137"/>
      <c r="J167" s="137"/>
      <c r="K167" s="137"/>
      <c r="L167" s="137"/>
      <c r="M167" s="137"/>
      <c r="N167" s="137"/>
      <c r="O167" s="137"/>
      <c r="P167" s="137"/>
      <c r="Q167" s="137"/>
    </row>
    <row r="168" spans="2:17" x14ac:dyDescent="0.3">
      <c r="B168" s="173"/>
      <c r="C168" s="173"/>
      <c r="D168" s="20"/>
      <c r="E168" s="173"/>
      <c r="F168" s="173"/>
      <c r="G168" s="20"/>
      <c r="H168" s="173"/>
      <c r="I168" s="137"/>
      <c r="J168" s="137"/>
      <c r="K168" s="137"/>
      <c r="L168" s="137"/>
      <c r="M168" s="137"/>
      <c r="N168" s="137"/>
      <c r="O168" s="137"/>
      <c r="P168" s="137"/>
      <c r="Q168" s="137"/>
    </row>
    <row r="169" spans="2:17" x14ac:dyDescent="0.3">
      <c r="B169" s="173"/>
      <c r="C169" s="173"/>
      <c r="D169" s="20"/>
      <c r="E169" s="173"/>
      <c r="F169" s="173"/>
      <c r="G169" s="20"/>
      <c r="H169" s="173"/>
      <c r="I169" s="137"/>
      <c r="J169" s="137"/>
      <c r="K169" s="137"/>
      <c r="L169" s="137"/>
      <c r="M169" s="137"/>
      <c r="N169" s="137"/>
      <c r="O169" s="137"/>
      <c r="P169" s="137"/>
      <c r="Q169" s="137"/>
    </row>
    <row r="170" spans="2:17" x14ac:dyDescent="0.3">
      <c r="B170" s="173"/>
      <c r="C170" s="173"/>
      <c r="D170" s="20"/>
      <c r="E170" s="173"/>
      <c r="F170" s="173"/>
      <c r="G170" s="20"/>
      <c r="H170" s="173"/>
      <c r="I170" s="137"/>
      <c r="J170" s="137"/>
      <c r="K170" s="137"/>
      <c r="L170" s="137"/>
      <c r="M170" s="137"/>
      <c r="N170" s="137"/>
      <c r="O170" s="137"/>
      <c r="P170" s="137"/>
      <c r="Q170" s="137"/>
    </row>
    <row r="171" spans="2:17" x14ac:dyDescent="0.3">
      <c r="B171" s="173"/>
      <c r="C171" s="173"/>
      <c r="D171" s="20"/>
      <c r="E171" s="173"/>
      <c r="F171" s="173"/>
      <c r="G171" s="20"/>
      <c r="H171" s="173"/>
      <c r="I171" s="137"/>
      <c r="J171" s="137"/>
      <c r="K171" s="137"/>
      <c r="L171" s="137"/>
      <c r="M171" s="137"/>
      <c r="N171" s="137"/>
      <c r="O171" s="137"/>
      <c r="P171" s="137"/>
      <c r="Q171" s="137"/>
    </row>
    <row r="172" spans="2:17" x14ac:dyDescent="0.3">
      <c r="B172" s="173"/>
      <c r="C172" s="173"/>
      <c r="D172" s="20"/>
      <c r="E172" s="173"/>
      <c r="F172" s="173"/>
      <c r="G172" s="20"/>
      <c r="H172" s="173"/>
      <c r="I172" s="137"/>
      <c r="J172" s="137"/>
      <c r="K172" s="137"/>
      <c r="L172" s="137"/>
      <c r="M172" s="137"/>
      <c r="N172" s="137"/>
      <c r="O172" s="137"/>
      <c r="P172" s="137"/>
      <c r="Q172" s="137"/>
    </row>
    <row r="173" spans="2:17" x14ac:dyDescent="0.3">
      <c r="B173" s="173"/>
      <c r="C173" s="173"/>
      <c r="D173" s="20"/>
      <c r="E173" s="173"/>
      <c r="F173" s="173"/>
      <c r="G173" s="20"/>
      <c r="H173" s="173"/>
      <c r="I173" s="137"/>
      <c r="J173" s="137"/>
      <c r="K173" s="137"/>
      <c r="L173" s="137"/>
      <c r="M173" s="137"/>
      <c r="N173" s="137"/>
      <c r="O173" s="137"/>
      <c r="P173" s="137"/>
      <c r="Q173" s="137"/>
    </row>
    <row r="174" spans="2:17" x14ac:dyDescent="0.3">
      <c r="B174" s="173"/>
      <c r="C174" s="173"/>
      <c r="D174" s="20"/>
      <c r="E174" s="173"/>
      <c r="F174" s="173"/>
      <c r="G174" s="20"/>
      <c r="H174" s="173"/>
      <c r="I174" s="137"/>
      <c r="J174" s="137"/>
      <c r="K174" s="137"/>
      <c r="L174" s="137"/>
      <c r="M174" s="137"/>
      <c r="N174" s="137"/>
      <c r="O174" s="137"/>
      <c r="P174" s="137"/>
      <c r="Q174" s="137"/>
    </row>
    <row r="175" spans="2:17" x14ac:dyDescent="0.3">
      <c r="B175" s="173"/>
      <c r="C175" s="173"/>
      <c r="D175" s="20"/>
      <c r="E175" s="173"/>
      <c r="F175" s="173"/>
      <c r="G175" s="20"/>
      <c r="H175" s="173"/>
      <c r="I175" s="137"/>
      <c r="J175" s="137"/>
      <c r="K175" s="137"/>
      <c r="L175" s="137"/>
      <c r="M175" s="137"/>
      <c r="N175" s="137"/>
      <c r="O175" s="137"/>
      <c r="P175" s="137"/>
      <c r="Q175" s="137"/>
    </row>
    <row r="176" spans="2:17" x14ac:dyDescent="0.3">
      <c r="B176" s="173"/>
      <c r="C176" s="173"/>
      <c r="D176" s="20"/>
      <c r="E176" s="173"/>
      <c r="F176" s="173"/>
      <c r="G176" s="20"/>
      <c r="H176" s="173"/>
      <c r="I176" s="137"/>
      <c r="J176" s="137"/>
      <c r="K176" s="137"/>
      <c r="L176" s="137"/>
      <c r="M176" s="137"/>
      <c r="N176" s="137"/>
      <c r="O176" s="137"/>
      <c r="P176" s="137"/>
      <c r="Q176" s="137"/>
    </row>
    <row r="177" spans="2:17" x14ac:dyDescent="0.3">
      <c r="B177" s="173"/>
      <c r="C177" s="173"/>
      <c r="D177" s="20"/>
      <c r="E177" s="173"/>
      <c r="F177" s="173"/>
      <c r="G177" s="20"/>
      <c r="H177" s="173"/>
      <c r="I177" s="137"/>
      <c r="J177" s="137"/>
      <c r="K177" s="137"/>
      <c r="L177" s="137"/>
      <c r="M177" s="137"/>
      <c r="N177" s="137"/>
      <c r="O177" s="137"/>
      <c r="P177" s="137"/>
      <c r="Q177" s="137"/>
    </row>
    <row r="178" spans="2:17" x14ac:dyDescent="0.3">
      <c r="B178" s="173"/>
      <c r="C178" s="173"/>
      <c r="D178" s="20"/>
      <c r="E178" s="173"/>
      <c r="F178" s="173"/>
      <c r="G178" s="20"/>
      <c r="H178" s="173"/>
      <c r="I178" s="137"/>
      <c r="J178" s="137"/>
      <c r="K178" s="137"/>
      <c r="L178" s="137"/>
      <c r="M178" s="137"/>
      <c r="N178" s="137"/>
      <c r="O178" s="137"/>
      <c r="P178" s="137"/>
      <c r="Q178" s="137"/>
    </row>
    <row r="179" spans="2:17" x14ac:dyDescent="0.3">
      <c r="B179" s="173"/>
      <c r="C179" s="173"/>
      <c r="D179" s="20"/>
      <c r="E179" s="173"/>
      <c r="F179" s="173"/>
      <c r="G179" s="20"/>
      <c r="H179" s="173"/>
      <c r="I179" s="137"/>
      <c r="J179" s="137"/>
      <c r="K179" s="137"/>
      <c r="L179" s="137"/>
      <c r="M179" s="137"/>
      <c r="N179" s="137"/>
      <c r="O179" s="137"/>
      <c r="P179" s="137"/>
      <c r="Q179" s="137"/>
    </row>
    <row r="180" spans="2:17" x14ac:dyDescent="0.3">
      <c r="B180" s="173"/>
      <c r="C180" s="173"/>
      <c r="D180" s="20"/>
      <c r="E180" s="173"/>
      <c r="F180" s="173"/>
      <c r="G180" s="20"/>
      <c r="H180" s="173"/>
      <c r="I180" s="137"/>
      <c r="J180" s="137"/>
      <c r="K180" s="137"/>
      <c r="L180" s="137"/>
      <c r="M180" s="137"/>
      <c r="N180" s="137"/>
      <c r="O180" s="137"/>
      <c r="P180" s="137"/>
      <c r="Q180" s="137"/>
    </row>
    <row r="181" spans="2:17" x14ac:dyDescent="0.3">
      <c r="B181" s="173"/>
      <c r="C181" s="173"/>
      <c r="D181" s="20"/>
      <c r="E181" s="173"/>
      <c r="F181" s="173"/>
      <c r="G181" s="20"/>
      <c r="H181" s="173"/>
      <c r="I181" s="137"/>
      <c r="J181" s="137"/>
      <c r="K181" s="137"/>
      <c r="L181" s="137"/>
      <c r="M181" s="137"/>
      <c r="N181" s="137"/>
      <c r="O181" s="137"/>
      <c r="P181" s="137"/>
      <c r="Q181" s="137"/>
    </row>
    <row r="182" spans="2:17" x14ac:dyDescent="0.3">
      <c r="B182" s="173"/>
      <c r="C182" s="173"/>
      <c r="D182" s="20"/>
      <c r="E182" s="173"/>
      <c r="F182" s="173"/>
      <c r="G182" s="20"/>
      <c r="H182" s="173"/>
      <c r="I182" s="137"/>
      <c r="J182" s="137"/>
      <c r="K182" s="137"/>
      <c r="L182" s="137"/>
      <c r="M182" s="137"/>
      <c r="N182" s="137"/>
      <c r="O182" s="137"/>
      <c r="P182" s="137"/>
      <c r="Q182" s="137"/>
    </row>
    <row r="183" spans="2:17" x14ac:dyDescent="0.3">
      <c r="B183" s="173"/>
      <c r="C183" s="173"/>
      <c r="D183" s="20"/>
      <c r="E183" s="173"/>
      <c r="F183" s="173"/>
      <c r="G183" s="20"/>
      <c r="H183" s="173"/>
      <c r="I183" s="137"/>
      <c r="J183" s="137"/>
      <c r="K183" s="137"/>
      <c r="L183" s="137"/>
      <c r="M183" s="137"/>
      <c r="N183" s="137"/>
      <c r="O183" s="137"/>
      <c r="P183" s="137"/>
      <c r="Q183" s="137"/>
    </row>
    <row r="184" spans="2:17" x14ac:dyDescent="0.3">
      <c r="B184" s="173"/>
      <c r="C184" s="173"/>
      <c r="D184" s="20"/>
      <c r="E184" s="173"/>
      <c r="F184" s="173"/>
      <c r="G184" s="20"/>
      <c r="H184" s="173"/>
      <c r="I184" s="137"/>
      <c r="J184" s="137"/>
      <c r="K184" s="137"/>
      <c r="L184" s="137"/>
      <c r="M184" s="137"/>
      <c r="N184" s="137"/>
      <c r="O184" s="137"/>
      <c r="P184" s="137"/>
      <c r="Q184" s="137"/>
    </row>
    <row r="185" spans="2:17" x14ac:dyDescent="0.3">
      <c r="B185" s="173"/>
      <c r="C185" s="173"/>
      <c r="D185" s="20"/>
      <c r="E185" s="173"/>
      <c r="F185" s="173"/>
      <c r="G185" s="20"/>
      <c r="H185" s="173"/>
      <c r="I185" s="137"/>
      <c r="J185" s="137"/>
      <c r="K185" s="137"/>
      <c r="L185" s="137"/>
      <c r="M185" s="137"/>
      <c r="N185" s="137"/>
      <c r="O185" s="137"/>
      <c r="P185" s="137"/>
      <c r="Q185" s="137"/>
    </row>
    <row r="186" spans="2:17" x14ac:dyDescent="0.3">
      <c r="B186" s="173"/>
      <c r="C186" s="173"/>
      <c r="D186" s="20"/>
      <c r="E186" s="173"/>
      <c r="F186" s="173"/>
      <c r="G186" s="20"/>
      <c r="H186" s="173"/>
      <c r="I186" s="137"/>
      <c r="J186" s="137"/>
      <c r="K186" s="137"/>
      <c r="L186" s="137"/>
      <c r="M186" s="137"/>
      <c r="N186" s="137"/>
      <c r="O186" s="137"/>
      <c r="P186" s="137"/>
      <c r="Q186" s="137"/>
    </row>
    <row r="187" spans="2:17" x14ac:dyDescent="0.3">
      <c r="B187" s="173"/>
      <c r="C187" s="173"/>
      <c r="D187" s="20"/>
      <c r="E187" s="173"/>
      <c r="F187" s="173"/>
      <c r="G187" s="20"/>
      <c r="H187" s="173"/>
      <c r="I187" s="137"/>
      <c r="J187" s="137"/>
      <c r="K187" s="137"/>
      <c r="L187" s="137"/>
      <c r="M187" s="137"/>
      <c r="N187" s="137"/>
      <c r="O187" s="137"/>
      <c r="P187" s="137"/>
      <c r="Q187" s="137"/>
    </row>
    <row r="188" spans="2:17" x14ac:dyDescent="0.3">
      <c r="B188" s="173"/>
      <c r="C188" s="173"/>
      <c r="D188" s="20"/>
      <c r="E188" s="173"/>
      <c r="F188" s="173"/>
      <c r="G188" s="20"/>
      <c r="H188" s="173"/>
      <c r="I188" s="137"/>
      <c r="J188" s="137"/>
      <c r="K188" s="137"/>
      <c r="L188" s="137"/>
      <c r="M188" s="137"/>
      <c r="N188" s="137"/>
      <c r="O188" s="137"/>
      <c r="P188" s="137"/>
      <c r="Q188" s="137"/>
    </row>
    <row r="189" spans="2:17" x14ac:dyDescent="0.3">
      <c r="B189" s="173"/>
      <c r="C189" s="173"/>
      <c r="D189" s="20"/>
      <c r="E189" s="173"/>
      <c r="F189" s="173"/>
      <c r="G189" s="20"/>
      <c r="H189" s="173"/>
      <c r="I189" s="137"/>
      <c r="J189" s="137"/>
      <c r="K189" s="137"/>
      <c r="L189" s="137"/>
      <c r="M189" s="137"/>
      <c r="N189" s="137"/>
      <c r="O189" s="137"/>
      <c r="P189" s="137"/>
      <c r="Q189" s="137"/>
    </row>
    <row r="190" spans="2:17" x14ac:dyDescent="0.3">
      <c r="B190" s="173"/>
      <c r="C190" s="173"/>
      <c r="D190" s="20"/>
      <c r="E190" s="173"/>
      <c r="F190" s="173"/>
      <c r="G190" s="20"/>
      <c r="H190" s="173"/>
      <c r="I190" s="137"/>
      <c r="J190" s="137"/>
      <c r="K190" s="137"/>
      <c r="L190" s="137"/>
      <c r="M190" s="137"/>
      <c r="N190" s="137"/>
      <c r="O190" s="137"/>
      <c r="P190" s="137"/>
      <c r="Q190" s="137"/>
    </row>
    <row r="191" spans="2:17" x14ac:dyDescent="0.3">
      <c r="B191" s="173"/>
      <c r="C191" s="173"/>
      <c r="D191" s="20"/>
      <c r="E191" s="173"/>
      <c r="F191" s="173"/>
      <c r="G191" s="20"/>
      <c r="H191" s="173"/>
      <c r="I191" s="137"/>
      <c r="J191" s="137"/>
      <c r="K191" s="137"/>
      <c r="L191" s="137"/>
      <c r="M191" s="137"/>
      <c r="N191" s="137"/>
      <c r="O191" s="137"/>
      <c r="P191" s="137"/>
      <c r="Q191" s="137"/>
    </row>
    <row r="192" spans="2:17" x14ac:dyDescent="0.3">
      <c r="B192" s="173"/>
      <c r="C192" s="173"/>
      <c r="D192" s="20"/>
      <c r="E192" s="173"/>
      <c r="F192" s="173"/>
      <c r="G192" s="20"/>
      <c r="H192" s="173"/>
      <c r="I192" s="137"/>
      <c r="J192" s="137"/>
      <c r="K192" s="137"/>
      <c r="L192" s="137"/>
      <c r="M192" s="137"/>
      <c r="N192" s="137"/>
      <c r="O192" s="137"/>
      <c r="P192" s="137"/>
      <c r="Q192" s="137"/>
    </row>
    <row r="193" spans="2:17" x14ac:dyDescent="0.3">
      <c r="B193" s="173"/>
      <c r="C193" s="173"/>
      <c r="D193" s="20"/>
      <c r="E193" s="173"/>
      <c r="F193" s="173"/>
      <c r="G193" s="20"/>
      <c r="H193" s="173"/>
      <c r="I193" s="137"/>
      <c r="J193" s="137"/>
      <c r="K193" s="137"/>
      <c r="L193" s="137"/>
      <c r="M193" s="137"/>
      <c r="N193" s="137"/>
      <c r="O193" s="137"/>
      <c r="P193" s="137"/>
      <c r="Q193" s="137"/>
    </row>
    <row r="194" spans="2:17" x14ac:dyDescent="0.3">
      <c r="B194" s="173"/>
      <c r="C194" s="173"/>
      <c r="D194" s="20"/>
      <c r="E194" s="173"/>
      <c r="F194" s="173"/>
      <c r="G194" s="20"/>
      <c r="H194" s="173"/>
      <c r="I194" s="137"/>
      <c r="J194" s="137"/>
      <c r="K194" s="137"/>
      <c r="L194" s="137"/>
      <c r="M194" s="137"/>
      <c r="N194" s="137"/>
      <c r="O194" s="137"/>
      <c r="P194" s="137"/>
      <c r="Q194" s="137"/>
    </row>
    <row r="195" spans="2:17" x14ac:dyDescent="0.3">
      <c r="B195" s="173"/>
      <c r="C195" s="173"/>
      <c r="D195" s="20"/>
      <c r="E195" s="173"/>
      <c r="F195" s="173"/>
      <c r="G195" s="20"/>
      <c r="H195" s="173"/>
      <c r="I195" s="137"/>
      <c r="J195" s="137"/>
      <c r="K195" s="137"/>
      <c r="L195" s="137"/>
      <c r="M195" s="137"/>
      <c r="N195" s="137"/>
      <c r="O195" s="137"/>
      <c r="P195" s="137"/>
      <c r="Q195" s="137"/>
    </row>
    <row r="196" spans="2:17" x14ac:dyDescent="0.3">
      <c r="B196" s="173"/>
      <c r="C196" s="173"/>
      <c r="D196" s="20"/>
      <c r="E196" s="173"/>
      <c r="F196" s="173"/>
      <c r="G196" s="20"/>
      <c r="H196" s="173"/>
      <c r="I196" s="137"/>
      <c r="J196" s="137"/>
      <c r="K196" s="137"/>
      <c r="L196" s="137"/>
      <c r="M196" s="137"/>
      <c r="N196" s="137"/>
      <c r="O196" s="137"/>
      <c r="P196" s="137"/>
      <c r="Q196" s="137"/>
    </row>
    <row r="197" spans="2:17" x14ac:dyDescent="0.3">
      <c r="B197" s="173"/>
      <c r="C197" s="173"/>
      <c r="D197" s="20"/>
      <c r="E197" s="173"/>
      <c r="F197" s="173"/>
      <c r="G197" s="20"/>
      <c r="H197" s="173"/>
      <c r="I197" s="137"/>
      <c r="J197" s="137"/>
      <c r="K197" s="137"/>
      <c r="L197" s="137"/>
      <c r="M197" s="137"/>
      <c r="N197" s="137"/>
      <c r="O197" s="137"/>
      <c r="P197" s="137"/>
      <c r="Q197" s="137"/>
    </row>
    <row r="198" spans="2:17" x14ac:dyDescent="0.3">
      <c r="B198" s="173"/>
      <c r="C198" s="173"/>
      <c r="D198" s="20"/>
      <c r="E198" s="173"/>
      <c r="F198" s="173"/>
      <c r="G198" s="20"/>
      <c r="H198" s="173"/>
      <c r="I198" s="137"/>
      <c r="J198" s="137"/>
      <c r="K198" s="137"/>
      <c r="L198" s="137"/>
      <c r="M198" s="137"/>
      <c r="N198" s="137"/>
      <c r="O198" s="137"/>
      <c r="P198" s="137"/>
      <c r="Q198" s="137"/>
    </row>
    <row r="199" spans="2:17" x14ac:dyDescent="0.3">
      <c r="B199" s="173"/>
      <c r="C199" s="173"/>
      <c r="D199" s="20"/>
      <c r="E199" s="173"/>
      <c r="F199" s="173"/>
      <c r="G199" s="20"/>
      <c r="H199" s="173"/>
      <c r="I199" s="137"/>
      <c r="J199" s="137"/>
      <c r="K199" s="137"/>
      <c r="L199" s="137"/>
      <c r="M199" s="137"/>
      <c r="N199" s="137"/>
      <c r="O199" s="137"/>
      <c r="P199" s="137"/>
      <c r="Q199" s="137"/>
    </row>
    <row r="200" spans="2:17" x14ac:dyDescent="0.3">
      <c r="B200" s="173"/>
      <c r="C200" s="173"/>
      <c r="D200" s="20"/>
      <c r="E200" s="173"/>
      <c r="F200" s="173"/>
      <c r="G200" s="20"/>
      <c r="H200" s="173"/>
      <c r="I200" s="137"/>
      <c r="J200" s="137"/>
      <c r="K200" s="137"/>
      <c r="L200" s="137"/>
      <c r="M200" s="137"/>
      <c r="N200" s="137"/>
      <c r="O200" s="137"/>
      <c r="P200" s="137"/>
      <c r="Q200" s="137"/>
    </row>
    <row r="201" spans="2:17" x14ac:dyDescent="0.3">
      <c r="B201" s="173"/>
      <c r="C201" s="173"/>
      <c r="D201" s="20"/>
      <c r="E201" s="173"/>
      <c r="F201" s="173"/>
      <c r="G201" s="20"/>
      <c r="H201" s="173"/>
      <c r="I201" s="137"/>
      <c r="J201" s="137"/>
      <c r="K201" s="137"/>
      <c r="L201" s="137"/>
      <c r="M201" s="137"/>
      <c r="N201" s="137"/>
      <c r="O201" s="137"/>
      <c r="P201" s="137"/>
      <c r="Q201" s="137"/>
    </row>
    <row r="202" spans="2:17" x14ac:dyDescent="0.3">
      <c r="B202" s="173"/>
      <c r="C202" s="173"/>
      <c r="D202" s="20"/>
      <c r="E202" s="173"/>
      <c r="F202" s="173"/>
      <c r="G202" s="20"/>
      <c r="H202" s="173"/>
      <c r="I202" s="137"/>
      <c r="J202" s="137"/>
      <c r="K202" s="137"/>
      <c r="L202" s="137"/>
      <c r="M202" s="137"/>
      <c r="N202" s="137"/>
      <c r="O202" s="137"/>
      <c r="P202" s="137"/>
      <c r="Q202" s="137"/>
    </row>
    <row r="203" spans="2:17" x14ac:dyDescent="0.3">
      <c r="B203" s="173"/>
      <c r="C203" s="173"/>
      <c r="D203" s="20"/>
      <c r="E203" s="173"/>
      <c r="F203" s="173"/>
      <c r="G203" s="20"/>
      <c r="H203" s="173"/>
      <c r="I203" s="137"/>
      <c r="J203" s="137"/>
      <c r="K203" s="137"/>
      <c r="L203" s="137"/>
      <c r="M203" s="137"/>
      <c r="N203" s="137"/>
      <c r="O203" s="137"/>
      <c r="P203" s="137"/>
      <c r="Q203" s="137"/>
    </row>
    <row r="204" spans="2:17" x14ac:dyDescent="0.3">
      <c r="B204" s="173"/>
      <c r="C204" s="173"/>
      <c r="D204" s="20"/>
      <c r="E204" s="173"/>
      <c r="F204" s="173"/>
      <c r="G204" s="20"/>
      <c r="H204" s="173"/>
      <c r="I204" s="137"/>
      <c r="J204" s="137"/>
      <c r="K204" s="137"/>
      <c r="L204" s="137"/>
      <c r="M204" s="137"/>
      <c r="N204" s="137"/>
      <c r="O204" s="137"/>
      <c r="P204" s="137"/>
      <c r="Q204" s="137"/>
    </row>
    <row r="205" spans="2:17" x14ac:dyDescent="0.3">
      <c r="B205" s="173"/>
      <c r="C205" s="173"/>
      <c r="D205" s="20"/>
      <c r="E205" s="173"/>
      <c r="F205" s="173"/>
      <c r="G205" s="20"/>
      <c r="H205" s="173"/>
      <c r="I205" s="137"/>
      <c r="J205" s="137"/>
      <c r="K205" s="137"/>
      <c r="L205" s="137"/>
      <c r="M205" s="137"/>
      <c r="N205" s="137"/>
      <c r="O205" s="137"/>
      <c r="P205" s="137"/>
      <c r="Q205" s="137"/>
    </row>
    <row r="206" spans="2:17" x14ac:dyDescent="0.3">
      <c r="B206" s="173"/>
      <c r="C206" s="173"/>
      <c r="D206" s="20"/>
      <c r="E206" s="173"/>
      <c r="F206" s="173"/>
      <c r="G206" s="20"/>
      <c r="H206" s="173"/>
      <c r="I206" s="137"/>
      <c r="J206" s="137"/>
      <c r="K206" s="137"/>
      <c r="L206" s="137"/>
      <c r="M206" s="137"/>
      <c r="N206" s="137"/>
      <c r="O206" s="137"/>
      <c r="P206" s="137"/>
      <c r="Q206" s="137"/>
    </row>
    <row r="207" spans="2:17" x14ac:dyDescent="0.3">
      <c r="B207" s="173"/>
      <c r="C207" s="173"/>
      <c r="D207" s="20"/>
      <c r="E207" s="173"/>
      <c r="F207" s="173"/>
      <c r="G207" s="20"/>
      <c r="H207" s="173"/>
      <c r="I207" s="137"/>
      <c r="J207" s="137"/>
      <c r="K207" s="137"/>
      <c r="L207" s="137"/>
      <c r="M207" s="137"/>
      <c r="N207" s="137"/>
      <c r="O207" s="137"/>
      <c r="P207" s="137"/>
      <c r="Q207" s="137"/>
    </row>
    <row r="208" spans="2:17" x14ac:dyDescent="0.3">
      <c r="B208" s="173"/>
      <c r="C208" s="173"/>
      <c r="D208" s="20"/>
      <c r="E208" s="173"/>
      <c r="F208" s="173"/>
      <c r="G208" s="20"/>
      <c r="H208" s="173"/>
      <c r="I208" s="137"/>
      <c r="J208" s="137"/>
      <c r="K208" s="137"/>
      <c r="L208" s="137"/>
      <c r="M208" s="137"/>
      <c r="N208" s="137"/>
      <c r="O208" s="137"/>
      <c r="P208" s="137"/>
      <c r="Q208" s="137"/>
    </row>
    <row r="209" spans="2:17" x14ac:dyDescent="0.3">
      <c r="B209" s="173"/>
      <c r="C209" s="173"/>
      <c r="D209" s="20"/>
      <c r="E209" s="173"/>
      <c r="F209" s="173"/>
      <c r="G209" s="20"/>
      <c r="H209" s="173"/>
      <c r="I209" s="137"/>
      <c r="J209" s="137"/>
      <c r="K209" s="137"/>
      <c r="L209" s="137"/>
      <c r="M209" s="137"/>
      <c r="N209" s="137"/>
      <c r="O209" s="137"/>
      <c r="P209" s="137"/>
      <c r="Q209" s="137"/>
    </row>
    <row r="210" spans="2:17" x14ac:dyDescent="0.3">
      <c r="B210" s="173"/>
      <c r="C210" s="173"/>
      <c r="D210" s="20"/>
      <c r="E210" s="173"/>
      <c r="F210" s="173"/>
      <c r="G210" s="20"/>
      <c r="H210" s="173"/>
      <c r="I210" s="137"/>
      <c r="J210" s="137"/>
      <c r="K210" s="137"/>
      <c r="L210" s="137"/>
      <c r="M210" s="137"/>
      <c r="N210" s="137"/>
      <c r="O210" s="137"/>
      <c r="P210" s="137"/>
      <c r="Q210" s="137"/>
    </row>
    <row r="211" spans="2:17" x14ac:dyDescent="0.3">
      <c r="B211" s="173"/>
      <c r="C211" s="173"/>
      <c r="D211" s="20"/>
      <c r="E211" s="173"/>
      <c r="F211" s="173"/>
      <c r="G211" s="20"/>
      <c r="H211" s="173"/>
      <c r="I211" s="137"/>
      <c r="J211" s="137"/>
      <c r="K211" s="137"/>
      <c r="L211" s="137"/>
      <c r="M211" s="137"/>
      <c r="N211" s="137"/>
      <c r="O211" s="137"/>
      <c r="P211" s="137"/>
      <c r="Q211" s="137"/>
    </row>
    <row r="212" spans="2:17" x14ac:dyDescent="0.3">
      <c r="B212" s="173"/>
      <c r="C212" s="173"/>
      <c r="D212" s="20"/>
      <c r="E212" s="173"/>
      <c r="F212" s="173"/>
      <c r="G212" s="20"/>
      <c r="H212" s="173"/>
      <c r="I212" s="137"/>
      <c r="J212" s="137"/>
      <c r="K212" s="137"/>
      <c r="L212" s="137"/>
      <c r="M212" s="137"/>
      <c r="N212" s="137"/>
      <c r="O212" s="137"/>
      <c r="P212" s="137"/>
      <c r="Q212" s="137"/>
    </row>
    <row r="213" spans="2:17" x14ac:dyDescent="0.3">
      <c r="B213" s="173"/>
      <c r="C213" s="173"/>
      <c r="D213" s="20"/>
      <c r="E213" s="173"/>
      <c r="F213" s="173"/>
      <c r="G213" s="20"/>
      <c r="H213" s="173"/>
      <c r="I213" s="137"/>
      <c r="J213" s="137"/>
      <c r="K213" s="137"/>
      <c r="L213" s="137"/>
      <c r="M213" s="137"/>
      <c r="N213" s="137"/>
      <c r="O213" s="137"/>
      <c r="P213" s="137"/>
      <c r="Q213" s="137"/>
    </row>
    <row r="214" spans="2:17" x14ac:dyDescent="0.3">
      <c r="B214" s="173"/>
      <c r="C214" s="173"/>
      <c r="D214" s="20"/>
      <c r="E214" s="173"/>
      <c r="F214" s="173"/>
      <c r="G214" s="20"/>
      <c r="H214" s="173"/>
      <c r="I214" s="137"/>
      <c r="J214" s="137"/>
      <c r="K214" s="137"/>
      <c r="L214" s="137"/>
      <c r="M214" s="137"/>
      <c r="N214" s="137"/>
      <c r="O214" s="137"/>
      <c r="P214" s="137"/>
      <c r="Q214" s="137"/>
    </row>
    <row r="215" spans="2:17" x14ac:dyDescent="0.3">
      <c r="B215" s="173"/>
      <c r="C215" s="173"/>
      <c r="D215" s="20"/>
      <c r="E215" s="173"/>
      <c r="F215" s="173"/>
      <c r="G215" s="20"/>
      <c r="H215" s="173"/>
      <c r="I215" s="137"/>
      <c r="J215" s="137"/>
      <c r="K215" s="137"/>
      <c r="L215" s="137"/>
      <c r="M215" s="137"/>
      <c r="N215" s="137"/>
      <c r="O215" s="137"/>
      <c r="P215" s="137"/>
      <c r="Q215" s="137"/>
    </row>
    <row r="216" spans="2:17" x14ac:dyDescent="0.3">
      <c r="B216" s="173"/>
      <c r="C216" s="173"/>
      <c r="D216" s="20"/>
      <c r="E216" s="173"/>
      <c r="F216" s="173"/>
      <c r="G216" s="20"/>
      <c r="H216" s="173"/>
      <c r="I216" s="137"/>
      <c r="J216" s="137"/>
      <c r="K216" s="137"/>
      <c r="L216" s="137"/>
      <c r="M216" s="137"/>
      <c r="N216" s="137"/>
      <c r="O216" s="137"/>
      <c r="P216" s="137"/>
      <c r="Q216" s="137"/>
    </row>
    <row r="217" spans="2:17" x14ac:dyDescent="0.3">
      <c r="B217" s="173"/>
      <c r="C217" s="173"/>
      <c r="D217" s="20"/>
      <c r="E217" s="173"/>
      <c r="F217" s="173"/>
      <c r="G217" s="20"/>
      <c r="H217" s="173"/>
      <c r="I217" s="137"/>
      <c r="J217" s="137"/>
      <c r="K217" s="137"/>
      <c r="L217" s="137"/>
      <c r="M217" s="137"/>
      <c r="N217" s="137"/>
      <c r="O217" s="137"/>
      <c r="P217" s="137"/>
      <c r="Q217" s="137"/>
    </row>
    <row r="218" spans="2:17" x14ac:dyDescent="0.3">
      <c r="B218" s="173"/>
      <c r="C218" s="173"/>
      <c r="D218" s="20"/>
      <c r="E218" s="173"/>
      <c r="F218" s="173"/>
      <c r="G218" s="20"/>
      <c r="H218" s="173"/>
      <c r="I218" s="137"/>
      <c r="J218" s="137"/>
      <c r="K218" s="137"/>
      <c r="L218" s="137"/>
      <c r="M218" s="137"/>
      <c r="N218" s="137"/>
      <c r="O218" s="137"/>
      <c r="P218" s="137"/>
      <c r="Q218" s="137"/>
    </row>
    <row r="219" spans="2:17" x14ac:dyDescent="0.3">
      <c r="B219" s="173"/>
      <c r="C219" s="173"/>
      <c r="D219" s="20"/>
      <c r="E219" s="173"/>
      <c r="F219" s="173"/>
      <c r="G219" s="20"/>
      <c r="H219" s="173"/>
      <c r="I219" s="137"/>
      <c r="J219" s="137"/>
      <c r="K219" s="137"/>
      <c r="L219" s="137"/>
      <c r="M219" s="137"/>
      <c r="N219" s="137"/>
      <c r="O219" s="137"/>
      <c r="P219" s="137"/>
      <c r="Q219" s="137"/>
    </row>
    <row r="220" spans="2:17" x14ac:dyDescent="0.3">
      <c r="B220" s="173"/>
      <c r="C220" s="173"/>
      <c r="D220" s="20"/>
      <c r="E220" s="173"/>
      <c r="F220" s="173"/>
      <c r="G220" s="20"/>
      <c r="H220" s="173"/>
      <c r="I220" s="137"/>
      <c r="J220" s="137"/>
      <c r="K220" s="137"/>
      <c r="L220" s="137"/>
      <c r="M220" s="137"/>
      <c r="N220" s="137"/>
      <c r="O220" s="137"/>
      <c r="P220" s="137"/>
      <c r="Q220" s="137"/>
    </row>
    <row r="221" spans="2:17" x14ac:dyDescent="0.3">
      <c r="B221" s="173"/>
      <c r="C221" s="173"/>
      <c r="D221" s="20"/>
      <c r="E221" s="173"/>
      <c r="F221" s="173"/>
      <c r="G221" s="20"/>
      <c r="H221" s="173"/>
      <c r="I221" s="137"/>
      <c r="J221" s="137"/>
      <c r="K221" s="137"/>
      <c r="L221" s="137"/>
      <c r="M221" s="137"/>
      <c r="N221" s="137"/>
      <c r="O221" s="137"/>
      <c r="P221" s="137"/>
      <c r="Q221" s="137"/>
    </row>
    <row r="222" spans="2:17" x14ac:dyDescent="0.3">
      <c r="B222" s="173"/>
      <c r="C222" s="173"/>
      <c r="D222" s="20"/>
      <c r="E222" s="173"/>
      <c r="F222" s="173"/>
      <c r="G222" s="20"/>
      <c r="H222" s="173"/>
      <c r="I222" s="137"/>
      <c r="J222" s="137"/>
      <c r="K222" s="137"/>
      <c r="L222" s="137"/>
      <c r="M222" s="137"/>
      <c r="N222" s="137"/>
      <c r="O222" s="137"/>
      <c r="P222" s="137"/>
      <c r="Q222" s="137"/>
    </row>
    <row r="223" spans="2:17" x14ac:dyDescent="0.3">
      <c r="B223" s="173"/>
      <c r="C223" s="173"/>
      <c r="D223" s="20"/>
      <c r="E223" s="173"/>
      <c r="F223" s="173"/>
      <c r="G223" s="20"/>
      <c r="H223" s="173"/>
      <c r="I223" s="137"/>
      <c r="J223" s="137"/>
      <c r="K223" s="137"/>
      <c r="L223" s="137"/>
      <c r="M223" s="137"/>
      <c r="N223" s="137"/>
      <c r="O223" s="137"/>
      <c r="P223" s="137"/>
      <c r="Q223" s="137"/>
    </row>
    <row r="224" spans="2:17" x14ac:dyDescent="0.3">
      <c r="B224" s="173"/>
      <c r="C224" s="173"/>
      <c r="D224" s="20"/>
      <c r="E224" s="173"/>
      <c r="F224" s="173"/>
      <c r="G224" s="20"/>
      <c r="H224" s="173"/>
      <c r="I224" s="137"/>
      <c r="J224" s="137"/>
      <c r="K224" s="137"/>
      <c r="L224" s="137"/>
      <c r="M224" s="137"/>
      <c r="N224" s="137"/>
      <c r="O224" s="137"/>
      <c r="P224" s="137"/>
      <c r="Q224" s="137"/>
    </row>
    <row r="225" spans="2:17" x14ac:dyDescent="0.3">
      <c r="B225" s="173"/>
      <c r="C225" s="173"/>
      <c r="D225" s="20"/>
      <c r="E225" s="173"/>
      <c r="F225" s="173"/>
      <c r="G225" s="20"/>
      <c r="H225" s="173"/>
      <c r="I225" s="137"/>
      <c r="J225" s="137"/>
      <c r="K225" s="137"/>
      <c r="L225" s="137"/>
      <c r="M225" s="137"/>
      <c r="N225" s="137"/>
      <c r="O225" s="137"/>
      <c r="P225" s="137"/>
      <c r="Q225" s="137"/>
    </row>
    <row r="226" spans="2:17" x14ac:dyDescent="0.3">
      <c r="B226" s="173"/>
      <c r="C226" s="173"/>
      <c r="D226" s="20"/>
      <c r="E226" s="173"/>
      <c r="F226" s="173"/>
      <c r="G226" s="20"/>
      <c r="H226" s="173"/>
      <c r="I226" s="137"/>
      <c r="J226" s="137"/>
      <c r="K226" s="137"/>
      <c r="L226" s="137"/>
      <c r="M226" s="137"/>
      <c r="N226" s="137"/>
      <c r="O226" s="137"/>
      <c r="P226" s="137"/>
      <c r="Q226" s="137"/>
    </row>
    <row r="227" spans="2:17" x14ac:dyDescent="0.3">
      <c r="B227" s="173"/>
      <c r="C227" s="173"/>
      <c r="D227" s="20"/>
      <c r="E227" s="173"/>
      <c r="F227" s="173"/>
      <c r="G227" s="20"/>
      <c r="H227" s="173"/>
      <c r="I227" s="137"/>
      <c r="J227" s="137"/>
      <c r="K227" s="137"/>
      <c r="L227" s="137"/>
      <c r="M227" s="137"/>
      <c r="N227" s="137"/>
      <c r="O227" s="137"/>
      <c r="P227" s="137"/>
      <c r="Q227" s="137"/>
    </row>
    <row r="228" spans="2:17" x14ac:dyDescent="0.3">
      <c r="B228" s="173"/>
      <c r="C228" s="173"/>
      <c r="D228" s="20"/>
      <c r="E228" s="173"/>
      <c r="F228" s="173"/>
      <c r="G228" s="20"/>
      <c r="H228" s="173"/>
      <c r="I228" s="137"/>
      <c r="J228" s="137"/>
      <c r="K228" s="137"/>
      <c r="L228" s="137"/>
      <c r="M228" s="137"/>
      <c r="N228" s="137"/>
      <c r="O228" s="137"/>
      <c r="P228" s="137"/>
      <c r="Q228" s="137"/>
    </row>
    <row r="229" spans="2:17" x14ac:dyDescent="0.3">
      <c r="B229" s="173"/>
      <c r="C229" s="173"/>
      <c r="D229" s="20"/>
      <c r="E229" s="173"/>
      <c r="F229" s="173"/>
      <c r="G229" s="20"/>
      <c r="H229" s="173"/>
      <c r="I229" s="137"/>
      <c r="J229" s="137"/>
      <c r="K229" s="137"/>
      <c r="L229" s="137"/>
      <c r="M229" s="137"/>
      <c r="N229" s="137"/>
      <c r="O229" s="137"/>
      <c r="P229" s="137"/>
      <c r="Q229" s="137"/>
    </row>
    <row r="230" spans="2:17" x14ac:dyDescent="0.3">
      <c r="B230" s="173"/>
      <c r="C230" s="173"/>
      <c r="D230" s="20"/>
      <c r="E230" s="173"/>
      <c r="F230" s="173"/>
      <c r="G230" s="20"/>
      <c r="H230" s="173"/>
      <c r="I230" s="137"/>
      <c r="J230" s="137"/>
      <c r="K230" s="137"/>
      <c r="L230" s="137"/>
      <c r="M230" s="137"/>
      <c r="N230" s="137"/>
      <c r="O230" s="137"/>
      <c r="P230" s="137"/>
      <c r="Q230" s="137"/>
    </row>
    <row r="231" spans="2:17" x14ac:dyDescent="0.3">
      <c r="B231" s="173"/>
      <c r="C231" s="173"/>
      <c r="D231" s="20"/>
      <c r="E231" s="173"/>
      <c r="F231" s="173"/>
      <c r="G231" s="20"/>
      <c r="H231" s="173"/>
      <c r="I231" s="137"/>
      <c r="J231" s="137"/>
      <c r="K231" s="137"/>
      <c r="L231" s="137"/>
      <c r="M231" s="137"/>
      <c r="N231" s="137"/>
      <c r="O231" s="137"/>
      <c r="P231" s="137"/>
      <c r="Q231" s="137"/>
    </row>
    <row r="232" spans="2:17" x14ac:dyDescent="0.3">
      <c r="B232" s="173"/>
      <c r="C232" s="173"/>
      <c r="D232" s="20"/>
      <c r="E232" s="173"/>
      <c r="F232" s="173"/>
      <c r="G232" s="20"/>
      <c r="H232" s="173"/>
      <c r="I232" s="137"/>
      <c r="J232" s="137"/>
      <c r="K232" s="137"/>
      <c r="L232" s="137"/>
      <c r="M232" s="137"/>
      <c r="N232" s="137"/>
      <c r="O232" s="137"/>
      <c r="P232" s="137"/>
      <c r="Q232" s="137"/>
    </row>
    <row r="233" spans="2:17" x14ac:dyDescent="0.3">
      <c r="B233" s="173"/>
      <c r="C233" s="173"/>
      <c r="D233" s="20"/>
      <c r="E233" s="173"/>
      <c r="F233" s="173"/>
      <c r="G233" s="20"/>
      <c r="H233" s="173"/>
      <c r="I233" s="137"/>
      <c r="J233" s="137"/>
      <c r="K233" s="137"/>
      <c r="L233" s="137"/>
      <c r="M233" s="137"/>
      <c r="N233" s="137"/>
      <c r="O233" s="137"/>
      <c r="P233" s="137"/>
      <c r="Q233" s="137"/>
    </row>
    <row r="234" spans="2:17" x14ac:dyDescent="0.3">
      <c r="B234" s="173"/>
      <c r="C234" s="173"/>
      <c r="D234" s="20"/>
      <c r="E234" s="173"/>
      <c r="F234" s="173"/>
      <c r="G234" s="20"/>
      <c r="H234" s="173"/>
      <c r="I234" s="137"/>
      <c r="J234" s="137"/>
      <c r="K234" s="137"/>
      <c r="L234" s="137"/>
      <c r="M234" s="137"/>
      <c r="N234" s="137"/>
      <c r="O234" s="137"/>
      <c r="P234" s="137"/>
      <c r="Q234" s="137"/>
    </row>
    <row r="235" spans="2:17" x14ac:dyDescent="0.3">
      <c r="B235" s="173"/>
      <c r="C235" s="173"/>
      <c r="D235" s="20"/>
      <c r="E235" s="173"/>
      <c r="F235" s="173"/>
      <c r="G235" s="20"/>
      <c r="H235" s="173"/>
      <c r="I235" s="137"/>
      <c r="J235" s="137"/>
      <c r="K235" s="137"/>
      <c r="L235" s="137"/>
      <c r="M235" s="137"/>
      <c r="N235" s="137"/>
      <c r="O235" s="137"/>
      <c r="P235" s="137"/>
      <c r="Q235" s="137"/>
    </row>
    <row r="236" spans="2:17" x14ac:dyDescent="0.3">
      <c r="B236" s="173"/>
      <c r="C236" s="173"/>
      <c r="D236" s="20"/>
      <c r="E236" s="173"/>
      <c r="F236" s="173"/>
      <c r="G236" s="20"/>
      <c r="H236" s="173"/>
      <c r="I236" s="137"/>
      <c r="J236" s="137"/>
      <c r="K236" s="137"/>
      <c r="L236" s="137"/>
      <c r="M236" s="137"/>
      <c r="N236" s="137"/>
      <c r="O236" s="137"/>
      <c r="P236" s="137"/>
      <c r="Q236" s="137"/>
    </row>
    <row r="237" spans="2:17" x14ac:dyDescent="0.3">
      <c r="B237" s="173"/>
      <c r="C237" s="173"/>
      <c r="D237" s="20"/>
      <c r="E237" s="173"/>
      <c r="F237" s="173"/>
      <c r="G237" s="20"/>
      <c r="H237" s="173"/>
      <c r="I237" s="137"/>
      <c r="J237" s="137"/>
      <c r="K237" s="137"/>
      <c r="L237" s="137"/>
      <c r="M237" s="137"/>
      <c r="N237" s="137"/>
      <c r="O237" s="137"/>
      <c r="P237" s="137"/>
      <c r="Q237" s="137"/>
    </row>
    <row r="238" spans="2:17" x14ac:dyDescent="0.3">
      <c r="B238" s="173"/>
      <c r="C238" s="173"/>
      <c r="D238" s="20"/>
      <c r="E238" s="173"/>
      <c r="F238" s="173"/>
      <c r="G238" s="20"/>
      <c r="H238" s="173"/>
      <c r="I238" s="137"/>
      <c r="J238" s="137"/>
      <c r="K238" s="137"/>
      <c r="L238" s="137"/>
      <c r="M238" s="137"/>
      <c r="N238" s="137"/>
      <c r="O238" s="137"/>
      <c r="P238" s="137"/>
      <c r="Q238" s="137"/>
    </row>
    <row r="239" spans="2:17" x14ac:dyDescent="0.3">
      <c r="B239" s="173"/>
      <c r="C239" s="173"/>
      <c r="D239" s="20"/>
      <c r="E239" s="173"/>
      <c r="F239" s="173"/>
      <c r="G239" s="20"/>
      <c r="H239" s="173"/>
      <c r="I239" s="137"/>
      <c r="J239" s="137"/>
      <c r="K239" s="137"/>
      <c r="L239" s="137"/>
      <c r="M239" s="137"/>
      <c r="N239" s="137"/>
      <c r="O239" s="137"/>
      <c r="P239" s="137"/>
      <c r="Q239" s="137"/>
    </row>
    <row r="240" spans="2:17" x14ac:dyDescent="0.3">
      <c r="B240" s="173"/>
      <c r="C240" s="173"/>
      <c r="D240" s="20"/>
      <c r="E240" s="173"/>
      <c r="F240" s="173"/>
      <c r="G240" s="20"/>
      <c r="H240" s="173"/>
      <c r="I240" s="137"/>
      <c r="J240" s="137"/>
      <c r="K240" s="137"/>
      <c r="L240" s="137"/>
      <c r="M240" s="137"/>
      <c r="N240" s="137"/>
      <c r="O240" s="137"/>
      <c r="P240" s="137"/>
      <c r="Q240" s="137"/>
    </row>
    <row r="241" spans="2:17" x14ac:dyDescent="0.3">
      <c r="B241" s="173"/>
      <c r="C241" s="173"/>
      <c r="D241" s="20"/>
      <c r="E241" s="173"/>
      <c r="F241" s="173"/>
      <c r="G241" s="20"/>
      <c r="H241" s="173"/>
      <c r="I241" s="137"/>
      <c r="J241" s="137"/>
      <c r="K241" s="137"/>
      <c r="L241" s="137"/>
      <c r="M241" s="137"/>
      <c r="N241" s="137"/>
      <c r="O241" s="137"/>
      <c r="P241" s="137"/>
      <c r="Q241" s="137"/>
    </row>
    <row r="242" spans="2:17" x14ac:dyDescent="0.3">
      <c r="B242" s="173"/>
      <c r="C242" s="173"/>
      <c r="D242" s="20"/>
      <c r="E242" s="173"/>
      <c r="F242" s="173"/>
      <c r="G242" s="20"/>
      <c r="H242" s="173"/>
      <c r="I242" s="137"/>
      <c r="J242" s="137"/>
      <c r="K242" s="137"/>
      <c r="L242" s="137"/>
      <c r="M242" s="137"/>
      <c r="N242" s="137"/>
      <c r="O242" s="137"/>
      <c r="P242" s="137"/>
      <c r="Q242" s="137"/>
    </row>
    <row r="243" spans="2:17" x14ac:dyDescent="0.3">
      <c r="B243" s="173"/>
      <c r="C243" s="173"/>
      <c r="D243" s="20"/>
      <c r="E243" s="173"/>
      <c r="F243" s="173"/>
      <c r="G243" s="20"/>
      <c r="H243" s="173"/>
      <c r="I243" s="137"/>
      <c r="J243" s="137"/>
      <c r="K243" s="137"/>
      <c r="L243" s="137"/>
      <c r="M243" s="137"/>
      <c r="N243" s="137"/>
      <c r="O243" s="137"/>
      <c r="P243" s="137"/>
      <c r="Q243" s="137"/>
    </row>
  </sheetData>
  <mergeCells count="5">
    <mergeCell ref="A2:H2"/>
    <mergeCell ref="B6:D6"/>
    <mergeCell ref="E6:G6"/>
    <mergeCell ref="B22:D22"/>
    <mergeCell ref="E22:G2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>
    <tabColor indexed="52"/>
    <outlinePr applyStyles="1" summaryBelow="0"/>
    <pageSetUpPr fitToPage="1"/>
  </sheetPr>
  <dimension ref="A2:S243"/>
  <sheetViews>
    <sheetView topLeftCell="B1" workbookViewId="0">
      <selection activeCell="N4" sqref="N4"/>
    </sheetView>
  </sheetViews>
  <sheetFormatPr defaultColWidth="16.26953125" defaultRowHeight="13" x14ac:dyDescent="0.3"/>
  <cols>
    <col min="1" max="1" width="65.26953125" style="150" bestFit="1" customWidth="1"/>
    <col min="2" max="2" width="14.453125" style="186" bestFit="1" customWidth="1"/>
    <col min="3" max="4" width="12.81640625" style="94" bestFit="1" customWidth="1"/>
    <col min="5" max="5" width="14.81640625" style="186" bestFit="1" customWidth="1"/>
    <col min="6" max="6" width="16" style="186" bestFit="1" customWidth="1"/>
    <col min="7" max="7" width="10.7265625" style="33" bestFit="1" customWidth="1"/>
    <col min="8" max="8" width="14.453125" style="186" bestFit="1" customWidth="1"/>
    <col min="9" max="10" width="12.81640625" style="94" bestFit="1" customWidth="1"/>
    <col min="11" max="12" width="16" style="186" bestFit="1" customWidth="1"/>
    <col min="13" max="13" width="10.7265625" style="33" bestFit="1" customWidth="1"/>
    <col min="14" max="14" width="16.1796875" style="186" bestFit="1" customWidth="1"/>
    <col min="15" max="16384" width="16.26953125" style="150"/>
  </cols>
  <sheetData>
    <row r="2" spans="1:19" s="151" customFormat="1" ht="18.5" x14ac:dyDescent="0.45">
      <c r="A2" s="5" t="s">
        <v>38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39"/>
      <c r="P2" s="139"/>
      <c r="Q2" s="139"/>
      <c r="R2" s="139"/>
      <c r="S2" s="139"/>
    </row>
    <row r="3" spans="1:19" x14ac:dyDescent="0.3">
      <c r="A3" s="121"/>
    </row>
    <row r="4" spans="1:19" s="140" customFormat="1" x14ac:dyDescent="0.3">
      <c r="B4" s="175"/>
      <c r="C4" s="59"/>
      <c r="D4" s="59"/>
      <c r="E4" s="175"/>
      <c r="F4" s="175"/>
      <c r="G4" s="8"/>
      <c r="H4" s="175"/>
      <c r="I4" s="59"/>
      <c r="J4" s="59"/>
      <c r="K4" s="175"/>
      <c r="L4" s="175"/>
      <c r="M4" s="8"/>
      <c r="N4" s="140" t="str">
        <f>VALVAL</f>
        <v>млрд. одиниць</v>
      </c>
    </row>
    <row r="5" spans="1:19" s="43" customFormat="1" x14ac:dyDescent="0.25">
      <c r="A5" s="209"/>
      <c r="B5" s="261">
        <v>45291</v>
      </c>
      <c r="C5" s="262"/>
      <c r="D5" s="262"/>
      <c r="E5" s="262"/>
      <c r="F5" s="262"/>
      <c r="G5" s="263"/>
      <c r="H5" s="261">
        <v>45535</v>
      </c>
      <c r="I5" s="262"/>
      <c r="J5" s="262"/>
      <c r="K5" s="262"/>
      <c r="L5" s="262"/>
      <c r="M5" s="263"/>
      <c r="N5" s="213"/>
    </row>
    <row r="6" spans="1:19" s="229" customFormat="1" x14ac:dyDescent="0.25">
      <c r="A6" s="126"/>
      <c r="B6" s="34" t="s">
        <v>5</v>
      </c>
      <c r="C6" s="189" t="s">
        <v>183</v>
      </c>
      <c r="D6" s="189" t="s">
        <v>212</v>
      </c>
      <c r="E6" s="34" t="s">
        <v>170</v>
      </c>
      <c r="F6" s="34" t="s">
        <v>173</v>
      </c>
      <c r="G6" s="125" t="s">
        <v>195</v>
      </c>
      <c r="H6" s="34" t="s">
        <v>5</v>
      </c>
      <c r="I6" s="189" t="s">
        <v>183</v>
      </c>
      <c r="J6" s="189" t="s">
        <v>212</v>
      </c>
      <c r="K6" s="34" t="s">
        <v>170</v>
      </c>
      <c r="L6" s="34" t="s">
        <v>173</v>
      </c>
      <c r="M6" s="125" t="s">
        <v>195</v>
      </c>
      <c r="N6" s="34" t="s">
        <v>66</v>
      </c>
    </row>
    <row r="7" spans="1:19" s="130" customFormat="1" ht="14.5" x14ac:dyDescent="0.25">
      <c r="A7" s="62" t="s">
        <v>155</v>
      </c>
      <c r="B7" s="143"/>
      <c r="C7" s="32"/>
      <c r="D7" s="32"/>
      <c r="E7" s="143">
        <f>SUM(E8:E23)</f>
        <v>145.31745543966002</v>
      </c>
      <c r="F7" s="143">
        <f>SUM(F8:F23)</f>
        <v>5519.5057194944011</v>
      </c>
      <c r="G7" s="230">
        <f>SUM(G8:G23)</f>
        <v>0.99999999999999989</v>
      </c>
      <c r="H7" s="143"/>
      <c r="I7" s="32"/>
      <c r="J7" s="32"/>
      <c r="K7" s="143">
        <f>SUM(K8:K23)</f>
        <v>154.68978262837999</v>
      </c>
      <c r="L7" s="143">
        <f>SUM(L8:L23)</f>
        <v>6371.6876154330594</v>
      </c>
      <c r="M7" s="230">
        <f>SUM(M8:M23)</f>
        <v>1.0000009999999999</v>
      </c>
      <c r="N7" s="143">
        <f>SUM(N8:N23)</f>
        <v>1.0000000000018675E-6</v>
      </c>
    </row>
    <row r="8" spans="1:19" s="160" customFormat="1" x14ac:dyDescent="0.25">
      <c r="A8" s="202" t="s">
        <v>26</v>
      </c>
      <c r="B8" s="46">
        <v>1.837237848E-2</v>
      </c>
      <c r="C8" s="198">
        <v>1.276599</v>
      </c>
      <c r="D8" s="198">
        <v>48.488300000000002</v>
      </c>
      <c r="E8" s="46">
        <v>2.3454162970000001E-2</v>
      </c>
      <c r="F8" s="46">
        <v>0.89084539944999996</v>
      </c>
      <c r="G8" s="134">
        <v>1.6100000000000001E-4</v>
      </c>
      <c r="H8" s="46">
        <v>0.15097032724000001</v>
      </c>
      <c r="I8" s="198">
        <v>1.3183</v>
      </c>
      <c r="J8" s="198">
        <v>54.300899999999999</v>
      </c>
      <c r="K8" s="46">
        <v>0.19902415003999999</v>
      </c>
      <c r="L8" s="46">
        <v>8.1978246424200005</v>
      </c>
      <c r="M8" s="134">
        <v>1.2869999999999999E-3</v>
      </c>
      <c r="N8" s="46">
        <v>1.1249999999999999E-3</v>
      </c>
    </row>
    <row r="9" spans="1:19" x14ac:dyDescent="0.3">
      <c r="A9" s="63" t="s">
        <v>121</v>
      </c>
      <c r="B9" s="252">
        <v>38.084592958569999</v>
      </c>
      <c r="C9" s="153">
        <v>1</v>
      </c>
      <c r="D9" s="153">
        <v>37.982399999999998</v>
      </c>
      <c r="E9" s="252">
        <v>38.084592958569999</v>
      </c>
      <c r="F9" s="252">
        <v>1446.54424358959</v>
      </c>
      <c r="G9" s="82">
        <v>0.26207900000000001</v>
      </c>
      <c r="H9" s="252">
        <v>37.133764027220003</v>
      </c>
      <c r="I9" s="153">
        <v>1</v>
      </c>
      <c r="J9" s="153">
        <v>41.190100000000001</v>
      </c>
      <c r="K9" s="252">
        <v>37.133764027220003</v>
      </c>
      <c r="L9" s="252">
        <v>1529.5434536576099</v>
      </c>
      <c r="M9" s="82">
        <v>0.24005299999999999</v>
      </c>
      <c r="N9" s="252">
        <v>-2.2024999999999999E-2</v>
      </c>
      <c r="O9" s="137"/>
      <c r="P9" s="137"/>
      <c r="Q9" s="137"/>
    </row>
    <row r="10" spans="1:19" x14ac:dyDescent="0.3">
      <c r="A10" s="63" t="s">
        <v>2</v>
      </c>
      <c r="B10" s="252">
        <v>42.258288650140003</v>
      </c>
      <c r="C10" s="153">
        <v>1.1112489999999999</v>
      </c>
      <c r="D10" s="153">
        <v>42.207900000000002</v>
      </c>
      <c r="E10" s="252">
        <v>46.959476534229999</v>
      </c>
      <c r="F10" s="252">
        <v>1783.6336215162501</v>
      </c>
      <c r="G10" s="82">
        <v>0.32315100000000002</v>
      </c>
      <c r="H10" s="252">
        <v>49.525453515599999</v>
      </c>
      <c r="I10" s="153">
        <v>1.109599</v>
      </c>
      <c r="J10" s="153">
        <v>45.704500000000003</v>
      </c>
      <c r="K10" s="252">
        <v>54.953401186420002</v>
      </c>
      <c r="L10" s="252">
        <v>2263.5360902037701</v>
      </c>
      <c r="M10" s="82">
        <v>0.35524899999999998</v>
      </c>
      <c r="N10" s="252">
        <v>3.2098000000000002E-2</v>
      </c>
      <c r="O10" s="137"/>
      <c r="P10" s="137"/>
      <c r="Q10" s="137"/>
    </row>
    <row r="11" spans="1:19" x14ac:dyDescent="0.3">
      <c r="A11" s="63" t="s">
        <v>163</v>
      </c>
      <c r="B11" s="252">
        <v>4.3499999999999996</v>
      </c>
      <c r="C11" s="153">
        <v>0.75614499999999996</v>
      </c>
      <c r="D11" s="153">
        <v>28.720199999999998</v>
      </c>
      <c r="E11" s="252">
        <v>3.28923053835</v>
      </c>
      <c r="F11" s="252">
        <v>124.93286999999999</v>
      </c>
      <c r="G11" s="82">
        <v>2.2634999999999999E-2</v>
      </c>
      <c r="H11" s="252">
        <v>6.35</v>
      </c>
      <c r="I11" s="153">
        <v>0.74299599999999999</v>
      </c>
      <c r="J11" s="153">
        <v>30.604099999999999</v>
      </c>
      <c r="K11" s="252">
        <v>4.7180277542400004</v>
      </c>
      <c r="L11" s="252">
        <v>194.33603500000001</v>
      </c>
      <c r="M11" s="82">
        <v>3.0499999999999999E-2</v>
      </c>
      <c r="N11" s="252">
        <v>7.8650000000000005E-3</v>
      </c>
      <c r="O11" s="137"/>
      <c r="P11" s="137"/>
      <c r="Q11" s="137"/>
    </row>
    <row r="12" spans="1:19" x14ac:dyDescent="0.3">
      <c r="A12" s="63" t="s">
        <v>15</v>
      </c>
      <c r="B12" s="252">
        <v>12.2808774</v>
      </c>
      <c r="C12" s="153">
        <v>1.3416699999999999</v>
      </c>
      <c r="D12" s="153">
        <v>50.959829999999997</v>
      </c>
      <c r="E12" s="252">
        <v>16.47687941141</v>
      </c>
      <c r="F12" s="252">
        <v>625.83142455484995</v>
      </c>
      <c r="G12" s="82">
        <v>0.113385</v>
      </c>
      <c r="H12" s="252">
        <v>13.626234068</v>
      </c>
      <c r="I12" s="153">
        <v>1.3466050000000001</v>
      </c>
      <c r="J12" s="153">
        <v>55.466813999999999</v>
      </c>
      <c r="K12" s="252">
        <v>18.34916134146</v>
      </c>
      <c r="L12" s="252">
        <v>755.80379057022003</v>
      </c>
      <c r="M12" s="82">
        <v>0.118619</v>
      </c>
      <c r="N12" s="252">
        <v>5.2339999999999999E-3</v>
      </c>
      <c r="O12" s="137"/>
      <c r="P12" s="137"/>
      <c r="Q12" s="137"/>
    </row>
    <row r="13" spans="1:19" x14ac:dyDescent="0.3">
      <c r="A13" s="63" t="s">
        <v>16</v>
      </c>
      <c r="B13" s="252">
        <v>1501.7310584435299</v>
      </c>
      <c r="C13" s="153">
        <v>2.6328000000000001E-2</v>
      </c>
      <c r="D13" s="153">
        <v>1</v>
      </c>
      <c r="E13" s="252">
        <v>39.537550508709998</v>
      </c>
      <c r="F13" s="252">
        <v>1501.7310584435299</v>
      </c>
      <c r="G13" s="82">
        <v>0.27207700000000001</v>
      </c>
      <c r="H13" s="252">
        <v>1582.27888131852</v>
      </c>
      <c r="I13" s="153">
        <v>2.4278000000000001E-2</v>
      </c>
      <c r="J13" s="153">
        <v>1</v>
      </c>
      <c r="K13" s="252">
        <v>38.41405777896</v>
      </c>
      <c r="L13" s="252">
        <v>1582.27888131852</v>
      </c>
      <c r="M13" s="82">
        <v>0.24833</v>
      </c>
      <c r="N13" s="252">
        <v>-2.3747000000000001E-2</v>
      </c>
      <c r="O13" s="137"/>
      <c r="P13" s="137"/>
      <c r="Q13" s="137"/>
    </row>
    <row r="14" spans="1:19" x14ac:dyDescent="0.3">
      <c r="A14" s="63" t="s">
        <v>106</v>
      </c>
      <c r="B14" s="252">
        <v>133.369163942</v>
      </c>
      <c r="C14" s="153">
        <v>7.0949999999999997E-3</v>
      </c>
      <c r="D14" s="153">
        <v>0.26949000000000001</v>
      </c>
      <c r="E14" s="252">
        <v>0.94627132542000003</v>
      </c>
      <c r="F14" s="252">
        <v>35.941655990729998</v>
      </c>
      <c r="G14" s="82">
        <v>6.5120000000000004E-3</v>
      </c>
      <c r="H14" s="252">
        <v>133.369163942</v>
      </c>
      <c r="I14" s="153">
        <v>6.9160000000000003E-3</v>
      </c>
      <c r="J14" s="153">
        <v>0.28486</v>
      </c>
      <c r="K14" s="252">
        <v>0.92234639003999996</v>
      </c>
      <c r="L14" s="252">
        <v>37.99154004052</v>
      </c>
      <c r="M14" s="82">
        <v>5.9630000000000004E-3</v>
      </c>
      <c r="N14" s="252">
        <v>-5.4900000000000001E-4</v>
      </c>
      <c r="O14" s="137"/>
      <c r="P14" s="137"/>
      <c r="Q14" s="137"/>
    </row>
    <row r="15" spans="1:19" x14ac:dyDescent="0.3">
      <c r="B15" s="173"/>
      <c r="C15" s="83"/>
      <c r="D15" s="83"/>
      <c r="E15" s="173"/>
      <c r="F15" s="173"/>
      <c r="G15" s="20"/>
      <c r="H15" s="173"/>
      <c r="I15" s="83"/>
      <c r="J15" s="83"/>
      <c r="K15" s="173"/>
      <c r="L15" s="173"/>
      <c r="M15" s="20"/>
      <c r="N15" s="173"/>
      <c r="O15" s="137"/>
      <c r="P15" s="137"/>
      <c r="Q15" s="137"/>
    </row>
    <row r="16" spans="1:19" x14ac:dyDescent="0.3">
      <c r="B16" s="173"/>
      <c r="C16" s="83"/>
      <c r="D16" s="83"/>
      <c r="E16" s="173"/>
      <c r="F16" s="173"/>
      <c r="G16" s="20"/>
      <c r="H16" s="173"/>
      <c r="I16" s="83"/>
      <c r="J16" s="83"/>
      <c r="K16" s="173"/>
      <c r="L16" s="173"/>
      <c r="M16" s="20"/>
      <c r="N16" s="173"/>
      <c r="O16" s="137"/>
      <c r="P16" s="137"/>
      <c r="Q16" s="137"/>
    </row>
    <row r="17" spans="2:17" x14ac:dyDescent="0.3">
      <c r="B17" s="173"/>
      <c r="C17" s="83"/>
      <c r="D17" s="83"/>
      <c r="E17" s="173"/>
      <c r="F17" s="173"/>
      <c r="G17" s="20"/>
      <c r="H17" s="173"/>
      <c r="I17" s="83"/>
      <c r="J17" s="83"/>
      <c r="K17" s="173"/>
      <c r="L17" s="173"/>
      <c r="M17" s="20"/>
      <c r="N17" s="173"/>
      <c r="O17" s="137"/>
      <c r="P17" s="137"/>
      <c r="Q17" s="137"/>
    </row>
    <row r="18" spans="2:17" x14ac:dyDescent="0.3">
      <c r="B18" s="173"/>
      <c r="C18" s="83"/>
      <c r="D18" s="83"/>
      <c r="E18" s="173"/>
      <c r="F18" s="173"/>
      <c r="G18" s="20"/>
      <c r="H18" s="173"/>
      <c r="I18" s="83"/>
      <c r="J18" s="83"/>
      <c r="K18" s="173"/>
      <c r="L18" s="173"/>
      <c r="M18" s="20"/>
      <c r="N18" s="173"/>
      <c r="O18" s="137"/>
      <c r="P18" s="137"/>
      <c r="Q18" s="137"/>
    </row>
    <row r="19" spans="2:17" x14ac:dyDescent="0.3">
      <c r="B19" s="173"/>
      <c r="C19" s="83"/>
      <c r="D19" s="83"/>
      <c r="E19" s="173"/>
      <c r="F19" s="173"/>
      <c r="G19" s="20"/>
      <c r="H19" s="173"/>
      <c r="I19" s="83"/>
      <c r="J19" s="83"/>
      <c r="K19" s="173"/>
      <c r="L19" s="173"/>
      <c r="M19" s="20"/>
      <c r="N19" s="173"/>
      <c r="O19" s="137"/>
      <c r="P19" s="137"/>
      <c r="Q19" s="137"/>
    </row>
    <row r="20" spans="2:17" x14ac:dyDescent="0.3">
      <c r="B20" s="173"/>
      <c r="C20" s="83"/>
      <c r="D20" s="83"/>
      <c r="E20" s="173"/>
      <c r="F20" s="173"/>
      <c r="G20" s="20"/>
      <c r="H20" s="173"/>
      <c r="I20" s="83"/>
      <c r="J20" s="83"/>
      <c r="K20" s="173"/>
      <c r="L20" s="173"/>
      <c r="M20" s="20"/>
      <c r="N20" s="173"/>
      <c r="O20" s="137"/>
      <c r="P20" s="137"/>
      <c r="Q20" s="137"/>
    </row>
    <row r="21" spans="2:17" x14ac:dyDescent="0.3">
      <c r="B21" s="173"/>
      <c r="C21" s="83"/>
      <c r="D21" s="83"/>
      <c r="E21" s="173"/>
      <c r="F21" s="173"/>
      <c r="G21" s="20"/>
      <c r="H21" s="173"/>
      <c r="I21" s="83"/>
      <c r="J21" s="83"/>
      <c r="K21" s="173"/>
      <c r="L21" s="173"/>
      <c r="M21" s="20"/>
      <c r="N21" s="173"/>
      <c r="O21" s="137"/>
      <c r="P21" s="137"/>
      <c r="Q21" s="137"/>
    </row>
    <row r="22" spans="2:17" x14ac:dyDescent="0.3">
      <c r="B22" s="173"/>
      <c r="C22" s="83"/>
      <c r="D22" s="83"/>
      <c r="E22" s="173"/>
      <c r="F22" s="173"/>
      <c r="G22" s="20"/>
      <c r="H22" s="173"/>
      <c r="I22" s="83"/>
      <c r="J22" s="83"/>
      <c r="K22" s="173"/>
      <c r="L22" s="173"/>
      <c r="M22" s="20"/>
      <c r="N22" s="173"/>
      <c r="O22" s="137"/>
      <c r="P22" s="137"/>
      <c r="Q22" s="137"/>
    </row>
    <row r="23" spans="2:17" x14ac:dyDescent="0.3">
      <c r="B23" s="173"/>
      <c r="C23" s="83"/>
      <c r="D23" s="83"/>
      <c r="E23" s="173"/>
      <c r="F23" s="173"/>
      <c r="G23" s="20"/>
      <c r="H23" s="173"/>
      <c r="I23" s="83"/>
      <c r="J23" s="83"/>
      <c r="K23" s="173"/>
      <c r="L23" s="173"/>
      <c r="M23" s="20"/>
      <c r="N23" s="173"/>
      <c r="O23" s="137"/>
      <c r="P23" s="137"/>
      <c r="Q23" s="137"/>
    </row>
    <row r="24" spans="2:17" x14ac:dyDescent="0.3">
      <c r="B24" s="173"/>
      <c r="C24" s="83"/>
      <c r="D24" s="83"/>
      <c r="E24" s="173"/>
      <c r="F24" s="173"/>
      <c r="G24" s="20"/>
      <c r="H24" s="173"/>
      <c r="I24" s="83"/>
      <c r="J24" s="83"/>
      <c r="K24" s="173"/>
      <c r="L24" s="173"/>
      <c r="M24" s="20"/>
      <c r="N24" s="173"/>
      <c r="O24" s="137"/>
      <c r="P24" s="137"/>
      <c r="Q24" s="137"/>
    </row>
    <row r="25" spans="2:17" x14ac:dyDescent="0.3">
      <c r="B25" s="173"/>
      <c r="C25" s="83"/>
      <c r="D25" s="83"/>
      <c r="E25" s="173"/>
      <c r="F25" s="173"/>
      <c r="G25" s="20"/>
      <c r="H25" s="173"/>
      <c r="I25" s="83"/>
      <c r="J25" s="83"/>
      <c r="K25" s="173"/>
      <c r="L25" s="173"/>
      <c r="M25" s="20"/>
      <c r="N25" s="173"/>
      <c r="O25" s="137"/>
      <c r="P25" s="137"/>
      <c r="Q25" s="137"/>
    </row>
    <row r="26" spans="2:17" x14ac:dyDescent="0.3">
      <c r="B26" s="173"/>
      <c r="C26" s="83"/>
      <c r="D26" s="83"/>
      <c r="E26" s="173"/>
      <c r="F26" s="173"/>
      <c r="G26" s="20"/>
      <c r="H26" s="173"/>
      <c r="I26" s="83"/>
      <c r="J26" s="83"/>
      <c r="K26" s="173"/>
      <c r="L26" s="173"/>
      <c r="M26" s="20"/>
      <c r="N26" s="173"/>
      <c r="O26" s="137"/>
      <c r="P26" s="137"/>
      <c r="Q26" s="137"/>
    </row>
    <row r="27" spans="2:17" x14ac:dyDescent="0.3">
      <c r="B27" s="173"/>
      <c r="C27" s="83"/>
      <c r="D27" s="83"/>
      <c r="E27" s="173"/>
      <c r="F27" s="173"/>
      <c r="G27" s="20"/>
      <c r="H27" s="173"/>
      <c r="I27" s="83"/>
      <c r="J27" s="83"/>
      <c r="K27" s="173"/>
      <c r="L27" s="173"/>
      <c r="M27" s="20"/>
      <c r="N27" s="173"/>
      <c r="O27" s="137"/>
      <c r="P27" s="137"/>
      <c r="Q27" s="137"/>
    </row>
    <row r="28" spans="2:17" x14ac:dyDescent="0.3">
      <c r="B28" s="173"/>
      <c r="C28" s="83"/>
      <c r="D28" s="83"/>
      <c r="E28" s="173"/>
      <c r="F28" s="173"/>
      <c r="G28" s="20"/>
      <c r="H28" s="173"/>
      <c r="I28" s="83"/>
      <c r="J28" s="83"/>
      <c r="K28" s="173"/>
      <c r="L28" s="173"/>
      <c r="M28" s="20"/>
      <c r="N28" s="173"/>
      <c r="O28" s="137"/>
      <c r="P28" s="137"/>
      <c r="Q28" s="137"/>
    </row>
    <row r="29" spans="2:17" x14ac:dyDescent="0.3">
      <c r="B29" s="173"/>
      <c r="C29" s="83"/>
      <c r="D29" s="83"/>
      <c r="E29" s="173"/>
      <c r="F29" s="173"/>
      <c r="G29" s="20"/>
      <c r="H29" s="173"/>
      <c r="I29" s="83"/>
      <c r="J29" s="83"/>
      <c r="K29" s="173"/>
      <c r="L29" s="173"/>
      <c r="M29" s="20"/>
      <c r="N29" s="173"/>
      <c r="O29" s="137"/>
      <c r="P29" s="137"/>
      <c r="Q29" s="137"/>
    </row>
    <row r="30" spans="2:17" x14ac:dyDescent="0.3">
      <c r="B30" s="173"/>
      <c r="C30" s="83"/>
      <c r="D30" s="83"/>
      <c r="E30" s="173"/>
      <c r="F30" s="173"/>
      <c r="G30" s="20"/>
      <c r="H30" s="173"/>
      <c r="I30" s="83"/>
      <c r="J30" s="83"/>
      <c r="K30" s="173"/>
      <c r="L30" s="173"/>
      <c r="M30" s="20"/>
      <c r="N30" s="173"/>
      <c r="O30" s="137"/>
      <c r="P30" s="137"/>
      <c r="Q30" s="137"/>
    </row>
    <row r="31" spans="2:17" x14ac:dyDescent="0.3">
      <c r="B31" s="173"/>
      <c r="C31" s="83"/>
      <c r="D31" s="83"/>
      <c r="E31" s="173"/>
      <c r="F31" s="173"/>
      <c r="G31" s="20"/>
      <c r="H31" s="173"/>
      <c r="I31" s="83"/>
      <c r="J31" s="83"/>
      <c r="K31" s="173"/>
      <c r="L31" s="173"/>
      <c r="M31" s="20"/>
      <c r="N31" s="173"/>
      <c r="O31" s="137"/>
      <c r="P31" s="137"/>
      <c r="Q31" s="137"/>
    </row>
    <row r="32" spans="2:17" x14ac:dyDescent="0.3">
      <c r="B32" s="173"/>
      <c r="C32" s="83"/>
      <c r="D32" s="83"/>
      <c r="E32" s="173"/>
      <c r="F32" s="173"/>
      <c r="G32" s="20"/>
      <c r="H32" s="173"/>
      <c r="I32" s="83"/>
      <c r="J32" s="83"/>
      <c r="K32" s="173"/>
      <c r="L32" s="173"/>
      <c r="M32" s="20"/>
      <c r="N32" s="173"/>
      <c r="O32" s="137"/>
      <c r="P32" s="137"/>
      <c r="Q32" s="137"/>
    </row>
    <row r="33" spans="2:17" x14ac:dyDescent="0.3">
      <c r="B33" s="173"/>
      <c r="C33" s="83"/>
      <c r="D33" s="83"/>
      <c r="E33" s="173"/>
      <c r="F33" s="173"/>
      <c r="G33" s="20"/>
      <c r="H33" s="173"/>
      <c r="I33" s="83"/>
      <c r="J33" s="83"/>
      <c r="K33" s="173"/>
      <c r="L33" s="173"/>
      <c r="M33" s="20"/>
      <c r="N33" s="173"/>
      <c r="O33" s="137"/>
      <c r="P33" s="137"/>
      <c r="Q33" s="137"/>
    </row>
    <row r="34" spans="2:17" x14ac:dyDescent="0.3">
      <c r="B34" s="173"/>
      <c r="C34" s="83"/>
      <c r="D34" s="83"/>
      <c r="E34" s="173"/>
      <c r="F34" s="173"/>
      <c r="G34" s="20"/>
      <c r="H34" s="173"/>
      <c r="I34" s="83"/>
      <c r="J34" s="83"/>
      <c r="K34" s="173"/>
      <c r="L34" s="173"/>
      <c r="M34" s="20"/>
      <c r="N34" s="173"/>
      <c r="O34" s="137"/>
      <c r="P34" s="137"/>
      <c r="Q34" s="137"/>
    </row>
    <row r="35" spans="2:17" x14ac:dyDescent="0.3">
      <c r="B35" s="173"/>
      <c r="C35" s="83"/>
      <c r="D35" s="83"/>
      <c r="E35" s="173"/>
      <c r="F35" s="173"/>
      <c r="G35" s="20"/>
      <c r="H35" s="173"/>
      <c r="I35" s="83"/>
      <c r="J35" s="83"/>
      <c r="K35" s="173"/>
      <c r="L35" s="173"/>
      <c r="M35" s="20"/>
      <c r="N35" s="173"/>
      <c r="O35" s="137"/>
      <c r="P35" s="137"/>
      <c r="Q35" s="137"/>
    </row>
    <row r="36" spans="2:17" x14ac:dyDescent="0.3">
      <c r="B36" s="173"/>
      <c r="C36" s="83"/>
      <c r="D36" s="83"/>
      <c r="E36" s="173"/>
      <c r="F36" s="173"/>
      <c r="G36" s="20"/>
      <c r="H36" s="173"/>
      <c r="I36" s="83"/>
      <c r="J36" s="83"/>
      <c r="K36" s="173"/>
      <c r="L36" s="173"/>
      <c r="M36" s="20"/>
      <c r="N36" s="173"/>
      <c r="O36" s="137"/>
      <c r="P36" s="137"/>
      <c r="Q36" s="137"/>
    </row>
    <row r="37" spans="2:17" x14ac:dyDescent="0.3">
      <c r="B37" s="173"/>
      <c r="C37" s="83"/>
      <c r="D37" s="83"/>
      <c r="E37" s="173"/>
      <c r="F37" s="173"/>
      <c r="G37" s="20"/>
      <c r="H37" s="173"/>
      <c r="I37" s="83"/>
      <c r="J37" s="83"/>
      <c r="K37" s="173"/>
      <c r="L37" s="173"/>
      <c r="M37" s="20"/>
      <c r="N37" s="173"/>
      <c r="O37" s="137"/>
      <c r="P37" s="137"/>
      <c r="Q37" s="137"/>
    </row>
    <row r="38" spans="2:17" x14ac:dyDescent="0.3">
      <c r="B38" s="173"/>
      <c r="C38" s="83"/>
      <c r="D38" s="83"/>
      <c r="E38" s="173"/>
      <c r="F38" s="173"/>
      <c r="G38" s="20"/>
      <c r="H38" s="173"/>
      <c r="I38" s="83"/>
      <c r="J38" s="83"/>
      <c r="K38" s="173"/>
      <c r="L38" s="173"/>
      <c r="M38" s="20"/>
      <c r="N38" s="173"/>
      <c r="O38" s="137"/>
      <c r="P38" s="137"/>
      <c r="Q38" s="137"/>
    </row>
    <row r="39" spans="2:17" x14ac:dyDescent="0.3">
      <c r="B39" s="173"/>
      <c r="C39" s="83"/>
      <c r="D39" s="83"/>
      <c r="E39" s="173"/>
      <c r="F39" s="173"/>
      <c r="G39" s="20"/>
      <c r="H39" s="173"/>
      <c r="I39" s="83"/>
      <c r="J39" s="83"/>
      <c r="K39" s="173"/>
      <c r="L39" s="173"/>
      <c r="M39" s="20"/>
      <c r="N39" s="173"/>
      <c r="O39" s="137"/>
      <c r="P39" s="137"/>
      <c r="Q39" s="137"/>
    </row>
    <row r="40" spans="2:17" x14ac:dyDescent="0.3">
      <c r="B40" s="173"/>
      <c r="C40" s="83"/>
      <c r="D40" s="83"/>
      <c r="E40" s="173"/>
      <c r="F40" s="173"/>
      <c r="G40" s="20"/>
      <c r="H40" s="173"/>
      <c r="I40" s="83"/>
      <c r="J40" s="83"/>
      <c r="K40" s="173"/>
      <c r="L40" s="173"/>
      <c r="M40" s="20"/>
      <c r="N40" s="173"/>
      <c r="O40" s="137"/>
      <c r="P40" s="137"/>
      <c r="Q40" s="137"/>
    </row>
    <row r="41" spans="2:17" x14ac:dyDescent="0.3">
      <c r="B41" s="173"/>
      <c r="C41" s="83"/>
      <c r="D41" s="83"/>
      <c r="E41" s="173"/>
      <c r="F41" s="173"/>
      <c r="G41" s="20"/>
      <c r="H41" s="173"/>
      <c r="I41" s="83"/>
      <c r="J41" s="83"/>
      <c r="K41" s="173"/>
      <c r="L41" s="173"/>
      <c r="M41" s="20"/>
      <c r="N41" s="173"/>
      <c r="O41" s="137"/>
      <c r="P41" s="137"/>
      <c r="Q41" s="137"/>
    </row>
    <row r="42" spans="2:17" x14ac:dyDescent="0.3">
      <c r="B42" s="173"/>
      <c r="C42" s="83"/>
      <c r="D42" s="83"/>
      <c r="E42" s="173"/>
      <c r="F42" s="173"/>
      <c r="G42" s="20"/>
      <c r="H42" s="173"/>
      <c r="I42" s="83"/>
      <c r="J42" s="83"/>
      <c r="K42" s="173"/>
      <c r="L42" s="173"/>
      <c r="M42" s="20"/>
      <c r="N42" s="173"/>
      <c r="O42" s="137"/>
      <c r="P42" s="137"/>
      <c r="Q42" s="137"/>
    </row>
    <row r="43" spans="2:17" x14ac:dyDescent="0.3">
      <c r="B43" s="173"/>
      <c r="C43" s="83"/>
      <c r="D43" s="83"/>
      <c r="E43" s="173"/>
      <c r="F43" s="173"/>
      <c r="G43" s="20"/>
      <c r="H43" s="173"/>
      <c r="I43" s="83"/>
      <c r="J43" s="83"/>
      <c r="K43" s="173"/>
      <c r="L43" s="173"/>
      <c r="M43" s="20"/>
      <c r="N43" s="173"/>
      <c r="O43" s="137"/>
      <c r="P43" s="137"/>
      <c r="Q43" s="137"/>
    </row>
    <row r="44" spans="2:17" x14ac:dyDescent="0.3">
      <c r="B44" s="173"/>
      <c r="C44" s="83"/>
      <c r="D44" s="83"/>
      <c r="E44" s="173"/>
      <c r="F44" s="173"/>
      <c r="G44" s="20"/>
      <c r="H44" s="173"/>
      <c r="I44" s="83"/>
      <c r="J44" s="83"/>
      <c r="K44" s="173"/>
      <c r="L44" s="173"/>
      <c r="M44" s="20"/>
      <c r="N44" s="173"/>
      <c r="O44" s="137"/>
      <c r="P44" s="137"/>
      <c r="Q44" s="137"/>
    </row>
    <row r="45" spans="2:17" x14ac:dyDescent="0.3">
      <c r="B45" s="173"/>
      <c r="C45" s="83"/>
      <c r="D45" s="83"/>
      <c r="E45" s="173"/>
      <c r="F45" s="173"/>
      <c r="G45" s="20"/>
      <c r="H45" s="173"/>
      <c r="I45" s="83"/>
      <c r="J45" s="83"/>
      <c r="K45" s="173"/>
      <c r="L45" s="173"/>
      <c r="M45" s="20"/>
      <c r="N45" s="173"/>
      <c r="O45" s="137"/>
      <c r="P45" s="137"/>
      <c r="Q45" s="137"/>
    </row>
    <row r="46" spans="2:17" x14ac:dyDescent="0.3">
      <c r="B46" s="173"/>
      <c r="C46" s="83"/>
      <c r="D46" s="83"/>
      <c r="E46" s="173"/>
      <c r="F46" s="173"/>
      <c r="G46" s="20"/>
      <c r="H46" s="173"/>
      <c r="I46" s="83"/>
      <c r="J46" s="83"/>
      <c r="K46" s="173"/>
      <c r="L46" s="173"/>
      <c r="M46" s="20"/>
      <c r="N46" s="173"/>
      <c r="O46" s="137"/>
      <c r="P46" s="137"/>
      <c r="Q46" s="137"/>
    </row>
    <row r="47" spans="2:17" x14ac:dyDescent="0.3">
      <c r="B47" s="173"/>
      <c r="C47" s="83"/>
      <c r="D47" s="83"/>
      <c r="E47" s="173"/>
      <c r="F47" s="173"/>
      <c r="G47" s="20"/>
      <c r="H47" s="173"/>
      <c r="I47" s="83"/>
      <c r="J47" s="83"/>
      <c r="K47" s="173"/>
      <c r="L47" s="173"/>
      <c r="M47" s="20"/>
      <c r="N47" s="173"/>
      <c r="O47" s="137"/>
      <c r="P47" s="137"/>
      <c r="Q47" s="137"/>
    </row>
    <row r="48" spans="2:17" x14ac:dyDescent="0.3">
      <c r="B48" s="173"/>
      <c r="C48" s="83"/>
      <c r="D48" s="83"/>
      <c r="E48" s="173"/>
      <c r="F48" s="173"/>
      <c r="G48" s="20"/>
      <c r="H48" s="173"/>
      <c r="I48" s="83"/>
      <c r="J48" s="83"/>
      <c r="K48" s="173"/>
      <c r="L48" s="173"/>
      <c r="M48" s="20"/>
      <c r="N48" s="173"/>
      <c r="O48" s="137"/>
      <c r="P48" s="137"/>
      <c r="Q48" s="137"/>
    </row>
    <row r="49" spans="2:17" x14ac:dyDescent="0.3">
      <c r="B49" s="173"/>
      <c r="C49" s="83"/>
      <c r="D49" s="83"/>
      <c r="E49" s="173"/>
      <c r="F49" s="173"/>
      <c r="G49" s="20"/>
      <c r="H49" s="173"/>
      <c r="I49" s="83"/>
      <c r="J49" s="83"/>
      <c r="K49" s="173"/>
      <c r="L49" s="173"/>
      <c r="M49" s="20"/>
      <c r="N49" s="173"/>
      <c r="O49" s="137"/>
      <c r="P49" s="137"/>
      <c r="Q49" s="137"/>
    </row>
    <row r="50" spans="2:17" x14ac:dyDescent="0.3">
      <c r="B50" s="173"/>
      <c r="C50" s="83"/>
      <c r="D50" s="83"/>
      <c r="E50" s="173"/>
      <c r="F50" s="173"/>
      <c r="G50" s="20"/>
      <c r="H50" s="173"/>
      <c r="I50" s="83"/>
      <c r="J50" s="83"/>
      <c r="K50" s="173"/>
      <c r="L50" s="173"/>
      <c r="M50" s="20"/>
      <c r="N50" s="173"/>
      <c r="O50" s="137"/>
      <c r="P50" s="137"/>
      <c r="Q50" s="137"/>
    </row>
    <row r="51" spans="2:17" x14ac:dyDescent="0.3">
      <c r="B51" s="173"/>
      <c r="C51" s="83"/>
      <c r="D51" s="83"/>
      <c r="E51" s="173"/>
      <c r="F51" s="173"/>
      <c r="G51" s="20"/>
      <c r="H51" s="173"/>
      <c r="I51" s="83"/>
      <c r="J51" s="83"/>
      <c r="K51" s="173"/>
      <c r="L51" s="173"/>
      <c r="M51" s="20"/>
      <c r="N51" s="173"/>
      <c r="O51" s="137"/>
      <c r="P51" s="137"/>
      <c r="Q51" s="137"/>
    </row>
    <row r="52" spans="2:17" x14ac:dyDescent="0.3">
      <c r="B52" s="173"/>
      <c r="C52" s="83"/>
      <c r="D52" s="83"/>
      <c r="E52" s="173"/>
      <c r="F52" s="173"/>
      <c r="G52" s="20"/>
      <c r="H52" s="173"/>
      <c r="I52" s="83"/>
      <c r="J52" s="83"/>
      <c r="K52" s="173"/>
      <c r="L52" s="173"/>
      <c r="M52" s="20"/>
      <c r="N52" s="173"/>
      <c r="O52" s="137"/>
      <c r="P52" s="137"/>
      <c r="Q52" s="137"/>
    </row>
    <row r="53" spans="2:17" x14ac:dyDescent="0.3">
      <c r="B53" s="173"/>
      <c r="C53" s="83"/>
      <c r="D53" s="83"/>
      <c r="E53" s="173"/>
      <c r="F53" s="173"/>
      <c r="G53" s="20"/>
      <c r="H53" s="173"/>
      <c r="I53" s="83"/>
      <c r="J53" s="83"/>
      <c r="K53" s="173"/>
      <c r="L53" s="173"/>
      <c r="M53" s="20"/>
      <c r="N53" s="173"/>
      <c r="O53" s="137"/>
      <c r="P53" s="137"/>
      <c r="Q53" s="137"/>
    </row>
    <row r="54" spans="2:17" x14ac:dyDescent="0.3">
      <c r="B54" s="173"/>
      <c r="C54" s="83"/>
      <c r="D54" s="83"/>
      <c r="E54" s="173"/>
      <c r="F54" s="173"/>
      <c r="G54" s="20"/>
      <c r="H54" s="173"/>
      <c r="I54" s="83"/>
      <c r="J54" s="83"/>
      <c r="K54" s="173"/>
      <c r="L54" s="173"/>
      <c r="M54" s="20"/>
      <c r="N54" s="173"/>
      <c r="O54" s="137"/>
      <c r="P54" s="137"/>
      <c r="Q54" s="137"/>
    </row>
    <row r="55" spans="2:17" x14ac:dyDescent="0.3">
      <c r="B55" s="173"/>
      <c r="C55" s="83"/>
      <c r="D55" s="83"/>
      <c r="E55" s="173"/>
      <c r="F55" s="173"/>
      <c r="G55" s="20"/>
      <c r="H55" s="173"/>
      <c r="I55" s="83"/>
      <c r="J55" s="83"/>
      <c r="K55" s="173"/>
      <c r="L55" s="173"/>
      <c r="M55" s="20"/>
      <c r="N55" s="173"/>
      <c r="O55" s="137"/>
      <c r="P55" s="137"/>
      <c r="Q55" s="137"/>
    </row>
    <row r="56" spans="2:17" x14ac:dyDescent="0.3">
      <c r="B56" s="173"/>
      <c r="C56" s="83"/>
      <c r="D56" s="83"/>
      <c r="E56" s="173"/>
      <c r="F56" s="173"/>
      <c r="G56" s="20"/>
      <c r="H56" s="173"/>
      <c r="I56" s="83"/>
      <c r="J56" s="83"/>
      <c r="K56" s="173"/>
      <c r="L56" s="173"/>
      <c r="M56" s="20"/>
      <c r="N56" s="173"/>
      <c r="O56" s="137"/>
      <c r="P56" s="137"/>
      <c r="Q56" s="137"/>
    </row>
    <row r="57" spans="2:17" x14ac:dyDescent="0.3">
      <c r="B57" s="173"/>
      <c r="C57" s="83"/>
      <c r="D57" s="83"/>
      <c r="E57" s="173"/>
      <c r="F57" s="173"/>
      <c r="G57" s="20"/>
      <c r="H57" s="173"/>
      <c r="I57" s="83"/>
      <c r="J57" s="83"/>
      <c r="K57" s="173"/>
      <c r="L57" s="173"/>
      <c r="M57" s="20"/>
      <c r="N57" s="173"/>
      <c r="O57" s="137"/>
      <c r="P57" s="137"/>
      <c r="Q57" s="137"/>
    </row>
    <row r="58" spans="2:17" x14ac:dyDescent="0.3">
      <c r="B58" s="173"/>
      <c r="C58" s="83"/>
      <c r="D58" s="83"/>
      <c r="E58" s="173"/>
      <c r="F58" s="173"/>
      <c r="G58" s="20"/>
      <c r="H58" s="173"/>
      <c r="I58" s="83"/>
      <c r="J58" s="83"/>
      <c r="K58" s="173"/>
      <c r="L58" s="173"/>
      <c r="M58" s="20"/>
      <c r="N58" s="173"/>
      <c r="O58" s="137"/>
      <c r="P58" s="137"/>
      <c r="Q58" s="137"/>
    </row>
    <row r="59" spans="2:17" x14ac:dyDescent="0.3">
      <c r="B59" s="173"/>
      <c r="C59" s="83"/>
      <c r="D59" s="83"/>
      <c r="E59" s="173"/>
      <c r="F59" s="173"/>
      <c r="G59" s="20"/>
      <c r="H59" s="173"/>
      <c r="I59" s="83"/>
      <c r="J59" s="83"/>
      <c r="K59" s="173"/>
      <c r="L59" s="173"/>
      <c r="M59" s="20"/>
      <c r="N59" s="173"/>
      <c r="O59" s="137"/>
      <c r="P59" s="137"/>
      <c r="Q59" s="137"/>
    </row>
    <row r="60" spans="2:17" x14ac:dyDescent="0.3">
      <c r="B60" s="173"/>
      <c r="C60" s="83"/>
      <c r="D60" s="83"/>
      <c r="E60" s="173"/>
      <c r="F60" s="173"/>
      <c r="G60" s="20"/>
      <c r="H60" s="173"/>
      <c r="I60" s="83"/>
      <c r="J60" s="83"/>
      <c r="K60" s="173"/>
      <c r="L60" s="173"/>
      <c r="M60" s="20"/>
      <c r="N60" s="173"/>
      <c r="O60" s="137"/>
      <c r="P60" s="137"/>
      <c r="Q60" s="137"/>
    </row>
    <row r="61" spans="2:17" x14ac:dyDescent="0.3">
      <c r="B61" s="173"/>
      <c r="C61" s="83"/>
      <c r="D61" s="83"/>
      <c r="E61" s="173"/>
      <c r="F61" s="173"/>
      <c r="G61" s="20"/>
      <c r="H61" s="173"/>
      <c r="I61" s="83"/>
      <c r="J61" s="83"/>
      <c r="K61" s="173"/>
      <c r="L61" s="173"/>
      <c r="M61" s="20"/>
      <c r="N61" s="173"/>
      <c r="O61" s="137"/>
      <c r="P61" s="137"/>
      <c r="Q61" s="137"/>
    </row>
    <row r="62" spans="2:17" x14ac:dyDescent="0.3">
      <c r="B62" s="173"/>
      <c r="C62" s="83"/>
      <c r="D62" s="83"/>
      <c r="E62" s="173"/>
      <c r="F62" s="173"/>
      <c r="G62" s="20"/>
      <c r="H62" s="173"/>
      <c r="I62" s="83"/>
      <c r="J62" s="83"/>
      <c r="K62" s="173"/>
      <c r="L62" s="173"/>
      <c r="M62" s="20"/>
      <c r="N62" s="173"/>
      <c r="O62" s="137"/>
      <c r="P62" s="137"/>
      <c r="Q62" s="137"/>
    </row>
    <row r="63" spans="2:17" x14ac:dyDescent="0.3">
      <c r="B63" s="173"/>
      <c r="C63" s="83"/>
      <c r="D63" s="83"/>
      <c r="E63" s="173"/>
      <c r="F63" s="173"/>
      <c r="G63" s="20"/>
      <c r="H63" s="173"/>
      <c r="I63" s="83"/>
      <c r="J63" s="83"/>
      <c r="K63" s="173"/>
      <c r="L63" s="173"/>
      <c r="M63" s="20"/>
      <c r="N63" s="173"/>
      <c r="O63" s="137"/>
      <c r="P63" s="137"/>
      <c r="Q63" s="137"/>
    </row>
    <row r="64" spans="2:17" x14ac:dyDescent="0.3">
      <c r="B64" s="173"/>
      <c r="C64" s="83"/>
      <c r="D64" s="83"/>
      <c r="E64" s="173"/>
      <c r="F64" s="173"/>
      <c r="G64" s="20"/>
      <c r="H64" s="173"/>
      <c r="I64" s="83"/>
      <c r="J64" s="83"/>
      <c r="K64" s="173"/>
      <c r="L64" s="173"/>
      <c r="M64" s="20"/>
      <c r="N64" s="173"/>
      <c r="O64" s="137"/>
      <c r="P64" s="137"/>
      <c r="Q64" s="137"/>
    </row>
    <row r="65" spans="2:17" x14ac:dyDescent="0.3">
      <c r="B65" s="173"/>
      <c r="C65" s="83"/>
      <c r="D65" s="83"/>
      <c r="E65" s="173"/>
      <c r="F65" s="173"/>
      <c r="G65" s="20"/>
      <c r="H65" s="173"/>
      <c r="I65" s="83"/>
      <c r="J65" s="83"/>
      <c r="K65" s="173"/>
      <c r="L65" s="173"/>
      <c r="M65" s="20"/>
      <c r="N65" s="173"/>
      <c r="O65" s="137"/>
      <c r="P65" s="137"/>
      <c r="Q65" s="137"/>
    </row>
    <row r="66" spans="2:17" x14ac:dyDescent="0.3">
      <c r="B66" s="173"/>
      <c r="C66" s="83"/>
      <c r="D66" s="83"/>
      <c r="E66" s="173"/>
      <c r="F66" s="173"/>
      <c r="G66" s="20"/>
      <c r="H66" s="173"/>
      <c r="I66" s="83"/>
      <c r="J66" s="83"/>
      <c r="K66" s="173"/>
      <c r="L66" s="173"/>
      <c r="M66" s="20"/>
      <c r="N66" s="173"/>
      <c r="O66" s="137"/>
      <c r="P66" s="137"/>
      <c r="Q66" s="137"/>
    </row>
    <row r="67" spans="2:17" x14ac:dyDescent="0.3">
      <c r="B67" s="173"/>
      <c r="C67" s="83"/>
      <c r="D67" s="83"/>
      <c r="E67" s="173"/>
      <c r="F67" s="173"/>
      <c r="G67" s="20"/>
      <c r="H67" s="173"/>
      <c r="I67" s="83"/>
      <c r="J67" s="83"/>
      <c r="K67" s="173"/>
      <c r="L67" s="173"/>
      <c r="M67" s="20"/>
      <c r="N67" s="173"/>
      <c r="O67" s="137"/>
      <c r="P67" s="137"/>
      <c r="Q67" s="137"/>
    </row>
    <row r="68" spans="2:17" x14ac:dyDescent="0.3">
      <c r="B68" s="173"/>
      <c r="C68" s="83"/>
      <c r="D68" s="83"/>
      <c r="E68" s="173"/>
      <c r="F68" s="173"/>
      <c r="G68" s="20"/>
      <c r="H68" s="173"/>
      <c r="I68" s="83"/>
      <c r="J68" s="83"/>
      <c r="K68" s="173"/>
      <c r="L68" s="173"/>
      <c r="M68" s="20"/>
      <c r="N68" s="173"/>
      <c r="O68" s="137"/>
      <c r="P68" s="137"/>
      <c r="Q68" s="137"/>
    </row>
    <row r="69" spans="2:17" x14ac:dyDescent="0.3">
      <c r="B69" s="173"/>
      <c r="C69" s="83"/>
      <c r="D69" s="83"/>
      <c r="E69" s="173"/>
      <c r="F69" s="173"/>
      <c r="G69" s="20"/>
      <c r="H69" s="173"/>
      <c r="I69" s="83"/>
      <c r="J69" s="83"/>
      <c r="K69" s="173"/>
      <c r="L69" s="173"/>
      <c r="M69" s="20"/>
      <c r="N69" s="173"/>
      <c r="O69" s="137"/>
      <c r="P69" s="137"/>
      <c r="Q69" s="137"/>
    </row>
    <row r="70" spans="2:17" x14ac:dyDescent="0.3">
      <c r="B70" s="173"/>
      <c r="C70" s="83"/>
      <c r="D70" s="83"/>
      <c r="E70" s="173"/>
      <c r="F70" s="173"/>
      <c r="G70" s="20"/>
      <c r="H70" s="173"/>
      <c r="I70" s="83"/>
      <c r="J70" s="83"/>
      <c r="K70" s="173"/>
      <c r="L70" s="173"/>
      <c r="M70" s="20"/>
      <c r="N70" s="173"/>
      <c r="O70" s="137"/>
      <c r="P70" s="137"/>
      <c r="Q70" s="137"/>
    </row>
    <row r="71" spans="2:17" x14ac:dyDescent="0.3">
      <c r="B71" s="173"/>
      <c r="C71" s="83"/>
      <c r="D71" s="83"/>
      <c r="E71" s="173"/>
      <c r="F71" s="173"/>
      <c r="G71" s="20"/>
      <c r="H71" s="173"/>
      <c r="I71" s="83"/>
      <c r="J71" s="83"/>
      <c r="K71" s="173"/>
      <c r="L71" s="173"/>
      <c r="M71" s="20"/>
      <c r="N71" s="173"/>
      <c r="O71" s="137"/>
      <c r="P71" s="137"/>
      <c r="Q71" s="137"/>
    </row>
    <row r="72" spans="2:17" x14ac:dyDescent="0.3">
      <c r="B72" s="173"/>
      <c r="C72" s="83"/>
      <c r="D72" s="83"/>
      <c r="E72" s="173"/>
      <c r="F72" s="173"/>
      <c r="G72" s="20"/>
      <c r="H72" s="173"/>
      <c r="I72" s="83"/>
      <c r="J72" s="83"/>
      <c r="K72" s="173"/>
      <c r="L72" s="173"/>
      <c r="M72" s="20"/>
      <c r="N72" s="173"/>
      <c r="O72" s="137"/>
      <c r="P72" s="137"/>
      <c r="Q72" s="137"/>
    </row>
    <row r="73" spans="2:17" x14ac:dyDescent="0.3">
      <c r="B73" s="173"/>
      <c r="C73" s="83"/>
      <c r="D73" s="83"/>
      <c r="E73" s="173"/>
      <c r="F73" s="173"/>
      <c r="G73" s="20"/>
      <c r="H73" s="173"/>
      <c r="I73" s="83"/>
      <c r="J73" s="83"/>
      <c r="K73" s="173"/>
      <c r="L73" s="173"/>
      <c r="M73" s="20"/>
      <c r="N73" s="173"/>
      <c r="O73" s="137"/>
      <c r="P73" s="137"/>
      <c r="Q73" s="137"/>
    </row>
    <row r="74" spans="2:17" x14ac:dyDescent="0.3">
      <c r="B74" s="173"/>
      <c r="C74" s="83"/>
      <c r="D74" s="83"/>
      <c r="E74" s="173"/>
      <c r="F74" s="173"/>
      <c r="G74" s="20"/>
      <c r="H74" s="173"/>
      <c r="I74" s="83"/>
      <c r="J74" s="83"/>
      <c r="K74" s="173"/>
      <c r="L74" s="173"/>
      <c r="M74" s="20"/>
      <c r="N74" s="173"/>
      <c r="O74" s="137"/>
      <c r="P74" s="137"/>
      <c r="Q74" s="137"/>
    </row>
    <row r="75" spans="2:17" x14ac:dyDescent="0.3">
      <c r="B75" s="173"/>
      <c r="C75" s="83"/>
      <c r="D75" s="83"/>
      <c r="E75" s="173"/>
      <c r="F75" s="173"/>
      <c r="G75" s="20"/>
      <c r="H75" s="173"/>
      <c r="I75" s="83"/>
      <c r="J75" s="83"/>
      <c r="K75" s="173"/>
      <c r="L75" s="173"/>
      <c r="M75" s="20"/>
      <c r="N75" s="173"/>
      <c r="O75" s="137"/>
      <c r="P75" s="137"/>
      <c r="Q75" s="137"/>
    </row>
    <row r="76" spans="2:17" x14ac:dyDescent="0.3">
      <c r="B76" s="173"/>
      <c r="C76" s="83"/>
      <c r="D76" s="83"/>
      <c r="E76" s="173"/>
      <c r="F76" s="173"/>
      <c r="G76" s="20"/>
      <c r="H76" s="173"/>
      <c r="I76" s="83"/>
      <c r="J76" s="83"/>
      <c r="K76" s="173"/>
      <c r="L76" s="173"/>
      <c r="M76" s="20"/>
      <c r="N76" s="173"/>
      <c r="O76" s="137"/>
      <c r="P76" s="137"/>
      <c r="Q76" s="137"/>
    </row>
    <row r="77" spans="2:17" x14ac:dyDescent="0.3">
      <c r="B77" s="173"/>
      <c r="C77" s="83"/>
      <c r="D77" s="83"/>
      <c r="E77" s="173"/>
      <c r="F77" s="173"/>
      <c r="G77" s="20"/>
      <c r="H77" s="173"/>
      <c r="I77" s="83"/>
      <c r="J77" s="83"/>
      <c r="K77" s="173"/>
      <c r="L77" s="173"/>
      <c r="M77" s="20"/>
      <c r="N77" s="173"/>
      <c r="O77" s="137"/>
      <c r="P77" s="137"/>
      <c r="Q77" s="137"/>
    </row>
    <row r="78" spans="2:17" x14ac:dyDescent="0.3">
      <c r="B78" s="173"/>
      <c r="C78" s="83"/>
      <c r="D78" s="83"/>
      <c r="E78" s="173"/>
      <c r="F78" s="173"/>
      <c r="G78" s="20"/>
      <c r="H78" s="173"/>
      <c r="I78" s="83"/>
      <c r="J78" s="83"/>
      <c r="K78" s="173"/>
      <c r="L78" s="173"/>
      <c r="M78" s="20"/>
      <c r="N78" s="173"/>
      <c r="O78" s="137"/>
      <c r="P78" s="137"/>
      <c r="Q78" s="137"/>
    </row>
    <row r="79" spans="2:17" x14ac:dyDescent="0.3">
      <c r="B79" s="173"/>
      <c r="C79" s="83"/>
      <c r="D79" s="83"/>
      <c r="E79" s="173"/>
      <c r="F79" s="173"/>
      <c r="G79" s="20"/>
      <c r="H79" s="173"/>
      <c r="I79" s="83"/>
      <c r="J79" s="83"/>
      <c r="K79" s="173"/>
      <c r="L79" s="173"/>
      <c r="M79" s="20"/>
      <c r="N79" s="173"/>
      <c r="O79" s="137"/>
      <c r="P79" s="137"/>
      <c r="Q79" s="137"/>
    </row>
    <row r="80" spans="2:17" x14ac:dyDescent="0.3">
      <c r="B80" s="173"/>
      <c r="C80" s="83"/>
      <c r="D80" s="83"/>
      <c r="E80" s="173"/>
      <c r="F80" s="173"/>
      <c r="G80" s="20"/>
      <c r="H80" s="173"/>
      <c r="I80" s="83"/>
      <c r="J80" s="83"/>
      <c r="K80" s="173"/>
      <c r="L80" s="173"/>
      <c r="M80" s="20"/>
      <c r="N80" s="173"/>
      <c r="O80" s="137"/>
      <c r="P80" s="137"/>
      <c r="Q80" s="137"/>
    </row>
    <row r="81" spans="2:17" x14ac:dyDescent="0.3">
      <c r="B81" s="173"/>
      <c r="C81" s="83"/>
      <c r="D81" s="83"/>
      <c r="E81" s="173"/>
      <c r="F81" s="173"/>
      <c r="G81" s="20"/>
      <c r="H81" s="173"/>
      <c r="I81" s="83"/>
      <c r="J81" s="83"/>
      <c r="K81" s="173"/>
      <c r="L81" s="173"/>
      <c r="M81" s="20"/>
      <c r="N81" s="173"/>
      <c r="O81" s="137"/>
      <c r="P81" s="137"/>
      <c r="Q81" s="137"/>
    </row>
    <row r="82" spans="2:17" x14ac:dyDescent="0.3">
      <c r="B82" s="173"/>
      <c r="C82" s="83"/>
      <c r="D82" s="83"/>
      <c r="E82" s="173"/>
      <c r="F82" s="173"/>
      <c r="G82" s="20"/>
      <c r="H82" s="173"/>
      <c r="I82" s="83"/>
      <c r="J82" s="83"/>
      <c r="K82" s="173"/>
      <c r="L82" s="173"/>
      <c r="M82" s="20"/>
      <c r="N82" s="173"/>
      <c r="O82" s="137"/>
      <c r="P82" s="137"/>
      <c r="Q82" s="137"/>
    </row>
    <row r="83" spans="2:17" x14ac:dyDescent="0.3">
      <c r="B83" s="173"/>
      <c r="C83" s="83"/>
      <c r="D83" s="83"/>
      <c r="E83" s="173"/>
      <c r="F83" s="173"/>
      <c r="G83" s="20"/>
      <c r="H83" s="173"/>
      <c r="I83" s="83"/>
      <c r="J83" s="83"/>
      <c r="K83" s="173"/>
      <c r="L83" s="173"/>
      <c r="M83" s="20"/>
      <c r="N83" s="173"/>
      <c r="O83" s="137"/>
      <c r="P83" s="137"/>
      <c r="Q83" s="137"/>
    </row>
    <row r="84" spans="2:17" x14ac:dyDescent="0.3">
      <c r="B84" s="173"/>
      <c r="C84" s="83"/>
      <c r="D84" s="83"/>
      <c r="E84" s="173"/>
      <c r="F84" s="173"/>
      <c r="G84" s="20"/>
      <c r="H84" s="173"/>
      <c r="I84" s="83"/>
      <c r="J84" s="83"/>
      <c r="K84" s="173"/>
      <c r="L84" s="173"/>
      <c r="M84" s="20"/>
      <c r="N84" s="173"/>
      <c r="O84" s="137"/>
      <c r="P84" s="137"/>
      <c r="Q84" s="137"/>
    </row>
    <row r="85" spans="2:17" x14ac:dyDescent="0.3">
      <c r="B85" s="173"/>
      <c r="C85" s="83"/>
      <c r="D85" s="83"/>
      <c r="E85" s="173"/>
      <c r="F85" s="173"/>
      <c r="G85" s="20"/>
      <c r="H85" s="173"/>
      <c r="I85" s="83"/>
      <c r="J85" s="83"/>
      <c r="K85" s="173"/>
      <c r="L85" s="173"/>
      <c r="M85" s="20"/>
      <c r="N85" s="173"/>
      <c r="O85" s="137"/>
      <c r="P85" s="137"/>
      <c r="Q85" s="137"/>
    </row>
    <row r="86" spans="2:17" x14ac:dyDescent="0.3">
      <c r="B86" s="173"/>
      <c r="C86" s="83"/>
      <c r="D86" s="83"/>
      <c r="E86" s="173"/>
      <c r="F86" s="173"/>
      <c r="G86" s="20"/>
      <c r="H86" s="173"/>
      <c r="I86" s="83"/>
      <c r="J86" s="83"/>
      <c r="K86" s="173"/>
      <c r="L86" s="173"/>
      <c r="M86" s="20"/>
      <c r="N86" s="173"/>
      <c r="O86" s="137"/>
      <c r="P86" s="137"/>
      <c r="Q86" s="137"/>
    </row>
    <row r="87" spans="2:17" x14ac:dyDescent="0.3">
      <c r="B87" s="173"/>
      <c r="C87" s="83"/>
      <c r="D87" s="83"/>
      <c r="E87" s="173"/>
      <c r="F87" s="173"/>
      <c r="G87" s="20"/>
      <c r="H87" s="173"/>
      <c r="I87" s="83"/>
      <c r="J87" s="83"/>
      <c r="K87" s="173"/>
      <c r="L87" s="173"/>
      <c r="M87" s="20"/>
      <c r="N87" s="173"/>
      <c r="O87" s="137"/>
      <c r="P87" s="137"/>
      <c r="Q87" s="137"/>
    </row>
    <row r="88" spans="2:17" x14ac:dyDescent="0.3">
      <c r="B88" s="173"/>
      <c r="C88" s="83"/>
      <c r="D88" s="83"/>
      <c r="E88" s="173"/>
      <c r="F88" s="173"/>
      <c r="G88" s="20"/>
      <c r="H88" s="173"/>
      <c r="I88" s="83"/>
      <c r="J88" s="83"/>
      <c r="K88" s="173"/>
      <c r="L88" s="173"/>
      <c r="M88" s="20"/>
      <c r="N88" s="173"/>
      <c r="O88" s="137"/>
      <c r="P88" s="137"/>
      <c r="Q88" s="137"/>
    </row>
    <row r="89" spans="2:17" x14ac:dyDescent="0.3">
      <c r="B89" s="173"/>
      <c r="C89" s="83"/>
      <c r="D89" s="83"/>
      <c r="E89" s="173"/>
      <c r="F89" s="173"/>
      <c r="G89" s="20"/>
      <c r="H89" s="173"/>
      <c r="I89" s="83"/>
      <c r="J89" s="83"/>
      <c r="K89" s="173"/>
      <c r="L89" s="173"/>
      <c r="M89" s="20"/>
      <c r="N89" s="173"/>
      <c r="O89" s="137"/>
      <c r="P89" s="137"/>
      <c r="Q89" s="137"/>
    </row>
    <row r="90" spans="2:17" x14ac:dyDescent="0.3">
      <c r="B90" s="173"/>
      <c r="C90" s="83"/>
      <c r="D90" s="83"/>
      <c r="E90" s="173"/>
      <c r="F90" s="173"/>
      <c r="G90" s="20"/>
      <c r="H90" s="173"/>
      <c r="I90" s="83"/>
      <c r="J90" s="83"/>
      <c r="K90" s="173"/>
      <c r="L90" s="173"/>
      <c r="M90" s="20"/>
      <c r="N90" s="173"/>
      <c r="O90" s="137"/>
      <c r="P90" s="137"/>
      <c r="Q90" s="137"/>
    </row>
    <row r="91" spans="2:17" x14ac:dyDescent="0.3">
      <c r="B91" s="173"/>
      <c r="C91" s="83"/>
      <c r="D91" s="83"/>
      <c r="E91" s="173"/>
      <c r="F91" s="173"/>
      <c r="G91" s="20"/>
      <c r="H91" s="173"/>
      <c r="I91" s="83"/>
      <c r="J91" s="83"/>
      <c r="K91" s="173"/>
      <c r="L91" s="173"/>
      <c r="M91" s="20"/>
      <c r="N91" s="173"/>
      <c r="O91" s="137"/>
      <c r="P91" s="137"/>
      <c r="Q91" s="137"/>
    </row>
    <row r="92" spans="2:17" x14ac:dyDescent="0.3">
      <c r="B92" s="173"/>
      <c r="C92" s="83"/>
      <c r="D92" s="83"/>
      <c r="E92" s="173"/>
      <c r="F92" s="173"/>
      <c r="G92" s="20"/>
      <c r="H92" s="173"/>
      <c r="I92" s="83"/>
      <c r="J92" s="83"/>
      <c r="K92" s="173"/>
      <c r="L92" s="173"/>
      <c r="M92" s="20"/>
      <c r="N92" s="173"/>
      <c r="O92" s="137"/>
      <c r="P92" s="137"/>
      <c r="Q92" s="137"/>
    </row>
    <row r="93" spans="2:17" x14ac:dyDescent="0.3">
      <c r="B93" s="173"/>
      <c r="C93" s="83"/>
      <c r="D93" s="83"/>
      <c r="E93" s="173"/>
      <c r="F93" s="173"/>
      <c r="G93" s="20"/>
      <c r="H93" s="173"/>
      <c r="I93" s="83"/>
      <c r="J93" s="83"/>
      <c r="K93" s="173"/>
      <c r="L93" s="173"/>
      <c r="M93" s="20"/>
      <c r="N93" s="173"/>
      <c r="O93" s="137"/>
      <c r="P93" s="137"/>
      <c r="Q93" s="137"/>
    </row>
    <row r="94" spans="2:17" x14ac:dyDescent="0.3">
      <c r="B94" s="173"/>
      <c r="C94" s="83"/>
      <c r="D94" s="83"/>
      <c r="E94" s="173"/>
      <c r="F94" s="173"/>
      <c r="G94" s="20"/>
      <c r="H94" s="173"/>
      <c r="I94" s="83"/>
      <c r="J94" s="83"/>
      <c r="K94" s="173"/>
      <c r="L94" s="173"/>
      <c r="M94" s="20"/>
      <c r="N94" s="173"/>
      <c r="O94" s="137"/>
      <c r="P94" s="137"/>
      <c r="Q94" s="137"/>
    </row>
    <row r="95" spans="2:17" x14ac:dyDescent="0.3">
      <c r="B95" s="173"/>
      <c r="C95" s="83"/>
      <c r="D95" s="83"/>
      <c r="E95" s="173"/>
      <c r="F95" s="173"/>
      <c r="G95" s="20"/>
      <c r="H95" s="173"/>
      <c r="I95" s="83"/>
      <c r="J95" s="83"/>
      <c r="K95" s="173"/>
      <c r="L95" s="173"/>
      <c r="M95" s="20"/>
      <c r="N95" s="173"/>
      <c r="O95" s="137"/>
      <c r="P95" s="137"/>
      <c r="Q95" s="137"/>
    </row>
    <row r="96" spans="2:17" x14ac:dyDescent="0.3">
      <c r="B96" s="173"/>
      <c r="C96" s="83"/>
      <c r="D96" s="83"/>
      <c r="E96" s="173"/>
      <c r="F96" s="173"/>
      <c r="G96" s="20"/>
      <c r="H96" s="173"/>
      <c r="I96" s="83"/>
      <c r="J96" s="83"/>
      <c r="K96" s="173"/>
      <c r="L96" s="173"/>
      <c r="M96" s="20"/>
      <c r="N96" s="173"/>
      <c r="O96" s="137"/>
      <c r="P96" s="137"/>
      <c r="Q96" s="137"/>
    </row>
    <row r="97" spans="2:17" x14ac:dyDescent="0.3">
      <c r="B97" s="173"/>
      <c r="C97" s="83"/>
      <c r="D97" s="83"/>
      <c r="E97" s="173"/>
      <c r="F97" s="173"/>
      <c r="G97" s="20"/>
      <c r="H97" s="173"/>
      <c r="I97" s="83"/>
      <c r="J97" s="83"/>
      <c r="K97" s="173"/>
      <c r="L97" s="173"/>
      <c r="M97" s="20"/>
      <c r="N97" s="173"/>
      <c r="O97" s="137"/>
      <c r="P97" s="137"/>
      <c r="Q97" s="137"/>
    </row>
    <row r="98" spans="2:17" x14ac:dyDescent="0.3">
      <c r="B98" s="173"/>
      <c r="C98" s="83"/>
      <c r="D98" s="83"/>
      <c r="E98" s="173"/>
      <c r="F98" s="173"/>
      <c r="G98" s="20"/>
      <c r="H98" s="173"/>
      <c r="I98" s="83"/>
      <c r="J98" s="83"/>
      <c r="K98" s="173"/>
      <c r="L98" s="173"/>
      <c r="M98" s="20"/>
      <c r="N98" s="173"/>
      <c r="O98" s="137"/>
      <c r="P98" s="137"/>
      <c r="Q98" s="137"/>
    </row>
    <row r="99" spans="2:17" x14ac:dyDescent="0.3">
      <c r="B99" s="173"/>
      <c r="C99" s="83"/>
      <c r="D99" s="83"/>
      <c r="E99" s="173"/>
      <c r="F99" s="173"/>
      <c r="G99" s="20"/>
      <c r="H99" s="173"/>
      <c r="I99" s="83"/>
      <c r="J99" s="83"/>
      <c r="K99" s="173"/>
      <c r="L99" s="173"/>
      <c r="M99" s="20"/>
      <c r="N99" s="173"/>
      <c r="O99" s="137"/>
      <c r="P99" s="137"/>
      <c r="Q99" s="137"/>
    </row>
    <row r="100" spans="2:17" x14ac:dyDescent="0.3">
      <c r="B100" s="173"/>
      <c r="C100" s="83"/>
      <c r="D100" s="83"/>
      <c r="E100" s="173"/>
      <c r="F100" s="173"/>
      <c r="G100" s="20"/>
      <c r="H100" s="173"/>
      <c r="I100" s="83"/>
      <c r="J100" s="83"/>
      <c r="K100" s="173"/>
      <c r="L100" s="173"/>
      <c r="M100" s="20"/>
      <c r="N100" s="173"/>
      <c r="O100" s="137"/>
      <c r="P100" s="137"/>
      <c r="Q100" s="137"/>
    </row>
    <row r="101" spans="2:17" x14ac:dyDescent="0.3">
      <c r="B101" s="173"/>
      <c r="C101" s="83"/>
      <c r="D101" s="83"/>
      <c r="E101" s="173"/>
      <c r="F101" s="173"/>
      <c r="G101" s="20"/>
      <c r="H101" s="173"/>
      <c r="I101" s="83"/>
      <c r="J101" s="83"/>
      <c r="K101" s="173"/>
      <c r="L101" s="173"/>
      <c r="M101" s="20"/>
      <c r="N101" s="173"/>
      <c r="O101" s="137"/>
      <c r="P101" s="137"/>
      <c r="Q101" s="137"/>
    </row>
    <row r="102" spans="2:17" x14ac:dyDescent="0.3">
      <c r="B102" s="173"/>
      <c r="C102" s="83"/>
      <c r="D102" s="83"/>
      <c r="E102" s="173"/>
      <c r="F102" s="173"/>
      <c r="G102" s="20"/>
      <c r="H102" s="173"/>
      <c r="I102" s="83"/>
      <c r="J102" s="83"/>
      <c r="K102" s="173"/>
      <c r="L102" s="173"/>
      <c r="M102" s="20"/>
      <c r="N102" s="173"/>
      <c r="O102" s="137"/>
      <c r="P102" s="137"/>
      <c r="Q102" s="137"/>
    </row>
    <row r="103" spans="2:17" x14ac:dyDescent="0.3">
      <c r="B103" s="173"/>
      <c r="C103" s="83"/>
      <c r="D103" s="83"/>
      <c r="E103" s="173"/>
      <c r="F103" s="173"/>
      <c r="G103" s="20"/>
      <c r="H103" s="173"/>
      <c r="I103" s="83"/>
      <c r="J103" s="83"/>
      <c r="K103" s="173"/>
      <c r="L103" s="173"/>
      <c r="M103" s="20"/>
      <c r="N103" s="173"/>
      <c r="O103" s="137"/>
      <c r="P103" s="137"/>
      <c r="Q103" s="137"/>
    </row>
    <row r="104" spans="2:17" x14ac:dyDescent="0.3">
      <c r="B104" s="173"/>
      <c r="C104" s="83"/>
      <c r="D104" s="83"/>
      <c r="E104" s="173"/>
      <c r="F104" s="173"/>
      <c r="G104" s="20"/>
      <c r="H104" s="173"/>
      <c r="I104" s="83"/>
      <c r="J104" s="83"/>
      <c r="K104" s="173"/>
      <c r="L104" s="173"/>
      <c r="M104" s="20"/>
      <c r="N104" s="173"/>
      <c r="O104" s="137"/>
      <c r="P104" s="137"/>
      <c r="Q104" s="137"/>
    </row>
    <row r="105" spans="2:17" x14ac:dyDescent="0.3">
      <c r="B105" s="173"/>
      <c r="C105" s="83"/>
      <c r="D105" s="83"/>
      <c r="E105" s="173"/>
      <c r="F105" s="173"/>
      <c r="G105" s="20"/>
      <c r="H105" s="173"/>
      <c r="I105" s="83"/>
      <c r="J105" s="83"/>
      <c r="K105" s="173"/>
      <c r="L105" s="173"/>
      <c r="M105" s="20"/>
      <c r="N105" s="173"/>
      <c r="O105" s="137"/>
      <c r="P105" s="137"/>
      <c r="Q105" s="137"/>
    </row>
    <row r="106" spans="2:17" x14ac:dyDescent="0.3">
      <c r="B106" s="173"/>
      <c r="C106" s="83"/>
      <c r="D106" s="83"/>
      <c r="E106" s="173"/>
      <c r="F106" s="173"/>
      <c r="G106" s="20"/>
      <c r="H106" s="173"/>
      <c r="I106" s="83"/>
      <c r="J106" s="83"/>
      <c r="K106" s="173"/>
      <c r="L106" s="173"/>
      <c r="M106" s="20"/>
      <c r="N106" s="173"/>
      <c r="O106" s="137"/>
      <c r="P106" s="137"/>
      <c r="Q106" s="137"/>
    </row>
    <row r="107" spans="2:17" x14ac:dyDescent="0.3">
      <c r="B107" s="173"/>
      <c r="C107" s="83"/>
      <c r="D107" s="83"/>
      <c r="E107" s="173"/>
      <c r="F107" s="173"/>
      <c r="G107" s="20"/>
      <c r="H107" s="173"/>
      <c r="I107" s="83"/>
      <c r="J107" s="83"/>
      <c r="K107" s="173"/>
      <c r="L107" s="173"/>
      <c r="M107" s="20"/>
      <c r="N107" s="173"/>
      <c r="O107" s="137"/>
      <c r="P107" s="137"/>
      <c r="Q107" s="137"/>
    </row>
    <row r="108" spans="2:17" x14ac:dyDescent="0.3">
      <c r="B108" s="173"/>
      <c r="C108" s="83"/>
      <c r="D108" s="83"/>
      <c r="E108" s="173"/>
      <c r="F108" s="173"/>
      <c r="G108" s="20"/>
      <c r="H108" s="173"/>
      <c r="I108" s="83"/>
      <c r="J108" s="83"/>
      <c r="K108" s="173"/>
      <c r="L108" s="173"/>
      <c r="M108" s="20"/>
      <c r="N108" s="173"/>
      <c r="O108" s="137"/>
      <c r="P108" s="137"/>
      <c r="Q108" s="137"/>
    </row>
    <row r="109" spans="2:17" x14ac:dyDescent="0.3">
      <c r="B109" s="173"/>
      <c r="C109" s="83"/>
      <c r="D109" s="83"/>
      <c r="E109" s="173"/>
      <c r="F109" s="173"/>
      <c r="G109" s="20"/>
      <c r="H109" s="173"/>
      <c r="I109" s="83"/>
      <c r="J109" s="83"/>
      <c r="K109" s="173"/>
      <c r="L109" s="173"/>
      <c r="M109" s="20"/>
      <c r="N109" s="173"/>
      <c r="O109" s="137"/>
      <c r="P109" s="137"/>
      <c r="Q109" s="137"/>
    </row>
    <row r="110" spans="2:17" x14ac:dyDescent="0.3">
      <c r="B110" s="173"/>
      <c r="C110" s="83"/>
      <c r="D110" s="83"/>
      <c r="E110" s="173"/>
      <c r="F110" s="173"/>
      <c r="G110" s="20"/>
      <c r="H110" s="173"/>
      <c r="I110" s="83"/>
      <c r="J110" s="83"/>
      <c r="K110" s="173"/>
      <c r="L110" s="173"/>
      <c r="M110" s="20"/>
      <c r="N110" s="173"/>
      <c r="O110" s="137"/>
      <c r="P110" s="137"/>
      <c r="Q110" s="137"/>
    </row>
    <row r="111" spans="2:17" x14ac:dyDescent="0.3">
      <c r="B111" s="173"/>
      <c r="C111" s="83"/>
      <c r="D111" s="83"/>
      <c r="E111" s="173"/>
      <c r="F111" s="173"/>
      <c r="G111" s="20"/>
      <c r="H111" s="173"/>
      <c r="I111" s="83"/>
      <c r="J111" s="83"/>
      <c r="K111" s="173"/>
      <c r="L111" s="173"/>
      <c r="M111" s="20"/>
      <c r="N111" s="173"/>
      <c r="O111" s="137"/>
      <c r="P111" s="137"/>
      <c r="Q111" s="137"/>
    </row>
    <row r="112" spans="2:17" x14ac:dyDescent="0.3">
      <c r="B112" s="173"/>
      <c r="C112" s="83"/>
      <c r="D112" s="83"/>
      <c r="E112" s="173"/>
      <c r="F112" s="173"/>
      <c r="G112" s="20"/>
      <c r="H112" s="173"/>
      <c r="I112" s="83"/>
      <c r="J112" s="83"/>
      <c r="K112" s="173"/>
      <c r="L112" s="173"/>
      <c r="M112" s="20"/>
      <c r="N112" s="173"/>
      <c r="O112" s="137"/>
      <c r="P112" s="137"/>
      <c r="Q112" s="137"/>
    </row>
    <row r="113" spans="2:17" x14ac:dyDescent="0.3">
      <c r="B113" s="173"/>
      <c r="C113" s="83"/>
      <c r="D113" s="83"/>
      <c r="E113" s="173"/>
      <c r="F113" s="173"/>
      <c r="G113" s="20"/>
      <c r="H113" s="173"/>
      <c r="I113" s="83"/>
      <c r="J113" s="83"/>
      <c r="K113" s="173"/>
      <c r="L113" s="173"/>
      <c r="M113" s="20"/>
      <c r="N113" s="173"/>
      <c r="O113" s="137"/>
      <c r="P113" s="137"/>
      <c r="Q113" s="137"/>
    </row>
    <row r="114" spans="2:17" x14ac:dyDescent="0.3">
      <c r="B114" s="173"/>
      <c r="C114" s="83"/>
      <c r="D114" s="83"/>
      <c r="E114" s="173"/>
      <c r="F114" s="173"/>
      <c r="G114" s="20"/>
      <c r="H114" s="173"/>
      <c r="I114" s="83"/>
      <c r="J114" s="83"/>
      <c r="K114" s="173"/>
      <c r="L114" s="173"/>
      <c r="M114" s="20"/>
      <c r="N114" s="173"/>
      <c r="O114" s="137"/>
      <c r="P114" s="137"/>
      <c r="Q114" s="137"/>
    </row>
    <row r="115" spans="2:17" x14ac:dyDescent="0.3">
      <c r="B115" s="173"/>
      <c r="C115" s="83"/>
      <c r="D115" s="83"/>
      <c r="E115" s="173"/>
      <c r="F115" s="173"/>
      <c r="G115" s="20"/>
      <c r="H115" s="173"/>
      <c r="I115" s="83"/>
      <c r="J115" s="83"/>
      <c r="K115" s="173"/>
      <c r="L115" s="173"/>
      <c r="M115" s="20"/>
      <c r="N115" s="173"/>
      <c r="O115" s="137"/>
      <c r="P115" s="137"/>
      <c r="Q115" s="137"/>
    </row>
    <row r="116" spans="2:17" x14ac:dyDescent="0.3">
      <c r="B116" s="173"/>
      <c r="C116" s="83"/>
      <c r="D116" s="83"/>
      <c r="E116" s="173"/>
      <c r="F116" s="173"/>
      <c r="G116" s="20"/>
      <c r="H116" s="173"/>
      <c r="I116" s="83"/>
      <c r="J116" s="83"/>
      <c r="K116" s="173"/>
      <c r="L116" s="173"/>
      <c r="M116" s="20"/>
      <c r="N116" s="173"/>
      <c r="O116" s="137"/>
      <c r="P116" s="137"/>
      <c r="Q116" s="137"/>
    </row>
    <row r="117" spans="2:17" x14ac:dyDescent="0.3">
      <c r="B117" s="173"/>
      <c r="C117" s="83"/>
      <c r="D117" s="83"/>
      <c r="E117" s="173"/>
      <c r="F117" s="173"/>
      <c r="G117" s="20"/>
      <c r="H117" s="173"/>
      <c r="I117" s="83"/>
      <c r="J117" s="83"/>
      <c r="K117" s="173"/>
      <c r="L117" s="173"/>
      <c r="M117" s="20"/>
      <c r="N117" s="173"/>
      <c r="O117" s="137"/>
      <c r="P117" s="137"/>
      <c r="Q117" s="137"/>
    </row>
    <row r="118" spans="2:17" x14ac:dyDescent="0.3">
      <c r="B118" s="173"/>
      <c r="C118" s="83"/>
      <c r="D118" s="83"/>
      <c r="E118" s="173"/>
      <c r="F118" s="173"/>
      <c r="G118" s="20"/>
      <c r="H118" s="173"/>
      <c r="I118" s="83"/>
      <c r="J118" s="83"/>
      <c r="K118" s="173"/>
      <c r="L118" s="173"/>
      <c r="M118" s="20"/>
      <c r="N118" s="173"/>
      <c r="O118" s="137"/>
      <c r="P118" s="137"/>
      <c r="Q118" s="137"/>
    </row>
    <row r="119" spans="2:17" x14ac:dyDescent="0.3">
      <c r="B119" s="173"/>
      <c r="C119" s="83"/>
      <c r="D119" s="83"/>
      <c r="E119" s="173"/>
      <c r="F119" s="173"/>
      <c r="G119" s="20"/>
      <c r="H119" s="173"/>
      <c r="I119" s="83"/>
      <c r="J119" s="83"/>
      <c r="K119" s="173"/>
      <c r="L119" s="173"/>
      <c r="M119" s="20"/>
      <c r="N119" s="173"/>
      <c r="O119" s="137"/>
      <c r="P119" s="137"/>
      <c r="Q119" s="137"/>
    </row>
    <row r="120" spans="2:17" x14ac:dyDescent="0.3">
      <c r="B120" s="173"/>
      <c r="C120" s="83"/>
      <c r="D120" s="83"/>
      <c r="E120" s="173"/>
      <c r="F120" s="173"/>
      <c r="G120" s="20"/>
      <c r="H120" s="173"/>
      <c r="I120" s="83"/>
      <c r="J120" s="83"/>
      <c r="K120" s="173"/>
      <c r="L120" s="173"/>
      <c r="M120" s="20"/>
      <c r="N120" s="173"/>
      <c r="O120" s="137"/>
      <c r="P120" s="137"/>
      <c r="Q120" s="137"/>
    </row>
    <row r="121" spans="2:17" x14ac:dyDescent="0.3">
      <c r="B121" s="173"/>
      <c r="C121" s="83"/>
      <c r="D121" s="83"/>
      <c r="E121" s="173"/>
      <c r="F121" s="173"/>
      <c r="G121" s="20"/>
      <c r="H121" s="173"/>
      <c r="I121" s="83"/>
      <c r="J121" s="83"/>
      <c r="K121" s="173"/>
      <c r="L121" s="173"/>
      <c r="M121" s="20"/>
      <c r="N121" s="173"/>
      <c r="O121" s="137"/>
      <c r="P121" s="137"/>
      <c r="Q121" s="137"/>
    </row>
    <row r="122" spans="2:17" x14ac:dyDescent="0.3">
      <c r="B122" s="173"/>
      <c r="C122" s="83"/>
      <c r="D122" s="83"/>
      <c r="E122" s="173"/>
      <c r="F122" s="173"/>
      <c r="G122" s="20"/>
      <c r="H122" s="173"/>
      <c r="I122" s="83"/>
      <c r="J122" s="83"/>
      <c r="K122" s="173"/>
      <c r="L122" s="173"/>
      <c r="M122" s="20"/>
      <c r="N122" s="173"/>
      <c r="O122" s="137"/>
      <c r="P122" s="137"/>
      <c r="Q122" s="137"/>
    </row>
    <row r="123" spans="2:17" x14ac:dyDescent="0.3">
      <c r="B123" s="173"/>
      <c r="C123" s="83"/>
      <c r="D123" s="83"/>
      <c r="E123" s="173"/>
      <c r="F123" s="173"/>
      <c r="G123" s="20"/>
      <c r="H123" s="173"/>
      <c r="I123" s="83"/>
      <c r="J123" s="83"/>
      <c r="K123" s="173"/>
      <c r="L123" s="173"/>
      <c r="M123" s="20"/>
      <c r="N123" s="173"/>
      <c r="O123" s="137"/>
      <c r="P123" s="137"/>
      <c r="Q123" s="137"/>
    </row>
    <row r="124" spans="2:17" x14ac:dyDescent="0.3">
      <c r="B124" s="173"/>
      <c r="C124" s="83"/>
      <c r="D124" s="83"/>
      <c r="E124" s="173"/>
      <c r="F124" s="173"/>
      <c r="G124" s="20"/>
      <c r="H124" s="173"/>
      <c r="I124" s="83"/>
      <c r="J124" s="83"/>
      <c r="K124" s="173"/>
      <c r="L124" s="173"/>
      <c r="M124" s="20"/>
      <c r="N124" s="173"/>
      <c r="O124" s="137"/>
      <c r="P124" s="137"/>
      <c r="Q124" s="137"/>
    </row>
    <row r="125" spans="2:17" x14ac:dyDescent="0.3">
      <c r="B125" s="173"/>
      <c r="C125" s="83"/>
      <c r="D125" s="83"/>
      <c r="E125" s="173"/>
      <c r="F125" s="173"/>
      <c r="G125" s="20"/>
      <c r="H125" s="173"/>
      <c r="I125" s="83"/>
      <c r="J125" s="83"/>
      <c r="K125" s="173"/>
      <c r="L125" s="173"/>
      <c r="M125" s="20"/>
      <c r="N125" s="173"/>
      <c r="O125" s="137"/>
      <c r="P125" s="137"/>
      <c r="Q125" s="137"/>
    </row>
    <row r="126" spans="2:17" x14ac:dyDescent="0.3">
      <c r="B126" s="173"/>
      <c r="C126" s="83"/>
      <c r="D126" s="83"/>
      <c r="E126" s="173"/>
      <c r="F126" s="173"/>
      <c r="G126" s="20"/>
      <c r="H126" s="173"/>
      <c r="I126" s="83"/>
      <c r="J126" s="83"/>
      <c r="K126" s="173"/>
      <c r="L126" s="173"/>
      <c r="M126" s="20"/>
      <c r="N126" s="173"/>
      <c r="O126" s="137"/>
      <c r="P126" s="137"/>
      <c r="Q126" s="137"/>
    </row>
    <row r="127" spans="2:17" x14ac:dyDescent="0.3">
      <c r="B127" s="173"/>
      <c r="C127" s="83"/>
      <c r="D127" s="83"/>
      <c r="E127" s="173"/>
      <c r="F127" s="173"/>
      <c r="G127" s="20"/>
      <c r="H127" s="173"/>
      <c r="I127" s="83"/>
      <c r="J127" s="83"/>
      <c r="K127" s="173"/>
      <c r="L127" s="173"/>
      <c r="M127" s="20"/>
      <c r="N127" s="173"/>
      <c r="O127" s="137"/>
      <c r="P127" s="137"/>
      <c r="Q127" s="137"/>
    </row>
    <row r="128" spans="2:17" x14ac:dyDescent="0.3">
      <c r="B128" s="173"/>
      <c r="C128" s="83"/>
      <c r="D128" s="83"/>
      <c r="E128" s="173"/>
      <c r="F128" s="173"/>
      <c r="G128" s="20"/>
      <c r="H128" s="173"/>
      <c r="I128" s="83"/>
      <c r="J128" s="83"/>
      <c r="K128" s="173"/>
      <c r="L128" s="173"/>
      <c r="M128" s="20"/>
      <c r="N128" s="173"/>
      <c r="O128" s="137"/>
      <c r="P128" s="137"/>
      <c r="Q128" s="137"/>
    </row>
    <row r="129" spans="2:17" x14ac:dyDescent="0.3">
      <c r="B129" s="173"/>
      <c r="C129" s="83"/>
      <c r="D129" s="83"/>
      <c r="E129" s="173"/>
      <c r="F129" s="173"/>
      <c r="G129" s="20"/>
      <c r="H129" s="173"/>
      <c r="I129" s="83"/>
      <c r="J129" s="83"/>
      <c r="K129" s="173"/>
      <c r="L129" s="173"/>
      <c r="M129" s="20"/>
      <c r="N129" s="173"/>
      <c r="O129" s="137"/>
      <c r="P129" s="137"/>
      <c r="Q129" s="137"/>
    </row>
    <row r="130" spans="2:17" x14ac:dyDescent="0.3">
      <c r="B130" s="173"/>
      <c r="C130" s="83"/>
      <c r="D130" s="83"/>
      <c r="E130" s="173"/>
      <c r="F130" s="173"/>
      <c r="G130" s="20"/>
      <c r="H130" s="173"/>
      <c r="I130" s="83"/>
      <c r="J130" s="83"/>
      <c r="K130" s="173"/>
      <c r="L130" s="173"/>
      <c r="M130" s="20"/>
      <c r="N130" s="173"/>
      <c r="O130" s="137"/>
      <c r="P130" s="137"/>
      <c r="Q130" s="137"/>
    </row>
    <row r="131" spans="2:17" x14ac:dyDescent="0.3">
      <c r="B131" s="173"/>
      <c r="C131" s="83"/>
      <c r="D131" s="83"/>
      <c r="E131" s="173"/>
      <c r="F131" s="173"/>
      <c r="G131" s="20"/>
      <c r="H131" s="173"/>
      <c r="I131" s="83"/>
      <c r="J131" s="83"/>
      <c r="K131" s="173"/>
      <c r="L131" s="173"/>
      <c r="M131" s="20"/>
      <c r="N131" s="173"/>
      <c r="O131" s="137"/>
      <c r="P131" s="137"/>
      <c r="Q131" s="137"/>
    </row>
    <row r="132" spans="2:17" x14ac:dyDescent="0.3">
      <c r="B132" s="173"/>
      <c r="C132" s="83"/>
      <c r="D132" s="83"/>
      <c r="E132" s="173"/>
      <c r="F132" s="173"/>
      <c r="G132" s="20"/>
      <c r="H132" s="173"/>
      <c r="I132" s="83"/>
      <c r="J132" s="83"/>
      <c r="K132" s="173"/>
      <c r="L132" s="173"/>
      <c r="M132" s="20"/>
      <c r="N132" s="173"/>
      <c r="O132" s="137"/>
      <c r="P132" s="137"/>
      <c r="Q132" s="137"/>
    </row>
    <row r="133" spans="2:17" x14ac:dyDescent="0.3">
      <c r="B133" s="173"/>
      <c r="C133" s="83"/>
      <c r="D133" s="83"/>
      <c r="E133" s="173"/>
      <c r="F133" s="173"/>
      <c r="G133" s="20"/>
      <c r="H133" s="173"/>
      <c r="I133" s="83"/>
      <c r="J133" s="83"/>
      <c r="K133" s="173"/>
      <c r="L133" s="173"/>
      <c r="M133" s="20"/>
      <c r="N133" s="173"/>
      <c r="O133" s="137"/>
      <c r="P133" s="137"/>
      <c r="Q133" s="137"/>
    </row>
    <row r="134" spans="2:17" x14ac:dyDescent="0.3">
      <c r="B134" s="173"/>
      <c r="C134" s="83"/>
      <c r="D134" s="83"/>
      <c r="E134" s="173"/>
      <c r="F134" s="173"/>
      <c r="G134" s="20"/>
      <c r="H134" s="173"/>
      <c r="I134" s="83"/>
      <c r="J134" s="83"/>
      <c r="K134" s="173"/>
      <c r="L134" s="173"/>
      <c r="M134" s="20"/>
      <c r="N134" s="173"/>
      <c r="O134" s="137"/>
      <c r="P134" s="137"/>
      <c r="Q134" s="137"/>
    </row>
    <row r="135" spans="2:17" x14ac:dyDescent="0.3">
      <c r="B135" s="173"/>
      <c r="C135" s="83"/>
      <c r="D135" s="83"/>
      <c r="E135" s="173"/>
      <c r="F135" s="173"/>
      <c r="G135" s="20"/>
      <c r="H135" s="173"/>
      <c r="I135" s="83"/>
      <c r="J135" s="83"/>
      <c r="K135" s="173"/>
      <c r="L135" s="173"/>
      <c r="M135" s="20"/>
      <c r="N135" s="173"/>
      <c r="O135" s="137"/>
      <c r="P135" s="137"/>
      <c r="Q135" s="137"/>
    </row>
    <row r="136" spans="2:17" x14ac:dyDescent="0.3">
      <c r="B136" s="173"/>
      <c r="C136" s="83"/>
      <c r="D136" s="83"/>
      <c r="E136" s="173"/>
      <c r="F136" s="173"/>
      <c r="G136" s="20"/>
      <c r="H136" s="173"/>
      <c r="I136" s="83"/>
      <c r="J136" s="83"/>
      <c r="K136" s="173"/>
      <c r="L136" s="173"/>
      <c r="M136" s="20"/>
      <c r="N136" s="173"/>
      <c r="O136" s="137"/>
      <c r="P136" s="137"/>
      <c r="Q136" s="137"/>
    </row>
    <row r="137" spans="2:17" x14ac:dyDescent="0.3">
      <c r="B137" s="173"/>
      <c r="C137" s="83"/>
      <c r="D137" s="83"/>
      <c r="E137" s="173"/>
      <c r="F137" s="173"/>
      <c r="G137" s="20"/>
      <c r="H137" s="173"/>
      <c r="I137" s="83"/>
      <c r="J137" s="83"/>
      <c r="K137" s="173"/>
      <c r="L137" s="173"/>
      <c r="M137" s="20"/>
      <c r="N137" s="173"/>
      <c r="O137" s="137"/>
      <c r="P137" s="137"/>
      <c r="Q137" s="137"/>
    </row>
    <row r="138" spans="2:17" x14ac:dyDescent="0.3">
      <c r="B138" s="173"/>
      <c r="C138" s="83"/>
      <c r="D138" s="83"/>
      <c r="E138" s="173"/>
      <c r="F138" s="173"/>
      <c r="G138" s="20"/>
      <c r="H138" s="173"/>
      <c r="I138" s="83"/>
      <c r="J138" s="83"/>
      <c r="K138" s="173"/>
      <c r="L138" s="173"/>
      <c r="M138" s="20"/>
      <c r="N138" s="173"/>
      <c r="O138" s="137"/>
      <c r="P138" s="137"/>
      <c r="Q138" s="137"/>
    </row>
    <row r="139" spans="2:17" x14ac:dyDescent="0.3">
      <c r="B139" s="173"/>
      <c r="C139" s="83"/>
      <c r="D139" s="83"/>
      <c r="E139" s="173"/>
      <c r="F139" s="173"/>
      <c r="G139" s="20"/>
      <c r="H139" s="173"/>
      <c r="I139" s="83"/>
      <c r="J139" s="83"/>
      <c r="K139" s="173"/>
      <c r="L139" s="173"/>
      <c r="M139" s="20"/>
      <c r="N139" s="173"/>
      <c r="O139" s="137"/>
      <c r="P139" s="137"/>
      <c r="Q139" s="137"/>
    </row>
    <row r="140" spans="2:17" x14ac:dyDescent="0.3">
      <c r="B140" s="173"/>
      <c r="C140" s="83"/>
      <c r="D140" s="83"/>
      <c r="E140" s="173"/>
      <c r="F140" s="173"/>
      <c r="G140" s="20"/>
      <c r="H140" s="173"/>
      <c r="I140" s="83"/>
      <c r="J140" s="83"/>
      <c r="K140" s="173"/>
      <c r="L140" s="173"/>
      <c r="M140" s="20"/>
      <c r="N140" s="173"/>
      <c r="O140" s="137"/>
      <c r="P140" s="137"/>
      <c r="Q140" s="137"/>
    </row>
    <row r="141" spans="2:17" x14ac:dyDescent="0.3">
      <c r="B141" s="173"/>
      <c r="C141" s="83"/>
      <c r="D141" s="83"/>
      <c r="E141" s="173"/>
      <c r="F141" s="173"/>
      <c r="G141" s="20"/>
      <c r="H141" s="173"/>
      <c r="I141" s="83"/>
      <c r="J141" s="83"/>
      <c r="K141" s="173"/>
      <c r="L141" s="173"/>
      <c r="M141" s="20"/>
      <c r="N141" s="173"/>
      <c r="O141" s="137"/>
      <c r="P141" s="137"/>
      <c r="Q141" s="137"/>
    </row>
    <row r="142" spans="2:17" x14ac:dyDescent="0.3">
      <c r="B142" s="173"/>
      <c r="C142" s="83"/>
      <c r="D142" s="83"/>
      <c r="E142" s="173"/>
      <c r="F142" s="173"/>
      <c r="G142" s="20"/>
      <c r="H142" s="173"/>
      <c r="I142" s="83"/>
      <c r="J142" s="83"/>
      <c r="K142" s="173"/>
      <c r="L142" s="173"/>
      <c r="M142" s="20"/>
      <c r="N142" s="173"/>
      <c r="O142" s="137"/>
      <c r="P142" s="137"/>
      <c r="Q142" s="137"/>
    </row>
    <row r="143" spans="2:17" x14ac:dyDescent="0.3">
      <c r="B143" s="173"/>
      <c r="C143" s="83"/>
      <c r="D143" s="83"/>
      <c r="E143" s="173"/>
      <c r="F143" s="173"/>
      <c r="G143" s="20"/>
      <c r="H143" s="173"/>
      <c r="I143" s="83"/>
      <c r="J143" s="83"/>
      <c r="K143" s="173"/>
      <c r="L143" s="173"/>
      <c r="M143" s="20"/>
      <c r="N143" s="173"/>
      <c r="O143" s="137"/>
      <c r="P143" s="137"/>
      <c r="Q143" s="137"/>
    </row>
    <row r="144" spans="2:17" x14ac:dyDescent="0.3">
      <c r="B144" s="173"/>
      <c r="C144" s="83"/>
      <c r="D144" s="83"/>
      <c r="E144" s="173"/>
      <c r="F144" s="173"/>
      <c r="G144" s="20"/>
      <c r="H144" s="173"/>
      <c r="I144" s="83"/>
      <c r="J144" s="83"/>
      <c r="K144" s="173"/>
      <c r="L144" s="173"/>
      <c r="M144" s="20"/>
      <c r="N144" s="173"/>
      <c r="O144" s="137"/>
      <c r="P144" s="137"/>
      <c r="Q144" s="137"/>
    </row>
    <row r="145" spans="2:17" x14ac:dyDescent="0.3">
      <c r="B145" s="173"/>
      <c r="C145" s="83"/>
      <c r="D145" s="83"/>
      <c r="E145" s="173"/>
      <c r="F145" s="173"/>
      <c r="G145" s="20"/>
      <c r="H145" s="173"/>
      <c r="I145" s="83"/>
      <c r="J145" s="83"/>
      <c r="K145" s="173"/>
      <c r="L145" s="173"/>
      <c r="M145" s="20"/>
      <c r="N145" s="173"/>
      <c r="O145" s="137"/>
      <c r="P145" s="137"/>
      <c r="Q145" s="137"/>
    </row>
    <row r="146" spans="2:17" x14ac:dyDescent="0.3">
      <c r="B146" s="173"/>
      <c r="C146" s="83"/>
      <c r="D146" s="83"/>
      <c r="E146" s="173"/>
      <c r="F146" s="173"/>
      <c r="G146" s="20"/>
      <c r="H146" s="173"/>
      <c r="I146" s="83"/>
      <c r="J146" s="83"/>
      <c r="K146" s="173"/>
      <c r="L146" s="173"/>
      <c r="M146" s="20"/>
      <c r="N146" s="173"/>
      <c r="O146" s="137"/>
      <c r="P146" s="137"/>
      <c r="Q146" s="137"/>
    </row>
    <row r="147" spans="2:17" x14ac:dyDescent="0.3">
      <c r="B147" s="173"/>
      <c r="C147" s="83"/>
      <c r="D147" s="83"/>
      <c r="E147" s="173"/>
      <c r="F147" s="173"/>
      <c r="G147" s="20"/>
      <c r="H147" s="173"/>
      <c r="I147" s="83"/>
      <c r="J147" s="83"/>
      <c r="K147" s="173"/>
      <c r="L147" s="173"/>
      <c r="M147" s="20"/>
      <c r="N147" s="173"/>
      <c r="O147" s="137"/>
      <c r="P147" s="137"/>
      <c r="Q147" s="137"/>
    </row>
    <row r="148" spans="2:17" x14ac:dyDescent="0.3">
      <c r="B148" s="173"/>
      <c r="C148" s="83"/>
      <c r="D148" s="83"/>
      <c r="E148" s="173"/>
      <c r="F148" s="173"/>
      <c r="G148" s="20"/>
      <c r="H148" s="173"/>
      <c r="I148" s="83"/>
      <c r="J148" s="83"/>
      <c r="K148" s="173"/>
      <c r="L148" s="173"/>
      <c r="M148" s="20"/>
      <c r="N148" s="173"/>
      <c r="O148" s="137"/>
      <c r="P148" s="137"/>
      <c r="Q148" s="137"/>
    </row>
    <row r="149" spans="2:17" x14ac:dyDescent="0.3">
      <c r="B149" s="173"/>
      <c r="C149" s="83"/>
      <c r="D149" s="83"/>
      <c r="E149" s="173"/>
      <c r="F149" s="173"/>
      <c r="G149" s="20"/>
      <c r="H149" s="173"/>
      <c r="I149" s="83"/>
      <c r="J149" s="83"/>
      <c r="K149" s="173"/>
      <c r="L149" s="173"/>
      <c r="M149" s="20"/>
      <c r="N149" s="173"/>
      <c r="O149" s="137"/>
      <c r="P149" s="137"/>
      <c r="Q149" s="137"/>
    </row>
    <row r="150" spans="2:17" x14ac:dyDescent="0.3">
      <c r="B150" s="173"/>
      <c r="C150" s="83"/>
      <c r="D150" s="83"/>
      <c r="E150" s="173"/>
      <c r="F150" s="173"/>
      <c r="G150" s="20"/>
      <c r="H150" s="173"/>
      <c r="I150" s="83"/>
      <c r="J150" s="83"/>
      <c r="K150" s="173"/>
      <c r="L150" s="173"/>
      <c r="M150" s="20"/>
      <c r="N150" s="173"/>
      <c r="O150" s="137"/>
      <c r="P150" s="137"/>
      <c r="Q150" s="137"/>
    </row>
    <row r="151" spans="2:17" x14ac:dyDescent="0.3">
      <c r="B151" s="173"/>
      <c r="C151" s="83"/>
      <c r="D151" s="83"/>
      <c r="E151" s="173"/>
      <c r="F151" s="173"/>
      <c r="G151" s="20"/>
      <c r="H151" s="173"/>
      <c r="I151" s="83"/>
      <c r="J151" s="83"/>
      <c r="K151" s="173"/>
      <c r="L151" s="173"/>
      <c r="M151" s="20"/>
      <c r="N151" s="173"/>
      <c r="O151" s="137"/>
      <c r="P151" s="137"/>
      <c r="Q151" s="137"/>
    </row>
    <row r="152" spans="2:17" x14ac:dyDescent="0.3">
      <c r="B152" s="173"/>
      <c r="C152" s="83"/>
      <c r="D152" s="83"/>
      <c r="E152" s="173"/>
      <c r="F152" s="173"/>
      <c r="G152" s="20"/>
      <c r="H152" s="173"/>
      <c r="I152" s="83"/>
      <c r="J152" s="83"/>
      <c r="K152" s="173"/>
      <c r="L152" s="173"/>
      <c r="M152" s="20"/>
      <c r="N152" s="173"/>
      <c r="O152" s="137"/>
      <c r="P152" s="137"/>
      <c r="Q152" s="137"/>
    </row>
    <row r="153" spans="2:17" x14ac:dyDescent="0.3">
      <c r="B153" s="173"/>
      <c r="C153" s="83"/>
      <c r="D153" s="83"/>
      <c r="E153" s="173"/>
      <c r="F153" s="173"/>
      <c r="G153" s="20"/>
      <c r="H153" s="173"/>
      <c r="I153" s="83"/>
      <c r="J153" s="83"/>
      <c r="K153" s="173"/>
      <c r="L153" s="173"/>
      <c r="M153" s="20"/>
      <c r="N153" s="173"/>
      <c r="O153" s="137"/>
      <c r="P153" s="137"/>
      <c r="Q153" s="137"/>
    </row>
    <row r="154" spans="2:17" x14ac:dyDescent="0.3">
      <c r="B154" s="173"/>
      <c r="C154" s="83"/>
      <c r="D154" s="83"/>
      <c r="E154" s="173"/>
      <c r="F154" s="173"/>
      <c r="G154" s="20"/>
      <c r="H154" s="173"/>
      <c r="I154" s="83"/>
      <c r="J154" s="83"/>
      <c r="K154" s="173"/>
      <c r="L154" s="173"/>
      <c r="M154" s="20"/>
      <c r="N154" s="173"/>
      <c r="O154" s="137"/>
      <c r="P154" s="137"/>
      <c r="Q154" s="137"/>
    </row>
    <row r="155" spans="2:17" x14ac:dyDescent="0.3">
      <c r="B155" s="173"/>
      <c r="C155" s="83"/>
      <c r="D155" s="83"/>
      <c r="E155" s="173"/>
      <c r="F155" s="173"/>
      <c r="G155" s="20"/>
      <c r="H155" s="173"/>
      <c r="I155" s="83"/>
      <c r="J155" s="83"/>
      <c r="K155" s="173"/>
      <c r="L155" s="173"/>
      <c r="M155" s="20"/>
      <c r="N155" s="173"/>
      <c r="O155" s="137"/>
      <c r="P155" s="137"/>
      <c r="Q155" s="137"/>
    </row>
    <row r="156" spans="2:17" x14ac:dyDescent="0.3">
      <c r="B156" s="173"/>
      <c r="C156" s="83"/>
      <c r="D156" s="83"/>
      <c r="E156" s="173"/>
      <c r="F156" s="173"/>
      <c r="G156" s="20"/>
      <c r="H156" s="173"/>
      <c r="I156" s="83"/>
      <c r="J156" s="83"/>
      <c r="K156" s="173"/>
      <c r="L156" s="173"/>
      <c r="M156" s="20"/>
      <c r="N156" s="173"/>
      <c r="O156" s="137"/>
      <c r="P156" s="137"/>
      <c r="Q156" s="137"/>
    </row>
    <row r="157" spans="2:17" x14ac:dyDescent="0.3">
      <c r="B157" s="173"/>
      <c r="C157" s="83"/>
      <c r="D157" s="83"/>
      <c r="E157" s="173"/>
      <c r="F157" s="173"/>
      <c r="G157" s="20"/>
      <c r="H157" s="173"/>
      <c r="I157" s="83"/>
      <c r="J157" s="83"/>
      <c r="K157" s="173"/>
      <c r="L157" s="173"/>
      <c r="M157" s="20"/>
      <c r="N157" s="173"/>
      <c r="O157" s="137"/>
      <c r="P157" s="137"/>
      <c r="Q157" s="137"/>
    </row>
    <row r="158" spans="2:17" x14ac:dyDescent="0.3">
      <c r="B158" s="173"/>
      <c r="C158" s="83"/>
      <c r="D158" s="83"/>
      <c r="E158" s="173"/>
      <c r="F158" s="173"/>
      <c r="G158" s="20"/>
      <c r="H158" s="173"/>
      <c r="I158" s="83"/>
      <c r="J158" s="83"/>
      <c r="K158" s="173"/>
      <c r="L158" s="173"/>
      <c r="M158" s="20"/>
      <c r="N158" s="173"/>
      <c r="O158" s="137"/>
      <c r="P158" s="137"/>
      <c r="Q158" s="137"/>
    </row>
    <row r="159" spans="2:17" x14ac:dyDescent="0.3">
      <c r="B159" s="173"/>
      <c r="C159" s="83"/>
      <c r="D159" s="83"/>
      <c r="E159" s="173"/>
      <c r="F159" s="173"/>
      <c r="G159" s="20"/>
      <c r="H159" s="173"/>
      <c r="I159" s="83"/>
      <c r="J159" s="83"/>
      <c r="K159" s="173"/>
      <c r="L159" s="173"/>
      <c r="M159" s="20"/>
      <c r="N159" s="173"/>
      <c r="O159" s="137"/>
      <c r="P159" s="137"/>
      <c r="Q159" s="137"/>
    </row>
    <row r="160" spans="2:17" x14ac:dyDescent="0.3">
      <c r="B160" s="173"/>
      <c r="C160" s="83"/>
      <c r="D160" s="83"/>
      <c r="E160" s="173"/>
      <c r="F160" s="173"/>
      <c r="G160" s="20"/>
      <c r="H160" s="173"/>
      <c r="I160" s="83"/>
      <c r="J160" s="83"/>
      <c r="K160" s="173"/>
      <c r="L160" s="173"/>
      <c r="M160" s="20"/>
      <c r="N160" s="173"/>
      <c r="O160" s="137"/>
      <c r="P160" s="137"/>
      <c r="Q160" s="137"/>
    </row>
    <row r="161" spans="2:17" x14ac:dyDescent="0.3">
      <c r="B161" s="173"/>
      <c r="C161" s="83"/>
      <c r="D161" s="83"/>
      <c r="E161" s="173"/>
      <c r="F161" s="173"/>
      <c r="G161" s="20"/>
      <c r="H161" s="173"/>
      <c r="I161" s="83"/>
      <c r="J161" s="83"/>
      <c r="K161" s="173"/>
      <c r="L161" s="173"/>
      <c r="M161" s="20"/>
      <c r="N161" s="173"/>
      <c r="O161" s="137"/>
      <c r="P161" s="137"/>
      <c r="Q161" s="137"/>
    </row>
    <row r="162" spans="2:17" x14ac:dyDescent="0.3">
      <c r="B162" s="173"/>
      <c r="C162" s="83"/>
      <c r="D162" s="83"/>
      <c r="E162" s="173"/>
      <c r="F162" s="173"/>
      <c r="G162" s="20"/>
      <c r="H162" s="173"/>
      <c r="I162" s="83"/>
      <c r="J162" s="83"/>
      <c r="K162" s="173"/>
      <c r="L162" s="173"/>
      <c r="M162" s="20"/>
      <c r="N162" s="173"/>
      <c r="O162" s="137"/>
      <c r="P162" s="137"/>
      <c r="Q162" s="137"/>
    </row>
    <row r="163" spans="2:17" x14ac:dyDescent="0.3">
      <c r="B163" s="173"/>
      <c r="C163" s="83"/>
      <c r="D163" s="83"/>
      <c r="E163" s="173"/>
      <c r="F163" s="173"/>
      <c r="G163" s="20"/>
      <c r="H163" s="173"/>
      <c r="I163" s="83"/>
      <c r="J163" s="83"/>
      <c r="K163" s="173"/>
      <c r="L163" s="173"/>
      <c r="M163" s="20"/>
      <c r="N163" s="173"/>
      <c r="O163" s="137"/>
      <c r="P163" s="137"/>
      <c r="Q163" s="137"/>
    </row>
    <row r="164" spans="2:17" x14ac:dyDescent="0.3">
      <c r="B164" s="173"/>
      <c r="C164" s="83"/>
      <c r="D164" s="83"/>
      <c r="E164" s="173"/>
      <c r="F164" s="173"/>
      <c r="G164" s="20"/>
      <c r="H164" s="173"/>
      <c r="I164" s="83"/>
      <c r="J164" s="83"/>
      <c r="K164" s="173"/>
      <c r="L164" s="173"/>
      <c r="M164" s="20"/>
      <c r="N164" s="173"/>
      <c r="O164" s="137"/>
      <c r="P164" s="137"/>
      <c r="Q164" s="137"/>
    </row>
    <row r="165" spans="2:17" x14ac:dyDescent="0.3">
      <c r="B165" s="173"/>
      <c r="C165" s="83"/>
      <c r="D165" s="83"/>
      <c r="E165" s="173"/>
      <c r="F165" s="173"/>
      <c r="G165" s="20"/>
      <c r="H165" s="173"/>
      <c r="I165" s="83"/>
      <c r="J165" s="83"/>
      <c r="K165" s="173"/>
      <c r="L165" s="173"/>
      <c r="M165" s="20"/>
      <c r="N165" s="173"/>
      <c r="O165" s="137"/>
      <c r="P165" s="137"/>
      <c r="Q165" s="137"/>
    </row>
    <row r="166" spans="2:17" x14ac:dyDescent="0.3">
      <c r="B166" s="173"/>
      <c r="C166" s="83"/>
      <c r="D166" s="83"/>
      <c r="E166" s="173"/>
      <c r="F166" s="173"/>
      <c r="G166" s="20"/>
      <c r="H166" s="173"/>
      <c r="I166" s="83"/>
      <c r="J166" s="83"/>
      <c r="K166" s="173"/>
      <c r="L166" s="173"/>
      <c r="M166" s="20"/>
      <c r="N166" s="173"/>
      <c r="O166" s="137"/>
      <c r="P166" s="137"/>
      <c r="Q166" s="137"/>
    </row>
    <row r="167" spans="2:17" x14ac:dyDescent="0.3">
      <c r="B167" s="173"/>
      <c r="C167" s="83"/>
      <c r="D167" s="83"/>
      <c r="E167" s="173"/>
      <c r="F167" s="173"/>
      <c r="G167" s="20"/>
      <c r="H167" s="173"/>
      <c r="I167" s="83"/>
      <c r="J167" s="83"/>
      <c r="K167" s="173"/>
      <c r="L167" s="173"/>
      <c r="M167" s="20"/>
      <c r="N167" s="173"/>
      <c r="O167" s="137"/>
      <c r="P167" s="137"/>
      <c r="Q167" s="137"/>
    </row>
    <row r="168" spans="2:17" x14ac:dyDescent="0.3">
      <c r="B168" s="173"/>
      <c r="C168" s="83"/>
      <c r="D168" s="83"/>
      <c r="E168" s="173"/>
      <c r="F168" s="173"/>
      <c r="G168" s="20"/>
      <c r="H168" s="173"/>
      <c r="I168" s="83"/>
      <c r="J168" s="83"/>
      <c r="K168" s="173"/>
      <c r="L168" s="173"/>
      <c r="M168" s="20"/>
      <c r="N168" s="173"/>
      <c r="O168" s="137"/>
      <c r="P168" s="137"/>
      <c r="Q168" s="137"/>
    </row>
    <row r="169" spans="2:17" x14ac:dyDescent="0.3">
      <c r="B169" s="173"/>
      <c r="C169" s="83"/>
      <c r="D169" s="83"/>
      <c r="E169" s="173"/>
      <c r="F169" s="173"/>
      <c r="G169" s="20"/>
      <c r="H169" s="173"/>
      <c r="I169" s="83"/>
      <c r="J169" s="83"/>
      <c r="K169" s="173"/>
      <c r="L169" s="173"/>
      <c r="M169" s="20"/>
      <c r="N169" s="173"/>
      <c r="O169" s="137"/>
      <c r="P169" s="137"/>
      <c r="Q169" s="137"/>
    </row>
    <row r="170" spans="2:17" x14ac:dyDescent="0.3">
      <c r="B170" s="173"/>
      <c r="C170" s="83"/>
      <c r="D170" s="83"/>
      <c r="E170" s="173"/>
      <c r="F170" s="173"/>
      <c r="G170" s="20"/>
      <c r="H170" s="173"/>
      <c r="I170" s="83"/>
      <c r="J170" s="83"/>
      <c r="K170" s="173"/>
      <c r="L170" s="173"/>
      <c r="M170" s="20"/>
      <c r="N170" s="173"/>
      <c r="O170" s="137"/>
      <c r="P170" s="137"/>
      <c r="Q170" s="137"/>
    </row>
    <row r="171" spans="2:17" x14ac:dyDescent="0.3">
      <c r="B171" s="173"/>
      <c r="C171" s="83"/>
      <c r="D171" s="83"/>
      <c r="E171" s="173"/>
      <c r="F171" s="173"/>
      <c r="G171" s="20"/>
      <c r="H171" s="173"/>
      <c r="I171" s="83"/>
      <c r="J171" s="83"/>
      <c r="K171" s="173"/>
      <c r="L171" s="173"/>
      <c r="M171" s="20"/>
      <c r="N171" s="173"/>
      <c r="O171" s="137"/>
      <c r="P171" s="137"/>
      <c r="Q171" s="137"/>
    </row>
    <row r="172" spans="2:17" x14ac:dyDescent="0.3">
      <c r="B172" s="173"/>
      <c r="C172" s="83"/>
      <c r="D172" s="83"/>
      <c r="E172" s="173"/>
      <c r="F172" s="173"/>
      <c r="G172" s="20"/>
      <c r="H172" s="173"/>
      <c r="I172" s="83"/>
      <c r="J172" s="83"/>
      <c r="K172" s="173"/>
      <c r="L172" s="173"/>
      <c r="M172" s="20"/>
      <c r="N172" s="173"/>
      <c r="O172" s="137"/>
      <c r="P172" s="137"/>
      <c r="Q172" s="137"/>
    </row>
    <row r="173" spans="2:17" x14ac:dyDescent="0.3">
      <c r="B173" s="173"/>
      <c r="C173" s="83"/>
      <c r="D173" s="83"/>
      <c r="E173" s="173"/>
      <c r="F173" s="173"/>
      <c r="G173" s="20"/>
      <c r="H173" s="173"/>
      <c r="I173" s="83"/>
      <c r="J173" s="83"/>
      <c r="K173" s="173"/>
      <c r="L173" s="173"/>
      <c r="M173" s="20"/>
      <c r="N173" s="173"/>
      <c r="O173" s="137"/>
      <c r="P173" s="137"/>
      <c r="Q173" s="137"/>
    </row>
    <row r="174" spans="2:17" x14ac:dyDescent="0.3">
      <c r="B174" s="173"/>
      <c r="C174" s="83"/>
      <c r="D174" s="83"/>
      <c r="E174" s="173"/>
      <c r="F174" s="173"/>
      <c r="G174" s="20"/>
      <c r="H174" s="173"/>
      <c r="I174" s="83"/>
      <c r="J174" s="83"/>
      <c r="K174" s="173"/>
      <c r="L174" s="173"/>
      <c r="M174" s="20"/>
      <c r="N174" s="173"/>
      <c r="O174" s="137"/>
      <c r="P174" s="137"/>
      <c r="Q174" s="137"/>
    </row>
    <row r="175" spans="2:17" x14ac:dyDescent="0.3">
      <c r="B175" s="173"/>
      <c r="C175" s="83"/>
      <c r="D175" s="83"/>
      <c r="E175" s="173"/>
      <c r="F175" s="173"/>
      <c r="G175" s="20"/>
      <c r="H175" s="173"/>
      <c r="I175" s="83"/>
      <c r="J175" s="83"/>
      <c r="K175" s="173"/>
      <c r="L175" s="173"/>
      <c r="M175" s="20"/>
      <c r="N175" s="173"/>
      <c r="O175" s="137"/>
      <c r="P175" s="137"/>
      <c r="Q175" s="137"/>
    </row>
    <row r="176" spans="2:17" x14ac:dyDescent="0.3">
      <c r="B176" s="173"/>
      <c r="C176" s="83"/>
      <c r="D176" s="83"/>
      <c r="E176" s="173"/>
      <c r="F176" s="173"/>
      <c r="G176" s="20"/>
      <c r="H176" s="173"/>
      <c r="I176" s="83"/>
      <c r="J176" s="83"/>
      <c r="K176" s="173"/>
      <c r="L176" s="173"/>
      <c r="M176" s="20"/>
      <c r="N176" s="173"/>
      <c r="O176" s="137"/>
      <c r="P176" s="137"/>
      <c r="Q176" s="137"/>
    </row>
    <row r="177" spans="2:17" x14ac:dyDescent="0.3">
      <c r="B177" s="173"/>
      <c r="C177" s="83"/>
      <c r="D177" s="83"/>
      <c r="E177" s="173"/>
      <c r="F177" s="173"/>
      <c r="G177" s="20"/>
      <c r="H177" s="173"/>
      <c r="I177" s="83"/>
      <c r="J177" s="83"/>
      <c r="K177" s="173"/>
      <c r="L177" s="173"/>
      <c r="M177" s="20"/>
      <c r="N177" s="173"/>
      <c r="O177" s="137"/>
      <c r="P177" s="137"/>
      <c r="Q177" s="137"/>
    </row>
    <row r="178" spans="2:17" x14ac:dyDescent="0.3">
      <c r="B178" s="173"/>
      <c r="C178" s="83"/>
      <c r="D178" s="83"/>
      <c r="E178" s="173"/>
      <c r="F178" s="173"/>
      <c r="G178" s="20"/>
      <c r="H178" s="173"/>
      <c r="I178" s="83"/>
      <c r="J178" s="83"/>
      <c r="K178" s="173"/>
      <c r="L178" s="173"/>
      <c r="M178" s="20"/>
      <c r="N178" s="173"/>
      <c r="O178" s="137"/>
      <c r="P178" s="137"/>
      <c r="Q178" s="137"/>
    </row>
    <row r="179" spans="2:17" x14ac:dyDescent="0.3">
      <c r="B179" s="173"/>
      <c r="C179" s="83"/>
      <c r="D179" s="83"/>
      <c r="E179" s="173"/>
      <c r="F179" s="173"/>
      <c r="G179" s="20"/>
      <c r="H179" s="173"/>
      <c r="I179" s="83"/>
      <c r="J179" s="83"/>
      <c r="K179" s="173"/>
      <c r="L179" s="173"/>
      <c r="M179" s="20"/>
      <c r="N179" s="173"/>
      <c r="O179" s="137"/>
      <c r="P179" s="137"/>
      <c r="Q179" s="137"/>
    </row>
    <row r="180" spans="2:17" x14ac:dyDescent="0.3">
      <c r="B180" s="173"/>
      <c r="C180" s="83"/>
      <c r="D180" s="83"/>
      <c r="E180" s="173"/>
      <c r="F180" s="173"/>
      <c r="G180" s="20"/>
      <c r="H180" s="173"/>
      <c r="I180" s="83"/>
      <c r="J180" s="83"/>
      <c r="K180" s="173"/>
      <c r="L180" s="173"/>
      <c r="M180" s="20"/>
      <c r="N180" s="173"/>
      <c r="O180" s="137"/>
      <c r="P180" s="137"/>
      <c r="Q180" s="137"/>
    </row>
    <row r="181" spans="2:17" x14ac:dyDescent="0.3">
      <c r="B181" s="173"/>
      <c r="C181" s="83"/>
      <c r="D181" s="83"/>
      <c r="E181" s="173"/>
      <c r="F181" s="173"/>
      <c r="G181" s="20"/>
      <c r="H181" s="173"/>
      <c r="I181" s="83"/>
      <c r="J181" s="83"/>
      <c r="K181" s="173"/>
      <c r="L181" s="173"/>
      <c r="M181" s="20"/>
      <c r="N181" s="173"/>
      <c r="O181" s="137"/>
      <c r="P181" s="137"/>
      <c r="Q181" s="137"/>
    </row>
    <row r="182" spans="2:17" x14ac:dyDescent="0.3">
      <c r="B182" s="173"/>
      <c r="C182" s="83"/>
      <c r="D182" s="83"/>
      <c r="E182" s="173"/>
      <c r="F182" s="173"/>
      <c r="G182" s="20"/>
      <c r="H182" s="173"/>
      <c r="I182" s="83"/>
      <c r="J182" s="83"/>
      <c r="K182" s="173"/>
      <c r="L182" s="173"/>
      <c r="M182" s="20"/>
      <c r="N182" s="173"/>
      <c r="O182" s="137"/>
      <c r="P182" s="137"/>
      <c r="Q182" s="137"/>
    </row>
    <row r="183" spans="2:17" x14ac:dyDescent="0.3">
      <c r="B183" s="173"/>
      <c r="C183" s="83"/>
      <c r="D183" s="83"/>
      <c r="E183" s="173"/>
      <c r="F183" s="173"/>
      <c r="G183" s="20"/>
      <c r="H183" s="173"/>
      <c r="I183" s="83"/>
      <c r="J183" s="83"/>
      <c r="K183" s="173"/>
      <c r="L183" s="173"/>
      <c r="M183" s="20"/>
      <c r="N183" s="173"/>
      <c r="O183" s="137"/>
      <c r="P183" s="137"/>
      <c r="Q183" s="137"/>
    </row>
    <row r="184" spans="2:17" x14ac:dyDescent="0.3">
      <c r="B184" s="173"/>
      <c r="C184" s="83"/>
      <c r="D184" s="83"/>
      <c r="E184" s="173"/>
      <c r="F184" s="173"/>
      <c r="G184" s="20"/>
      <c r="H184" s="173"/>
      <c r="I184" s="83"/>
      <c r="J184" s="83"/>
      <c r="K184" s="173"/>
      <c r="L184" s="173"/>
      <c r="M184" s="20"/>
      <c r="N184" s="173"/>
      <c r="O184" s="137"/>
      <c r="P184" s="137"/>
      <c r="Q184" s="137"/>
    </row>
    <row r="185" spans="2:17" x14ac:dyDescent="0.3">
      <c r="B185" s="173"/>
      <c r="C185" s="83"/>
      <c r="D185" s="83"/>
      <c r="E185" s="173"/>
      <c r="F185" s="173"/>
      <c r="G185" s="20"/>
      <c r="H185" s="173"/>
      <c r="I185" s="83"/>
      <c r="J185" s="83"/>
      <c r="K185" s="173"/>
      <c r="L185" s="173"/>
      <c r="M185" s="20"/>
      <c r="N185" s="173"/>
      <c r="O185" s="137"/>
      <c r="P185" s="137"/>
      <c r="Q185" s="137"/>
    </row>
    <row r="186" spans="2:17" x14ac:dyDescent="0.3">
      <c r="B186" s="173"/>
      <c r="C186" s="83"/>
      <c r="D186" s="83"/>
      <c r="E186" s="173"/>
      <c r="F186" s="173"/>
      <c r="G186" s="20"/>
      <c r="H186" s="173"/>
      <c r="I186" s="83"/>
      <c r="J186" s="83"/>
      <c r="K186" s="173"/>
      <c r="L186" s="173"/>
      <c r="M186" s="20"/>
      <c r="N186" s="173"/>
      <c r="O186" s="137"/>
      <c r="P186" s="137"/>
      <c r="Q186" s="137"/>
    </row>
    <row r="187" spans="2:17" x14ac:dyDescent="0.3">
      <c r="B187" s="173"/>
      <c r="C187" s="83"/>
      <c r="D187" s="83"/>
      <c r="E187" s="173"/>
      <c r="F187" s="173"/>
      <c r="G187" s="20"/>
      <c r="H187" s="173"/>
      <c r="I187" s="83"/>
      <c r="J187" s="83"/>
      <c r="K187" s="173"/>
      <c r="L187" s="173"/>
      <c r="M187" s="20"/>
      <c r="N187" s="173"/>
      <c r="O187" s="137"/>
      <c r="P187" s="137"/>
      <c r="Q187" s="137"/>
    </row>
    <row r="188" spans="2:17" x14ac:dyDescent="0.3">
      <c r="B188" s="173"/>
      <c r="C188" s="83"/>
      <c r="D188" s="83"/>
      <c r="E188" s="173"/>
      <c r="F188" s="173"/>
      <c r="G188" s="20"/>
      <c r="H188" s="173"/>
      <c r="I188" s="83"/>
      <c r="J188" s="83"/>
      <c r="K188" s="173"/>
      <c r="L188" s="173"/>
      <c r="M188" s="20"/>
      <c r="N188" s="173"/>
      <c r="O188" s="137"/>
      <c r="P188" s="137"/>
      <c r="Q188" s="137"/>
    </row>
    <row r="189" spans="2:17" x14ac:dyDescent="0.3">
      <c r="B189" s="173"/>
      <c r="C189" s="83"/>
      <c r="D189" s="83"/>
      <c r="E189" s="173"/>
      <c r="F189" s="173"/>
      <c r="G189" s="20"/>
      <c r="H189" s="173"/>
      <c r="I189" s="83"/>
      <c r="J189" s="83"/>
      <c r="K189" s="173"/>
      <c r="L189" s="173"/>
      <c r="M189" s="20"/>
      <c r="N189" s="173"/>
      <c r="O189" s="137"/>
      <c r="P189" s="137"/>
      <c r="Q189" s="137"/>
    </row>
    <row r="190" spans="2:17" x14ac:dyDescent="0.3">
      <c r="B190" s="173"/>
      <c r="C190" s="83"/>
      <c r="D190" s="83"/>
      <c r="E190" s="173"/>
      <c r="F190" s="173"/>
      <c r="G190" s="20"/>
      <c r="H190" s="173"/>
      <c r="I190" s="83"/>
      <c r="J190" s="83"/>
      <c r="K190" s="173"/>
      <c r="L190" s="173"/>
      <c r="M190" s="20"/>
      <c r="N190" s="173"/>
      <c r="O190" s="137"/>
      <c r="P190" s="137"/>
      <c r="Q190" s="137"/>
    </row>
    <row r="191" spans="2:17" x14ac:dyDescent="0.3">
      <c r="B191" s="173"/>
      <c r="C191" s="83"/>
      <c r="D191" s="83"/>
      <c r="E191" s="173"/>
      <c r="F191" s="173"/>
      <c r="G191" s="20"/>
      <c r="H191" s="173"/>
      <c r="I191" s="83"/>
      <c r="J191" s="83"/>
      <c r="K191" s="173"/>
      <c r="L191" s="173"/>
      <c r="M191" s="20"/>
      <c r="N191" s="173"/>
      <c r="O191" s="137"/>
      <c r="P191" s="137"/>
      <c r="Q191" s="137"/>
    </row>
    <row r="192" spans="2:17" x14ac:dyDescent="0.3">
      <c r="B192" s="173"/>
      <c r="C192" s="83"/>
      <c r="D192" s="83"/>
      <c r="E192" s="173"/>
      <c r="F192" s="173"/>
      <c r="G192" s="20"/>
      <c r="H192" s="173"/>
      <c r="I192" s="83"/>
      <c r="J192" s="83"/>
      <c r="K192" s="173"/>
      <c r="L192" s="173"/>
      <c r="M192" s="20"/>
      <c r="N192" s="173"/>
      <c r="O192" s="137"/>
      <c r="P192" s="137"/>
      <c r="Q192" s="137"/>
    </row>
    <row r="193" spans="2:17" x14ac:dyDescent="0.3">
      <c r="B193" s="173"/>
      <c r="C193" s="83"/>
      <c r="D193" s="83"/>
      <c r="E193" s="173"/>
      <c r="F193" s="173"/>
      <c r="G193" s="20"/>
      <c r="H193" s="173"/>
      <c r="I193" s="83"/>
      <c r="J193" s="83"/>
      <c r="K193" s="173"/>
      <c r="L193" s="173"/>
      <c r="M193" s="20"/>
      <c r="N193" s="173"/>
      <c r="O193" s="137"/>
      <c r="P193" s="137"/>
      <c r="Q193" s="137"/>
    </row>
    <row r="194" spans="2:17" x14ac:dyDescent="0.3">
      <c r="B194" s="173"/>
      <c r="C194" s="83"/>
      <c r="D194" s="83"/>
      <c r="E194" s="173"/>
      <c r="F194" s="173"/>
      <c r="G194" s="20"/>
      <c r="H194" s="173"/>
      <c r="I194" s="83"/>
      <c r="J194" s="83"/>
      <c r="K194" s="173"/>
      <c r="L194" s="173"/>
      <c r="M194" s="20"/>
      <c r="N194" s="173"/>
      <c r="O194" s="137"/>
      <c r="P194" s="137"/>
      <c r="Q194" s="137"/>
    </row>
    <row r="195" spans="2:17" x14ac:dyDescent="0.3">
      <c r="B195" s="173"/>
      <c r="C195" s="83"/>
      <c r="D195" s="83"/>
      <c r="E195" s="173"/>
      <c r="F195" s="173"/>
      <c r="G195" s="20"/>
      <c r="H195" s="173"/>
      <c r="I195" s="83"/>
      <c r="J195" s="83"/>
      <c r="K195" s="173"/>
      <c r="L195" s="173"/>
      <c r="M195" s="20"/>
      <c r="N195" s="173"/>
      <c r="O195" s="137"/>
      <c r="P195" s="137"/>
      <c r="Q195" s="137"/>
    </row>
    <row r="196" spans="2:17" x14ac:dyDescent="0.3">
      <c r="B196" s="173"/>
      <c r="C196" s="83"/>
      <c r="D196" s="83"/>
      <c r="E196" s="173"/>
      <c r="F196" s="173"/>
      <c r="G196" s="20"/>
      <c r="H196" s="173"/>
      <c r="I196" s="83"/>
      <c r="J196" s="83"/>
      <c r="K196" s="173"/>
      <c r="L196" s="173"/>
      <c r="M196" s="20"/>
      <c r="N196" s="173"/>
      <c r="O196" s="137"/>
      <c r="P196" s="137"/>
      <c r="Q196" s="137"/>
    </row>
    <row r="197" spans="2:17" x14ac:dyDescent="0.3">
      <c r="B197" s="173"/>
      <c r="C197" s="83"/>
      <c r="D197" s="83"/>
      <c r="E197" s="173"/>
      <c r="F197" s="173"/>
      <c r="G197" s="20"/>
      <c r="H197" s="173"/>
      <c r="I197" s="83"/>
      <c r="J197" s="83"/>
      <c r="K197" s="173"/>
      <c r="L197" s="173"/>
      <c r="M197" s="20"/>
      <c r="N197" s="173"/>
      <c r="O197" s="137"/>
      <c r="P197" s="137"/>
      <c r="Q197" s="137"/>
    </row>
    <row r="198" spans="2:17" x14ac:dyDescent="0.3">
      <c r="B198" s="173"/>
      <c r="C198" s="83"/>
      <c r="D198" s="83"/>
      <c r="E198" s="173"/>
      <c r="F198" s="173"/>
      <c r="G198" s="20"/>
      <c r="H198" s="173"/>
      <c r="I198" s="83"/>
      <c r="J198" s="83"/>
      <c r="K198" s="173"/>
      <c r="L198" s="173"/>
      <c r="M198" s="20"/>
      <c r="N198" s="173"/>
      <c r="O198" s="137"/>
      <c r="P198" s="137"/>
      <c r="Q198" s="137"/>
    </row>
    <row r="199" spans="2:17" x14ac:dyDescent="0.3">
      <c r="B199" s="173"/>
      <c r="C199" s="83"/>
      <c r="D199" s="83"/>
      <c r="E199" s="173"/>
      <c r="F199" s="173"/>
      <c r="G199" s="20"/>
      <c r="H199" s="173"/>
      <c r="I199" s="83"/>
      <c r="J199" s="83"/>
      <c r="K199" s="173"/>
      <c r="L199" s="173"/>
      <c r="M199" s="20"/>
      <c r="N199" s="173"/>
      <c r="O199" s="137"/>
      <c r="P199" s="137"/>
      <c r="Q199" s="137"/>
    </row>
    <row r="200" spans="2:17" x14ac:dyDescent="0.3">
      <c r="B200" s="173"/>
      <c r="C200" s="83"/>
      <c r="D200" s="83"/>
      <c r="E200" s="173"/>
      <c r="F200" s="173"/>
      <c r="G200" s="20"/>
      <c r="H200" s="173"/>
      <c r="I200" s="83"/>
      <c r="J200" s="83"/>
      <c r="K200" s="173"/>
      <c r="L200" s="173"/>
      <c r="M200" s="20"/>
      <c r="N200" s="173"/>
      <c r="O200" s="137"/>
      <c r="P200" s="137"/>
      <c r="Q200" s="137"/>
    </row>
    <row r="201" spans="2:17" x14ac:dyDescent="0.3">
      <c r="B201" s="173"/>
      <c r="C201" s="83"/>
      <c r="D201" s="83"/>
      <c r="E201" s="173"/>
      <c r="F201" s="173"/>
      <c r="G201" s="20"/>
      <c r="H201" s="173"/>
      <c r="I201" s="83"/>
      <c r="J201" s="83"/>
      <c r="K201" s="173"/>
      <c r="L201" s="173"/>
      <c r="M201" s="20"/>
      <c r="N201" s="173"/>
      <c r="O201" s="137"/>
      <c r="P201" s="137"/>
      <c r="Q201" s="137"/>
    </row>
    <row r="202" spans="2:17" x14ac:dyDescent="0.3">
      <c r="B202" s="173"/>
      <c r="C202" s="83"/>
      <c r="D202" s="83"/>
      <c r="E202" s="173"/>
      <c r="F202" s="173"/>
      <c r="G202" s="20"/>
      <c r="H202" s="173"/>
      <c r="I202" s="83"/>
      <c r="J202" s="83"/>
      <c r="K202" s="173"/>
      <c r="L202" s="173"/>
      <c r="M202" s="20"/>
      <c r="N202" s="173"/>
      <c r="O202" s="137"/>
      <c r="P202" s="137"/>
      <c r="Q202" s="137"/>
    </row>
    <row r="203" spans="2:17" x14ac:dyDescent="0.3">
      <c r="B203" s="173"/>
      <c r="C203" s="83"/>
      <c r="D203" s="83"/>
      <c r="E203" s="173"/>
      <c r="F203" s="173"/>
      <c r="G203" s="20"/>
      <c r="H203" s="173"/>
      <c r="I203" s="83"/>
      <c r="J203" s="83"/>
      <c r="K203" s="173"/>
      <c r="L203" s="173"/>
      <c r="M203" s="20"/>
      <c r="N203" s="173"/>
      <c r="O203" s="137"/>
      <c r="P203" s="137"/>
      <c r="Q203" s="137"/>
    </row>
    <row r="204" spans="2:17" x14ac:dyDescent="0.3">
      <c r="B204" s="173"/>
      <c r="C204" s="83"/>
      <c r="D204" s="83"/>
      <c r="E204" s="173"/>
      <c r="F204" s="173"/>
      <c r="G204" s="20"/>
      <c r="H204" s="173"/>
      <c r="I204" s="83"/>
      <c r="J204" s="83"/>
      <c r="K204" s="173"/>
      <c r="L204" s="173"/>
      <c r="M204" s="20"/>
      <c r="N204" s="173"/>
      <c r="O204" s="137"/>
      <c r="P204" s="137"/>
      <c r="Q204" s="137"/>
    </row>
    <row r="205" spans="2:17" x14ac:dyDescent="0.3">
      <c r="B205" s="173"/>
      <c r="C205" s="83"/>
      <c r="D205" s="83"/>
      <c r="E205" s="173"/>
      <c r="F205" s="173"/>
      <c r="G205" s="20"/>
      <c r="H205" s="173"/>
      <c r="I205" s="83"/>
      <c r="J205" s="83"/>
      <c r="K205" s="173"/>
      <c r="L205" s="173"/>
      <c r="M205" s="20"/>
      <c r="N205" s="173"/>
      <c r="O205" s="137"/>
      <c r="P205" s="137"/>
      <c r="Q205" s="137"/>
    </row>
    <row r="206" spans="2:17" x14ac:dyDescent="0.3">
      <c r="B206" s="173"/>
      <c r="C206" s="83"/>
      <c r="D206" s="83"/>
      <c r="E206" s="173"/>
      <c r="F206" s="173"/>
      <c r="G206" s="20"/>
      <c r="H206" s="173"/>
      <c r="I206" s="83"/>
      <c r="J206" s="83"/>
      <c r="K206" s="173"/>
      <c r="L206" s="173"/>
      <c r="M206" s="20"/>
      <c r="N206" s="173"/>
      <c r="O206" s="137"/>
      <c r="P206" s="137"/>
      <c r="Q206" s="137"/>
    </row>
    <row r="207" spans="2:17" x14ac:dyDescent="0.3">
      <c r="B207" s="173"/>
      <c r="C207" s="83"/>
      <c r="D207" s="83"/>
      <c r="E207" s="173"/>
      <c r="F207" s="173"/>
      <c r="G207" s="20"/>
      <c r="H207" s="173"/>
      <c r="I207" s="83"/>
      <c r="J207" s="83"/>
      <c r="K207" s="173"/>
      <c r="L207" s="173"/>
      <c r="M207" s="20"/>
      <c r="N207" s="173"/>
      <c r="O207" s="137"/>
      <c r="P207" s="137"/>
      <c r="Q207" s="137"/>
    </row>
    <row r="208" spans="2:17" x14ac:dyDescent="0.3">
      <c r="B208" s="173"/>
      <c r="C208" s="83"/>
      <c r="D208" s="83"/>
      <c r="E208" s="173"/>
      <c r="F208" s="173"/>
      <c r="G208" s="20"/>
      <c r="H208" s="173"/>
      <c r="I208" s="83"/>
      <c r="J208" s="83"/>
      <c r="K208" s="173"/>
      <c r="L208" s="173"/>
      <c r="M208" s="20"/>
      <c r="N208" s="173"/>
      <c r="O208" s="137"/>
      <c r="P208" s="137"/>
      <c r="Q208" s="137"/>
    </row>
    <row r="209" spans="2:17" x14ac:dyDescent="0.3">
      <c r="B209" s="173"/>
      <c r="C209" s="83"/>
      <c r="D209" s="83"/>
      <c r="E209" s="173"/>
      <c r="F209" s="173"/>
      <c r="G209" s="20"/>
      <c r="H209" s="173"/>
      <c r="I209" s="83"/>
      <c r="J209" s="83"/>
      <c r="K209" s="173"/>
      <c r="L209" s="173"/>
      <c r="M209" s="20"/>
      <c r="N209" s="173"/>
      <c r="O209" s="137"/>
      <c r="P209" s="137"/>
      <c r="Q209" s="137"/>
    </row>
    <row r="210" spans="2:17" x14ac:dyDescent="0.3">
      <c r="B210" s="173"/>
      <c r="C210" s="83"/>
      <c r="D210" s="83"/>
      <c r="E210" s="173"/>
      <c r="F210" s="173"/>
      <c r="G210" s="20"/>
      <c r="H210" s="173"/>
      <c r="I210" s="83"/>
      <c r="J210" s="83"/>
      <c r="K210" s="173"/>
      <c r="L210" s="173"/>
      <c r="M210" s="20"/>
      <c r="N210" s="173"/>
      <c r="O210" s="137"/>
      <c r="P210" s="137"/>
      <c r="Q210" s="137"/>
    </row>
    <row r="211" spans="2:17" x14ac:dyDescent="0.3">
      <c r="B211" s="173"/>
      <c r="C211" s="83"/>
      <c r="D211" s="83"/>
      <c r="E211" s="173"/>
      <c r="F211" s="173"/>
      <c r="G211" s="20"/>
      <c r="H211" s="173"/>
      <c r="I211" s="83"/>
      <c r="J211" s="83"/>
      <c r="K211" s="173"/>
      <c r="L211" s="173"/>
      <c r="M211" s="20"/>
      <c r="N211" s="173"/>
      <c r="O211" s="137"/>
      <c r="P211" s="137"/>
      <c r="Q211" s="137"/>
    </row>
    <row r="212" spans="2:17" x14ac:dyDescent="0.3">
      <c r="B212" s="173"/>
      <c r="C212" s="83"/>
      <c r="D212" s="83"/>
      <c r="E212" s="173"/>
      <c r="F212" s="173"/>
      <c r="G212" s="20"/>
      <c r="H212" s="173"/>
      <c r="I212" s="83"/>
      <c r="J212" s="83"/>
      <c r="K212" s="173"/>
      <c r="L212" s="173"/>
      <c r="M212" s="20"/>
      <c r="N212" s="173"/>
      <c r="O212" s="137"/>
      <c r="P212" s="137"/>
      <c r="Q212" s="137"/>
    </row>
    <row r="213" spans="2:17" x14ac:dyDescent="0.3">
      <c r="B213" s="173"/>
      <c r="C213" s="83"/>
      <c r="D213" s="83"/>
      <c r="E213" s="173"/>
      <c r="F213" s="173"/>
      <c r="G213" s="20"/>
      <c r="H213" s="173"/>
      <c r="I213" s="83"/>
      <c r="J213" s="83"/>
      <c r="K213" s="173"/>
      <c r="L213" s="173"/>
      <c r="M213" s="20"/>
      <c r="N213" s="173"/>
      <c r="O213" s="137"/>
      <c r="P213" s="137"/>
      <c r="Q213" s="137"/>
    </row>
    <row r="214" spans="2:17" x14ac:dyDescent="0.3">
      <c r="B214" s="173"/>
      <c r="C214" s="83"/>
      <c r="D214" s="83"/>
      <c r="E214" s="173"/>
      <c r="F214" s="173"/>
      <c r="G214" s="20"/>
      <c r="H214" s="173"/>
      <c r="I214" s="83"/>
      <c r="J214" s="83"/>
      <c r="K214" s="173"/>
      <c r="L214" s="173"/>
      <c r="M214" s="20"/>
      <c r="N214" s="173"/>
      <c r="O214" s="137"/>
      <c r="P214" s="137"/>
      <c r="Q214" s="137"/>
    </row>
    <row r="215" spans="2:17" x14ac:dyDescent="0.3">
      <c r="B215" s="173"/>
      <c r="C215" s="83"/>
      <c r="D215" s="83"/>
      <c r="E215" s="173"/>
      <c r="F215" s="173"/>
      <c r="G215" s="20"/>
      <c r="H215" s="173"/>
      <c r="I215" s="83"/>
      <c r="J215" s="83"/>
      <c r="K215" s="173"/>
      <c r="L215" s="173"/>
      <c r="M215" s="20"/>
      <c r="N215" s="173"/>
      <c r="O215" s="137"/>
      <c r="P215" s="137"/>
      <c r="Q215" s="137"/>
    </row>
    <row r="216" spans="2:17" x14ac:dyDescent="0.3">
      <c r="B216" s="173"/>
      <c r="C216" s="83"/>
      <c r="D216" s="83"/>
      <c r="E216" s="173"/>
      <c r="F216" s="173"/>
      <c r="G216" s="20"/>
      <c r="H216" s="173"/>
      <c r="I216" s="83"/>
      <c r="J216" s="83"/>
      <c r="K216" s="173"/>
      <c r="L216" s="173"/>
      <c r="M216" s="20"/>
      <c r="N216" s="173"/>
      <c r="O216" s="137"/>
      <c r="P216" s="137"/>
      <c r="Q216" s="137"/>
    </row>
    <row r="217" spans="2:17" x14ac:dyDescent="0.3">
      <c r="B217" s="173"/>
      <c r="C217" s="83"/>
      <c r="D217" s="83"/>
      <c r="E217" s="173"/>
      <c r="F217" s="173"/>
      <c r="G217" s="20"/>
      <c r="H217" s="173"/>
      <c r="I217" s="83"/>
      <c r="J217" s="83"/>
      <c r="K217" s="173"/>
      <c r="L217" s="173"/>
      <c r="M217" s="20"/>
      <c r="N217" s="173"/>
      <c r="O217" s="137"/>
      <c r="P217" s="137"/>
      <c r="Q217" s="137"/>
    </row>
    <row r="218" spans="2:17" x14ac:dyDescent="0.3">
      <c r="B218" s="173"/>
      <c r="C218" s="83"/>
      <c r="D218" s="83"/>
      <c r="E218" s="173"/>
      <c r="F218" s="173"/>
      <c r="G218" s="20"/>
      <c r="H218" s="173"/>
      <c r="I218" s="83"/>
      <c r="J218" s="83"/>
      <c r="K218" s="173"/>
      <c r="L218" s="173"/>
      <c r="M218" s="20"/>
      <c r="N218" s="173"/>
      <c r="O218" s="137"/>
      <c r="P218" s="137"/>
      <c r="Q218" s="137"/>
    </row>
    <row r="219" spans="2:17" x14ac:dyDescent="0.3">
      <c r="B219" s="173"/>
      <c r="C219" s="83"/>
      <c r="D219" s="83"/>
      <c r="E219" s="173"/>
      <c r="F219" s="173"/>
      <c r="G219" s="20"/>
      <c r="H219" s="173"/>
      <c r="I219" s="83"/>
      <c r="J219" s="83"/>
      <c r="K219" s="173"/>
      <c r="L219" s="173"/>
      <c r="M219" s="20"/>
      <c r="N219" s="173"/>
      <c r="O219" s="137"/>
      <c r="P219" s="137"/>
      <c r="Q219" s="137"/>
    </row>
    <row r="220" spans="2:17" x14ac:dyDescent="0.3">
      <c r="B220" s="173"/>
      <c r="C220" s="83"/>
      <c r="D220" s="83"/>
      <c r="E220" s="173"/>
      <c r="F220" s="173"/>
      <c r="G220" s="20"/>
      <c r="H220" s="173"/>
      <c r="I220" s="83"/>
      <c r="J220" s="83"/>
      <c r="K220" s="173"/>
      <c r="L220" s="173"/>
      <c r="M220" s="20"/>
      <c r="N220" s="173"/>
      <c r="O220" s="137"/>
      <c r="P220" s="137"/>
      <c r="Q220" s="137"/>
    </row>
    <row r="221" spans="2:17" x14ac:dyDescent="0.3">
      <c r="B221" s="173"/>
      <c r="C221" s="83"/>
      <c r="D221" s="83"/>
      <c r="E221" s="173"/>
      <c r="F221" s="173"/>
      <c r="G221" s="20"/>
      <c r="H221" s="173"/>
      <c r="I221" s="83"/>
      <c r="J221" s="83"/>
      <c r="K221" s="173"/>
      <c r="L221" s="173"/>
      <c r="M221" s="20"/>
      <c r="N221" s="173"/>
      <c r="O221" s="137"/>
      <c r="P221" s="137"/>
      <c r="Q221" s="137"/>
    </row>
    <row r="222" spans="2:17" x14ac:dyDescent="0.3">
      <c r="B222" s="173"/>
      <c r="C222" s="83"/>
      <c r="D222" s="83"/>
      <c r="E222" s="173"/>
      <c r="F222" s="173"/>
      <c r="G222" s="20"/>
      <c r="H222" s="173"/>
      <c r="I222" s="83"/>
      <c r="J222" s="83"/>
      <c r="K222" s="173"/>
      <c r="L222" s="173"/>
      <c r="M222" s="20"/>
      <c r="N222" s="173"/>
      <c r="O222" s="137"/>
      <c r="P222" s="137"/>
      <c r="Q222" s="137"/>
    </row>
    <row r="223" spans="2:17" x14ac:dyDescent="0.3">
      <c r="B223" s="173"/>
      <c r="C223" s="83"/>
      <c r="D223" s="83"/>
      <c r="E223" s="173"/>
      <c r="F223" s="173"/>
      <c r="G223" s="20"/>
      <c r="H223" s="173"/>
      <c r="I223" s="83"/>
      <c r="J223" s="83"/>
      <c r="K223" s="173"/>
      <c r="L223" s="173"/>
      <c r="M223" s="20"/>
      <c r="N223" s="173"/>
      <c r="O223" s="137"/>
      <c r="P223" s="137"/>
      <c r="Q223" s="137"/>
    </row>
    <row r="224" spans="2:17" x14ac:dyDescent="0.3">
      <c r="B224" s="173"/>
      <c r="C224" s="83"/>
      <c r="D224" s="83"/>
      <c r="E224" s="173"/>
      <c r="F224" s="173"/>
      <c r="G224" s="20"/>
      <c r="H224" s="173"/>
      <c r="I224" s="83"/>
      <c r="J224" s="83"/>
      <c r="K224" s="173"/>
      <c r="L224" s="173"/>
      <c r="M224" s="20"/>
      <c r="N224" s="173"/>
      <c r="O224" s="137"/>
      <c r="P224" s="137"/>
      <c r="Q224" s="137"/>
    </row>
    <row r="225" spans="2:17" x14ac:dyDescent="0.3">
      <c r="B225" s="173"/>
      <c r="C225" s="83"/>
      <c r="D225" s="83"/>
      <c r="E225" s="173"/>
      <c r="F225" s="173"/>
      <c r="G225" s="20"/>
      <c r="H225" s="173"/>
      <c r="I225" s="83"/>
      <c r="J225" s="83"/>
      <c r="K225" s="173"/>
      <c r="L225" s="173"/>
      <c r="M225" s="20"/>
      <c r="N225" s="173"/>
      <c r="O225" s="137"/>
      <c r="P225" s="137"/>
      <c r="Q225" s="137"/>
    </row>
    <row r="226" spans="2:17" x14ac:dyDescent="0.3">
      <c r="B226" s="173"/>
      <c r="C226" s="83"/>
      <c r="D226" s="83"/>
      <c r="E226" s="173"/>
      <c r="F226" s="173"/>
      <c r="G226" s="20"/>
      <c r="H226" s="173"/>
      <c r="I226" s="83"/>
      <c r="J226" s="83"/>
      <c r="K226" s="173"/>
      <c r="L226" s="173"/>
      <c r="M226" s="20"/>
      <c r="N226" s="173"/>
      <c r="O226" s="137"/>
      <c r="P226" s="137"/>
      <c r="Q226" s="137"/>
    </row>
    <row r="227" spans="2:17" x14ac:dyDescent="0.3">
      <c r="B227" s="173"/>
      <c r="C227" s="83"/>
      <c r="D227" s="83"/>
      <c r="E227" s="173"/>
      <c r="F227" s="173"/>
      <c r="G227" s="20"/>
      <c r="H227" s="173"/>
      <c r="I227" s="83"/>
      <c r="J227" s="83"/>
      <c r="K227" s="173"/>
      <c r="L227" s="173"/>
      <c r="M227" s="20"/>
      <c r="N227" s="173"/>
      <c r="O227" s="137"/>
      <c r="P227" s="137"/>
      <c r="Q227" s="137"/>
    </row>
    <row r="228" spans="2:17" x14ac:dyDescent="0.3">
      <c r="B228" s="173"/>
      <c r="C228" s="83"/>
      <c r="D228" s="83"/>
      <c r="E228" s="173"/>
      <c r="F228" s="173"/>
      <c r="G228" s="20"/>
      <c r="H228" s="173"/>
      <c r="I228" s="83"/>
      <c r="J228" s="83"/>
      <c r="K228" s="173"/>
      <c r="L228" s="173"/>
      <c r="M228" s="20"/>
      <c r="N228" s="173"/>
      <c r="O228" s="137"/>
      <c r="P228" s="137"/>
      <c r="Q228" s="137"/>
    </row>
    <row r="229" spans="2:17" x14ac:dyDescent="0.3">
      <c r="B229" s="173"/>
      <c r="C229" s="83"/>
      <c r="D229" s="83"/>
      <c r="E229" s="173"/>
      <c r="F229" s="173"/>
      <c r="G229" s="20"/>
      <c r="H229" s="173"/>
      <c r="I229" s="83"/>
      <c r="J229" s="83"/>
      <c r="K229" s="173"/>
      <c r="L229" s="173"/>
      <c r="M229" s="20"/>
      <c r="N229" s="173"/>
      <c r="O229" s="137"/>
      <c r="P229" s="137"/>
      <c r="Q229" s="137"/>
    </row>
    <row r="230" spans="2:17" x14ac:dyDescent="0.3">
      <c r="B230" s="173"/>
      <c r="C230" s="83"/>
      <c r="D230" s="83"/>
      <c r="E230" s="173"/>
      <c r="F230" s="173"/>
      <c r="G230" s="20"/>
      <c r="H230" s="173"/>
      <c r="I230" s="83"/>
      <c r="J230" s="83"/>
      <c r="K230" s="173"/>
      <c r="L230" s="173"/>
      <c r="M230" s="20"/>
      <c r="N230" s="173"/>
      <c r="O230" s="137"/>
      <c r="P230" s="137"/>
      <c r="Q230" s="137"/>
    </row>
    <row r="231" spans="2:17" x14ac:dyDescent="0.3">
      <c r="B231" s="173"/>
      <c r="C231" s="83"/>
      <c r="D231" s="83"/>
      <c r="E231" s="173"/>
      <c r="F231" s="173"/>
      <c r="G231" s="20"/>
      <c r="H231" s="173"/>
      <c r="I231" s="83"/>
      <c r="J231" s="83"/>
      <c r="K231" s="173"/>
      <c r="L231" s="173"/>
      <c r="M231" s="20"/>
      <c r="N231" s="173"/>
      <c r="O231" s="137"/>
      <c r="P231" s="137"/>
      <c r="Q231" s="137"/>
    </row>
    <row r="232" spans="2:17" x14ac:dyDescent="0.3">
      <c r="B232" s="173"/>
      <c r="C232" s="83"/>
      <c r="D232" s="83"/>
      <c r="E232" s="173"/>
      <c r="F232" s="173"/>
      <c r="G232" s="20"/>
      <c r="H232" s="173"/>
      <c r="I232" s="83"/>
      <c r="J232" s="83"/>
      <c r="K232" s="173"/>
      <c r="L232" s="173"/>
      <c r="M232" s="20"/>
      <c r="N232" s="173"/>
      <c r="O232" s="137"/>
      <c r="P232" s="137"/>
      <c r="Q232" s="137"/>
    </row>
    <row r="233" spans="2:17" x14ac:dyDescent="0.3">
      <c r="B233" s="173"/>
      <c r="C233" s="83"/>
      <c r="D233" s="83"/>
      <c r="E233" s="173"/>
      <c r="F233" s="173"/>
      <c r="G233" s="20"/>
      <c r="H233" s="173"/>
      <c r="I233" s="83"/>
      <c r="J233" s="83"/>
      <c r="K233" s="173"/>
      <c r="L233" s="173"/>
      <c r="M233" s="20"/>
      <c r="N233" s="173"/>
      <c r="O233" s="137"/>
      <c r="P233" s="137"/>
      <c r="Q233" s="137"/>
    </row>
    <row r="234" spans="2:17" x14ac:dyDescent="0.3">
      <c r="B234" s="173"/>
      <c r="C234" s="83"/>
      <c r="D234" s="83"/>
      <c r="E234" s="173"/>
      <c r="F234" s="173"/>
      <c r="G234" s="20"/>
      <c r="H234" s="173"/>
      <c r="I234" s="83"/>
      <c r="J234" s="83"/>
      <c r="K234" s="173"/>
      <c r="L234" s="173"/>
      <c r="M234" s="20"/>
      <c r="N234" s="173"/>
      <c r="O234" s="137"/>
      <c r="P234" s="137"/>
      <c r="Q234" s="137"/>
    </row>
    <row r="235" spans="2:17" x14ac:dyDescent="0.3">
      <c r="B235" s="173"/>
      <c r="C235" s="83"/>
      <c r="D235" s="83"/>
      <c r="E235" s="173"/>
      <c r="F235" s="173"/>
      <c r="G235" s="20"/>
      <c r="H235" s="173"/>
      <c r="I235" s="83"/>
      <c r="J235" s="83"/>
      <c r="K235" s="173"/>
      <c r="L235" s="173"/>
      <c r="M235" s="20"/>
      <c r="N235" s="173"/>
      <c r="O235" s="137"/>
      <c r="P235" s="137"/>
      <c r="Q235" s="137"/>
    </row>
    <row r="236" spans="2:17" x14ac:dyDescent="0.3">
      <c r="B236" s="173"/>
      <c r="C236" s="83"/>
      <c r="D236" s="83"/>
      <c r="E236" s="173"/>
      <c r="F236" s="173"/>
      <c r="G236" s="20"/>
      <c r="H236" s="173"/>
      <c r="I236" s="83"/>
      <c r="J236" s="83"/>
      <c r="K236" s="173"/>
      <c r="L236" s="173"/>
      <c r="M236" s="20"/>
      <c r="N236" s="173"/>
      <c r="O236" s="137"/>
      <c r="P236" s="137"/>
      <c r="Q236" s="137"/>
    </row>
    <row r="237" spans="2:17" x14ac:dyDescent="0.3">
      <c r="B237" s="173"/>
      <c r="C237" s="83"/>
      <c r="D237" s="83"/>
      <c r="E237" s="173"/>
      <c r="F237" s="173"/>
      <c r="G237" s="20"/>
      <c r="H237" s="173"/>
      <c r="I237" s="83"/>
      <c r="J237" s="83"/>
      <c r="K237" s="173"/>
      <c r="L237" s="173"/>
      <c r="M237" s="20"/>
      <c r="N237" s="173"/>
      <c r="O237" s="137"/>
      <c r="P237" s="137"/>
      <c r="Q237" s="137"/>
    </row>
    <row r="238" spans="2:17" x14ac:dyDescent="0.3">
      <c r="B238" s="173"/>
      <c r="C238" s="83"/>
      <c r="D238" s="83"/>
      <c r="E238" s="173"/>
      <c r="F238" s="173"/>
      <c r="G238" s="20"/>
      <c r="H238" s="173"/>
      <c r="I238" s="83"/>
      <c r="J238" s="83"/>
      <c r="K238" s="173"/>
      <c r="L238" s="173"/>
      <c r="M238" s="20"/>
      <c r="N238" s="173"/>
      <c r="O238" s="137"/>
      <c r="P238" s="137"/>
      <c r="Q238" s="137"/>
    </row>
    <row r="239" spans="2:17" x14ac:dyDescent="0.3">
      <c r="B239" s="173"/>
      <c r="C239" s="83"/>
      <c r="D239" s="83"/>
      <c r="E239" s="173"/>
      <c r="F239" s="173"/>
      <c r="G239" s="20"/>
      <c r="H239" s="173"/>
      <c r="I239" s="83"/>
      <c r="J239" s="83"/>
      <c r="K239" s="173"/>
      <c r="L239" s="173"/>
      <c r="M239" s="20"/>
      <c r="N239" s="173"/>
      <c r="O239" s="137"/>
      <c r="P239" s="137"/>
      <c r="Q239" s="137"/>
    </row>
    <row r="240" spans="2:17" x14ac:dyDescent="0.3">
      <c r="B240" s="173"/>
      <c r="C240" s="83"/>
      <c r="D240" s="83"/>
      <c r="E240" s="173"/>
      <c r="F240" s="173"/>
      <c r="G240" s="20"/>
      <c r="H240" s="173"/>
      <c r="I240" s="83"/>
      <c r="J240" s="83"/>
      <c r="K240" s="173"/>
      <c r="L240" s="173"/>
      <c r="M240" s="20"/>
      <c r="N240" s="173"/>
      <c r="O240" s="137"/>
      <c r="P240" s="137"/>
      <c r="Q240" s="137"/>
    </row>
    <row r="241" spans="2:17" x14ac:dyDescent="0.3">
      <c r="B241" s="173"/>
      <c r="C241" s="83"/>
      <c r="D241" s="83"/>
      <c r="E241" s="173"/>
      <c r="F241" s="173"/>
      <c r="G241" s="20"/>
      <c r="H241" s="173"/>
      <c r="I241" s="83"/>
      <c r="J241" s="83"/>
      <c r="K241" s="173"/>
      <c r="L241" s="173"/>
      <c r="M241" s="20"/>
      <c r="N241" s="173"/>
      <c r="O241" s="137"/>
      <c r="P241" s="137"/>
      <c r="Q241" s="137"/>
    </row>
    <row r="242" spans="2:17" x14ac:dyDescent="0.3">
      <c r="B242" s="173"/>
      <c r="C242" s="83"/>
      <c r="D242" s="83"/>
      <c r="E242" s="173"/>
      <c r="F242" s="173"/>
      <c r="G242" s="20"/>
      <c r="H242" s="173"/>
      <c r="I242" s="83"/>
      <c r="J242" s="83"/>
      <c r="K242" s="173"/>
      <c r="L242" s="173"/>
      <c r="M242" s="20"/>
      <c r="N242" s="173"/>
      <c r="O242" s="137"/>
      <c r="P242" s="137"/>
      <c r="Q242" s="137"/>
    </row>
    <row r="243" spans="2:17" x14ac:dyDescent="0.3">
      <c r="B243" s="173"/>
      <c r="C243" s="83"/>
      <c r="D243" s="83"/>
      <c r="E243" s="173"/>
      <c r="F243" s="173"/>
      <c r="G243" s="20"/>
      <c r="H243" s="173"/>
      <c r="I243" s="83"/>
      <c r="J243" s="83"/>
      <c r="K243" s="173"/>
      <c r="L243" s="173"/>
      <c r="M243" s="20"/>
      <c r="N243" s="173"/>
      <c r="O243" s="137"/>
      <c r="P243" s="137"/>
      <c r="Q243" s="137"/>
    </row>
  </sheetData>
  <mergeCells count="3">
    <mergeCell ref="B5:G5"/>
    <mergeCell ref="H5:M5"/>
    <mergeCell ref="A2:N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>
    <tabColor indexed="52"/>
    <outlinePr applyStyles="1" summaryBelow="0"/>
    <pageSetUpPr fitToPage="1"/>
  </sheetPr>
  <dimension ref="A2:S247"/>
  <sheetViews>
    <sheetView workbookViewId="0">
      <selection activeCell="N23" sqref="N23"/>
    </sheetView>
  </sheetViews>
  <sheetFormatPr defaultColWidth="9.1796875" defaultRowHeight="13" outlineLevelRow="1" x14ac:dyDescent="0.3"/>
  <cols>
    <col min="1" max="1" width="63.26953125" style="150" bestFit="1" customWidth="1"/>
    <col min="2" max="2" width="12.7265625" style="186" bestFit="1" customWidth="1"/>
    <col min="3" max="4" width="12.453125" style="94" bestFit="1" customWidth="1"/>
    <col min="5" max="5" width="13.453125" style="186" bestFit="1" customWidth="1"/>
    <col min="6" max="6" width="14.453125" style="186" bestFit="1" customWidth="1"/>
    <col min="7" max="7" width="10.7265625" style="33" bestFit="1" customWidth="1"/>
    <col min="8" max="8" width="12.7265625" style="186" bestFit="1" customWidth="1"/>
    <col min="9" max="10" width="12.453125" style="94" bestFit="1" customWidth="1"/>
    <col min="11" max="12" width="14.453125" style="186" bestFit="1" customWidth="1"/>
    <col min="13" max="13" width="10.7265625" style="33" bestFit="1" customWidth="1"/>
    <col min="14" max="14" width="16.1796875" style="186" bestFit="1" customWidth="1"/>
    <col min="15" max="16384" width="9.1796875" style="150"/>
  </cols>
  <sheetData>
    <row r="2" spans="1:19" ht="18.5" x14ac:dyDescent="0.45">
      <c r="A2" s="5" t="s">
        <v>221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37"/>
      <c r="P2" s="137"/>
      <c r="Q2" s="137"/>
      <c r="R2" s="137"/>
      <c r="S2" s="137"/>
    </row>
    <row r="3" spans="1:19" x14ac:dyDescent="0.3">
      <c r="A3" s="121"/>
    </row>
    <row r="4" spans="1:19" s="140" customFormat="1" x14ac:dyDescent="0.3">
      <c r="B4" s="175"/>
      <c r="C4" s="59"/>
      <c r="D4" s="59"/>
      <c r="E4" s="175"/>
      <c r="F4" s="175"/>
      <c r="G4" s="8"/>
      <c r="H4" s="175"/>
      <c r="I4" s="59"/>
      <c r="J4" s="59"/>
      <c r="K4" s="175"/>
      <c r="L4" s="175"/>
      <c r="M4" s="8"/>
      <c r="N4" s="140" t="str">
        <f>VALVAL</f>
        <v>млрд. одиниць</v>
      </c>
    </row>
    <row r="5" spans="1:19" s="43" customFormat="1" x14ac:dyDescent="0.25">
      <c r="A5" s="209"/>
      <c r="B5" s="264">
        <v>45291</v>
      </c>
      <c r="C5" s="265"/>
      <c r="D5" s="265"/>
      <c r="E5" s="265"/>
      <c r="F5" s="265"/>
      <c r="G5" s="266"/>
      <c r="H5" s="264">
        <v>45535</v>
      </c>
      <c r="I5" s="265"/>
      <c r="J5" s="265"/>
      <c r="K5" s="265"/>
      <c r="L5" s="265"/>
      <c r="M5" s="266"/>
      <c r="N5" s="213"/>
    </row>
    <row r="6" spans="1:19" s="229" customFormat="1" x14ac:dyDescent="0.25">
      <c r="A6" s="126"/>
      <c r="B6" s="34" t="s">
        <v>5</v>
      </c>
      <c r="C6" s="189" t="s">
        <v>183</v>
      </c>
      <c r="D6" s="189" t="s">
        <v>212</v>
      </c>
      <c r="E6" s="34" t="s">
        <v>170</v>
      </c>
      <c r="F6" s="34" t="s">
        <v>173</v>
      </c>
      <c r="G6" s="125" t="s">
        <v>195</v>
      </c>
      <c r="H6" s="34" t="s">
        <v>5</v>
      </c>
      <c r="I6" s="189" t="s">
        <v>183</v>
      </c>
      <c r="J6" s="189" t="s">
        <v>212</v>
      </c>
      <c r="K6" s="34" t="s">
        <v>170</v>
      </c>
      <c r="L6" s="34" t="s">
        <v>173</v>
      </c>
      <c r="M6" s="125" t="s">
        <v>195</v>
      </c>
      <c r="N6" s="34" t="s">
        <v>66</v>
      </c>
    </row>
    <row r="7" spans="1:19" s="130" customFormat="1" ht="14.5" x14ac:dyDescent="0.25">
      <c r="A7" s="62" t="s">
        <v>155</v>
      </c>
      <c r="B7" s="143"/>
      <c r="C7" s="32"/>
      <c r="D7" s="32"/>
      <c r="E7" s="143">
        <f>SUM(E8:E24)</f>
        <v>145.31745543966002</v>
      </c>
      <c r="F7" s="143">
        <f>SUM(F8:F24)</f>
        <v>5519.5057194944011</v>
      </c>
      <c r="G7" s="230">
        <f>SUM(G8:G24)</f>
        <v>0.99999999999999989</v>
      </c>
      <c r="H7" s="143"/>
      <c r="I7" s="32"/>
      <c r="J7" s="32"/>
      <c r="K7" s="143">
        <f>SUM(K8:K24)</f>
        <v>154.68978262837999</v>
      </c>
      <c r="L7" s="143">
        <f>SUM(L8:L24)</f>
        <v>6371.6876154330594</v>
      </c>
      <c r="M7" s="230">
        <f>SUM(M8:M24)</f>
        <v>1.0000009999999999</v>
      </c>
      <c r="N7" s="143">
        <f>SUM(N8:N24)</f>
        <v>1.0000000000018675E-6</v>
      </c>
    </row>
    <row r="8" spans="1:19" s="160" customFormat="1" x14ac:dyDescent="0.25">
      <c r="A8" s="202" t="s">
        <v>26</v>
      </c>
      <c r="B8" s="46">
        <v>1.837237848E-2</v>
      </c>
      <c r="C8" s="198">
        <v>1.276599</v>
      </c>
      <c r="D8" s="198">
        <v>48.488300000000002</v>
      </c>
      <c r="E8" s="46">
        <v>2.3454162970000001E-2</v>
      </c>
      <c r="F8" s="46">
        <v>0.89084539944999996</v>
      </c>
      <c r="G8" s="134">
        <v>1.6100000000000001E-4</v>
      </c>
      <c r="H8" s="46">
        <v>0.15097032724000001</v>
      </c>
      <c r="I8" s="198">
        <v>1.3183</v>
      </c>
      <c r="J8" s="198">
        <v>54.300899999999999</v>
      </c>
      <c r="K8" s="46">
        <v>0.19902415003999999</v>
      </c>
      <c r="L8" s="46">
        <v>8.1978246424200005</v>
      </c>
      <c r="M8" s="134">
        <v>1.2869999999999999E-3</v>
      </c>
      <c r="N8" s="46">
        <v>1.1249999999999999E-3</v>
      </c>
    </row>
    <row r="9" spans="1:19" x14ac:dyDescent="0.3">
      <c r="A9" s="63" t="s">
        <v>121</v>
      </c>
      <c r="B9" s="252">
        <v>38.084592958569999</v>
      </c>
      <c r="C9" s="153">
        <v>1</v>
      </c>
      <c r="D9" s="153">
        <v>37.982399999999998</v>
      </c>
      <c r="E9" s="252">
        <v>38.084592958569999</v>
      </c>
      <c r="F9" s="252">
        <v>1446.54424358959</v>
      </c>
      <c r="G9" s="82">
        <v>0.26207900000000001</v>
      </c>
      <c r="H9" s="252">
        <v>37.133764027220003</v>
      </c>
      <c r="I9" s="153">
        <v>1</v>
      </c>
      <c r="J9" s="153">
        <v>41.190100000000001</v>
      </c>
      <c r="K9" s="252">
        <v>37.133764027220003</v>
      </c>
      <c r="L9" s="252">
        <v>1529.5434536576099</v>
      </c>
      <c r="M9" s="82">
        <v>0.24005299999999999</v>
      </c>
      <c r="N9" s="252">
        <v>-2.2024999999999999E-2</v>
      </c>
      <c r="O9" s="137"/>
      <c r="P9" s="137"/>
      <c r="Q9" s="137"/>
    </row>
    <row r="10" spans="1:19" x14ac:dyDescent="0.3">
      <c r="A10" s="63" t="s">
        <v>2</v>
      </c>
      <c r="B10" s="252">
        <v>42.258288650140003</v>
      </c>
      <c r="C10" s="153">
        <v>1.1112489999999999</v>
      </c>
      <c r="D10" s="153">
        <v>42.207900000000002</v>
      </c>
      <c r="E10" s="252">
        <v>46.959476534229999</v>
      </c>
      <c r="F10" s="252">
        <v>1783.6336215162501</v>
      </c>
      <c r="G10" s="82">
        <v>0.32315100000000002</v>
      </c>
      <c r="H10" s="252">
        <v>49.525453515599999</v>
      </c>
      <c r="I10" s="153">
        <v>1.109599</v>
      </c>
      <c r="J10" s="153">
        <v>45.704500000000003</v>
      </c>
      <c r="K10" s="252">
        <v>54.953401186420002</v>
      </c>
      <c r="L10" s="252">
        <v>2263.5360902037701</v>
      </c>
      <c r="M10" s="82">
        <v>0.35524899999999998</v>
      </c>
      <c r="N10" s="252">
        <v>3.2098000000000002E-2</v>
      </c>
      <c r="O10" s="137"/>
      <c r="P10" s="137"/>
      <c r="Q10" s="137"/>
    </row>
    <row r="11" spans="1:19" x14ac:dyDescent="0.3">
      <c r="A11" s="63" t="s">
        <v>163</v>
      </c>
      <c r="B11" s="252">
        <v>4.3499999999999996</v>
      </c>
      <c r="C11" s="153">
        <v>0.75614499999999996</v>
      </c>
      <c r="D11" s="153">
        <v>28.720199999999998</v>
      </c>
      <c r="E11" s="252">
        <v>3.28923053835</v>
      </c>
      <c r="F11" s="252">
        <v>124.93286999999999</v>
      </c>
      <c r="G11" s="82">
        <v>2.2634999999999999E-2</v>
      </c>
      <c r="H11" s="252">
        <v>6.35</v>
      </c>
      <c r="I11" s="153">
        <v>0.74299599999999999</v>
      </c>
      <c r="J11" s="153">
        <v>30.604099999999999</v>
      </c>
      <c r="K11" s="252">
        <v>4.7180277542400004</v>
      </c>
      <c r="L11" s="252">
        <v>194.33603500000001</v>
      </c>
      <c r="M11" s="82">
        <v>3.0499999999999999E-2</v>
      </c>
      <c r="N11" s="252">
        <v>7.8650000000000005E-3</v>
      </c>
      <c r="O11" s="137"/>
      <c r="P11" s="137"/>
      <c r="Q11" s="137"/>
    </row>
    <row r="12" spans="1:19" x14ac:dyDescent="0.3">
      <c r="A12" s="63" t="s">
        <v>15</v>
      </c>
      <c r="B12" s="252">
        <v>12.2808774</v>
      </c>
      <c r="C12" s="153">
        <v>1.3416699999999999</v>
      </c>
      <c r="D12" s="153">
        <v>50.959829999999997</v>
      </c>
      <c r="E12" s="252">
        <v>16.47687941141</v>
      </c>
      <c r="F12" s="252">
        <v>625.83142455484995</v>
      </c>
      <c r="G12" s="82">
        <v>0.113385</v>
      </c>
      <c r="H12" s="252">
        <v>13.626234068</v>
      </c>
      <c r="I12" s="153">
        <v>1.3466050000000001</v>
      </c>
      <c r="J12" s="153">
        <v>55.466813999999999</v>
      </c>
      <c r="K12" s="252">
        <v>18.34916134146</v>
      </c>
      <c r="L12" s="252">
        <v>755.80379057022003</v>
      </c>
      <c r="M12" s="82">
        <v>0.118619</v>
      </c>
      <c r="N12" s="252">
        <v>5.2339999999999999E-3</v>
      </c>
      <c r="O12" s="137"/>
      <c r="P12" s="137"/>
      <c r="Q12" s="137"/>
    </row>
    <row r="13" spans="1:19" x14ac:dyDescent="0.3">
      <c r="A13" s="63" t="s">
        <v>16</v>
      </c>
      <c r="B13" s="252">
        <v>1501.7310584435299</v>
      </c>
      <c r="C13" s="153">
        <v>2.6328000000000001E-2</v>
      </c>
      <c r="D13" s="153">
        <v>1</v>
      </c>
      <c r="E13" s="252">
        <v>39.537550508709998</v>
      </c>
      <c r="F13" s="252">
        <v>1501.7310584435299</v>
      </c>
      <c r="G13" s="82">
        <v>0.27207700000000001</v>
      </c>
      <c r="H13" s="252">
        <v>1582.27888131852</v>
      </c>
      <c r="I13" s="153">
        <v>2.4278000000000001E-2</v>
      </c>
      <c r="J13" s="153">
        <v>1</v>
      </c>
      <c r="K13" s="252">
        <v>38.41405777896</v>
      </c>
      <c r="L13" s="252">
        <v>1582.27888131852</v>
      </c>
      <c r="M13" s="82">
        <v>0.24833</v>
      </c>
      <c r="N13" s="252">
        <v>-2.3747000000000001E-2</v>
      </c>
      <c r="O13" s="137"/>
      <c r="P13" s="137"/>
      <c r="Q13" s="137"/>
    </row>
    <row r="14" spans="1:19" x14ac:dyDescent="0.3">
      <c r="A14" s="63" t="s">
        <v>106</v>
      </c>
      <c r="B14" s="252">
        <v>133.369163942</v>
      </c>
      <c r="C14" s="153">
        <v>7.0949999999999997E-3</v>
      </c>
      <c r="D14" s="153">
        <v>0.26949000000000001</v>
      </c>
      <c r="E14" s="252">
        <v>0.94627132542000003</v>
      </c>
      <c r="F14" s="252">
        <v>35.941655990729998</v>
      </c>
      <c r="G14" s="82">
        <v>6.5120000000000004E-3</v>
      </c>
      <c r="H14" s="252">
        <v>133.369163942</v>
      </c>
      <c r="I14" s="153">
        <v>6.9160000000000003E-3</v>
      </c>
      <c r="J14" s="153">
        <v>0.28486</v>
      </c>
      <c r="K14" s="252">
        <v>0.92234639003999996</v>
      </c>
      <c r="L14" s="252">
        <v>37.99154004052</v>
      </c>
      <c r="M14" s="82">
        <v>5.9630000000000004E-3</v>
      </c>
      <c r="N14" s="252">
        <v>-5.4900000000000001E-4</v>
      </c>
      <c r="O14" s="137"/>
      <c r="P14" s="137"/>
      <c r="Q14" s="137"/>
    </row>
    <row r="15" spans="1:19" x14ac:dyDescent="0.3">
      <c r="B15" s="173"/>
      <c r="C15" s="83"/>
      <c r="D15" s="83"/>
      <c r="E15" s="173"/>
      <c r="F15" s="173"/>
      <c r="G15" s="20"/>
      <c r="H15" s="173"/>
      <c r="I15" s="83"/>
      <c r="J15" s="83"/>
      <c r="K15" s="173"/>
      <c r="L15" s="173"/>
      <c r="M15" s="20"/>
      <c r="N15" s="173"/>
      <c r="O15" s="137"/>
      <c r="P15" s="137"/>
      <c r="Q15" s="137"/>
    </row>
    <row r="16" spans="1:19" x14ac:dyDescent="0.3">
      <c r="B16" s="173"/>
      <c r="C16" s="83"/>
      <c r="D16" s="83"/>
      <c r="E16" s="173"/>
      <c r="F16" s="173"/>
      <c r="G16" s="20"/>
      <c r="H16" s="173"/>
      <c r="I16" s="83"/>
      <c r="J16" s="83"/>
      <c r="K16" s="173"/>
      <c r="L16" s="173"/>
      <c r="M16" s="20"/>
      <c r="N16" s="173"/>
      <c r="O16" s="137"/>
      <c r="P16" s="137"/>
      <c r="Q16" s="137"/>
    </row>
    <row r="17" spans="1:19" x14ac:dyDescent="0.3">
      <c r="B17" s="173"/>
      <c r="C17" s="83"/>
      <c r="D17" s="83"/>
      <c r="E17" s="173"/>
      <c r="F17" s="173"/>
      <c r="G17" s="20"/>
      <c r="H17" s="173"/>
      <c r="I17" s="83"/>
      <c r="J17" s="83"/>
      <c r="K17" s="173"/>
      <c r="L17" s="173"/>
      <c r="M17" s="20"/>
      <c r="N17" s="173"/>
      <c r="O17" s="137"/>
      <c r="P17" s="137"/>
      <c r="Q17" s="137"/>
    </row>
    <row r="18" spans="1:19" x14ac:dyDescent="0.3">
      <c r="B18" s="173"/>
      <c r="C18" s="83"/>
      <c r="D18" s="83"/>
      <c r="E18" s="173"/>
      <c r="F18" s="173"/>
      <c r="G18" s="20"/>
      <c r="H18" s="173"/>
      <c r="I18" s="83"/>
      <c r="J18" s="83"/>
      <c r="K18" s="173"/>
      <c r="L18" s="173"/>
      <c r="M18" s="20"/>
      <c r="N18" s="173"/>
      <c r="O18" s="137"/>
      <c r="P18" s="137"/>
      <c r="Q18" s="137"/>
    </row>
    <row r="19" spans="1:19" x14ac:dyDescent="0.3">
      <c r="B19" s="173"/>
      <c r="C19" s="83"/>
      <c r="D19" s="83"/>
      <c r="E19" s="173"/>
      <c r="F19" s="173"/>
      <c r="G19" s="20"/>
      <c r="H19" s="173"/>
      <c r="I19" s="83"/>
      <c r="J19" s="83"/>
      <c r="K19" s="173"/>
      <c r="L19" s="173"/>
      <c r="M19" s="20"/>
      <c r="N19" s="173"/>
      <c r="O19" s="137"/>
      <c r="P19" s="137"/>
      <c r="Q19" s="137"/>
    </row>
    <row r="20" spans="1:19" x14ac:dyDescent="0.3">
      <c r="B20" s="173"/>
      <c r="C20" s="83"/>
      <c r="D20" s="83"/>
      <c r="E20" s="173"/>
      <c r="F20" s="173"/>
      <c r="G20" s="20"/>
      <c r="H20" s="173"/>
      <c r="I20" s="83"/>
      <c r="J20" s="83"/>
      <c r="K20" s="173"/>
      <c r="L20" s="173"/>
      <c r="M20" s="20"/>
      <c r="N20" s="173"/>
      <c r="O20" s="137"/>
      <c r="P20" s="137"/>
      <c r="Q20" s="137"/>
    </row>
    <row r="21" spans="1:19" x14ac:dyDescent="0.3">
      <c r="B21" s="173"/>
      <c r="C21" s="83"/>
      <c r="D21" s="83"/>
      <c r="E21" s="173"/>
      <c r="F21" s="173"/>
      <c r="G21" s="20"/>
      <c r="H21" s="173"/>
      <c r="I21" s="83"/>
      <c r="J21" s="83"/>
      <c r="K21" s="173"/>
      <c r="L21" s="173"/>
      <c r="M21" s="20"/>
      <c r="N21" s="173"/>
      <c r="O21" s="137"/>
      <c r="P21" s="137"/>
      <c r="Q21" s="137"/>
    </row>
    <row r="22" spans="1:19" x14ac:dyDescent="0.3">
      <c r="B22" s="173"/>
      <c r="C22" s="83"/>
      <c r="D22" s="83"/>
      <c r="E22" s="173"/>
      <c r="F22" s="173"/>
      <c r="G22" s="20"/>
      <c r="H22" s="173"/>
      <c r="I22" s="83"/>
      <c r="J22" s="83"/>
      <c r="K22" s="173"/>
      <c r="L22" s="173"/>
      <c r="M22" s="20"/>
      <c r="N22" s="173"/>
      <c r="O22" s="137"/>
      <c r="P22" s="137"/>
      <c r="Q22" s="137"/>
    </row>
    <row r="23" spans="1:19" x14ac:dyDescent="0.3">
      <c r="B23" s="173"/>
      <c r="C23" s="83"/>
      <c r="D23" s="83"/>
      <c r="E23" s="173"/>
      <c r="F23" s="173"/>
      <c r="G23" s="20"/>
      <c r="H23" s="173"/>
      <c r="I23" s="83"/>
      <c r="J23" s="83"/>
      <c r="K23" s="173"/>
      <c r="L23" s="173"/>
      <c r="M23" s="20"/>
      <c r="N23" s="140" t="str">
        <f>VALVAL</f>
        <v>млрд. одиниць</v>
      </c>
      <c r="O23" s="137"/>
      <c r="P23" s="137"/>
      <c r="Q23" s="137"/>
    </row>
    <row r="24" spans="1:19" x14ac:dyDescent="0.3">
      <c r="A24" s="209"/>
      <c r="B24" s="261">
        <v>45291</v>
      </c>
      <c r="C24" s="262"/>
      <c r="D24" s="262"/>
      <c r="E24" s="262"/>
      <c r="F24" s="262"/>
      <c r="G24" s="263"/>
      <c r="H24" s="261">
        <v>45535</v>
      </c>
      <c r="I24" s="262"/>
      <c r="J24" s="262"/>
      <c r="K24" s="262"/>
      <c r="L24" s="262"/>
      <c r="M24" s="263"/>
      <c r="N24" s="213"/>
      <c r="O24" s="43"/>
      <c r="P24" s="43"/>
      <c r="Q24" s="43"/>
      <c r="R24" s="43"/>
      <c r="S24" s="43"/>
    </row>
    <row r="25" spans="1:19" s="93" customFormat="1" x14ac:dyDescent="0.3">
      <c r="A25" s="244"/>
      <c r="B25" s="131" t="s">
        <v>5</v>
      </c>
      <c r="C25" s="47" t="s">
        <v>183</v>
      </c>
      <c r="D25" s="47" t="s">
        <v>212</v>
      </c>
      <c r="E25" s="131" t="s">
        <v>170</v>
      </c>
      <c r="F25" s="131" t="s">
        <v>173</v>
      </c>
      <c r="G25" s="242" t="s">
        <v>195</v>
      </c>
      <c r="H25" s="131" t="s">
        <v>5</v>
      </c>
      <c r="I25" s="47" t="s">
        <v>183</v>
      </c>
      <c r="J25" s="47" t="s">
        <v>212</v>
      </c>
      <c r="K25" s="131" t="s">
        <v>170</v>
      </c>
      <c r="L25" s="131" t="s">
        <v>173</v>
      </c>
      <c r="M25" s="242" t="s">
        <v>195</v>
      </c>
      <c r="N25" s="131" t="s">
        <v>66</v>
      </c>
      <c r="O25" s="81"/>
      <c r="P25" s="81"/>
      <c r="Q25" s="81"/>
    </row>
    <row r="26" spans="1:19" s="238" customFormat="1" ht="14.5" x14ac:dyDescent="0.35">
      <c r="A26" s="233" t="s">
        <v>155</v>
      </c>
      <c r="B26" s="19">
        <f t="shared" ref="B26:N26" si="0">B$27+B$35</f>
        <v>1732.0923537727199</v>
      </c>
      <c r="C26" s="177">
        <f t="shared" si="0"/>
        <v>8.9983329999999988</v>
      </c>
      <c r="D26" s="177">
        <f t="shared" si="0"/>
        <v>341.77824999999996</v>
      </c>
      <c r="E26" s="19">
        <f t="shared" si="0"/>
        <v>145.31745543966002</v>
      </c>
      <c r="F26" s="19">
        <f t="shared" si="0"/>
        <v>5519.5057194943993</v>
      </c>
      <c r="G26" s="117">
        <f t="shared" si="0"/>
        <v>0.99999899999999986</v>
      </c>
      <c r="H26" s="19">
        <f t="shared" si="0"/>
        <v>1822.43446719858</v>
      </c>
      <c r="I26" s="177">
        <f t="shared" si="0"/>
        <v>9.0291759999999996</v>
      </c>
      <c r="J26" s="177">
        <f t="shared" si="0"/>
        <v>371.912688</v>
      </c>
      <c r="K26" s="19">
        <f t="shared" si="0"/>
        <v>154.68978262837999</v>
      </c>
      <c r="L26" s="19">
        <f t="shared" si="0"/>
        <v>6371.6876154330603</v>
      </c>
      <c r="M26" s="117">
        <f t="shared" si="0"/>
        <v>1.0000010000000001</v>
      </c>
      <c r="N26" s="19">
        <f t="shared" si="0"/>
        <v>0</v>
      </c>
      <c r="O26" s="225"/>
      <c r="P26" s="225"/>
      <c r="Q26" s="225"/>
    </row>
    <row r="27" spans="1:19" s="255" customFormat="1" ht="14.5" x14ac:dyDescent="0.35">
      <c r="A27" s="22" t="s">
        <v>68</v>
      </c>
      <c r="B27" s="127">
        <f t="shared" ref="B27:N27" si="1">SUM(B$28:B$34)</f>
        <v>1670.9519288894599</v>
      </c>
      <c r="C27" s="15">
        <f t="shared" si="1"/>
        <v>5.5190859999999997</v>
      </c>
      <c r="D27" s="15">
        <f t="shared" si="1"/>
        <v>209.62812</v>
      </c>
      <c r="E27" s="127">
        <f t="shared" si="1"/>
        <v>136.59196737241001</v>
      </c>
      <c r="F27" s="127">
        <f t="shared" si="1"/>
        <v>5188.0907415274296</v>
      </c>
      <c r="G27" s="217">
        <f t="shared" si="1"/>
        <v>0.93995499999999987</v>
      </c>
      <c r="H27" s="127">
        <f t="shared" si="1"/>
        <v>1758.64571485949</v>
      </c>
      <c r="I27" s="15">
        <f t="shared" si="1"/>
        <v>5.5486940000000002</v>
      </c>
      <c r="J27" s="15">
        <f t="shared" si="1"/>
        <v>228.55127400000001</v>
      </c>
      <c r="K27" s="127">
        <f t="shared" si="1"/>
        <v>147.58083686667999</v>
      </c>
      <c r="L27" s="127">
        <f t="shared" si="1"/>
        <v>6078.8694286145201</v>
      </c>
      <c r="M27" s="217">
        <f t="shared" si="1"/>
        <v>0.95404500000000003</v>
      </c>
      <c r="N27" s="127">
        <f t="shared" si="1"/>
        <v>1.4088E-2</v>
      </c>
      <c r="O27" s="247"/>
      <c r="P27" s="247"/>
      <c r="Q27" s="247"/>
    </row>
    <row r="28" spans="1:19" s="28" customFormat="1" outlineLevel="1" x14ac:dyDescent="0.3">
      <c r="A28" s="66" t="s">
        <v>26</v>
      </c>
      <c r="B28" s="206">
        <v>1.837237848E-2</v>
      </c>
      <c r="C28" s="99">
        <v>1.276599</v>
      </c>
      <c r="D28" s="99">
        <v>48.488300000000002</v>
      </c>
      <c r="E28" s="206">
        <v>2.3454162970000001E-2</v>
      </c>
      <c r="F28" s="206">
        <v>0.89084539944999996</v>
      </c>
      <c r="G28" s="35">
        <v>1.6100000000000001E-4</v>
      </c>
      <c r="H28" s="206">
        <v>0.15097032724000001</v>
      </c>
      <c r="I28" s="99">
        <v>1.3183</v>
      </c>
      <c r="J28" s="99">
        <v>54.300899999999999</v>
      </c>
      <c r="K28" s="206">
        <v>0.19902415003999999</v>
      </c>
      <c r="L28" s="206">
        <v>8.1978246424200005</v>
      </c>
      <c r="M28" s="35">
        <v>1.2869999999999999E-3</v>
      </c>
      <c r="N28" s="206">
        <v>1.1249999999999999E-3</v>
      </c>
      <c r="O28" s="16"/>
      <c r="P28" s="16"/>
      <c r="Q28" s="16"/>
    </row>
    <row r="29" spans="1:19" outlineLevel="1" x14ac:dyDescent="0.3">
      <c r="A29" s="41" t="s">
        <v>121</v>
      </c>
      <c r="B29" s="252">
        <v>34.636033317980001</v>
      </c>
      <c r="C29" s="153">
        <v>1</v>
      </c>
      <c r="D29" s="153">
        <v>37.982399999999998</v>
      </c>
      <c r="E29" s="252">
        <v>34.636033317980001</v>
      </c>
      <c r="F29" s="252">
        <v>1315.55967189683</v>
      </c>
      <c r="G29" s="82">
        <v>0.238347</v>
      </c>
      <c r="H29" s="252">
        <v>34.496651014160001</v>
      </c>
      <c r="I29" s="153">
        <v>1</v>
      </c>
      <c r="J29" s="153">
        <v>41.190100000000001</v>
      </c>
      <c r="K29" s="252">
        <v>34.496651014160001</v>
      </c>
      <c r="L29" s="252">
        <v>1420.92050493837</v>
      </c>
      <c r="M29" s="82">
        <v>0.22300500000000001</v>
      </c>
      <c r="N29" s="252">
        <v>-1.5342E-2</v>
      </c>
      <c r="O29" s="137"/>
      <c r="P29" s="137"/>
      <c r="Q29" s="137"/>
    </row>
    <row r="30" spans="1:19" outlineLevel="1" x14ac:dyDescent="0.3">
      <c r="A30" s="41" t="s">
        <v>2</v>
      </c>
      <c r="B30" s="252">
        <v>40.818507662739997</v>
      </c>
      <c r="C30" s="153">
        <v>1.1112489999999999</v>
      </c>
      <c r="D30" s="153">
        <v>42.207900000000002</v>
      </c>
      <c r="E30" s="252">
        <v>45.359521504040003</v>
      </c>
      <c r="F30" s="252">
        <v>1722.8634895781699</v>
      </c>
      <c r="G30" s="82">
        <v>0.312141</v>
      </c>
      <c r="H30" s="252">
        <v>48.25427441507</v>
      </c>
      <c r="I30" s="153">
        <v>1.109599</v>
      </c>
      <c r="J30" s="153">
        <v>45.704500000000003</v>
      </c>
      <c r="K30" s="252">
        <v>53.542901935369997</v>
      </c>
      <c r="L30" s="252">
        <v>2205.4374850035902</v>
      </c>
      <c r="M30" s="82">
        <v>0.34613100000000002</v>
      </c>
      <c r="N30" s="252">
        <v>3.3989999999999999E-2</v>
      </c>
      <c r="O30" s="137"/>
      <c r="P30" s="137"/>
      <c r="Q30" s="137"/>
    </row>
    <row r="31" spans="1:19" outlineLevel="1" x14ac:dyDescent="0.3">
      <c r="A31" s="41" t="s">
        <v>163</v>
      </c>
      <c r="B31" s="252">
        <v>4.3499999999999996</v>
      </c>
      <c r="C31" s="153">
        <v>0.75614499999999996</v>
      </c>
      <c r="D31" s="153">
        <v>28.720199999999998</v>
      </c>
      <c r="E31" s="252">
        <v>3.28923053835</v>
      </c>
      <c r="F31" s="252">
        <v>124.93286999999999</v>
      </c>
      <c r="G31" s="82">
        <v>2.2634999999999999E-2</v>
      </c>
      <c r="H31" s="252">
        <v>6.35</v>
      </c>
      <c r="I31" s="153">
        <v>0.74299599999999999</v>
      </c>
      <c r="J31" s="153">
        <v>30.604099999999999</v>
      </c>
      <c r="K31" s="252">
        <v>4.7180277542400004</v>
      </c>
      <c r="L31" s="252">
        <v>194.33603500000001</v>
      </c>
      <c r="M31" s="82">
        <v>3.0499999999999999E-2</v>
      </c>
      <c r="N31" s="252">
        <v>7.8650000000000005E-3</v>
      </c>
      <c r="O31" s="137"/>
      <c r="P31" s="137"/>
      <c r="Q31" s="137"/>
    </row>
    <row r="32" spans="1:19" outlineLevel="1" x14ac:dyDescent="0.3">
      <c r="A32" s="41" t="s">
        <v>15</v>
      </c>
      <c r="B32" s="252">
        <v>10.611372318000001</v>
      </c>
      <c r="C32" s="153">
        <v>1.3416699999999999</v>
      </c>
      <c r="D32" s="153">
        <v>50.959829999999997</v>
      </c>
      <c r="E32" s="252">
        <v>14.23695525804</v>
      </c>
      <c r="F32" s="252">
        <v>540.75372939198996</v>
      </c>
      <c r="G32" s="82">
        <v>9.7971000000000003E-2</v>
      </c>
      <c r="H32" s="252">
        <v>12.410518152</v>
      </c>
      <c r="I32" s="153">
        <v>1.3466050000000001</v>
      </c>
      <c r="J32" s="153">
        <v>55.466813999999999</v>
      </c>
      <c r="K32" s="252">
        <v>16.712071638120001</v>
      </c>
      <c r="L32" s="252">
        <v>688.3719019806</v>
      </c>
      <c r="M32" s="82">
        <v>0.10803599999999999</v>
      </c>
      <c r="N32" s="252">
        <v>1.0064999999999999E-2</v>
      </c>
      <c r="O32" s="137"/>
      <c r="P32" s="137"/>
      <c r="Q32" s="137"/>
    </row>
    <row r="33" spans="1:17" outlineLevel="1" x14ac:dyDescent="0.3">
      <c r="A33" s="41" t="s">
        <v>16</v>
      </c>
      <c r="B33" s="252">
        <v>1447.1484792702599</v>
      </c>
      <c r="C33" s="153">
        <v>2.6328000000000001E-2</v>
      </c>
      <c r="D33" s="153">
        <v>1</v>
      </c>
      <c r="E33" s="252">
        <v>38.100501265609999</v>
      </c>
      <c r="F33" s="252">
        <v>1447.1484792702599</v>
      </c>
      <c r="G33" s="82">
        <v>0.26218799999999998</v>
      </c>
      <c r="H33" s="252">
        <v>1523.6141370090199</v>
      </c>
      <c r="I33" s="153">
        <v>2.4278000000000001E-2</v>
      </c>
      <c r="J33" s="153">
        <v>1</v>
      </c>
      <c r="K33" s="252">
        <v>36.989813984709997</v>
      </c>
      <c r="L33" s="252">
        <v>1523.6141370090199</v>
      </c>
      <c r="M33" s="82">
        <v>0.239123</v>
      </c>
      <c r="N33" s="252">
        <v>-2.3066E-2</v>
      </c>
      <c r="O33" s="137"/>
      <c r="P33" s="137"/>
      <c r="Q33" s="137"/>
    </row>
    <row r="34" spans="1:17" outlineLevel="1" x14ac:dyDescent="0.3">
      <c r="A34" s="41" t="s">
        <v>106</v>
      </c>
      <c r="B34" s="252">
        <v>133.369163942</v>
      </c>
      <c r="C34" s="153">
        <v>7.0949999999999997E-3</v>
      </c>
      <c r="D34" s="153">
        <v>0.26949000000000001</v>
      </c>
      <c r="E34" s="252">
        <v>0.94627132542000003</v>
      </c>
      <c r="F34" s="252">
        <v>35.941655990729998</v>
      </c>
      <c r="G34" s="82">
        <v>6.5120000000000004E-3</v>
      </c>
      <c r="H34" s="252">
        <v>133.369163942</v>
      </c>
      <c r="I34" s="153">
        <v>6.9160000000000003E-3</v>
      </c>
      <c r="J34" s="153">
        <v>0.28486</v>
      </c>
      <c r="K34" s="252">
        <v>0.92234639003999996</v>
      </c>
      <c r="L34" s="252">
        <v>37.99154004052</v>
      </c>
      <c r="M34" s="82">
        <v>5.9630000000000004E-3</v>
      </c>
      <c r="N34" s="252">
        <v>-5.4900000000000001E-4</v>
      </c>
      <c r="O34" s="137"/>
      <c r="P34" s="137"/>
      <c r="Q34" s="137"/>
    </row>
    <row r="35" spans="1:17" ht="14.5" x14ac:dyDescent="0.35">
      <c r="A35" s="231" t="s">
        <v>14</v>
      </c>
      <c r="B35" s="141">
        <f t="shared" ref="B35:N35" si="2">SUM(B$36:B$39)</f>
        <v>61.140424883259996</v>
      </c>
      <c r="C35" s="49">
        <f t="shared" si="2"/>
        <v>3.4792469999999995</v>
      </c>
      <c r="D35" s="49">
        <f t="shared" si="2"/>
        <v>132.15012999999999</v>
      </c>
      <c r="E35" s="141">
        <f t="shared" si="2"/>
        <v>8.7254880672500015</v>
      </c>
      <c r="F35" s="141">
        <f t="shared" si="2"/>
        <v>331.41497796697001</v>
      </c>
      <c r="G35" s="246">
        <f t="shared" si="2"/>
        <v>6.0044000000000007E-2</v>
      </c>
      <c r="H35" s="141">
        <f t="shared" si="2"/>
        <v>63.788752339090003</v>
      </c>
      <c r="I35" s="49">
        <f t="shared" si="2"/>
        <v>3.4804820000000003</v>
      </c>
      <c r="J35" s="49">
        <f t="shared" si="2"/>
        <v>143.361414</v>
      </c>
      <c r="K35" s="141">
        <f t="shared" si="2"/>
        <v>7.1089457617000003</v>
      </c>
      <c r="L35" s="141">
        <f t="shared" si="2"/>
        <v>292.81818681853997</v>
      </c>
      <c r="M35" s="246">
        <f t="shared" si="2"/>
        <v>4.5956000000000004E-2</v>
      </c>
      <c r="N35" s="141">
        <f t="shared" si="2"/>
        <v>-1.4088E-2</v>
      </c>
      <c r="O35" s="137"/>
      <c r="P35" s="137"/>
      <c r="Q35" s="137"/>
    </row>
    <row r="36" spans="1:17" outlineLevel="1" x14ac:dyDescent="0.3">
      <c r="A36" s="41" t="s">
        <v>121</v>
      </c>
      <c r="B36" s="252">
        <v>3.4485596405900001</v>
      </c>
      <c r="C36" s="153">
        <v>1</v>
      </c>
      <c r="D36" s="153">
        <v>37.982399999999998</v>
      </c>
      <c r="E36" s="252">
        <v>3.4485596405900001</v>
      </c>
      <c r="F36" s="252">
        <v>130.98457169276</v>
      </c>
      <c r="G36" s="82">
        <v>2.3730999999999999E-2</v>
      </c>
      <c r="H36" s="252">
        <v>2.63711301306</v>
      </c>
      <c r="I36" s="153">
        <v>1</v>
      </c>
      <c r="J36" s="153">
        <v>41.190100000000001</v>
      </c>
      <c r="K36" s="252">
        <v>2.63711301306</v>
      </c>
      <c r="L36" s="252">
        <v>108.62294871924</v>
      </c>
      <c r="M36" s="82">
        <v>1.7048000000000001E-2</v>
      </c>
      <c r="N36" s="252">
        <v>-6.6829999999999997E-3</v>
      </c>
      <c r="O36" s="137"/>
      <c r="P36" s="137"/>
      <c r="Q36" s="137"/>
    </row>
    <row r="37" spans="1:17" outlineLevel="1" x14ac:dyDescent="0.3">
      <c r="A37" s="41" t="s">
        <v>2</v>
      </c>
      <c r="B37" s="252">
        <v>1.4397809874</v>
      </c>
      <c r="C37" s="153">
        <v>1.1112489999999999</v>
      </c>
      <c r="D37" s="153">
        <v>42.207900000000002</v>
      </c>
      <c r="E37" s="252">
        <v>1.5999550301900001</v>
      </c>
      <c r="F37" s="252">
        <v>60.770131938079999</v>
      </c>
      <c r="G37" s="82">
        <v>1.1010000000000001E-2</v>
      </c>
      <c r="H37" s="252">
        <v>1.2711791005299999</v>
      </c>
      <c r="I37" s="153">
        <v>1.109599</v>
      </c>
      <c r="J37" s="153">
        <v>45.704500000000003</v>
      </c>
      <c r="K37" s="252">
        <v>1.4104992510500001</v>
      </c>
      <c r="L37" s="252">
        <v>58.098605200180003</v>
      </c>
      <c r="M37" s="82">
        <v>9.1179999999999994E-3</v>
      </c>
      <c r="N37" s="252">
        <v>-1.892E-3</v>
      </c>
      <c r="O37" s="137"/>
      <c r="P37" s="137"/>
      <c r="Q37" s="137"/>
    </row>
    <row r="38" spans="1:17" outlineLevel="1" x14ac:dyDescent="0.3">
      <c r="A38" s="41" t="s">
        <v>15</v>
      </c>
      <c r="B38" s="252">
        <v>1.6695050819999999</v>
      </c>
      <c r="C38" s="153">
        <v>1.3416699999999999</v>
      </c>
      <c r="D38" s="153">
        <v>50.959829999999997</v>
      </c>
      <c r="E38" s="252">
        <v>2.2399241533700001</v>
      </c>
      <c r="F38" s="252">
        <v>85.077695162859996</v>
      </c>
      <c r="G38" s="82">
        <v>1.5414000000000001E-2</v>
      </c>
      <c r="H38" s="252">
        <v>1.215715916</v>
      </c>
      <c r="I38" s="153">
        <v>1.3466050000000001</v>
      </c>
      <c r="J38" s="153">
        <v>55.466813999999999</v>
      </c>
      <c r="K38" s="252">
        <v>1.63708970334</v>
      </c>
      <c r="L38" s="252">
        <v>67.431888589620002</v>
      </c>
      <c r="M38" s="82">
        <v>1.0583E-2</v>
      </c>
      <c r="N38" s="252">
        <v>-4.8310000000000002E-3</v>
      </c>
      <c r="O38" s="137"/>
      <c r="P38" s="137"/>
      <c r="Q38" s="137"/>
    </row>
    <row r="39" spans="1:17" outlineLevel="1" x14ac:dyDescent="0.3">
      <c r="A39" s="41" t="s">
        <v>16</v>
      </c>
      <c r="B39" s="252">
        <v>54.582579173269998</v>
      </c>
      <c r="C39" s="153">
        <v>2.6328000000000001E-2</v>
      </c>
      <c r="D39" s="153">
        <v>1</v>
      </c>
      <c r="E39" s="252">
        <v>1.4370492430999999</v>
      </c>
      <c r="F39" s="252">
        <v>54.582579173269998</v>
      </c>
      <c r="G39" s="82">
        <v>9.8890000000000002E-3</v>
      </c>
      <c r="H39" s="252">
        <v>58.664744309500001</v>
      </c>
      <c r="I39" s="153">
        <v>2.4278000000000001E-2</v>
      </c>
      <c r="J39" s="153">
        <v>1</v>
      </c>
      <c r="K39" s="252">
        <v>1.4242437942499999</v>
      </c>
      <c r="L39" s="252">
        <v>58.664744309500001</v>
      </c>
      <c r="M39" s="82">
        <v>9.2069999999999999E-3</v>
      </c>
      <c r="N39" s="252">
        <v>-6.8199999999999999E-4</v>
      </c>
      <c r="O39" s="137"/>
      <c r="P39" s="137"/>
      <c r="Q39" s="137"/>
    </row>
    <row r="40" spans="1:17" x14ac:dyDescent="0.3">
      <c r="B40" s="173"/>
      <c r="C40" s="83"/>
      <c r="D40" s="83"/>
      <c r="E40" s="173"/>
      <c r="F40" s="173"/>
      <c r="G40" s="20"/>
      <c r="H40" s="173"/>
      <c r="I40" s="83"/>
      <c r="J40" s="83"/>
      <c r="K40" s="173"/>
      <c r="L40" s="173"/>
      <c r="M40" s="20"/>
      <c r="N40" s="173"/>
      <c r="O40" s="137"/>
      <c r="P40" s="137"/>
      <c r="Q40" s="137"/>
    </row>
    <row r="41" spans="1:17" x14ac:dyDescent="0.3">
      <c r="B41" s="173"/>
      <c r="C41" s="83"/>
      <c r="D41" s="83"/>
      <c r="E41" s="173"/>
      <c r="F41" s="173"/>
      <c r="G41" s="20"/>
      <c r="H41" s="173"/>
      <c r="I41" s="83"/>
      <c r="J41" s="83"/>
      <c r="K41" s="173"/>
      <c r="L41" s="173"/>
      <c r="M41" s="20"/>
      <c r="N41" s="173"/>
      <c r="O41" s="137"/>
      <c r="P41" s="137"/>
      <c r="Q41" s="137"/>
    </row>
    <row r="42" spans="1:17" x14ac:dyDescent="0.3">
      <c r="B42" s="173"/>
      <c r="C42" s="83"/>
      <c r="D42" s="83"/>
      <c r="E42" s="173"/>
      <c r="F42" s="173"/>
      <c r="G42" s="20"/>
      <c r="H42" s="173"/>
      <c r="I42" s="83"/>
      <c r="J42" s="83"/>
      <c r="K42" s="173"/>
      <c r="L42" s="173"/>
      <c r="M42" s="20"/>
      <c r="N42" s="173"/>
      <c r="O42" s="137"/>
      <c r="P42" s="137"/>
      <c r="Q42" s="137"/>
    </row>
    <row r="43" spans="1:17" x14ac:dyDescent="0.3">
      <c r="B43" s="173"/>
      <c r="C43" s="83"/>
      <c r="D43" s="83"/>
      <c r="E43" s="173"/>
      <c r="F43" s="173"/>
      <c r="G43" s="20"/>
      <c r="H43" s="173"/>
      <c r="I43" s="83"/>
      <c r="J43" s="83"/>
      <c r="K43" s="173"/>
      <c r="L43" s="173"/>
      <c r="M43" s="20"/>
      <c r="N43" s="173"/>
      <c r="O43" s="137"/>
      <c r="P43" s="137"/>
      <c r="Q43" s="137"/>
    </row>
    <row r="44" spans="1:17" x14ac:dyDescent="0.3">
      <c r="B44" s="173"/>
      <c r="C44" s="83"/>
      <c r="D44" s="83"/>
      <c r="E44" s="173"/>
      <c r="F44" s="173"/>
      <c r="G44" s="20"/>
      <c r="H44" s="173"/>
      <c r="I44" s="83"/>
      <c r="J44" s="83"/>
      <c r="K44" s="173"/>
      <c r="L44" s="173"/>
      <c r="M44" s="20"/>
      <c r="N44" s="173"/>
      <c r="O44" s="137"/>
      <c r="P44" s="137"/>
      <c r="Q44" s="137"/>
    </row>
    <row r="45" spans="1:17" x14ac:dyDescent="0.3">
      <c r="B45" s="173"/>
      <c r="C45" s="83"/>
      <c r="D45" s="83"/>
      <c r="E45" s="173"/>
      <c r="F45" s="173"/>
      <c r="G45" s="20"/>
      <c r="H45" s="173"/>
      <c r="I45" s="83"/>
      <c r="J45" s="83"/>
      <c r="K45" s="173"/>
      <c r="L45" s="173"/>
      <c r="M45" s="20"/>
      <c r="N45" s="173"/>
      <c r="O45" s="137"/>
      <c r="P45" s="137"/>
      <c r="Q45" s="137"/>
    </row>
    <row r="46" spans="1:17" x14ac:dyDescent="0.3">
      <c r="B46" s="173"/>
      <c r="C46" s="83"/>
      <c r="D46" s="83"/>
      <c r="E46" s="173"/>
      <c r="F46" s="173"/>
      <c r="G46" s="20"/>
      <c r="H46" s="173"/>
      <c r="I46" s="83"/>
      <c r="J46" s="83"/>
      <c r="K46" s="173"/>
      <c r="L46" s="173"/>
      <c r="M46" s="20"/>
      <c r="N46" s="173"/>
      <c r="O46" s="137"/>
      <c r="P46" s="137"/>
      <c r="Q46" s="137"/>
    </row>
    <row r="47" spans="1:17" x14ac:dyDescent="0.3">
      <c r="B47" s="173"/>
      <c r="C47" s="83"/>
      <c r="D47" s="83"/>
      <c r="E47" s="173"/>
      <c r="F47" s="173"/>
      <c r="G47" s="20"/>
      <c r="H47" s="173"/>
      <c r="I47" s="83"/>
      <c r="J47" s="83"/>
      <c r="K47" s="173"/>
      <c r="L47" s="173"/>
      <c r="M47" s="20"/>
      <c r="N47" s="173"/>
      <c r="O47" s="137"/>
      <c r="P47" s="137"/>
      <c r="Q47" s="137"/>
    </row>
    <row r="48" spans="1:17" x14ac:dyDescent="0.3">
      <c r="B48" s="173"/>
      <c r="C48" s="83"/>
      <c r="D48" s="83"/>
      <c r="E48" s="173"/>
      <c r="F48" s="173"/>
      <c r="G48" s="20"/>
      <c r="H48" s="173"/>
      <c r="I48" s="83"/>
      <c r="J48" s="83"/>
      <c r="K48" s="173"/>
      <c r="L48" s="173"/>
      <c r="M48" s="20"/>
      <c r="N48" s="173"/>
      <c r="O48" s="137"/>
      <c r="P48" s="137"/>
      <c r="Q48" s="137"/>
    </row>
    <row r="49" spans="2:17" x14ac:dyDescent="0.3">
      <c r="B49" s="173"/>
      <c r="C49" s="83"/>
      <c r="D49" s="83"/>
      <c r="E49" s="173"/>
      <c r="F49" s="173"/>
      <c r="G49" s="20"/>
      <c r="H49" s="173"/>
      <c r="I49" s="83"/>
      <c r="J49" s="83"/>
      <c r="K49" s="173"/>
      <c r="L49" s="173"/>
      <c r="M49" s="20"/>
      <c r="N49" s="173"/>
      <c r="O49" s="137"/>
      <c r="P49" s="137"/>
      <c r="Q49" s="137"/>
    </row>
    <row r="50" spans="2:17" x14ac:dyDescent="0.3">
      <c r="B50" s="173"/>
      <c r="C50" s="83"/>
      <c r="D50" s="83"/>
      <c r="E50" s="173"/>
      <c r="F50" s="173"/>
      <c r="G50" s="20"/>
      <c r="H50" s="173"/>
      <c r="I50" s="83"/>
      <c r="J50" s="83"/>
      <c r="K50" s="173"/>
      <c r="L50" s="173"/>
      <c r="M50" s="20"/>
      <c r="N50" s="173"/>
      <c r="O50" s="137"/>
      <c r="P50" s="137"/>
      <c r="Q50" s="137"/>
    </row>
    <row r="51" spans="2:17" x14ac:dyDescent="0.3">
      <c r="B51" s="173"/>
      <c r="C51" s="83"/>
      <c r="D51" s="83"/>
      <c r="E51" s="173"/>
      <c r="F51" s="173"/>
      <c r="G51" s="20"/>
      <c r="H51" s="173"/>
      <c r="I51" s="83"/>
      <c r="J51" s="83"/>
      <c r="K51" s="173"/>
      <c r="L51" s="173"/>
      <c r="M51" s="20"/>
      <c r="N51" s="173"/>
      <c r="O51" s="137"/>
      <c r="P51" s="137"/>
      <c r="Q51" s="137"/>
    </row>
    <row r="52" spans="2:17" x14ac:dyDescent="0.3">
      <c r="B52" s="173"/>
      <c r="C52" s="83"/>
      <c r="D52" s="83"/>
      <c r="E52" s="173"/>
      <c r="F52" s="173"/>
      <c r="G52" s="20"/>
      <c r="H52" s="173"/>
      <c r="I52" s="83"/>
      <c r="J52" s="83"/>
      <c r="K52" s="173"/>
      <c r="L52" s="173"/>
      <c r="M52" s="20"/>
      <c r="N52" s="173"/>
      <c r="O52" s="137"/>
      <c r="P52" s="137"/>
      <c r="Q52" s="137"/>
    </row>
    <row r="53" spans="2:17" x14ac:dyDescent="0.3">
      <c r="B53" s="173"/>
      <c r="C53" s="83"/>
      <c r="D53" s="83"/>
      <c r="E53" s="173"/>
      <c r="F53" s="173"/>
      <c r="G53" s="20"/>
      <c r="H53" s="173"/>
      <c r="I53" s="83"/>
      <c r="J53" s="83"/>
      <c r="K53" s="173"/>
      <c r="L53" s="173"/>
      <c r="M53" s="20"/>
      <c r="N53" s="173"/>
      <c r="O53" s="137"/>
      <c r="P53" s="137"/>
      <c r="Q53" s="137"/>
    </row>
    <row r="54" spans="2:17" x14ac:dyDescent="0.3">
      <c r="B54" s="173"/>
      <c r="C54" s="83"/>
      <c r="D54" s="83"/>
      <c r="E54" s="173"/>
      <c r="F54" s="173"/>
      <c r="G54" s="20"/>
      <c r="H54" s="173"/>
      <c r="I54" s="83"/>
      <c r="J54" s="83"/>
      <c r="K54" s="173"/>
      <c r="L54" s="173"/>
      <c r="M54" s="20"/>
      <c r="N54" s="173"/>
      <c r="O54" s="137"/>
      <c r="P54" s="137"/>
      <c r="Q54" s="137"/>
    </row>
    <row r="55" spans="2:17" x14ac:dyDescent="0.3">
      <c r="B55" s="173"/>
      <c r="C55" s="83"/>
      <c r="D55" s="83"/>
      <c r="E55" s="173"/>
      <c r="F55" s="173"/>
      <c r="G55" s="20"/>
      <c r="H55" s="173"/>
      <c r="I55" s="83"/>
      <c r="J55" s="83"/>
      <c r="K55" s="173"/>
      <c r="L55" s="173"/>
      <c r="M55" s="20"/>
      <c r="N55" s="173"/>
      <c r="O55" s="137"/>
      <c r="P55" s="137"/>
      <c r="Q55" s="137"/>
    </row>
    <row r="56" spans="2:17" x14ac:dyDescent="0.3">
      <c r="B56" s="173"/>
      <c r="C56" s="83"/>
      <c r="D56" s="83"/>
      <c r="E56" s="173"/>
      <c r="F56" s="173"/>
      <c r="G56" s="20"/>
      <c r="H56" s="173"/>
      <c r="I56" s="83"/>
      <c r="J56" s="83"/>
      <c r="K56" s="173"/>
      <c r="L56" s="173"/>
      <c r="M56" s="20"/>
      <c r="N56" s="173"/>
      <c r="O56" s="137"/>
      <c r="P56" s="137"/>
      <c r="Q56" s="137"/>
    </row>
    <row r="57" spans="2:17" x14ac:dyDescent="0.3">
      <c r="B57" s="173"/>
      <c r="C57" s="83"/>
      <c r="D57" s="83"/>
      <c r="E57" s="173"/>
      <c r="F57" s="173"/>
      <c r="G57" s="20"/>
      <c r="H57" s="173"/>
      <c r="I57" s="83"/>
      <c r="J57" s="83"/>
      <c r="K57" s="173"/>
      <c r="L57" s="173"/>
      <c r="M57" s="20"/>
      <c r="N57" s="173"/>
      <c r="O57" s="137"/>
      <c r="P57" s="137"/>
      <c r="Q57" s="137"/>
    </row>
    <row r="58" spans="2:17" x14ac:dyDescent="0.3">
      <c r="B58" s="173"/>
      <c r="C58" s="83"/>
      <c r="D58" s="83"/>
      <c r="E58" s="173"/>
      <c r="F58" s="173"/>
      <c r="G58" s="20"/>
      <c r="H58" s="173"/>
      <c r="I58" s="83"/>
      <c r="J58" s="83"/>
      <c r="K58" s="173"/>
      <c r="L58" s="173"/>
      <c r="M58" s="20"/>
      <c r="N58" s="173"/>
      <c r="O58" s="137"/>
      <c r="P58" s="137"/>
      <c r="Q58" s="137"/>
    </row>
    <row r="59" spans="2:17" x14ac:dyDescent="0.3">
      <c r="B59" s="173"/>
      <c r="C59" s="83"/>
      <c r="D59" s="83"/>
      <c r="E59" s="173"/>
      <c r="F59" s="173"/>
      <c r="G59" s="20"/>
      <c r="H59" s="173"/>
      <c r="I59" s="83"/>
      <c r="J59" s="83"/>
      <c r="K59" s="173"/>
      <c r="L59" s="173"/>
      <c r="M59" s="20"/>
      <c r="N59" s="173"/>
      <c r="O59" s="137"/>
      <c r="P59" s="137"/>
      <c r="Q59" s="137"/>
    </row>
    <row r="60" spans="2:17" x14ac:dyDescent="0.3">
      <c r="B60" s="173"/>
      <c r="C60" s="83"/>
      <c r="D60" s="83"/>
      <c r="E60" s="173"/>
      <c r="F60" s="173"/>
      <c r="G60" s="20"/>
      <c r="H60" s="173"/>
      <c r="I60" s="83"/>
      <c r="J60" s="83"/>
      <c r="K60" s="173"/>
      <c r="L60" s="173"/>
      <c r="M60" s="20"/>
      <c r="N60" s="173"/>
      <c r="O60" s="137"/>
      <c r="P60" s="137"/>
      <c r="Q60" s="137"/>
    </row>
    <row r="61" spans="2:17" x14ac:dyDescent="0.3">
      <c r="B61" s="173"/>
      <c r="C61" s="83"/>
      <c r="D61" s="83"/>
      <c r="E61" s="173"/>
      <c r="F61" s="173"/>
      <c r="G61" s="20"/>
      <c r="H61" s="173"/>
      <c r="I61" s="83"/>
      <c r="J61" s="83"/>
      <c r="K61" s="173"/>
      <c r="L61" s="173"/>
      <c r="M61" s="20"/>
      <c r="N61" s="173"/>
      <c r="O61" s="137"/>
      <c r="P61" s="137"/>
      <c r="Q61" s="137"/>
    </row>
    <row r="62" spans="2:17" x14ac:dyDescent="0.3">
      <c r="B62" s="173"/>
      <c r="C62" s="83"/>
      <c r="D62" s="83"/>
      <c r="E62" s="173"/>
      <c r="F62" s="173"/>
      <c r="G62" s="20"/>
      <c r="H62" s="173"/>
      <c r="I62" s="83"/>
      <c r="J62" s="83"/>
      <c r="K62" s="173"/>
      <c r="L62" s="173"/>
      <c r="M62" s="20"/>
      <c r="N62" s="173"/>
      <c r="O62" s="137"/>
      <c r="P62" s="137"/>
      <c r="Q62" s="137"/>
    </row>
    <row r="63" spans="2:17" x14ac:dyDescent="0.3">
      <c r="B63" s="173"/>
      <c r="C63" s="83"/>
      <c r="D63" s="83"/>
      <c r="E63" s="173"/>
      <c r="F63" s="173"/>
      <c r="G63" s="20"/>
      <c r="H63" s="173"/>
      <c r="I63" s="83"/>
      <c r="J63" s="83"/>
      <c r="K63" s="173"/>
      <c r="L63" s="173"/>
      <c r="M63" s="20"/>
      <c r="N63" s="173"/>
      <c r="O63" s="137"/>
      <c r="P63" s="137"/>
      <c r="Q63" s="137"/>
    </row>
    <row r="64" spans="2:17" x14ac:dyDescent="0.3">
      <c r="B64" s="173"/>
      <c r="C64" s="83"/>
      <c r="D64" s="83"/>
      <c r="E64" s="173"/>
      <c r="F64" s="173"/>
      <c r="G64" s="20"/>
      <c r="H64" s="173"/>
      <c r="I64" s="83"/>
      <c r="J64" s="83"/>
      <c r="K64" s="173"/>
      <c r="L64" s="173"/>
      <c r="M64" s="20"/>
      <c r="N64" s="173"/>
      <c r="O64" s="137"/>
      <c r="P64" s="137"/>
      <c r="Q64" s="137"/>
    </row>
    <row r="65" spans="2:17" x14ac:dyDescent="0.3">
      <c r="B65" s="173"/>
      <c r="C65" s="83"/>
      <c r="D65" s="83"/>
      <c r="E65" s="173"/>
      <c r="F65" s="173"/>
      <c r="G65" s="20"/>
      <c r="H65" s="173"/>
      <c r="I65" s="83"/>
      <c r="J65" s="83"/>
      <c r="K65" s="173"/>
      <c r="L65" s="173"/>
      <c r="M65" s="20"/>
      <c r="N65" s="173"/>
      <c r="O65" s="137"/>
      <c r="P65" s="137"/>
      <c r="Q65" s="137"/>
    </row>
    <row r="66" spans="2:17" x14ac:dyDescent="0.3">
      <c r="B66" s="173"/>
      <c r="C66" s="83"/>
      <c r="D66" s="83"/>
      <c r="E66" s="173"/>
      <c r="F66" s="173"/>
      <c r="G66" s="20"/>
      <c r="H66" s="173"/>
      <c r="I66" s="83"/>
      <c r="J66" s="83"/>
      <c r="K66" s="173"/>
      <c r="L66" s="173"/>
      <c r="M66" s="20"/>
      <c r="N66" s="173"/>
      <c r="O66" s="137"/>
      <c r="P66" s="137"/>
      <c r="Q66" s="137"/>
    </row>
    <row r="67" spans="2:17" x14ac:dyDescent="0.3">
      <c r="B67" s="173"/>
      <c r="C67" s="83"/>
      <c r="D67" s="83"/>
      <c r="E67" s="173"/>
      <c r="F67" s="173"/>
      <c r="G67" s="20"/>
      <c r="H67" s="173"/>
      <c r="I67" s="83"/>
      <c r="J67" s="83"/>
      <c r="K67" s="173"/>
      <c r="L67" s="173"/>
      <c r="M67" s="20"/>
      <c r="N67" s="173"/>
      <c r="O67" s="137"/>
      <c r="P67" s="137"/>
      <c r="Q67" s="137"/>
    </row>
    <row r="68" spans="2:17" x14ac:dyDescent="0.3">
      <c r="B68" s="173"/>
      <c r="C68" s="83"/>
      <c r="D68" s="83"/>
      <c r="E68" s="173"/>
      <c r="F68" s="173"/>
      <c r="G68" s="20"/>
      <c r="H68" s="173"/>
      <c r="I68" s="83"/>
      <c r="J68" s="83"/>
      <c r="K68" s="173"/>
      <c r="L68" s="173"/>
      <c r="M68" s="20"/>
      <c r="N68" s="173"/>
      <c r="O68" s="137"/>
      <c r="P68" s="137"/>
      <c r="Q68" s="137"/>
    </row>
    <row r="69" spans="2:17" x14ac:dyDescent="0.3">
      <c r="B69" s="173"/>
      <c r="C69" s="83"/>
      <c r="D69" s="83"/>
      <c r="E69" s="173"/>
      <c r="F69" s="173"/>
      <c r="G69" s="20"/>
      <c r="H69" s="173"/>
      <c r="I69" s="83"/>
      <c r="J69" s="83"/>
      <c r="K69" s="173"/>
      <c r="L69" s="173"/>
      <c r="M69" s="20"/>
      <c r="N69" s="173"/>
      <c r="O69" s="137"/>
      <c r="P69" s="137"/>
      <c r="Q69" s="137"/>
    </row>
    <row r="70" spans="2:17" x14ac:dyDescent="0.3">
      <c r="B70" s="173"/>
      <c r="C70" s="83"/>
      <c r="D70" s="83"/>
      <c r="E70" s="173"/>
      <c r="F70" s="173"/>
      <c r="G70" s="20"/>
      <c r="H70" s="173"/>
      <c r="I70" s="83"/>
      <c r="J70" s="83"/>
      <c r="K70" s="173"/>
      <c r="L70" s="173"/>
      <c r="M70" s="20"/>
      <c r="N70" s="173"/>
      <c r="O70" s="137"/>
      <c r="P70" s="137"/>
      <c r="Q70" s="137"/>
    </row>
    <row r="71" spans="2:17" x14ac:dyDescent="0.3">
      <c r="B71" s="173"/>
      <c r="C71" s="83"/>
      <c r="D71" s="83"/>
      <c r="E71" s="173"/>
      <c r="F71" s="173"/>
      <c r="G71" s="20"/>
      <c r="H71" s="173"/>
      <c r="I71" s="83"/>
      <c r="J71" s="83"/>
      <c r="K71" s="173"/>
      <c r="L71" s="173"/>
      <c r="M71" s="20"/>
      <c r="N71" s="173"/>
      <c r="O71" s="137"/>
      <c r="P71" s="137"/>
      <c r="Q71" s="137"/>
    </row>
    <row r="72" spans="2:17" x14ac:dyDescent="0.3">
      <c r="B72" s="173"/>
      <c r="C72" s="83"/>
      <c r="D72" s="83"/>
      <c r="E72" s="173"/>
      <c r="F72" s="173"/>
      <c r="G72" s="20"/>
      <c r="H72" s="173"/>
      <c r="I72" s="83"/>
      <c r="J72" s="83"/>
      <c r="K72" s="173"/>
      <c r="L72" s="173"/>
      <c r="M72" s="20"/>
      <c r="N72" s="173"/>
      <c r="O72" s="137"/>
      <c r="P72" s="137"/>
      <c r="Q72" s="137"/>
    </row>
    <row r="73" spans="2:17" x14ac:dyDescent="0.3">
      <c r="B73" s="173"/>
      <c r="C73" s="83"/>
      <c r="D73" s="83"/>
      <c r="E73" s="173"/>
      <c r="F73" s="173"/>
      <c r="G73" s="20"/>
      <c r="H73" s="173"/>
      <c r="I73" s="83"/>
      <c r="J73" s="83"/>
      <c r="K73" s="173"/>
      <c r="L73" s="173"/>
      <c r="M73" s="20"/>
      <c r="N73" s="173"/>
      <c r="O73" s="137"/>
      <c r="P73" s="137"/>
      <c r="Q73" s="137"/>
    </row>
    <row r="74" spans="2:17" x14ac:dyDescent="0.3">
      <c r="B74" s="173"/>
      <c r="C74" s="83"/>
      <c r="D74" s="83"/>
      <c r="E74" s="173"/>
      <c r="F74" s="173"/>
      <c r="G74" s="20"/>
      <c r="H74" s="173"/>
      <c r="I74" s="83"/>
      <c r="J74" s="83"/>
      <c r="K74" s="173"/>
      <c r="L74" s="173"/>
      <c r="M74" s="20"/>
      <c r="N74" s="173"/>
      <c r="O74" s="137"/>
      <c r="P74" s="137"/>
      <c r="Q74" s="137"/>
    </row>
    <row r="75" spans="2:17" x14ac:dyDescent="0.3">
      <c r="B75" s="173"/>
      <c r="C75" s="83"/>
      <c r="D75" s="83"/>
      <c r="E75" s="173"/>
      <c r="F75" s="173"/>
      <c r="G75" s="20"/>
      <c r="H75" s="173"/>
      <c r="I75" s="83"/>
      <c r="J75" s="83"/>
      <c r="K75" s="173"/>
      <c r="L75" s="173"/>
      <c r="M75" s="20"/>
      <c r="N75" s="173"/>
      <c r="O75" s="137"/>
      <c r="P75" s="137"/>
      <c r="Q75" s="137"/>
    </row>
    <row r="76" spans="2:17" x14ac:dyDescent="0.3">
      <c r="B76" s="173"/>
      <c r="C76" s="83"/>
      <c r="D76" s="83"/>
      <c r="E76" s="173"/>
      <c r="F76" s="173"/>
      <c r="G76" s="20"/>
      <c r="H76" s="173"/>
      <c r="I76" s="83"/>
      <c r="J76" s="83"/>
      <c r="K76" s="173"/>
      <c r="L76" s="173"/>
      <c r="M76" s="20"/>
      <c r="N76" s="173"/>
      <c r="O76" s="137"/>
      <c r="P76" s="137"/>
      <c r="Q76" s="137"/>
    </row>
    <row r="77" spans="2:17" x14ac:dyDescent="0.3">
      <c r="B77" s="173"/>
      <c r="C77" s="83"/>
      <c r="D77" s="83"/>
      <c r="E77" s="173"/>
      <c r="F77" s="173"/>
      <c r="G77" s="20"/>
      <c r="H77" s="173"/>
      <c r="I77" s="83"/>
      <c r="J77" s="83"/>
      <c r="K77" s="173"/>
      <c r="L77" s="173"/>
      <c r="M77" s="20"/>
      <c r="N77" s="173"/>
      <c r="O77" s="137"/>
      <c r="P77" s="137"/>
      <c r="Q77" s="137"/>
    </row>
    <row r="78" spans="2:17" x14ac:dyDescent="0.3">
      <c r="B78" s="173"/>
      <c r="C78" s="83"/>
      <c r="D78" s="83"/>
      <c r="E78" s="173"/>
      <c r="F78" s="173"/>
      <c r="G78" s="20"/>
      <c r="H78" s="173"/>
      <c r="I78" s="83"/>
      <c r="J78" s="83"/>
      <c r="K78" s="173"/>
      <c r="L78" s="173"/>
      <c r="M78" s="20"/>
      <c r="N78" s="173"/>
      <c r="O78" s="137"/>
      <c r="P78" s="137"/>
      <c r="Q78" s="137"/>
    </row>
    <row r="79" spans="2:17" x14ac:dyDescent="0.3">
      <c r="B79" s="173"/>
      <c r="C79" s="83"/>
      <c r="D79" s="83"/>
      <c r="E79" s="173"/>
      <c r="F79" s="173"/>
      <c r="G79" s="20"/>
      <c r="H79" s="173"/>
      <c r="I79" s="83"/>
      <c r="J79" s="83"/>
      <c r="K79" s="173"/>
      <c r="L79" s="173"/>
      <c r="M79" s="20"/>
      <c r="N79" s="173"/>
      <c r="O79" s="137"/>
      <c r="P79" s="137"/>
      <c r="Q79" s="137"/>
    </row>
    <row r="80" spans="2:17" x14ac:dyDescent="0.3">
      <c r="B80" s="173"/>
      <c r="C80" s="83"/>
      <c r="D80" s="83"/>
      <c r="E80" s="173"/>
      <c r="F80" s="173"/>
      <c r="G80" s="20"/>
      <c r="H80" s="173"/>
      <c r="I80" s="83"/>
      <c r="J80" s="83"/>
      <c r="K80" s="173"/>
      <c r="L80" s="173"/>
      <c r="M80" s="20"/>
      <c r="N80" s="173"/>
      <c r="O80" s="137"/>
      <c r="P80" s="137"/>
      <c r="Q80" s="137"/>
    </row>
    <row r="81" spans="2:17" x14ac:dyDescent="0.3">
      <c r="B81" s="173"/>
      <c r="C81" s="83"/>
      <c r="D81" s="83"/>
      <c r="E81" s="173"/>
      <c r="F81" s="173"/>
      <c r="G81" s="20"/>
      <c r="H81" s="173"/>
      <c r="I81" s="83"/>
      <c r="J81" s="83"/>
      <c r="K81" s="173"/>
      <c r="L81" s="173"/>
      <c r="M81" s="20"/>
      <c r="N81" s="173"/>
      <c r="O81" s="137"/>
      <c r="P81" s="137"/>
      <c r="Q81" s="137"/>
    </row>
    <row r="82" spans="2:17" x14ac:dyDescent="0.3">
      <c r="B82" s="173"/>
      <c r="C82" s="83"/>
      <c r="D82" s="83"/>
      <c r="E82" s="173"/>
      <c r="F82" s="173"/>
      <c r="G82" s="20"/>
      <c r="H82" s="173"/>
      <c r="I82" s="83"/>
      <c r="J82" s="83"/>
      <c r="K82" s="173"/>
      <c r="L82" s="173"/>
      <c r="M82" s="20"/>
      <c r="N82" s="173"/>
      <c r="O82" s="137"/>
      <c r="P82" s="137"/>
      <c r="Q82" s="137"/>
    </row>
    <row r="83" spans="2:17" x14ac:dyDescent="0.3">
      <c r="B83" s="173"/>
      <c r="C83" s="83"/>
      <c r="D83" s="83"/>
      <c r="E83" s="173"/>
      <c r="F83" s="173"/>
      <c r="G83" s="20"/>
      <c r="H83" s="173"/>
      <c r="I83" s="83"/>
      <c r="J83" s="83"/>
      <c r="K83" s="173"/>
      <c r="L83" s="173"/>
      <c r="M83" s="20"/>
      <c r="N83" s="173"/>
      <c r="O83" s="137"/>
      <c r="P83" s="137"/>
      <c r="Q83" s="137"/>
    </row>
    <row r="84" spans="2:17" x14ac:dyDescent="0.3">
      <c r="B84" s="173"/>
      <c r="C84" s="83"/>
      <c r="D84" s="83"/>
      <c r="E84" s="173"/>
      <c r="F84" s="173"/>
      <c r="G84" s="20"/>
      <c r="H84" s="173"/>
      <c r="I84" s="83"/>
      <c r="J84" s="83"/>
      <c r="K84" s="173"/>
      <c r="L84" s="173"/>
      <c r="M84" s="20"/>
      <c r="N84" s="173"/>
      <c r="O84" s="137"/>
      <c r="P84" s="137"/>
      <c r="Q84" s="137"/>
    </row>
    <row r="85" spans="2:17" x14ac:dyDescent="0.3">
      <c r="B85" s="173"/>
      <c r="C85" s="83"/>
      <c r="D85" s="83"/>
      <c r="E85" s="173"/>
      <c r="F85" s="173"/>
      <c r="G85" s="20"/>
      <c r="H85" s="173"/>
      <c r="I85" s="83"/>
      <c r="J85" s="83"/>
      <c r="K85" s="173"/>
      <c r="L85" s="173"/>
      <c r="M85" s="20"/>
      <c r="N85" s="173"/>
      <c r="O85" s="137"/>
      <c r="P85" s="137"/>
      <c r="Q85" s="137"/>
    </row>
    <row r="86" spans="2:17" x14ac:dyDescent="0.3">
      <c r="B86" s="173"/>
      <c r="C86" s="83"/>
      <c r="D86" s="83"/>
      <c r="E86" s="173"/>
      <c r="F86" s="173"/>
      <c r="G86" s="20"/>
      <c r="H86" s="173"/>
      <c r="I86" s="83"/>
      <c r="J86" s="83"/>
      <c r="K86" s="173"/>
      <c r="L86" s="173"/>
      <c r="M86" s="20"/>
      <c r="N86" s="173"/>
      <c r="O86" s="137"/>
      <c r="P86" s="137"/>
      <c r="Q86" s="137"/>
    </row>
    <row r="87" spans="2:17" x14ac:dyDescent="0.3">
      <c r="B87" s="173"/>
      <c r="C87" s="83"/>
      <c r="D87" s="83"/>
      <c r="E87" s="173"/>
      <c r="F87" s="173"/>
      <c r="G87" s="20"/>
      <c r="H87" s="173"/>
      <c r="I87" s="83"/>
      <c r="J87" s="83"/>
      <c r="K87" s="173"/>
      <c r="L87" s="173"/>
      <c r="M87" s="20"/>
      <c r="N87" s="173"/>
      <c r="O87" s="137"/>
      <c r="P87" s="137"/>
      <c r="Q87" s="137"/>
    </row>
    <row r="88" spans="2:17" x14ac:dyDescent="0.3">
      <c r="B88" s="173"/>
      <c r="C88" s="83"/>
      <c r="D88" s="83"/>
      <c r="E88" s="173"/>
      <c r="F88" s="173"/>
      <c r="G88" s="20"/>
      <c r="H88" s="173"/>
      <c r="I88" s="83"/>
      <c r="J88" s="83"/>
      <c r="K88" s="173"/>
      <c r="L88" s="173"/>
      <c r="M88" s="20"/>
      <c r="N88" s="173"/>
      <c r="O88" s="137"/>
      <c r="P88" s="137"/>
      <c r="Q88" s="137"/>
    </row>
    <row r="89" spans="2:17" x14ac:dyDescent="0.3">
      <c r="B89" s="173"/>
      <c r="C89" s="83"/>
      <c r="D89" s="83"/>
      <c r="E89" s="173"/>
      <c r="F89" s="173"/>
      <c r="G89" s="20"/>
      <c r="H89" s="173"/>
      <c r="I89" s="83"/>
      <c r="J89" s="83"/>
      <c r="K89" s="173"/>
      <c r="L89" s="173"/>
      <c r="M89" s="20"/>
      <c r="N89" s="173"/>
      <c r="O89" s="137"/>
      <c r="P89" s="137"/>
      <c r="Q89" s="137"/>
    </row>
    <row r="90" spans="2:17" x14ac:dyDescent="0.3">
      <c r="B90" s="173"/>
      <c r="C90" s="83"/>
      <c r="D90" s="83"/>
      <c r="E90" s="173"/>
      <c r="F90" s="173"/>
      <c r="G90" s="20"/>
      <c r="H90" s="173"/>
      <c r="I90" s="83"/>
      <c r="J90" s="83"/>
      <c r="K90" s="173"/>
      <c r="L90" s="173"/>
      <c r="M90" s="20"/>
      <c r="N90" s="173"/>
      <c r="O90" s="137"/>
      <c r="P90" s="137"/>
      <c r="Q90" s="137"/>
    </row>
    <row r="91" spans="2:17" x14ac:dyDescent="0.3">
      <c r="B91" s="173"/>
      <c r="C91" s="83"/>
      <c r="D91" s="83"/>
      <c r="E91" s="173"/>
      <c r="F91" s="173"/>
      <c r="G91" s="20"/>
      <c r="H91" s="173"/>
      <c r="I91" s="83"/>
      <c r="J91" s="83"/>
      <c r="K91" s="173"/>
      <c r="L91" s="173"/>
      <c r="M91" s="20"/>
      <c r="N91" s="173"/>
      <c r="O91" s="137"/>
      <c r="P91" s="137"/>
      <c r="Q91" s="137"/>
    </row>
    <row r="92" spans="2:17" x14ac:dyDescent="0.3">
      <c r="B92" s="173"/>
      <c r="C92" s="83"/>
      <c r="D92" s="83"/>
      <c r="E92" s="173"/>
      <c r="F92" s="173"/>
      <c r="G92" s="20"/>
      <c r="H92" s="173"/>
      <c r="I92" s="83"/>
      <c r="J92" s="83"/>
      <c r="K92" s="173"/>
      <c r="L92" s="173"/>
      <c r="M92" s="20"/>
      <c r="N92" s="173"/>
      <c r="O92" s="137"/>
      <c r="P92" s="137"/>
      <c r="Q92" s="137"/>
    </row>
    <row r="93" spans="2:17" x14ac:dyDescent="0.3">
      <c r="B93" s="173"/>
      <c r="C93" s="83"/>
      <c r="D93" s="83"/>
      <c r="E93" s="173"/>
      <c r="F93" s="173"/>
      <c r="G93" s="20"/>
      <c r="H93" s="173"/>
      <c r="I93" s="83"/>
      <c r="J93" s="83"/>
      <c r="K93" s="173"/>
      <c r="L93" s="173"/>
      <c r="M93" s="20"/>
      <c r="N93" s="173"/>
      <c r="O93" s="137"/>
      <c r="P93" s="137"/>
      <c r="Q93" s="137"/>
    </row>
    <row r="94" spans="2:17" x14ac:dyDescent="0.3">
      <c r="B94" s="173"/>
      <c r="C94" s="83"/>
      <c r="D94" s="83"/>
      <c r="E94" s="173"/>
      <c r="F94" s="173"/>
      <c r="G94" s="20"/>
      <c r="H94" s="173"/>
      <c r="I94" s="83"/>
      <c r="J94" s="83"/>
      <c r="K94" s="173"/>
      <c r="L94" s="173"/>
      <c r="M94" s="20"/>
      <c r="N94" s="173"/>
      <c r="O94" s="137"/>
      <c r="P94" s="137"/>
      <c r="Q94" s="137"/>
    </row>
    <row r="95" spans="2:17" x14ac:dyDescent="0.3">
      <c r="B95" s="173"/>
      <c r="C95" s="83"/>
      <c r="D95" s="83"/>
      <c r="E95" s="173"/>
      <c r="F95" s="173"/>
      <c r="G95" s="20"/>
      <c r="H95" s="173"/>
      <c r="I95" s="83"/>
      <c r="J95" s="83"/>
      <c r="K95" s="173"/>
      <c r="L95" s="173"/>
      <c r="M95" s="20"/>
      <c r="N95" s="173"/>
      <c r="O95" s="137"/>
      <c r="P95" s="137"/>
      <c r="Q95" s="137"/>
    </row>
    <row r="96" spans="2:17" x14ac:dyDescent="0.3">
      <c r="B96" s="173"/>
      <c r="C96" s="83"/>
      <c r="D96" s="83"/>
      <c r="E96" s="173"/>
      <c r="F96" s="173"/>
      <c r="G96" s="20"/>
      <c r="H96" s="173"/>
      <c r="I96" s="83"/>
      <c r="J96" s="83"/>
      <c r="K96" s="173"/>
      <c r="L96" s="173"/>
      <c r="M96" s="20"/>
      <c r="N96" s="173"/>
      <c r="O96" s="137"/>
      <c r="P96" s="137"/>
      <c r="Q96" s="137"/>
    </row>
    <row r="97" spans="2:17" x14ac:dyDescent="0.3">
      <c r="B97" s="173"/>
      <c r="C97" s="83"/>
      <c r="D97" s="83"/>
      <c r="E97" s="173"/>
      <c r="F97" s="173"/>
      <c r="G97" s="20"/>
      <c r="H97" s="173"/>
      <c r="I97" s="83"/>
      <c r="J97" s="83"/>
      <c r="K97" s="173"/>
      <c r="L97" s="173"/>
      <c r="M97" s="20"/>
      <c r="N97" s="173"/>
      <c r="O97" s="137"/>
      <c r="P97" s="137"/>
      <c r="Q97" s="137"/>
    </row>
    <row r="98" spans="2:17" x14ac:dyDescent="0.3">
      <c r="B98" s="173"/>
      <c r="C98" s="83"/>
      <c r="D98" s="83"/>
      <c r="E98" s="173"/>
      <c r="F98" s="173"/>
      <c r="G98" s="20"/>
      <c r="H98" s="173"/>
      <c r="I98" s="83"/>
      <c r="J98" s="83"/>
      <c r="K98" s="173"/>
      <c r="L98" s="173"/>
      <c r="M98" s="20"/>
      <c r="N98" s="173"/>
      <c r="O98" s="137"/>
      <c r="P98" s="137"/>
      <c r="Q98" s="137"/>
    </row>
    <row r="99" spans="2:17" x14ac:dyDescent="0.3">
      <c r="B99" s="173"/>
      <c r="C99" s="83"/>
      <c r="D99" s="83"/>
      <c r="E99" s="173"/>
      <c r="F99" s="173"/>
      <c r="G99" s="20"/>
      <c r="H99" s="173"/>
      <c r="I99" s="83"/>
      <c r="J99" s="83"/>
      <c r="K99" s="173"/>
      <c r="L99" s="173"/>
      <c r="M99" s="20"/>
      <c r="N99" s="173"/>
      <c r="O99" s="137"/>
      <c r="P99" s="137"/>
      <c r="Q99" s="137"/>
    </row>
    <row r="100" spans="2:17" x14ac:dyDescent="0.3">
      <c r="B100" s="173"/>
      <c r="C100" s="83"/>
      <c r="D100" s="83"/>
      <c r="E100" s="173"/>
      <c r="F100" s="173"/>
      <c r="G100" s="20"/>
      <c r="H100" s="173"/>
      <c r="I100" s="83"/>
      <c r="J100" s="83"/>
      <c r="K100" s="173"/>
      <c r="L100" s="173"/>
      <c r="M100" s="20"/>
      <c r="N100" s="173"/>
      <c r="O100" s="137"/>
      <c r="P100" s="137"/>
      <c r="Q100" s="137"/>
    </row>
    <row r="101" spans="2:17" x14ac:dyDescent="0.3">
      <c r="B101" s="173"/>
      <c r="C101" s="83"/>
      <c r="D101" s="83"/>
      <c r="E101" s="173"/>
      <c r="F101" s="173"/>
      <c r="G101" s="20"/>
      <c r="H101" s="173"/>
      <c r="I101" s="83"/>
      <c r="J101" s="83"/>
      <c r="K101" s="173"/>
      <c r="L101" s="173"/>
      <c r="M101" s="20"/>
      <c r="N101" s="173"/>
      <c r="O101" s="137"/>
      <c r="P101" s="137"/>
      <c r="Q101" s="137"/>
    </row>
    <row r="102" spans="2:17" x14ac:dyDescent="0.3">
      <c r="B102" s="173"/>
      <c r="C102" s="83"/>
      <c r="D102" s="83"/>
      <c r="E102" s="173"/>
      <c r="F102" s="173"/>
      <c r="G102" s="20"/>
      <c r="H102" s="173"/>
      <c r="I102" s="83"/>
      <c r="J102" s="83"/>
      <c r="K102" s="173"/>
      <c r="L102" s="173"/>
      <c r="M102" s="20"/>
      <c r="N102" s="173"/>
      <c r="O102" s="137"/>
      <c r="P102" s="137"/>
      <c r="Q102" s="137"/>
    </row>
    <row r="103" spans="2:17" x14ac:dyDescent="0.3">
      <c r="B103" s="173"/>
      <c r="C103" s="83"/>
      <c r="D103" s="83"/>
      <c r="E103" s="173"/>
      <c r="F103" s="173"/>
      <c r="G103" s="20"/>
      <c r="H103" s="173"/>
      <c r="I103" s="83"/>
      <c r="J103" s="83"/>
      <c r="K103" s="173"/>
      <c r="L103" s="173"/>
      <c r="M103" s="20"/>
      <c r="N103" s="173"/>
      <c r="O103" s="137"/>
      <c r="P103" s="137"/>
      <c r="Q103" s="137"/>
    </row>
    <row r="104" spans="2:17" x14ac:dyDescent="0.3">
      <c r="B104" s="173"/>
      <c r="C104" s="83"/>
      <c r="D104" s="83"/>
      <c r="E104" s="173"/>
      <c r="F104" s="173"/>
      <c r="G104" s="20"/>
      <c r="H104" s="173"/>
      <c r="I104" s="83"/>
      <c r="J104" s="83"/>
      <c r="K104" s="173"/>
      <c r="L104" s="173"/>
      <c r="M104" s="20"/>
      <c r="N104" s="173"/>
      <c r="O104" s="137"/>
      <c r="P104" s="137"/>
      <c r="Q104" s="137"/>
    </row>
    <row r="105" spans="2:17" x14ac:dyDescent="0.3">
      <c r="B105" s="173"/>
      <c r="C105" s="83"/>
      <c r="D105" s="83"/>
      <c r="E105" s="173"/>
      <c r="F105" s="173"/>
      <c r="G105" s="20"/>
      <c r="H105" s="173"/>
      <c r="I105" s="83"/>
      <c r="J105" s="83"/>
      <c r="K105" s="173"/>
      <c r="L105" s="173"/>
      <c r="M105" s="20"/>
      <c r="N105" s="173"/>
      <c r="O105" s="137"/>
      <c r="P105" s="137"/>
      <c r="Q105" s="137"/>
    </row>
    <row r="106" spans="2:17" x14ac:dyDescent="0.3">
      <c r="B106" s="173"/>
      <c r="C106" s="83"/>
      <c r="D106" s="83"/>
      <c r="E106" s="173"/>
      <c r="F106" s="173"/>
      <c r="G106" s="20"/>
      <c r="H106" s="173"/>
      <c r="I106" s="83"/>
      <c r="J106" s="83"/>
      <c r="K106" s="173"/>
      <c r="L106" s="173"/>
      <c r="M106" s="20"/>
      <c r="N106" s="173"/>
      <c r="O106" s="137"/>
      <c r="P106" s="137"/>
      <c r="Q106" s="137"/>
    </row>
    <row r="107" spans="2:17" x14ac:dyDescent="0.3">
      <c r="B107" s="173"/>
      <c r="C107" s="83"/>
      <c r="D107" s="83"/>
      <c r="E107" s="173"/>
      <c r="F107" s="173"/>
      <c r="G107" s="20"/>
      <c r="H107" s="173"/>
      <c r="I107" s="83"/>
      <c r="J107" s="83"/>
      <c r="K107" s="173"/>
      <c r="L107" s="173"/>
      <c r="M107" s="20"/>
      <c r="N107" s="173"/>
      <c r="O107" s="137"/>
      <c r="P107" s="137"/>
      <c r="Q107" s="137"/>
    </row>
    <row r="108" spans="2:17" x14ac:dyDescent="0.3">
      <c r="B108" s="173"/>
      <c r="C108" s="83"/>
      <c r="D108" s="83"/>
      <c r="E108" s="173"/>
      <c r="F108" s="173"/>
      <c r="G108" s="20"/>
      <c r="H108" s="173"/>
      <c r="I108" s="83"/>
      <c r="J108" s="83"/>
      <c r="K108" s="173"/>
      <c r="L108" s="173"/>
      <c r="M108" s="20"/>
      <c r="N108" s="173"/>
      <c r="O108" s="137"/>
      <c r="P108" s="137"/>
      <c r="Q108" s="137"/>
    </row>
    <row r="109" spans="2:17" x14ac:dyDescent="0.3">
      <c r="B109" s="173"/>
      <c r="C109" s="83"/>
      <c r="D109" s="83"/>
      <c r="E109" s="173"/>
      <c r="F109" s="173"/>
      <c r="G109" s="20"/>
      <c r="H109" s="173"/>
      <c r="I109" s="83"/>
      <c r="J109" s="83"/>
      <c r="K109" s="173"/>
      <c r="L109" s="173"/>
      <c r="M109" s="20"/>
      <c r="N109" s="173"/>
      <c r="O109" s="137"/>
      <c r="P109" s="137"/>
      <c r="Q109" s="137"/>
    </row>
    <row r="110" spans="2:17" x14ac:dyDescent="0.3">
      <c r="B110" s="173"/>
      <c r="C110" s="83"/>
      <c r="D110" s="83"/>
      <c r="E110" s="173"/>
      <c r="F110" s="173"/>
      <c r="G110" s="20"/>
      <c r="H110" s="173"/>
      <c r="I110" s="83"/>
      <c r="J110" s="83"/>
      <c r="K110" s="173"/>
      <c r="L110" s="173"/>
      <c r="M110" s="20"/>
      <c r="N110" s="173"/>
      <c r="O110" s="137"/>
      <c r="P110" s="137"/>
      <c r="Q110" s="137"/>
    </row>
    <row r="111" spans="2:17" x14ac:dyDescent="0.3">
      <c r="B111" s="173"/>
      <c r="C111" s="83"/>
      <c r="D111" s="83"/>
      <c r="E111" s="173"/>
      <c r="F111" s="173"/>
      <c r="G111" s="20"/>
      <c r="H111" s="173"/>
      <c r="I111" s="83"/>
      <c r="J111" s="83"/>
      <c r="K111" s="173"/>
      <c r="L111" s="173"/>
      <c r="M111" s="20"/>
      <c r="N111" s="173"/>
      <c r="O111" s="137"/>
      <c r="P111" s="137"/>
      <c r="Q111" s="137"/>
    </row>
    <row r="112" spans="2:17" x14ac:dyDescent="0.3">
      <c r="B112" s="173"/>
      <c r="C112" s="83"/>
      <c r="D112" s="83"/>
      <c r="E112" s="173"/>
      <c r="F112" s="173"/>
      <c r="G112" s="20"/>
      <c r="H112" s="173"/>
      <c r="I112" s="83"/>
      <c r="J112" s="83"/>
      <c r="K112" s="173"/>
      <c r="L112" s="173"/>
      <c r="M112" s="20"/>
      <c r="N112" s="173"/>
      <c r="O112" s="137"/>
      <c r="P112" s="137"/>
      <c r="Q112" s="137"/>
    </row>
    <row r="113" spans="2:17" x14ac:dyDescent="0.3">
      <c r="B113" s="173"/>
      <c r="C113" s="83"/>
      <c r="D113" s="83"/>
      <c r="E113" s="173"/>
      <c r="F113" s="173"/>
      <c r="G113" s="20"/>
      <c r="H113" s="173"/>
      <c r="I113" s="83"/>
      <c r="J113" s="83"/>
      <c r="K113" s="173"/>
      <c r="L113" s="173"/>
      <c r="M113" s="20"/>
      <c r="N113" s="173"/>
      <c r="O113" s="137"/>
      <c r="P113" s="137"/>
      <c r="Q113" s="137"/>
    </row>
    <row r="114" spans="2:17" x14ac:dyDescent="0.3">
      <c r="B114" s="173"/>
      <c r="C114" s="83"/>
      <c r="D114" s="83"/>
      <c r="E114" s="173"/>
      <c r="F114" s="173"/>
      <c r="G114" s="20"/>
      <c r="H114" s="173"/>
      <c r="I114" s="83"/>
      <c r="J114" s="83"/>
      <c r="K114" s="173"/>
      <c r="L114" s="173"/>
      <c r="M114" s="20"/>
      <c r="N114" s="173"/>
      <c r="O114" s="137"/>
      <c r="P114" s="137"/>
      <c r="Q114" s="137"/>
    </row>
    <row r="115" spans="2:17" x14ac:dyDescent="0.3">
      <c r="B115" s="173"/>
      <c r="C115" s="83"/>
      <c r="D115" s="83"/>
      <c r="E115" s="173"/>
      <c r="F115" s="173"/>
      <c r="G115" s="20"/>
      <c r="H115" s="173"/>
      <c r="I115" s="83"/>
      <c r="J115" s="83"/>
      <c r="K115" s="173"/>
      <c r="L115" s="173"/>
      <c r="M115" s="20"/>
      <c r="N115" s="173"/>
      <c r="O115" s="137"/>
      <c r="P115" s="137"/>
      <c r="Q115" s="137"/>
    </row>
    <row r="116" spans="2:17" x14ac:dyDescent="0.3">
      <c r="B116" s="173"/>
      <c r="C116" s="83"/>
      <c r="D116" s="83"/>
      <c r="E116" s="173"/>
      <c r="F116" s="173"/>
      <c r="G116" s="20"/>
      <c r="H116" s="173"/>
      <c r="I116" s="83"/>
      <c r="J116" s="83"/>
      <c r="K116" s="173"/>
      <c r="L116" s="173"/>
      <c r="M116" s="20"/>
      <c r="N116" s="173"/>
      <c r="O116" s="137"/>
      <c r="P116" s="137"/>
      <c r="Q116" s="137"/>
    </row>
    <row r="117" spans="2:17" x14ac:dyDescent="0.3">
      <c r="B117" s="173"/>
      <c r="C117" s="83"/>
      <c r="D117" s="83"/>
      <c r="E117" s="173"/>
      <c r="F117" s="173"/>
      <c r="G117" s="20"/>
      <c r="H117" s="173"/>
      <c r="I117" s="83"/>
      <c r="J117" s="83"/>
      <c r="K117" s="173"/>
      <c r="L117" s="173"/>
      <c r="M117" s="20"/>
      <c r="N117" s="173"/>
      <c r="O117" s="137"/>
      <c r="P117" s="137"/>
      <c r="Q117" s="137"/>
    </row>
    <row r="118" spans="2:17" x14ac:dyDescent="0.3">
      <c r="B118" s="173"/>
      <c r="C118" s="83"/>
      <c r="D118" s="83"/>
      <c r="E118" s="173"/>
      <c r="F118" s="173"/>
      <c r="G118" s="20"/>
      <c r="H118" s="173"/>
      <c r="I118" s="83"/>
      <c r="J118" s="83"/>
      <c r="K118" s="173"/>
      <c r="L118" s="173"/>
      <c r="M118" s="20"/>
      <c r="N118" s="173"/>
      <c r="O118" s="137"/>
      <c r="P118" s="137"/>
      <c r="Q118" s="137"/>
    </row>
    <row r="119" spans="2:17" x14ac:dyDescent="0.3">
      <c r="B119" s="173"/>
      <c r="C119" s="83"/>
      <c r="D119" s="83"/>
      <c r="E119" s="173"/>
      <c r="F119" s="173"/>
      <c r="G119" s="20"/>
      <c r="H119" s="173"/>
      <c r="I119" s="83"/>
      <c r="J119" s="83"/>
      <c r="K119" s="173"/>
      <c r="L119" s="173"/>
      <c r="M119" s="20"/>
      <c r="N119" s="173"/>
      <c r="O119" s="137"/>
      <c r="P119" s="137"/>
      <c r="Q119" s="137"/>
    </row>
    <row r="120" spans="2:17" x14ac:dyDescent="0.3">
      <c r="B120" s="173"/>
      <c r="C120" s="83"/>
      <c r="D120" s="83"/>
      <c r="E120" s="173"/>
      <c r="F120" s="173"/>
      <c r="G120" s="20"/>
      <c r="H120" s="173"/>
      <c r="I120" s="83"/>
      <c r="J120" s="83"/>
      <c r="K120" s="173"/>
      <c r="L120" s="173"/>
      <c r="M120" s="20"/>
      <c r="N120" s="173"/>
      <c r="O120" s="137"/>
      <c r="P120" s="137"/>
      <c r="Q120" s="137"/>
    </row>
    <row r="121" spans="2:17" x14ac:dyDescent="0.3">
      <c r="B121" s="173"/>
      <c r="C121" s="83"/>
      <c r="D121" s="83"/>
      <c r="E121" s="173"/>
      <c r="F121" s="173"/>
      <c r="G121" s="20"/>
      <c r="H121" s="173"/>
      <c r="I121" s="83"/>
      <c r="J121" s="83"/>
      <c r="K121" s="173"/>
      <c r="L121" s="173"/>
      <c r="M121" s="20"/>
      <c r="N121" s="173"/>
      <c r="O121" s="137"/>
      <c r="P121" s="137"/>
      <c r="Q121" s="137"/>
    </row>
    <row r="122" spans="2:17" x14ac:dyDescent="0.3">
      <c r="B122" s="173"/>
      <c r="C122" s="83"/>
      <c r="D122" s="83"/>
      <c r="E122" s="173"/>
      <c r="F122" s="173"/>
      <c r="G122" s="20"/>
      <c r="H122" s="173"/>
      <c r="I122" s="83"/>
      <c r="J122" s="83"/>
      <c r="K122" s="173"/>
      <c r="L122" s="173"/>
      <c r="M122" s="20"/>
      <c r="N122" s="173"/>
      <c r="O122" s="137"/>
      <c r="P122" s="137"/>
      <c r="Q122" s="137"/>
    </row>
    <row r="123" spans="2:17" x14ac:dyDescent="0.3">
      <c r="B123" s="173"/>
      <c r="C123" s="83"/>
      <c r="D123" s="83"/>
      <c r="E123" s="173"/>
      <c r="F123" s="173"/>
      <c r="G123" s="20"/>
      <c r="H123" s="173"/>
      <c r="I123" s="83"/>
      <c r="J123" s="83"/>
      <c r="K123" s="173"/>
      <c r="L123" s="173"/>
      <c r="M123" s="20"/>
      <c r="N123" s="173"/>
      <c r="O123" s="137"/>
      <c r="P123" s="137"/>
      <c r="Q123" s="137"/>
    </row>
    <row r="124" spans="2:17" x14ac:dyDescent="0.3">
      <c r="B124" s="173"/>
      <c r="C124" s="83"/>
      <c r="D124" s="83"/>
      <c r="E124" s="173"/>
      <c r="F124" s="173"/>
      <c r="G124" s="20"/>
      <c r="H124" s="173"/>
      <c r="I124" s="83"/>
      <c r="J124" s="83"/>
      <c r="K124" s="173"/>
      <c r="L124" s="173"/>
      <c r="M124" s="20"/>
      <c r="N124" s="173"/>
      <c r="O124" s="137"/>
      <c r="P124" s="137"/>
      <c r="Q124" s="137"/>
    </row>
    <row r="125" spans="2:17" x14ac:dyDescent="0.3">
      <c r="B125" s="173"/>
      <c r="C125" s="83"/>
      <c r="D125" s="83"/>
      <c r="E125" s="173"/>
      <c r="F125" s="173"/>
      <c r="G125" s="20"/>
      <c r="H125" s="173"/>
      <c r="I125" s="83"/>
      <c r="J125" s="83"/>
      <c r="K125" s="173"/>
      <c r="L125" s="173"/>
      <c r="M125" s="20"/>
      <c r="N125" s="173"/>
      <c r="O125" s="137"/>
      <c r="P125" s="137"/>
      <c r="Q125" s="137"/>
    </row>
    <row r="126" spans="2:17" x14ac:dyDescent="0.3">
      <c r="B126" s="173"/>
      <c r="C126" s="83"/>
      <c r="D126" s="83"/>
      <c r="E126" s="173"/>
      <c r="F126" s="173"/>
      <c r="G126" s="20"/>
      <c r="H126" s="173"/>
      <c r="I126" s="83"/>
      <c r="J126" s="83"/>
      <c r="K126" s="173"/>
      <c r="L126" s="173"/>
      <c r="M126" s="20"/>
      <c r="N126" s="173"/>
      <c r="O126" s="137"/>
      <c r="P126" s="137"/>
      <c r="Q126" s="137"/>
    </row>
    <row r="127" spans="2:17" x14ac:dyDescent="0.3">
      <c r="B127" s="173"/>
      <c r="C127" s="83"/>
      <c r="D127" s="83"/>
      <c r="E127" s="173"/>
      <c r="F127" s="173"/>
      <c r="G127" s="20"/>
      <c r="H127" s="173"/>
      <c r="I127" s="83"/>
      <c r="J127" s="83"/>
      <c r="K127" s="173"/>
      <c r="L127" s="173"/>
      <c r="M127" s="20"/>
      <c r="N127" s="173"/>
      <c r="O127" s="137"/>
      <c r="P127" s="137"/>
      <c r="Q127" s="137"/>
    </row>
    <row r="128" spans="2:17" x14ac:dyDescent="0.3">
      <c r="B128" s="173"/>
      <c r="C128" s="83"/>
      <c r="D128" s="83"/>
      <c r="E128" s="173"/>
      <c r="F128" s="173"/>
      <c r="G128" s="20"/>
      <c r="H128" s="173"/>
      <c r="I128" s="83"/>
      <c r="J128" s="83"/>
      <c r="K128" s="173"/>
      <c r="L128" s="173"/>
      <c r="M128" s="20"/>
      <c r="N128" s="173"/>
      <c r="O128" s="137"/>
      <c r="P128" s="137"/>
      <c r="Q128" s="137"/>
    </row>
    <row r="129" spans="2:17" x14ac:dyDescent="0.3">
      <c r="B129" s="173"/>
      <c r="C129" s="83"/>
      <c r="D129" s="83"/>
      <c r="E129" s="173"/>
      <c r="F129" s="173"/>
      <c r="G129" s="20"/>
      <c r="H129" s="173"/>
      <c r="I129" s="83"/>
      <c r="J129" s="83"/>
      <c r="K129" s="173"/>
      <c r="L129" s="173"/>
      <c r="M129" s="20"/>
      <c r="N129" s="173"/>
      <c r="O129" s="137"/>
      <c r="P129" s="137"/>
      <c r="Q129" s="137"/>
    </row>
    <row r="130" spans="2:17" x14ac:dyDescent="0.3">
      <c r="B130" s="173"/>
      <c r="C130" s="83"/>
      <c r="D130" s="83"/>
      <c r="E130" s="173"/>
      <c r="F130" s="173"/>
      <c r="G130" s="20"/>
      <c r="H130" s="173"/>
      <c r="I130" s="83"/>
      <c r="J130" s="83"/>
      <c r="K130" s="173"/>
      <c r="L130" s="173"/>
      <c r="M130" s="20"/>
      <c r="N130" s="173"/>
      <c r="O130" s="137"/>
      <c r="P130" s="137"/>
      <c r="Q130" s="137"/>
    </row>
    <row r="131" spans="2:17" x14ac:dyDescent="0.3">
      <c r="B131" s="173"/>
      <c r="C131" s="83"/>
      <c r="D131" s="83"/>
      <c r="E131" s="173"/>
      <c r="F131" s="173"/>
      <c r="G131" s="20"/>
      <c r="H131" s="173"/>
      <c r="I131" s="83"/>
      <c r="J131" s="83"/>
      <c r="K131" s="173"/>
      <c r="L131" s="173"/>
      <c r="M131" s="20"/>
      <c r="N131" s="173"/>
      <c r="O131" s="137"/>
      <c r="P131" s="137"/>
      <c r="Q131" s="137"/>
    </row>
    <row r="132" spans="2:17" x14ac:dyDescent="0.3">
      <c r="B132" s="173"/>
      <c r="C132" s="83"/>
      <c r="D132" s="83"/>
      <c r="E132" s="173"/>
      <c r="F132" s="173"/>
      <c r="G132" s="20"/>
      <c r="H132" s="173"/>
      <c r="I132" s="83"/>
      <c r="J132" s="83"/>
      <c r="K132" s="173"/>
      <c r="L132" s="173"/>
      <c r="M132" s="20"/>
      <c r="N132" s="173"/>
      <c r="O132" s="137"/>
      <c r="P132" s="137"/>
      <c r="Q132" s="137"/>
    </row>
    <row r="133" spans="2:17" x14ac:dyDescent="0.3">
      <c r="B133" s="173"/>
      <c r="C133" s="83"/>
      <c r="D133" s="83"/>
      <c r="E133" s="173"/>
      <c r="F133" s="173"/>
      <c r="G133" s="20"/>
      <c r="H133" s="173"/>
      <c r="I133" s="83"/>
      <c r="J133" s="83"/>
      <c r="K133" s="173"/>
      <c r="L133" s="173"/>
      <c r="M133" s="20"/>
      <c r="N133" s="173"/>
      <c r="O133" s="137"/>
      <c r="P133" s="137"/>
      <c r="Q133" s="137"/>
    </row>
    <row r="134" spans="2:17" x14ac:dyDescent="0.3">
      <c r="B134" s="173"/>
      <c r="C134" s="83"/>
      <c r="D134" s="83"/>
      <c r="E134" s="173"/>
      <c r="F134" s="173"/>
      <c r="G134" s="20"/>
      <c r="H134" s="173"/>
      <c r="I134" s="83"/>
      <c r="J134" s="83"/>
      <c r="K134" s="173"/>
      <c r="L134" s="173"/>
      <c r="M134" s="20"/>
      <c r="N134" s="173"/>
      <c r="O134" s="137"/>
      <c r="P134" s="137"/>
      <c r="Q134" s="137"/>
    </row>
    <row r="135" spans="2:17" x14ac:dyDescent="0.3">
      <c r="B135" s="173"/>
      <c r="C135" s="83"/>
      <c r="D135" s="83"/>
      <c r="E135" s="173"/>
      <c r="F135" s="173"/>
      <c r="G135" s="20"/>
      <c r="H135" s="173"/>
      <c r="I135" s="83"/>
      <c r="J135" s="83"/>
      <c r="K135" s="173"/>
      <c r="L135" s="173"/>
      <c r="M135" s="20"/>
      <c r="N135" s="173"/>
      <c r="O135" s="137"/>
      <c r="P135" s="137"/>
      <c r="Q135" s="137"/>
    </row>
    <row r="136" spans="2:17" x14ac:dyDescent="0.3">
      <c r="B136" s="173"/>
      <c r="C136" s="83"/>
      <c r="D136" s="83"/>
      <c r="E136" s="173"/>
      <c r="F136" s="173"/>
      <c r="G136" s="20"/>
      <c r="H136" s="173"/>
      <c r="I136" s="83"/>
      <c r="J136" s="83"/>
      <c r="K136" s="173"/>
      <c r="L136" s="173"/>
      <c r="M136" s="20"/>
      <c r="N136" s="173"/>
      <c r="O136" s="137"/>
      <c r="P136" s="137"/>
      <c r="Q136" s="137"/>
    </row>
    <row r="137" spans="2:17" x14ac:dyDescent="0.3">
      <c r="B137" s="173"/>
      <c r="C137" s="83"/>
      <c r="D137" s="83"/>
      <c r="E137" s="173"/>
      <c r="F137" s="173"/>
      <c r="G137" s="20"/>
      <c r="H137" s="173"/>
      <c r="I137" s="83"/>
      <c r="J137" s="83"/>
      <c r="K137" s="173"/>
      <c r="L137" s="173"/>
      <c r="M137" s="20"/>
      <c r="N137" s="173"/>
      <c r="O137" s="137"/>
      <c r="P137" s="137"/>
      <c r="Q137" s="137"/>
    </row>
    <row r="138" spans="2:17" x14ac:dyDescent="0.3">
      <c r="B138" s="173"/>
      <c r="C138" s="83"/>
      <c r="D138" s="83"/>
      <c r="E138" s="173"/>
      <c r="F138" s="173"/>
      <c r="G138" s="20"/>
      <c r="H138" s="173"/>
      <c r="I138" s="83"/>
      <c r="J138" s="83"/>
      <c r="K138" s="173"/>
      <c r="L138" s="173"/>
      <c r="M138" s="20"/>
      <c r="N138" s="173"/>
      <c r="O138" s="137"/>
      <c r="P138" s="137"/>
      <c r="Q138" s="137"/>
    </row>
    <row r="139" spans="2:17" x14ac:dyDescent="0.3">
      <c r="B139" s="173"/>
      <c r="C139" s="83"/>
      <c r="D139" s="83"/>
      <c r="E139" s="173"/>
      <c r="F139" s="173"/>
      <c r="G139" s="20"/>
      <c r="H139" s="173"/>
      <c r="I139" s="83"/>
      <c r="J139" s="83"/>
      <c r="K139" s="173"/>
      <c r="L139" s="173"/>
      <c r="M139" s="20"/>
      <c r="N139" s="173"/>
      <c r="O139" s="137"/>
      <c r="P139" s="137"/>
      <c r="Q139" s="137"/>
    </row>
    <row r="140" spans="2:17" x14ac:dyDescent="0.3">
      <c r="B140" s="173"/>
      <c r="C140" s="83"/>
      <c r="D140" s="83"/>
      <c r="E140" s="173"/>
      <c r="F140" s="173"/>
      <c r="G140" s="20"/>
      <c r="H140" s="173"/>
      <c r="I140" s="83"/>
      <c r="J140" s="83"/>
      <c r="K140" s="173"/>
      <c r="L140" s="173"/>
      <c r="M140" s="20"/>
      <c r="N140" s="173"/>
      <c r="O140" s="137"/>
      <c r="P140" s="137"/>
      <c r="Q140" s="137"/>
    </row>
    <row r="141" spans="2:17" x14ac:dyDescent="0.3">
      <c r="B141" s="173"/>
      <c r="C141" s="83"/>
      <c r="D141" s="83"/>
      <c r="E141" s="173"/>
      <c r="F141" s="173"/>
      <c r="G141" s="20"/>
      <c r="H141" s="173"/>
      <c r="I141" s="83"/>
      <c r="J141" s="83"/>
      <c r="K141" s="173"/>
      <c r="L141" s="173"/>
      <c r="M141" s="20"/>
      <c r="N141" s="173"/>
      <c r="O141" s="137"/>
      <c r="P141" s="137"/>
      <c r="Q141" s="137"/>
    </row>
    <row r="142" spans="2:17" x14ac:dyDescent="0.3">
      <c r="B142" s="173"/>
      <c r="C142" s="83"/>
      <c r="D142" s="83"/>
      <c r="E142" s="173"/>
      <c r="F142" s="173"/>
      <c r="G142" s="20"/>
      <c r="H142" s="173"/>
      <c r="I142" s="83"/>
      <c r="J142" s="83"/>
      <c r="K142" s="173"/>
      <c r="L142" s="173"/>
      <c r="M142" s="20"/>
      <c r="N142" s="173"/>
      <c r="O142" s="137"/>
      <c r="P142" s="137"/>
      <c r="Q142" s="137"/>
    </row>
    <row r="143" spans="2:17" x14ac:dyDescent="0.3">
      <c r="B143" s="173"/>
      <c r="C143" s="83"/>
      <c r="D143" s="83"/>
      <c r="E143" s="173"/>
      <c r="F143" s="173"/>
      <c r="G143" s="20"/>
      <c r="H143" s="173"/>
      <c r="I143" s="83"/>
      <c r="J143" s="83"/>
      <c r="K143" s="173"/>
      <c r="L143" s="173"/>
      <c r="M143" s="20"/>
      <c r="N143" s="173"/>
      <c r="O143" s="137"/>
      <c r="P143" s="137"/>
      <c r="Q143" s="137"/>
    </row>
    <row r="144" spans="2:17" x14ac:dyDescent="0.3">
      <c r="B144" s="173"/>
      <c r="C144" s="83"/>
      <c r="D144" s="83"/>
      <c r="E144" s="173"/>
      <c r="F144" s="173"/>
      <c r="G144" s="20"/>
      <c r="H144" s="173"/>
      <c r="I144" s="83"/>
      <c r="J144" s="83"/>
      <c r="K144" s="173"/>
      <c r="L144" s="173"/>
      <c r="M144" s="20"/>
      <c r="N144" s="173"/>
      <c r="O144" s="137"/>
      <c r="P144" s="137"/>
      <c r="Q144" s="137"/>
    </row>
    <row r="145" spans="2:17" x14ac:dyDescent="0.3">
      <c r="B145" s="173"/>
      <c r="C145" s="83"/>
      <c r="D145" s="83"/>
      <c r="E145" s="173"/>
      <c r="F145" s="173"/>
      <c r="G145" s="20"/>
      <c r="H145" s="173"/>
      <c r="I145" s="83"/>
      <c r="J145" s="83"/>
      <c r="K145" s="173"/>
      <c r="L145" s="173"/>
      <c r="M145" s="20"/>
      <c r="N145" s="173"/>
      <c r="O145" s="137"/>
      <c r="P145" s="137"/>
      <c r="Q145" s="137"/>
    </row>
    <row r="146" spans="2:17" x14ac:dyDescent="0.3">
      <c r="B146" s="173"/>
      <c r="C146" s="83"/>
      <c r="D146" s="83"/>
      <c r="E146" s="173"/>
      <c r="F146" s="173"/>
      <c r="G146" s="20"/>
      <c r="H146" s="173"/>
      <c r="I146" s="83"/>
      <c r="J146" s="83"/>
      <c r="K146" s="173"/>
      <c r="L146" s="173"/>
      <c r="M146" s="20"/>
      <c r="N146" s="173"/>
      <c r="O146" s="137"/>
      <c r="P146" s="137"/>
      <c r="Q146" s="137"/>
    </row>
    <row r="147" spans="2:17" x14ac:dyDescent="0.3">
      <c r="B147" s="173"/>
      <c r="C147" s="83"/>
      <c r="D147" s="83"/>
      <c r="E147" s="173"/>
      <c r="F147" s="173"/>
      <c r="G147" s="20"/>
      <c r="H147" s="173"/>
      <c r="I147" s="83"/>
      <c r="J147" s="83"/>
      <c r="K147" s="173"/>
      <c r="L147" s="173"/>
      <c r="M147" s="20"/>
      <c r="N147" s="173"/>
      <c r="O147" s="137"/>
      <c r="P147" s="137"/>
      <c r="Q147" s="137"/>
    </row>
    <row r="148" spans="2:17" x14ac:dyDescent="0.3">
      <c r="B148" s="173"/>
      <c r="C148" s="83"/>
      <c r="D148" s="83"/>
      <c r="E148" s="173"/>
      <c r="F148" s="173"/>
      <c r="G148" s="20"/>
      <c r="H148" s="173"/>
      <c r="I148" s="83"/>
      <c r="J148" s="83"/>
      <c r="K148" s="173"/>
      <c r="L148" s="173"/>
      <c r="M148" s="20"/>
      <c r="N148" s="173"/>
      <c r="O148" s="137"/>
      <c r="P148" s="137"/>
      <c r="Q148" s="137"/>
    </row>
    <row r="149" spans="2:17" x14ac:dyDescent="0.3">
      <c r="B149" s="173"/>
      <c r="C149" s="83"/>
      <c r="D149" s="83"/>
      <c r="E149" s="173"/>
      <c r="F149" s="173"/>
      <c r="G149" s="20"/>
      <c r="H149" s="173"/>
      <c r="I149" s="83"/>
      <c r="J149" s="83"/>
      <c r="K149" s="173"/>
      <c r="L149" s="173"/>
      <c r="M149" s="20"/>
      <c r="N149" s="173"/>
      <c r="O149" s="137"/>
      <c r="P149" s="137"/>
      <c r="Q149" s="137"/>
    </row>
    <row r="150" spans="2:17" x14ac:dyDescent="0.3">
      <c r="B150" s="173"/>
      <c r="C150" s="83"/>
      <c r="D150" s="83"/>
      <c r="E150" s="173"/>
      <c r="F150" s="173"/>
      <c r="G150" s="20"/>
      <c r="H150" s="173"/>
      <c r="I150" s="83"/>
      <c r="J150" s="83"/>
      <c r="K150" s="173"/>
      <c r="L150" s="173"/>
      <c r="M150" s="20"/>
      <c r="N150" s="173"/>
      <c r="O150" s="137"/>
      <c r="P150" s="137"/>
      <c r="Q150" s="137"/>
    </row>
    <row r="151" spans="2:17" x14ac:dyDescent="0.3">
      <c r="B151" s="173"/>
      <c r="C151" s="83"/>
      <c r="D151" s="83"/>
      <c r="E151" s="173"/>
      <c r="F151" s="173"/>
      <c r="G151" s="20"/>
      <c r="H151" s="173"/>
      <c r="I151" s="83"/>
      <c r="J151" s="83"/>
      <c r="K151" s="173"/>
      <c r="L151" s="173"/>
      <c r="M151" s="20"/>
      <c r="N151" s="173"/>
      <c r="O151" s="137"/>
      <c r="P151" s="137"/>
      <c r="Q151" s="137"/>
    </row>
    <row r="152" spans="2:17" x14ac:dyDescent="0.3">
      <c r="B152" s="173"/>
      <c r="C152" s="83"/>
      <c r="D152" s="83"/>
      <c r="E152" s="173"/>
      <c r="F152" s="173"/>
      <c r="G152" s="20"/>
      <c r="H152" s="173"/>
      <c r="I152" s="83"/>
      <c r="J152" s="83"/>
      <c r="K152" s="173"/>
      <c r="L152" s="173"/>
      <c r="M152" s="20"/>
      <c r="N152" s="173"/>
      <c r="O152" s="137"/>
      <c r="P152" s="137"/>
      <c r="Q152" s="137"/>
    </row>
    <row r="153" spans="2:17" x14ac:dyDescent="0.3">
      <c r="B153" s="173"/>
      <c r="C153" s="83"/>
      <c r="D153" s="83"/>
      <c r="E153" s="173"/>
      <c r="F153" s="173"/>
      <c r="G153" s="20"/>
      <c r="H153" s="173"/>
      <c r="I153" s="83"/>
      <c r="J153" s="83"/>
      <c r="K153" s="173"/>
      <c r="L153" s="173"/>
      <c r="M153" s="20"/>
      <c r="N153" s="173"/>
      <c r="O153" s="137"/>
      <c r="P153" s="137"/>
      <c r="Q153" s="137"/>
    </row>
    <row r="154" spans="2:17" x14ac:dyDescent="0.3">
      <c r="B154" s="173"/>
      <c r="C154" s="83"/>
      <c r="D154" s="83"/>
      <c r="E154" s="173"/>
      <c r="F154" s="173"/>
      <c r="G154" s="20"/>
      <c r="H154" s="173"/>
      <c r="I154" s="83"/>
      <c r="J154" s="83"/>
      <c r="K154" s="173"/>
      <c r="L154" s="173"/>
      <c r="M154" s="20"/>
      <c r="N154" s="173"/>
      <c r="O154" s="137"/>
      <c r="P154" s="137"/>
      <c r="Q154" s="137"/>
    </row>
    <row r="155" spans="2:17" x14ac:dyDescent="0.3">
      <c r="B155" s="173"/>
      <c r="C155" s="83"/>
      <c r="D155" s="83"/>
      <c r="E155" s="173"/>
      <c r="F155" s="173"/>
      <c r="G155" s="20"/>
      <c r="H155" s="173"/>
      <c r="I155" s="83"/>
      <c r="J155" s="83"/>
      <c r="K155" s="173"/>
      <c r="L155" s="173"/>
      <c r="M155" s="20"/>
      <c r="N155" s="173"/>
      <c r="O155" s="137"/>
      <c r="P155" s="137"/>
      <c r="Q155" s="137"/>
    </row>
    <row r="156" spans="2:17" x14ac:dyDescent="0.3">
      <c r="B156" s="173"/>
      <c r="C156" s="83"/>
      <c r="D156" s="83"/>
      <c r="E156" s="173"/>
      <c r="F156" s="173"/>
      <c r="G156" s="20"/>
      <c r="H156" s="173"/>
      <c r="I156" s="83"/>
      <c r="J156" s="83"/>
      <c r="K156" s="173"/>
      <c r="L156" s="173"/>
      <c r="M156" s="20"/>
      <c r="N156" s="173"/>
      <c r="O156" s="137"/>
      <c r="P156" s="137"/>
      <c r="Q156" s="137"/>
    </row>
    <row r="157" spans="2:17" x14ac:dyDescent="0.3">
      <c r="B157" s="173"/>
      <c r="C157" s="83"/>
      <c r="D157" s="83"/>
      <c r="E157" s="173"/>
      <c r="F157" s="173"/>
      <c r="G157" s="20"/>
      <c r="H157" s="173"/>
      <c r="I157" s="83"/>
      <c r="J157" s="83"/>
      <c r="K157" s="173"/>
      <c r="L157" s="173"/>
      <c r="M157" s="20"/>
      <c r="N157" s="173"/>
      <c r="O157" s="137"/>
      <c r="P157" s="137"/>
      <c r="Q157" s="137"/>
    </row>
    <row r="158" spans="2:17" x14ac:dyDescent="0.3">
      <c r="B158" s="173"/>
      <c r="C158" s="83"/>
      <c r="D158" s="83"/>
      <c r="E158" s="173"/>
      <c r="F158" s="173"/>
      <c r="G158" s="20"/>
      <c r="H158" s="173"/>
      <c r="I158" s="83"/>
      <c r="J158" s="83"/>
      <c r="K158" s="173"/>
      <c r="L158" s="173"/>
      <c r="M158" s="20"/>
      <c r="N158" s="173"/>
      <c r="O158" s="137"/>
      <c r="P158" s="137"/>
      <c r="Q158" s="137"/>
    </row>
    <row r="159" spans="2:17" x14ac:dyDescent="0.3">
      <c r="B159" s="173"/>
      <c r="C159" s="83"/>
      <c r="D159" s="83"/>
      <c r="E159" s="173"/>
      <c r="F159" s="173"/>
      <c r="G159" s="20"/>
      <c r="H159" s="173"/>
      <c r="I159" s="83"/>
      <c r="J159" s="83"/>
      <c r="K159" s="173"/>
      <c r="L159" s="173"/>
      <c r="M159" s="20"/>
      <c r="N159" s="173"/>
      <c r="O159" s="137"/>
      <c r="P159" s="137"/>
      <c r="Q159" s="137"/>
    </row>
    <row r="160" spans="2:17" x14ac:dyDescent="0.3">
      <c r="B160" s="173"/>
      <c r="C160" s="83"/>
      <c r="D160" s="83"/>
      <c r="E160" s="173"/>
      <c r="F160" s="173"/>
      <c r="G160" s="20"/>
      <c r="H160" s="173"/>
      <c r="I160" s="83"/>
      <c r="J160" s="83"/>
      <c r="K160" s="173"/>
      <c r="L160" s="173"/>
      <c r="M160" s="20"/>
      <c r="N160" s="173"/>
      <c r="O160" s="137"/>
      <c r="P160" s="137"/>
      <c r="Q160" s="137"/>
    </row>
    <row r="161" spans="2:17" x14ac:dyDescent="0.3">
      <c r="B161" s="173"/>
      <c r="C161" s="83"/>
      <c r="D161" s="83"/>
      <c r="E161" s="173"/>
      <c r="F161" s="173"/>
      <c r="G161" s="20"/>
      <c r="H161" s="173"/>
      <c r="I161" s="83"/>
      <c r="J161" s="83"/>
      <c r="K161" s="173"/>
      <c r="L161" s="173"/>
      <c r="M161" s="20"/>
      <c r="N161" s="173"/>
      <c r="O161" s="137"/>
      <c r="P161" s="137"/>
      <c r="Q161" s="137"/>
    </row>
    <row r="162" spans="2:17" x14ac:dyDescent="0.3">
      <c r="B162" s="173"/>
      <c r="C162" s="83"/>
      <c r="D162" s="83"/>
      <c r="E162" s="173"/>
      <c r="F162" s="173"/>
      <c r="G162" s="20"/>
      <c r="H162" s="173"/>
      <c r="I162" s="83"/>
      <c r="J162" s="83"/>
      <c r="K162" s="173"/>
      <c r="L162" s="173"/>
      <c r="M162" s="20"/>
      <c r="N162" s="173"/>
      <c r="O162" s="137"/>
      <c r="P162" s="137"/>
      <c r="Q162" s="137"/>
    </row>
    <row r="163" spans="2:17" x14ac:dyDescent="0.3">
      <c r="B163" s="173"/>
      <c r="C163" s="83"/>
      <c r="D163" s="83"/>
      <c r="E163" s="173"/>
      <c r="F163" s="173"/>
      <c r="G163" s="20"/>
      <c r="H163" s="173"/>
      <c r="I163" s="83"/>
      <c r="J163" s="83"/>
      <c r="K163" s="173"/>
      <c r="L163" s="173"/>
      <c r="M163" s="20"/>
      <c r="N163" s="173"/>
      <c r="O163" s="137"/>
      <c r="P163" s="137"/>
      <c r="Q163" s="137"/>
    </row>
    <row r="164" spans="2:17" x14ac:dyDescent="0.3">
      <c r="B164" s="173"/>
      <c r="C164" s="83"/>
      <c r="D164" s="83"/>
      <c r="E164" s="173"/>
      <c r="F164" s="173"/>
      <c r="G164" s="20"/>
      <c r="H164" s="173"/>
      <c r="I164" s="83"/>
      <c r="J164" s="83"/>
      <c r="K164" s="173"/>
      <c r="L164" s="173"/>
      <c r="M164" s="20"/>
      <c r="N164" s="173"/>
      <c r="O164" s="137"/>
      <c r="P164" s="137"/>
      <c r="Q164" s="137"/>
    </row>
    <row r="165" spans="2:17" x14ac:dyDescent="0.3">
      <c r="B165" s="173"/>
      <c r="C165" s="83"/>
      <c r="D165" s="83"/>
      <c r="E165" s="173"/>
      <c r="F165" s="173"/>
      <c r="G165" s="20"/>
      <c r="H165" s="173"/>
      <c r="I165" s="83"/>
      <c r="J165" s="83"/>
      <c r="K165" s="173"/>
      <c r="L165" s="173"/>
      <c r="M165" s="20"/>
      <c r="N165" s="173"/>
      <c r="O165" s="137"/>
      <c r="P165" s="137"/>
      <c r="Q165" s="137"/>
    </row>
    <row r="166" spans="2:17" x14ac:dyDescent="0.3">
      <c r="B166" s="173"/>
      <c r="C166" s="83"/>
      <c r="D166" s="83"/>
      <c r="E166" s="173"/>
      <c r="F166" s="173"/>
      <c r="G166" s="20"/>
      <c r="H166" s="173"/>
      <c r="I166" s="83"/>
      <c r="J166" s="83"/>
      <c r="K166" s="173"/>
      <c r="L166" s="173"/>
      <c r="M166" s="20"/>
      <c r="N166" s="173"/>
      <c r="O166" s="137"/>
      <c r="P166" s="137"/>
      <c r="Q166" s="137"/>
    </row>
    <row r="167" spans="2:17" x14ac:dyDescent="0.3">
      <c r="B167" s="173"/>
      <c r="C167" s="83"/>
      <c r="D167" s="83"/>
      <c r="E167" s="173"/>
      <c r="F167" s="173"/>
      <c r="G167" s="20"/>
      <c r="H167" s="173"/>
      <c r="I167" s="83"/>
      <c r="J167" s="83"/>
      <c r="K167" s="173"/>
      <c r="L167" s="173"/>
      <c r="M167" s="20"/>
      <c r="N167" s="173"/>
      <c r="O167" s="137"/>
      <c r="P167" s="137"/>
      <c r="Q167" s="137"/>
    </row>
    <row r="168" spans="2:17" x14ac:dyDescent="0.3">
      <c r="B168" s="173"/>
      <c r="C168" s="83"/>
      <c r="D168" s="83"/>
      <c r="E168" s="173"/>
      <c r="F168" s="173"/>
      <c r="G168" s="20"/>
      <c r="H168" s="173"/>
      <c r="I168" s="83"/>
      <c r="J168" s="83"/>
      <c r="K168" s="173"/>
      <c r="L168" s="173"/>
      <c r="M168" s="20"/>
      <c r="N168" s="173"/>
      <c r="O168" s="137"/>
      <c r="P168" s="137"/>
      <c r="Q168" s="137"/>
    </row>
    <row r="169" spans="2:17" x14ac:dyDescent="0.3">
      <c r="B169" s="173"/>
      <c r="C169" s="83"/>
      <c r="D169" s="83"/>
      <c r="E169" s="173"/>
      <c r="F169" s="173"/>
      <c r="G169" s="20"/>
      <c r="H169" s="173"/>
      <c r="I169" s="83"/>
      <c r="J169" s="83"/>
      <c r="K169" s="173"/>
      <c r="L169" s="173"/>
      <c r="M169" s="20"/>
      <c r="N169" s="173"/>
      <c r="O169" s="137"/>
      <c r="P169" s="137"/>
      <c r="Q169" s="137"/>
    </row>
    <row r="170" spans="2:17" x14ac:dyDescent="0.3">
      <c r="B170" s="173"/>
      <c r="C170" s="83"/>
      <c r="D170" s="83"/>
      <c r="E170" s="173"/>
      <c r="F170" s="173"/>
      <c r="G170" s="20"/>
      <c r="H170" s="173"/>
      <c r="I170" s="83"/>
      <c r="J170" s="83"/>
      <c r="K170" s="173"/>
      <c r="L170" s="173"/>
      <c r="M170" s="20"/>
      <c r="N170" s="173"/>
      <c r="O170" s="137"/>
      <c r="P170" s="137"/>
      <c r="Q170" s="137"/>
    </row>
    <row r="171" spans="2:17" x14ac:dyDescent="0.3">
      <c r="B171" s="173"/>
      <c r="C171" s="83"/>
      <c r="D171" s="83"/>
      <c r="E171" s="173"/>
      <c r="F171" s="173"/>
      <c r="G171" s="20"/>
      <c r="H171" s="173"/>
      <c r="I171" s="83"/>
      <c r="J171" s="83"/>
      <c r="K171" s="173"/>
      <c r="L171" s="173"/>
      <c r="M171" s="20"/>
      <c r="N171" s="173"/>
      <c r="O171" s="137"/>
      <c r="P171" s="137"/>
      <c r="Q171" s="137"/>
    </row>
    <row r="172" spans="2:17" x14ac:dyDescent="0.3">
      <c r="B172" s="173"/>
      <c r="C172" s="83"/>
      <c r="D172" s="83"/>
      <c r="E172" s="173"/>
      <c r="F172" s="173"/>
      <c r="G172" s="20"/>
      <c r="H172" s="173"/>
      <c r="I172" s="83"/>
      <c r="J172" s="83"/>
      <c r="K172" s="173"/>
      <c r="L172" s="173"/>
      <c r="M172" s="20"/>
      <c r="N172" s="173"/>
      <c r="O172" s="137"/>
      <c r="P172" s="137"/>
      <c r="Q172" s="137"/>
    </row>
    <row r="173" spans="2:17" x14ac:dyDescent="0.3">
      <c r="B173" s="173"/>
      <c r="C173" s="83"/>
      <c r="D173" s="83"/>
      <c r="E173" s="173"/>
      <c r="F173" s="173"/>
      <c r="G173" s="20"/>
      <c r="H173" s="173"/>
      <c r="I173" s="83"/>
      <c r="J173" s="83"/>
      <c r="K173" s="173"/>
      <c r="L173" s="173"/>
      <c r="M173" s="20"/>
      <c r="N173" s="173"/>
      <c r="O173" s="137"/>
      <c r="P173" s="137"/>
      <c r="Q173" s="137"/>
    </row>
    <row r="174" spans="2:17" x14ac:dyDescent="0.3">
      <c r="B174" s="173"/>
      <c r="C174" s="83"/>
      <c r="D174" s="83"/>
      <c r="E174" s="173"/>
      <c r="F174" s="173"/>
      <c r="G174" s="20"/>
      <c r="H174" s="173"/>
      <c r="I174" s="83"/>
      <c r="J174" s="83"/>
      <c r="K174" s="173"/>
      <c r="L174" s="173"/>
      <c r="M174" s="20"/>
      <c r="N174" s="173"/>
      <c r="O174" s="137"/>
      <c r="P174" s="137"/>
      <c r="Q174" s="137"/>
    </row>
    <row r="175" spans="2:17" x14ac:dyDescent="0.3">
      <c r="B175" s="173"/>
      <c r="C175" s="83"/>
      <c r="D175" s="83"/>
      <c r="E175" s="173"/>
      <c r="F175" s="173"/>
      <c r="G175" s="20"/>
      <c r="H175" s="173"/>
      <c r="I175" s="83"/>
      <c r="J175" s="83"/>
      <c r="K175" s="173"/>
      <c r="L175" s="173"/>
      <c r="M175" s="20"/>
      <c r="N175" s="173"/>
      <c r="O175" s="137"/>
      <c r="P175" s="137"/>
      <c r="Q175" s="137"/>
    </row>
    <row r="176" spans="2:17" x14ac:dyDescent="0.3">
      <c r="B176" s="173"/>
      <c r="C176" s="83"/>
      <c r="D176" s="83"/>
      <c r="E176" s="173"/>
      <c r="F176" s="173"/>
      <c r="G176" s="20"/>
      <c r="H176" s="173"/>
      <c r="I176" s="83"/>
      <c r="J176" s="83"/>
      <c r="K176" s="173"/>
      <c r="L176" s="173"/>
      <c r="M176" s="20"/>
      <c r="N176" s="173"/>
      <c r="O176" s="137"/>
      <c r="P176" s="137"/>
      <c r="Q176" s="137"/>
    </row>
    <row r="177" spans="2:17" x14ac:dyDescent="0.3">
      <c r="B177" s="173"/>
      <c r="C177" s="83"/>
      <c r="D177" s="83"/>
      <c r="E177" s="173"/>
      <c r="F177" s="173"/>
      <c r="G177" s="20"/>
      <c r="H177" s="173"/>
      <c r="I177" s="83"/>
      <c r="J177" s="83"/>
      <c r="K177" s="173"/>
      <c r="L177" s="173"/>
      <c r="M177" s="20"/>
      <c r="N177" s="173"/>
      <c r="O177" s="137"/>
      <c r="P177" s="137"/>
      <c r="Q177" s="137"/>
    </row>
    <row r="178" spans="2:17" x14ac:dyDescent="0.3">
      <c r="B178" s="173"/>
      <c r="C178" s="83"/>
      <c r="D178" s="83"/>
      <c r="E178" s="173"/>
      <c r="F178" s="173"/>
      <c r="G178" s="20"/>
      <c r="H178" s="173"/>
      <c r="I178" s="83"/>
      <c r="J178" s="83"/>
      <c r="K178" s="173"/>
      <c r="L178" s="173"/>
      <c r="M178" s="20"/>
      <c r="N178" s="173"/>
      <c r="O178" s="137"/>
      <c r="P178" s="137"/>
      <c r="Q178" s="137"/>
    </row>
    <row r="179" spans="2:17" x14ac:dyDescent="0.3">
      <c r="B179" s="173"/>
      <c r="C179" s="83"/>
      <c r="D179" s="83"/>
      <c r="E179" s="173"/>
      <c r="F179" s="173"/>
      <c r="G179" s="20"/>
      <c r="H179" s="173"/>
      <c r="I179" s="83"/>
      <c r="J179" s="83"/>
      <c r="K179" s="173"/>
      <c r="L179" s="173"/>
      <c r="M179" s="20"/>
      <c r="N179" s="173"/>
      <c r="O179" s="137"/>
      <c r="P179" s="137"/>
      <c r="Q179" s="137"/>
    </row>
    <row r="180" spans="2:17" x14ac:dyDescent="0.3">
      <c r="B180" s="173"/>
      <c r="C180" s="83"/>
      <c r="D180" s="83"/>
      <c r="E180" s="173"/>
      <c r="F180" s="173"/>
      <c r="G180" s="20"/>
      <c r="H180" s="173"/>
      <c r="I180" s="83"/>
      <c r="J180" s="83"/>
      <c r="K180" s="173"/>
      <c r="L180" s="173"/>
      <c r="M180" s="20"/>
      <c r="N180" s="173"/>
      <c r="O180" s="137"/>
      <c r="P180" s="137"/>
      <c r="Q180" s="137"/>
    </row>
    <row r="181" spans="2:17" x14ac:dyDescent="0.3">
      <c r="B181" s="173"/>
      <c r="C181" s="83"/>
      <c r="D181" s="83"/>
      <c r="E181" s="173"/>
      <c r="F181" s="173"/>
      <c r="G181" s="20"/>
      <c r="H181" s="173"/>
      <c r="I181" s="83"/>
      <c r="J181" s="83"/>
      <c r="K181" s="173"/>
      <c r="L181" s="173"/>
      <c r="M181" s="20"/>
      <c r="N181" s="173"/>
      <c r="O181" s="137"/>
      <c r="P181" s="137"/>
      <c r="Q181" s="137"/>
    </row>
    <row r="182" spans="2:17" x14ac:dyDescent="0.3">
      <c r="B182" s="173"/>
      <c r="C182" s="83"/>
      <c r="D182" s="83"/>
      <c r="E182" s="173"/>
      <c r="F182" s="173"/>
      <c r="G182" s="20"/>
      <c r="H182" s="173"/>
      <c r="I182" s="83"/>
      <c r="J182" s="83"/>
      <c r="K182" s="173"/>
      <c r="L182" s="173"/>
      <c r="M182" s="20"/>
      <c r="N182" s="173"/>
      <c r="O182" s="137"/>
      <c r="P182" s="137"/>
      <c r="Q182" s="137"/>
    </row>
    <row r="183" spans="2:17" x14ac:dyDescent="0.3">
      <c r="B183" s="173"/>
      <c r="C183" s="83"/>
      <c r="D183" s="83"/>
      <c r="E183" s="173"/>
      <c r="F183" s="173"/>
      <c r="G183" s="20"/>
      <c r="H183" s="173"/>
      <c r="I183" s="83"/>
      <c r="J183" s="83"/>
      <c r="K183" s="173"/>
      <c r="L183" s="173"/>
      <c r="M183" s="20"/>
      <c r="N183" s="173"/>
      <c r="O183" s="137"/>
      <c r="P183" s="137"/>
      <c r="Q183" s="137"/>
    </row>
    <row r="184" spans="2:17" x14ac:dyDescent="0.3">
      <c r="B184" s="173"/>
      <c r="C184" s="83"/>
      <c r="D184" s="83"/>
      <c r="E184" s="173"/>
      <c r="F184" s="173"/>
      <c r="G184" s="20"/>
      <c r="H184" s="173"/>
      <c r="I184" s="83"/>
      <c r="J184" s="83"/>
      <c r="K184" s="173"/>
      <c r="L184" s="173"/>
      <c r="M184" s="20"/>
      <c r="N184" s="173"/>
      <c r="O184" s="137"/>
      <c r="P184" s="137"/>
      <c r="Q184" s="137"/>
    </row>
    <row r="185" spans="2:17" x14ac:dyDescent="0.3">
      <c r="B185" s="173"/>
      <c r="C185" s="83"/>
      <c r="D185" s="83"/>
      <c r="E185" s="173"/>
      <c r="F185" s="173"/>
      <c r="G185" s="20"/>
      <c r="H185" s="173"/>
      <c r="I185" s="83"/>
      <c r="J185" s="83"/>
      <c r="K185" s="173"/>
      <c r="L185" s="173"/>
      <c r="M185" s="20"/>
      <c r="N185" s="173"/>
      <c r="O185" s="137"/>
      <c r="P185" s="137"/>
      <c r="Q185" s="137"/>
    </row>
    <row r="186" spans="2:17" x14ac:dyDescent="0.3">
      <c r="B186" s="173"/>
      <c r="C186" s="83"/>
      <c r="D186" s="83"/>
      <c r="E186" s="173"/>
      <c r="F186" s="173"/>
      <c r="G186" s="20"/>
      <c r="H186" s="173"/>
      <c r="I186" s="83"/>
      <c r="J186" s="83"/>
      <c r="K186" s="173"/>
      <c r="L186" s="173"/>
      <c r="M186" s="20"/>
      <c r="N186" s="173"/>
      <c r="O186" s="137"/>
      <c r="P186" s="137"/>
      <c r="Q186" s="137"/>
    </row>
    <row r="187" spans="2:17" x14ac:dyDescent="0.3">
      <c r="B187" s="173"/>
      <c r="C187" s="83"/>
      <c r="D187" s="83"/>
      <c r="E187" s="173"/>
      <c r="F187" s="173"/>
      <c r="G187" s="20"/>
      <c r="H187" s="173"/>
      <c r="I187" s="83"/>
      <c r="J187" s="83"/>
      <c r="K187" s="173"/>
      <c r="L187" s="173"/>
      <c r="M187" s="20"/>
      <c r="N187" s="173"/>
      <c r="O187" s="137"/>
      <c r="P187" s="137"/>
      <c r="Q187" s="137"/>
    </row>
    <row r="188" spans="2:17" x14ac:dyDescent="0.3">
      <c r="B188" s="173"/>
      <c r="C188" s="83"/>
      <c r="D188" s="83"/>
      <c r="E188" s="173"/>
      <c r="F188" s="173"/>
      <c r="G188" s="20"/>
      <c r="H188" s="173"/>
      <c r="I188" s="83"/>
      <c r="J188" s="83"/>
      <c r="K188" s="173"/>
      <c r="L188" s="173"/>
      <c r="M188" s="20"/>
      <c r="N188" s="173"/>
      <c r="O188" s="137"/>
      <c r="P188" s="137"/>
      <c r="Q188" s="137"/>
    </row>
    <row r="189" spans="2:17" x14ac:dyDescent="0.3">
      <c r="B189" s="173"/>
      <c r="C189" s="83"/>
      <c r="D189" s="83"/>
      <c r="E189" s="173"/>
      <c r="F189" s="173"/>
      <c r="G189" s="20"/>
      <c r="H189" s="173"/>
      <c r="I189" s="83"/>
      <c r="J189" s="83"/>
      <c r="K189" s="173"/>
      <c r="L189" s="173"/>
      <c r="M189" s="20"/>
      <c r="N189" s="173"/>
      <c r="O189" s="137"/>
      <c r="P189" s="137"/>
      <c r="Q189" s="137"/>
    </row>
    <row r="190" spans="2:17" x14ac:dyDescent="0.3">
      <c r="B190" s="173"/>
      <c r="C190" s="83"/>
      <c r="D190" s="83"/>
      <c r="E190" s="173"/>
      <c r="F190" s="173"/>
      <c r="G190" s="20"/>
      <c r="H190" s="173"/>
      <c r="I190" s="83"/>
      <c r="J190" s="83"/>
      <c r="K190" s="173"/>
      <c r="L190" s="173"/>
      <c r="M190" s="20"/>
      <c r="N190" s="173"/>
      <c r="O190" s="137"/>
      <c r="P190" s="137"/>
      <c r="Q190" s="137"/>
    </row>
    <row r="191" spans="2:17" x14ac:dyDescent="0.3">
      <c r="B191" s="173"/>
      <c r="C191" s="83"/>
      <c r="D191" s="83"/>
      <c r="E191" s="173"/>
      <c r="F191" s="173"/>
      <c r="G191" s="20"/>
      <c r="H191" s="173"/>
      <c r="I191" s="83"/>
      <c r="J191" s="83"/>
      <c r="K191" s="173"/>
      <c r="L191" s="173"/>
      <c r="M191" s="20"/>
      <c r="N191" s="173"/>
      <c r="O191" s="137"/>
      <c r="P191" s="137"/>
      <c r="Q191" s="137"/>
    </row>
    <row r="192" spans="2:17" x14ac:dyDescent="0.3">
      <c r="B192" s="173"/>
      <c r="C192" s="83"/>
      <c r="D192" s="83"/>
      <c r="E192" s="173"/>
      <c r="F192" s="173"/>
      <c r="G192" s="20"/>
      <c r="H192" s="173"/>
      <c r="I192" s="83"/>
      <c r="J192" s="83"/>
      <c r="K192" s="173"/>
      <c r="L192" s="173"/>
      <c r="M192" s="20"/>
      <c r="N192" s="173"/>
      <c r="O192" s="137"/>
      <c r="P192" s="137"/>
      <c r="Q192" s="137"/>
    </row>
    <row r="193" spans="2:17" x14ac:dyDescent="0.3">
      <c r="B193" s="173"/>
      <c r="C193" s="83"/>
      <c r="D193" s="83"/>
      <c r="E193" s="173"/>
      <c r="F193" s="173"/>
      <c r="G193" s="20"/>
      <c r="H193" s="173"/>
      <c r="I193" s="83"/>
      <c r="J193" s="83"/>
      <c r="K193" s="173"/>
      <c r="L193" s="173"/>
      <c r="M193" s="20"/>
      <c r="N193" s="173"/>
      <c r="O193" s="137"/>
      <c r="P193" s="137"/>
      <c r="Q193" s="137"/>
    </row>
    <row r="194" spans="2:17" x14ac:dyDescent="0.3">
      <c r="B194" s="173"/>
      <c r="C194" s="83"/>
      <c r="D194" s="83"/>
      <c r="E194" s="173"/>
      <c r="F194" s="173"/>
      <c r="G194" s="20"/>
      <c r="H194" s="173"/>
      <c r="I194" s="83"/>
      <c r="J194" s="83"/>
      <c r="K194" s="173"/>
      <c r="L194" s="173"/>
      <c r="M194" s="20"/>
      <c r="N194" s="173"/>
      <c r="O194" s="137"/>
      <c r="P194" s="137"/>
      <c r="Q194" s="137"/>
    </row>
    <row r="195" spans="2:17" x14ac:dyDescent="0.3">
      <c r="B195" s="173"/>
      <c r="C195" s="83"/>
      <c r="D195" s="83"/>
      <c r="E195" s="173"/>
      <c r="F195" s="173"/>
      <c r="G195" s="20"/>
      <c r="H195" s="173"/>
      <c r="I195" s="83"/>
      <c r="J195" s="83"/>
      <c r="K195" s="173"/>
      <c r="L195" s="173"/>
      <c r="M195" s="20"/>
      <c r="N195" s="173"/>
      <c r="O195" s="137"/>
      <c r="P195" s="137"/>
      <c r="Q195" s="137"/>
    </row>
    <row r="196" spans="2:17" x14ac:dyDescent="0.3">
      <c r="B196" s="173"/>
      <c r="C196" s="83"/>
      <c r="D196" s="83"/>
      <c r="E196" s="173"/>
      <c r="F196" s="173"/>
      <c r="G196" s="20"/>
      <c r="H196" s="173"/>
      <c r="I196" s="83"/>
      <c r="J196" s="83"/>
      <c r="K196" s="173"/>
      <c r="L196" s="173"/>
      <c r="M196" s="20"/>
      <c r="N196" s="173"/>
      <c r="O196" s="137"/>
      <c r="P196" s="137"/>
      <c r="Q196" s="137"/>
    </row>
    <row r="197" spans="2:17" x14ac:dyDescent="0.3">
      <c r="B197" s="173"/>
      <c r="C197" s="83"/>
      <c r="D197" s="83"/>
      <c r="E197" s="173"/>
      <c r="F197" s="173"/>
      <c r="G197" s="20"/>
      <c r="H197" s="173"/>
      <c r="I197" s="83"/>
      <c r="J197" s="83"/>
      <c r="K197" s="173"/>
      <c r="L197" s="173"/>
      <c r="M197" s="20"/>
      <c r="N197" s="173"/>
      <c r="O197" s="137"/>
      <c r="P197" s="137"/>
      <c r="Q197" s="137"/>
    </row>
    <row r="198" spans="2:17" x14ac:dyDescent="0.3">
      <c r="B198" s="173"/>
      <c r="C198" s="83"/>
      <c r="D198" s="83"/>
      <c r="E198" s="173"/>
      <c r="F198" s="173"/>
      <c r="G198" s="20"/>
      <c r="H198" s="173"/>
      <c r="I198" s="83"/>
      <c r="J198" s="83"/>
      <c r="K198" s="173"/>
      <c r="L198" s="173"/>
      <c r="M198" s="20"/>
      <c r="N198" s="173"/>
      <c r="O198" s="137"/>
      <c r="P198" s="137"/>
      <c r="Q198" s="137"/>
    </row>
    <row r="199" spans="2:17" x14ac:dyDescent="0.3">
      <c r="B199" s="173"/>
      <c r="C199" s="83"/>
      <c r="D199" s="83"/>
      <c r="E199" s="173"/>
      <c r="F199" s="173"/>
      <c r="G199" s="20"/>
      <c r="H199" s="173"/>
      <c r="I199" s="83"/>
      <c r="J199" s="83"/>
      <c r="K199" s="173"/>
      <c r="L199" s="173"/>
      <c r="M199" s="20"/>
      <c r="N199" s="173"/>
      <c r="O199" s="137"/>
      <c r="P199" s="137"/>
      <c r="Q199" s="137"/>
    </row>
    <row r="200" spans="2:17" x14ac:dyDescent="0.3">
      <c r="B200" s="173"/>
      <c r="C200" s="83"/>
      <c r="D200" s="83"/>
      <c r="E200" s="173"/>
      <c r="F200" s="173"/>
      <c r="G200" s="20"/>
      <c r="H200" s="173"/>
      <c r="I200" s="83"/>
      <c r="J200" s="83"/>
      <c r="K200" s="173"/>
      <c r="L200" s="173"/>
      <c r="M200" s="20"/>
      <c r="N200" s="173"/>
      <c r="O200" s="137"/>
      <c r="P200" s="137"/>
      <c r="Q200" s="137"/>
    </row>
    <row r="201" spans="2:17" x14ac:dyDescent="0.3">
      <c r="B201" s="173"/>
      <c r="C201" s="83"/>
      <c r="D201" s="83"/>
      <c r="E201" s="173"/>
      <c r="F201" s="173"/>
      <c r="G201" s="20"/>
      <c r="H201" s="173"/>
      <c r="I201" s="83"/>
      <c r="J201" s="83"/>
      <c r="K201" s="173"/>
      <c r="L201" s="173"/>
      <c r="M201" s="20"/>
      <c r="N201" s="173"/>
      <c r="O201" s="137"/>
      <c r="P201" s="137"/>
      <c r="Q201" s="137"/>
    </row>
    <row r="202" spans="2:17" x14ac:dyDescent="0.3">
      <c r="B202" s="173"/>
      <c r="C202" s="83"/>
      <c r="D202" s="83"/>
      <c r="E202" s="173"/>
      <c r="F202" s="173"/>
      <c r="G202" s="20"/>
      <c r="H202" s="173"/>
      <c r="I202" s="83"/>
      <c r="J202" s="83"/>
      <c r="K202" s="173"/>
      <c r="L202" s="173"/>
      <c r="M202" s="20"/>
      <c r="N202" s="173"/>
      <c r="O202" s="137"/>
      <c r="P202" s="137"/>
      <c r="Q202" s="137"/>
    </row>
    <row r="203" spans="2:17" x14ac:dyDescent="0.3">
      <c r="B203" s="173"/>
      <c r="C203" s="83"/>
      <c r="D203" s="83"/>
      <c r="E203" s="173"/>
      <c r="F203" s="173"/>
      <c r="G203" s="20"/>
      <c r="H203" s="173"/>
      <c r="I203" s="83"/>
      <c r="J203" s="83"/>
      <c r="K203" s="173"/>
      <c r="L203" s="173"/>
      <c r="M203" s="20"/>
      <c r="N203" s="173"/>
      <c r="O203" s="137"/>
      <c r="P203" s="137"/>
      <c r="Q203" s="137"/>
    </row>
    <row r="204" spans="2:17" x14ac:dyDescent="0.3">
      <c r="B204" s="173"/>
      <c r="C204" s="83"/>
      <c r="D204" s="83"/>
      <c r="E204" s="173"/>
      <c r="F204" s="173"/>
      <c r="G204" s="20"/>
      <c r="H204" s="173"/>
      <c r="I204" s="83"/>
      <c r="J204" s="83"/>
      <c r="K204" s="173"/>
      <c r="L204" s="173"/>
      <c r="M204" s="20"/>
      <c r="N204" s="173"/>
      <c r="O204" s="137"/>
      <c r="P204" s="137"/>
      <c r="Q204" s="137"/>
    </row>
    <row r="205" spans="2:17" x14ac:dyDescent="0.3">
      <c r="B205" s="173"/>
      <c r="C205" s="83"/>
      <c r="D205" s="83"/>
      <c r="E205" s="173"/>
      <c r="F205" s="173"/>
      <c r="G205" s="20"/>
      <c r="H205" s="173"/>
      <c r="I205" s="83"/>
      <c r="J205" s="83"/>
      <c r="K205" s="173"/>
      <c r="L205" s="173"/>
      <c r="M205" s="20"/>
      <c r="N205" s="173"/>
      <c r="O205" s="137"/>
      <c r="P205" s="137"/>
      <c r="Q205" s="137"/>
    </row>
    <row r="206" spans="2:17" x14ac:dyDescent="0.3">
      <c r="B206" s="173"/>
      <c r="C206" s="83"/>
      <c r="D206" s="83"/>
      <c r="E206" s="173"/>
      <c r="F206" s="173"/>
      <c r="G206" s="20"/>
      <c r="H206" s="173"/>
      <c r="I206" s="83"/>
      <c r="J206" s="83"/>
      <c r="K206" s="173"/>
      <c r="L206" s="173"/>
      <c r="M206" s="20"/>
      <c r="N206" s="173"/>
      <c r="O206" s="137"/>
      <c r="P206" s="137"/>
      <c r="Q206" s="137"/>
    </row>
    <row r="207" spans="2:17" x14ac:dyDescent="0.3">
      <c r="B207" s="173"/>
      <c r="C207" s="83"/>
      <c r="D207" s="83"/>
      <c r="E207" s="173"/>
      <c r="F207" s="173"/>
      <c r="G207" s="20"/>
      <c r="H207" s="173"/>
      <c r="I207" s="83"/>
      <c r="J207" s="83"/>
      <c r="K207" s="173"/>
      <c r="L207" s="173"/>
      <c r="M207" s="20"/>
      <c r="N207" s="173"/>
      <c r="O207" s="137"/>
      <c r="P207" s="137"/>
      <c r="Q207" s="137"/>
    </row>
    <row r="208" spans="2:17" x14ac:dyDescent="0.3">
      <c r="B208" s="173"/>
      <c r="C208" s="83"/>
      <c r="D208" s="83"/>
      <c r="E208" s="173"/>
      <c r="F208" s="173"/>
      <c r="G208" s="20"/>
      <c r="H208" s="173"/>
      <c r="I208" s="83"/>
      <c r="J208" s="83"/>
      <c r="K208" s="173"/>
      <c r="L208" s="173"/>
      <c r="M208" s="20"/>
      <c r="N208" s="173"/>
      <c r="O208" s="137"/>
      <c r="P208" s="137"/>
      <c r="Q208" s="137"/>
    </row>
    <row r="209" spans="2:17" x14ac:dyDescent="0.3">
      <c r="B209" s="173"/>
      <c r="C209" s="83"/>
      <c r="D209" s="83"/>
      <c r="E209" s="173"/>
      <c r="F209" s="173"/>
      <c r="G209" s="20"/>
      <c r="H209" s="173"/>
      <c r="I209" s="83"/>
      <c r="J209" s="83"/>
      <c r="K209" s="173"/>
      <c r="L209" s="173"/>
      <c r="M209" s="20"/>
      <c r="N209" s="173"/>
      <c r="O209" s="137"/>
      <c r="P209" s="137"/>
      <c r="Q209" s="137"/>
    </row>
    <row r="210" spans="2:17" x14ac:dyDescent="0.3">
      <c r="B210" s="173"/>
      <c r="C210" s="83"/>
      <c r="D210" s="83"/>
      <c r="E210" s="173"/>
      <c r="F210" s="173"/>
      <c r="G210" s="20"/>
      <c r="H210" s="173"/>
      <c r="I210" s="83"/>
      <c r="J210" s="83"/>
      <c r="K210" s="173"/>
      <c r="L210" s="173"/>
      <c r="M210" s="20"/>
      <c r="N210" s="173"/>
      <c r="O210" s="137"/>
      <c r="P210" s="137"/>
      <c r="Q210" s="137"/>
    </row>
    <row r="211" spans="2:17" x14ac:dyDescent="0.3">
      <c r="B211" s="173"/>
      <c r="C211" s="83"/>
      <c r="D211" s="83"/>
      <c r="E211" s="173"/>
      <c r="F211" s="173"/>
      <c r="G211" s="20"/>
      <c r="H211" s="173"/>
      <c r="I211" s="83"/>
      <c r="J211" s="83"/>
      <c r="K211" s="173"/>
      <c r="L211" s="173"/>
      <c r="M211" s="20"/>
      <c r="N211" s="173"/>
      <c r="O211" s="137"/>
      <c r="P211" s="137"/>
      <c r="Q211" s="137"/>
    </row>
    <row r="212" spans="2:17" x14ac:dyDescent="0.3">
      <c r="B212" s="173"/>
      <c r="C212" s="83"/>
      <c r="D212" s="83"/>
      <c r="E212" s="173"/>
      <c r="F212" s="173"/>
      <c r="G212" s="20"/>
      <c r="H212" s="173"/>
      <c r="I212" s="83"/>
      <c r="J212" s="83"/>
      <c r="K212" s="173"/>
      <c r="L212" s="173"/>
      <c r="M212" s="20"/>
      <c r="N212" s="173"/>
      <c r="O212" s="137"/>
      <c r="P212" s="137"/>
      <c r="Q212" s="137"/>
    </row>
    <row r="213" spans="2:17" x14ac:dyDescent="0.3">
      <c r="B213" s="173"/>
      <c r="C213" s="83"/>
      <c r="D213" s="83"/>
      <c r="E213" s="173"/>
      <c r="F213" s="173"/>
      <c r="G213" s="20"/>
      <c r="H213" s="173"/>
      <c r="I213" s="83"/>
      <c r="J213" s="83"/>
      <c r="K213" s="173"/>
      <c r="L213" s="173"/>
      <c r="M213" s="20"/>
      <c r="N213" s="173"/>
      <c r="O213" s="137"/>
      <c r="P213" s="137"/>
      <c r="Q213" s="137"/>
    </row>
    <row r="214" spans="2:17" x14ac:dyDescent="0.3">
      <c r="B214" s="173"/>
      <c r="C214" s="83"/>
      <c r="D214" s="83"/>
      <c r="E214" s="173"/>
      <c r="F214" s="173"/>
      <c r="G214" s="20"/>
      <c r="H214" s="173"/>
      <c r="I214" s="83"/>
      <c r="J214" s="83"/>
      <c r="K214" s="173"/>
      <c r="L214" s="173"/>
      <c r="M214" s="20"/>
      <c r="N214" s="173"/>
      <c r="O214" s="137"/>
      <c r="P214" s="137"/>
      <c r="Q214" s="137"/>
    </row>
    <row r="215" spans="2:17" x14ac:dyDescent="0.3">
      <c r="B215" s="173"/>
      <c r="C215" s="83"/>
      <c r="D215" s="83"/>
      <c r="E215" s="173"/>
      <c r="F215" s="173"/>
      <c r="G215" s="20"/>
      <c r="H215" s="173"/>
      <c r="I215" s="83"/>
      <c r="J215" s="83"/>
      <c r="K215" s="173"/>
      <c r="L215" s="173"/>
      <c r="M215" s="20"/>
      <c r="N215" s="173"/>
      <c r="O215" s="137"/>
      <c r="P215" s="137"/>
      <c r="Q215" s="137"/>
    </row>
    <row r="216" spans="2:17" x14ac:dyDescent="0.3">
      <c r="B216" s="173"/>
      <c r="C216" s="83"/>
      <c r="D216" s="83"/>
      <c r="E216" s="173"/>
      <c r="F216" s="173"/>
      <c r="G216" s="20"/>
      <c r="H216" s="173"/>
      <c r="I216" s="83"/>
      <c r="J216" s="83"/>
      <c r="K216" s="173"/>
      <c r="L216" s="173"/>
      <c r="M216" s="20"/>
      <c r="N216" s="173"/>
      <c r="O216" s="137"/>
      <c r="P216" s="137"/>
      <c r="Q216" s="137"/>
    </row>
    <row r="217" spans="2:17" x14ac:dyDescent="0.3">
      <c r="B217" s="173"/>
      <c r="C217" s="83"/>
      <c r="D217" s="83"/>
      <c r="E217" s="173"/>
      <c r="F217" s="173"/>
      <c r="G217" s="20"/>
      <c r="H217" s="173"/>
      <c r="I217" s="83"/>
      <c r="J217" s="83"/>
      <c r="K217" s="173"/>
      <c r="L217" s="173"/>
      <c r="M217" s="20"/>
      <c r="N217" s="173"/>
      <c r="O217" s="137"/>
      <c r="P217" s="137"/>
      <c r="Q217" s="137"/>
    </row>
    <row r="218" spans="2:17" x14ac:dyDescent="0.3">
      <c r="B218" s="173"/>
      <c r="C218" s="83"/>
      <c r="D218" s="83"/>
      <c r="E218" s="173"/>
      <c r="F218" s="173"/>
      <c r="G218" s="20"/>
      <c r="H218" s="173"/>
      <c r="I218" s="83"/>
      <c r="J218" s="83"/>
      <c r="K218" s="173"/>
      <c r="L218" s="173"/>
      <c r="M218" s="20"/>
      <c r="N218" s="173"/>
      <c r="O218" s="137"/>
      <c r="P218" s="137"/>
      <c r="Q218" s="137"/>
    </row>
    <row r="219" spans="2:17" x14ac:dyDescent="0.3">
      <c r="B219" s="173"/>
      <c r="C219" s="83"/>
      <c r="D219" s="83"/>
      <c r="E219" s="173"/>
      <c r="F219" s="173"/>
      <c r="G219" s="20"/>
      <c r="H219" s="173"/>
      <c r="I219" s="83"/>
      <c r="J219" s="83"/>
      <c r="K219" s="173"/>
      <c r="L219" s="173"/>
      <c r="M219" s="20"/>
      <c r="N219" s="173"/>
      <c r="O219" s="137"/>
      <c r="P219" s="137"/>
      <c r="Q219" s="137"/>
    </row>
    <row r="220" spans="2:17" x14ac:dyDescent="0.3">
      <c r="B220" s="173"/>
      <c r="C220" s="83"/>
      <c r="D220" s="83"/>
      <c r="E220" s="173"/>
      <c r="F220" s="173"/>
      <c r="G220" s="20"/>
      <c r="H220" s="173"/>
      <c r="I220" s="83"/>
      <c r="J220" s="83"/>
      <c r="K220" s="173"/>
      <c r="L220" s="173"/>
      <c r="M220" s="20"/>
      <c r="N220" s="173"/>
      <c r="O220" s="137"/>
      <c r="P220" s="137"/>
      <c r="Q220" s="137"/>
    </row>
    <row r="221" spans="2:17" x14ac:dyDescent="0.3">
      <c r="B221" s="173"/>
      <c r="C221" s="83"/>
      <c r="D221" s="83"/>
      <c r="E221" s="173"/>
      <c r="F221" s="173"/>
      <c r="G221" s="20"/>
      <c r="H221" s="173"/>
      <c r="I221" s="83"/>
      <c r="J221" s="83"/>
      <c r="K221" s="173"/>
      <c r="L221" s="173"/>
      <c r="M221" s="20"/>
      <c r="N221" s="173"/>
      <c r="O221" s="137"/>
      <c r="P221" s="137"/>
      <c r="Q221" s="137"/>
    </row>
    <row r="222" spans="2:17" x14ac:dyDescent="0.3">
      <c r="B222" s="173"/>
      <c r="C222" s="83"/>
      <c r="D222" s="83"/>
      <c r="E222" s="173"/>
      <c r="F222" s="173"/>
      <c r="G222" s="20"/>
      <c r="H222" s="173"/>
      <c r="I222" s="83"/>
      <c r="J222" s="83"/>
      <c r="K222" s="173"/>
      <c r="L222" s="173"/>
      <c r="M222" s="20"/>
      <c r="N222" s="173"/>
      <c r="O222" s="137"/>
      <c r="P222" s="137"/>
      <c r="Q222" s="137"/>
    </row>
    <row r="223" spans="2:17" x14ac:dyDescent="0.3">
      <c r="B223" s="173"/>
      <c r="C223" s="83"/>
      <c r="D223" s="83"/>
      <c r="E223" s="173"/>
      <c r="F223" s="173"/>
      <c r="G223" s="20"/>
      <c r="H223" s="173"/>
      <c r="I223" s="83"/>
      <c r="J223" s="83"/>
      <c r="K223" s="173"/>
      <c r="L223" s="173"/>
      <c r="M223" s="20"/>
      <c r="N223" s="173"/>
      <c r="O223" s="137"/>
      <c r="P223" s="137"/>
      <c r="Q223" s="137"/>
    </row>
    <row r="224" spans="2:17" x14ac:dyDescent="0.3">
      <c r="B224" s="173"/>
      <c r="C224" s="83"/>
      <c r="D224" s="83"/>
      <c r="E224" s="173"/>
      <c r="F224" s="173"/>
      <c r="G224" s="20"/>
      <c r="H224" s="173"/>
      <c r="I224" s="83"/>
      <c r="J224" s="83"/>
      <c r="K224" s="173"/>
      <c r="L224" s="173"/>
      <c r="M224" s="20"/>
      <c r="N224" s="173"/>
      <c r="O224" s="137"/>
      <c r="P224" s="137"/>
      <c r="Q224" s="137"/>
    </row>
    <row r="225" spans="2:17" x14ac:dyDescent="0.3">
      <c r="B225" s="173"/>
      <c r="C225" s="83"/>
      <c r="D225" s="83"/>
      <c r="E225" s="173"/>
      <c r="F225" s="173"/>
      <c r="G225" s="20"/>
      <c r="H225" s="173"/>
      <c r="I225" s="83"/>
      <c r="J225" s="83"/>
      <c r="K225" s="173"/>
      <c r="L225" s="173"/>
      <c r="M225" s="20"/>
      <c r="N225" s="173"/>
      <c r="O225" s="137"/>
      <c r="P225" s="137"/>
      <c r="Q225" s="137"/>
    </row>
    <row r="226" spans="2:17" x14ac:dyDescent="0.3">
      <c r="B226" s="173"/>
      <c r="C226" s="83"/>
      <c r="D226" s="83"/>
      <c r="E226" s="173"/>
      <c r="F226" s="173"/>
      <c r="G226" s="20"/>
      <c r="H226" s="173"/>
      <c r="I226" s="83"/>
      <c r="J226" s="83"/>
      <c r="K226" s="173"/>
      <c r="L226" s="173"/>
      <c r="M226" s="20"/>
      <c r="N226" s="173"/>
      <c r="O226" s="137"/>
      <c r="P226" s="137"/>
      <c r="Q226" s="137"/>
    </row>
    <row r="227" spans="2:17" x14ac:dyDescent="0.3">
      <c r="B227" s="173"/>
      <c r="C227" s="83"/>
      <c r="D227" s="83"/>
      <c r="E227" s="173"/>
      <c r="F227" s="173"/>
      <c r="G227" s="20"/>
      <c r="H227" s="173"/>
      <c r="I227" s="83"/>
      <c r="J227" s="83"/>
      <c r="K227" s="173"/>
      <c r="L227" s="173"/>
      <c r="M227" s="20"/>
      <c r="N227" s="173"/>
      <c r="O227" s="137"/>
      <c r="P227" s="137"/>
      <c r="Q227" s="137"/>
    </row>
    <row r="228" spans="2:17" x14ac:dyDescent="0.3">
      <c r="B228" s="173"/>
      <c r="C228" s="83"/>
      <c r="D228" s="83"/>
      <c r="E228" s="173"/>
      <c r="F228" s="173"/>
      <c r="G228" s="20"/>
      <c r="H228" s="173"/>
      <c r="I228" s="83"/>
      <c r="J228" s="83"/>
      <c r="K228" s="173"/>
      <c r="L228" s="173"/>
      <c r="M228" s="20"/>
      <c r="N228" s="173"/>
      <c r="O228" s="137"/>
      <c r="P228" s="137"/>
      <c r="Q228" s="137"/>
    </row>
    <row r="229" spans="2:17" x14ac:dyDescent="0.3">
      <c r="B229" s="173"/>
      <c r="C229" s="83"/>
      <c r="D229" s="83"/>
      <c r="E229" s="173"/>
      <c r="F229" s="173"/>
      <c r="G229" s="20"/>
      <c r="H229" s="173"/>
      <c r="I229" s="83"/>
      <c r="J229" s="83"/>
      <c r="K229" s="173"/>
      <c r="L229" s="173"/>
      <c r="M229" s="20"/>
      <c r="N229" s="173"/>
      <c r="O229" s="137"/>
      <c r="P229" s="137"/>
      <c r="Q229" s="137"/>
    </row>
    <row r="230" spans="2:17" x14ac:dyDescent="0.3">
      <c r="B230" s="173"/>
      <c r="C230" s="83"/>
      <c r="D230" s="83"/>
      <c r="E230" s="173"/>
      <c r="F230" s="173"/>
      <c r="G230" s="20"/>
      <c r="H230" s="173"/>
      <c r="I230" s="83"/>
      <c r="J230" s="83"/>
      <c r="K230" s="173"/>
      <c r="L230" s="173"/>
      <c r="M230" s="20"/>
      <c r="N230" s="173"/>
      <c r="O230" s="137"/>
      <c r="P230" s="137"/>
      <c r="Q230" s="137"/>
    </row>
    <row r="231" spans="2:17" x14ac:dyDescent="0.3">
      <c r="B231" s="173"/>
      <c r="C231" s="83"/>
      <c r="D231" s="83"/>
      <c r="E231" s="173"/>
      <c r="F231" s="173"/>
      <c r="G231" s="20"/>
      <c r="H231" s="173"/>
      <c r="I231" s="83"/>
      <c r="J231" s="83"/>
      <c r="K231" s="173"/>
      <c r="L231" s="173"/>
      <c r="M231" s="20"/>
      <c r="N231" s="173"/>
      <c r="O231" s="137"/>
      <c r="P231" s="137"/>
      <c r="Q231" s="137"/>
    </row>
    <row r="232" spans="2:17" x14ac:dyDescent="0.3">
      <c r="B232" s="173"/>
      <c r="C232" s="83"/>
      <c r="D232" s="83"/>
      <c r="E232" s="173"/>
      <c r="F232" s="173"/>
      <c r="G232" s="20"/>
      <c r="H232" s="173"/>
      <c r="I232" s="83"/>
      <c r="J232" s="83"/>
      <c r="K232" s="173"/>
      <c r="L232" s="173"/>
      <c r="M232" s="20"/>
      <c r="N232" s="173"/>
      <c r="O232" s="137"/>
      <c r="P232" s="137"/>
      <c r="Q232" s="137"/>
    </row>
    <row r="233" spans="2:17" x14ac:dyDescent="0.3">
      <c r="B233" s="173"/>
      <c r="C233" s="83"/>
      <c r="D233" s="83"/>
      <c r="E233" s="173"/>
      <c r="F233" s="173"/>
      <c r="G233" s="20"/>
      <c r="H233" s="173"/>
      <c r="I233" s="83"/>
      <c r="J233" s="83"/>
      <c r="K233" s="173"/>
      <c r="L233" s="173"/>
      <c r="M233" s="20"/>
      <c r="N233" s="173"/>
      <c r="O233" s="137"/>
      <c r="P233" s="137"/>
      <c r="Q233" s="137"/>
    </row>
    <row r="234" spans="2:17" x14ac:dyDescent="0.3">
      <c r="B234" s="173"/>
      <c r="C234" s="83"/>
      <c r="D234" s="83"/>
      <c r="E234" s="173"/>
      <c r="F234" s="173"/>
      <c r="G234" s="20"/>
      <c r="H234" s="173"/>
      <c r="I234" s="83"/>
      <c r="J234" s="83"/>
      <c r="K234" s="173"/>
      <c r="L234" s="173"/>
      <c r="M234" s="20"/>
      <c r="N234" s="173"/>
      <c r="O234" s="137"/>
      <c r="P234" s="137"/>
      <c r="Q234" s="137"/>
    </row>
    <row r="235" spans="2:17" x14ac:dyDescent="0.3">
      <c r="B235" s="173"/>
      <c r="C235" s="83"/>
      <c r="D235" s="83"/>
      <c r="E235" s="173"/>
      <c r="F235" s="173"/>
      <c r="G235" s="20"/>
      <c r="H235" s="173"/>
      <c r="I235" s="83"/>
      <c r="J235" s="83"/>
      <c r="K235" s="173"/>
      <c r="L235" s="173"/>
      <c r="M235" s="20"/>
      <c r="N235" s="173"/>
      <c r="O235" s="137"/>
      <c r="P235" s="137"/>
      <c r="Q235" s="137"/>
    </row>
    <row r="236" spans="2:17" x14ac:dyDescent="0.3">
      <c r="B236" s="173"/>
      <c r="C236" s="83"/>
      <c r="D236" s="83"/>
      <c r="E236" s="173"/>
      <c r="F236" s="173"/>
      <c r="G236" s="20"/>
      <c r="H236" s="173"/>
      <c r="I236" s="83"/>
      <c r="J236" s="83"/>
      <c r="K236" s="173"/>
      <c r="L236" s="173"/>
      <c r="M236" s="20"/>
      <c r="N236" s="173"/>
      <c r="O236" s="137"/>
      <c r="P236" s="137"/>
      <c r="Q236" s="137"/>
    </row>
    <row r="237" spans="2:17" x14ac:dyDescent="0.3">
      <c r="B237" s="173"/>
      <c r="C237" s="83"/>
      <c r="D237" s="83"/>
      <c r="E237" s="173"/>
      <c r="F237" s="173"/>
      <c r="G237" s="20"/>
      <c r="H237" s="173"/>
      <c r="I237" s="83"/>
      <c r="J237" s="83"/>
      <c r="K237" s="173"/>
      <c r="L237" s="173"/>
      <c r="M237" s="20"/>
      <c r="N237" s="173"/>
      <c r="O237" s="137"/>
      <c r="P237" s="137"/>
      <c r="Q237" s="137"/>
    </row>
    <row r="238" spans="2:17" x14ac:dyDescent="0.3">
      <c r="B238" s="173"/>
      <c r="C238" s="83"/>
      <c r="D238" s="83"/>
      <c r="E238" s="173"/>
      <c r="F238" s="173"/>
      <c r="G238" s="20"/>
      <c r="H238" s="173"/>
      <c r="I238" s="83"/>
      <c r="J238" s="83"/>
      <c r="K238" s="173"/>
      <c r="L238" s="173"/>
      <c r="M238" s="20"/>
      <c r="N238" s="173"/>
      <c r="O238" s="137"/>
      <c r="P238" s="137"/>
      <c r="Q238" s="137"/>
    </row>
    <row r="239" spans="2:17" x14ac:dyDescent="0.3">
      <c r="B239" s="173"/>
      <c r="C239" s="83"/>
      <c r="D239" s="83"/>
      <c r="E239" s="173"/>
      <c r="F239" s="173"/>
      <c r="G239" s="20"/>
      <c r="H239" s="173"/>
      <c r="I239" s="83"/>
      <c r="J239" s="83"/>
      <c r="K239" s="173"/>
      <c r="L239" s="173"/>
      <c r="M239" s="20"/>
      <c r="N239" s="173"/>
      <c r="O239" s="137"/>
      <c r="P239" s="137"/>
      <c r="Q239" s="137"/>
    </row>
    <row r="240" spans="2:17" x14ac:dyDescent="0.3">
      <c r="B240" s="173"/>
      <c r="C240" s="83"/>
      <c r="D240" s="83"/>
      <c r="E240" s="173"/>
      <c r="F240" s="173"/>
      <c r="G240" s="20"/>
      <c r="H240" s="173"/>
      <c r="I240" s="83"/>
      <c r="J240" s="83"/>
      <c r="K240" s="173"/>
      <c r="L240" s="173"/>
      <c r="M240" s="20"/>
      <c r="N240" s="173"/>
      <c r="O240" s="137"/>
      <c r="P240" s="137"/>
      <c r="Q240" s="137"/>
    </row>
    <row r="241" spans="2:17" x14ac:dyDescent="0.3">
      <c r="B241" s="173"/>
      <c r="C241" s="83"/>
      <c r="D241" s="83"/>
      <c r="E241" s="173"/>
      <c r="F241" s="173"/>
      <c r="G241" s="20"/>
      <c r="H241" s="173"/>
      <c r="I241" s="83"/>
      <c r="J241" s="83"/>
      <c r="K241" s="173"/>
      <c r="L241" s="173"/>
      <c r="M241" s="20"/>
      <c r="N241" s="173"/>
      <c r="O241" s="137"/>
      <c r="P241" s="137"/>
      <c r="Q241" s="137"/>
    </row>
    <row r="242" spans="2:17" x14ac:dyDescent="0.3">
      <c r="B242" s="173"/>
      <c r="C242" s="83"/>
      <c r="D242" s="83"/>
      <c r="E242" s="173"/>
      <c r="F242" s="173"/>
      <c r="G242" s="20"/>
      <c r="H242" s="173"/>
      <c r="I242" s="83"/>
      <c r="J242" s="83"/>
      <c r="K242" s="173"/>
      <c r="L242" s="173"/>
      <c r="M242" s="20"/>
      <c r="N242" s="173"/>
      <c r="O242" s="137"/>
      <c r="P242" s="137"/>
      <c r="Q242" s="137"/>
    </row>
    <row r="243" spans="2:17" x14ac:dyDescent="0.3">
      <c r="B243" s="173"/>
      <c r="C243" s="83"/>
      <c r="D243" s="83"/>
      <c r="E243" s="173"/>
      <c r="F243" s="173"/>
      <c r="G243" s="20"/>
      <c r="H243" s="173"/>
      <c r="I243" s="83"/>
      <c r="J243" s="83"/>
      <c r="K243" s="173"/>
      <c r="L243" s="173"/>
      <c r="M243" s="20"/>
      <c r="N243" s="173"/>
      <c r="O243" s="137"/>
      <c r="P243" s="137"/>
      <c r="Q243" s="137"/>
    </row>
    <row r="244" spans="2:17" x14ac:dyDescent="0.3">
      <c r="B244" s="173"/>
      <c r="C244" s="83"/>
      <c r="D244" s="83"/>
      <c r="E244" s="173"/>
      <c r="F244" s="173"/>
      <c r="G244" s="20"/>
      <c r="H244" s="173"/>
      <c r="I244" s="83"/>
      <c r="J244" s="83"/>
      <c r="K244" s="173"/>
      <c r="L244" s="173"/>
      <c r="M244" s="20"/>
      <c r="N244" s="173"/>
      <c r="O244" s="137"/>
      <c r="P244" s="137"/>
      <c r="Q244" s="137"/>
    </row>
    <row r="245" spans="2:17" x14ac:dyDescent="0.3">
      <c r="B245" s="173"/>
      <c r="C245" s="83"/>
      <c r="D245" s="83"/>
      <c r="E245" s="173"/>
      <c r="F245" s="173"/>
      <c r="G245" s="20"/>
      <c r="H245" s="173"/>
      <c r="I245" s="83"/>
      <c r="J245" s="83"/>
      <c r="K245" s="173"/>
      <c r="L245" s="173"/>
      <c r="M245" s="20"/>
      <c r="N245" s="173"/>
      <c r="O245" s="137"/>
      <c r="P245" s="137"/>
      <c r="Q245" s="137"/>
    </row>
    <row r="246" spans="2:17" x14ac:dyDescent="0.3">
      <c r="B246" s="173"/>
      <c r="C246" s="83"/>
      <c r="D246" s="83"/>
      <c r="E246" s="173"/>
      <c r="F246" s="173"/>
      <c r="G246" s="20"/>
      <c r="H246" s="173"/>
      <c r="I246" s="83"/>
      <c r="J246" s="83"/>
      <c r="K246" s="173"/>
      <c r="L246" s="173"/>
      <c r="M246" s="20"/>
      <c r="N246" s="173"/>
      <c r="O246" s="137"/>
      <c r="P246" s="137"/>
      <c r="Q246" s="137"/>
    </row>
    <row r="247" spans="2:17" x14ac:dyDescent="0.3">
      <c r="B247" s="173"/>
      <c r="C247" s="83"/>
      <c r="D247" s="83"/>
      <c r="E247" s="173"/>
      <c r="F247" s="173"/>
      <c r="G247" s="20"/>
      <c r="H247" s="173"/>
      <c r="I247" s="83"/>
      <c r="J247" s="83"/>
      <c r="K247" s="173"/>
      <c r="L247" s="173"/>
      <c r="M247" s="20"/>
      <c r="N247" s="173"/>
      <c r="O247" s="137"/>
      <c r="P247" s="137"/>
      <c r="Q247" s="137"/>
    </row>
  </sheetData>
  <mergeCells count="5">
    <mergeCell ref="A2:N2"/>
    <mergeCell ref="B5:G5"/>
    <mergeCell ref="H5:M5"/>
    <mergeCell ref="B24:G24"/>
    <mergeCell ref="H24:M24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indexed="12"/>
    <outlinePr applyStyles="1" summaryBelow="0"/>
    <pageSetUpPr fitToPage="1"/>
  </sheetPr>
  <dimension ref="A2:T232"/>
  <sheetViews>
    <sheetView workbookViewId="0">
      <selection activeCell="A2" sqref="A2:D2"/>
    </sheetView>
  </sheetViews>
  <sheetFormatPr defaultColWidth="9.1796875" defaultRowHeight="13" outlineLevelRow="2" x14ac:dyDescent="0.3"/>
  <cols>
    <col min="1" max="1" width="81.453125" style="248" customWidth="1"/>
    <col min="2" max="2" width="14.26953125" style="186" customWidth="1"/>
    <col min="3" max="3" width="15.453125" style="186" customWidth="1"/>
    <col min="4" max="4" width="10.26953125" style="33" customWidth="1"/>
    <col min="5" max="5" width="8.81640625" style="150" hidden="1" customWidth="1"/>
    <col min="6" max="16384" width="9.1796875" style="150"/>
  </cols>
  <sheetData>
    <row r="2" spans="1:20" ht="18.5" x14ac:dyDescent="0.45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31.08.2024</v>
      </c>
      <c r="B2" s="3"/>
      <c r="C2" s="3"/>
      <c r="D2" s="3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</row>
    <row r="3" spans="1:20" ht="18.5" x14ac:dyDescent="0.45">
      <c r="A3" s="1" t="s">
        <v>169</v>
      </c>
      <c r="B3" s="1"/>
      <c r="C3" s="1"/>
      <c r="D3" s="1"/>
    </row>
    <row r="4" spans="1:20" x14ac:dyDescent="0.3">
      <c r="B4" s="173"/>
      <c r="C4" s="173"/>
      <c r="D4" s="20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</row>
    <row r="5" spans="1:20" s="140" customFormat="1" x14ac:dyDescent="0.3">
      <c r="B5" s="175"/>
      <c r="C5" s="175"/>
      <c r="D5" s="140" t="str">
        <f>VALVAL</f>
        <v>млрд. одиниць</v>
      </c>
    </row>
    <row r="6" spans="1:20" s="111" customFormat="1" x14ac:dyDescent="0.25">
      <c r="A6" s="126"/>
      <c r="B6" s="34" t="s">
        <v>170</v>
      </c>
      <c r="C6" s="34" t="s">
        <v>173</v>
      </c>
      <c r="D6" s="125" t="s">
        <v>195</v>
      </c>
      <c r="E6" s="12" t="s">
        <v>56</v>
      </c>
    </row>
    <row r="7" spans="1:20" s="130" customFormat="1" ht="15.5" x14ac:dyDescent="0.25">
      <c r="A7" s="158" t="s">
        <v>155</v>
      </c>
      <c r="B7" s="194">
        <f>B$8+B$20</f>
        <v>154.68978262837999</v>
      </c>
      <c r="C7" s="194">
        <f>C$8+C$20</f>
        <v>6371.6876154330612</v>
      </c>
      <c r="D7" s="174">
        <f>D$8+D$20</f>
        <v>1.0000019999999998</v>
      </c>
      <c r="E7" s="50" t="s">
        <v>96</v>
      </c>
    </row>
    <row r="8" spans="1:20" s="133" customFormat="1" ht="14.5" x14ac:dyDescent="0.25">
      <c r="A8" s="18" t="s">
        <v>68</v>
      </c>
      <c r="B8" s="85">
        <f>B$9+B$12</f>
        <v>147.58083686667999</v>
      </c>
      <c r="C8" s="85">
        <f>C$9+C$12</f>
        <v>6078.869428614521</v>
      </c>
      <c r="D8" s="192">
        <f>D$9+D$12</f>
        <v>0.95404599999999995</v>
      </c>
      <c r="E8" s="250" t="s">
        <v>96</v>
      </c>
    </row>
    <row r="9" spans="1:20" s="223" customFormat="1" ht="14.5" outlineLevel="1" x14ac:dyDescent="0.25">
      <c r="A9" s="53" t="s">
        <v>51</v>
      </c>
      <c r="B9" s="170">
        <f>SUM(B$10:B$11)</f>
        <v>40.79719824787</v>
      </c>
      <c r="C9" s="170">
        <f>SUM(C$10:C$11)</f>
        <v>1680.4406755469199</v>
      </c>
      <c r="D9" s="183">
        <f>SUM(D$10:D$11)</f>
        <v>0.26373599999999997</v>
      </c>
      <c r="E9" s="70" t="s">
        <v>166</v>
      </c>
    </row>
    <row r="10" spans="1:20" s="160" customFormat="1" ht="14" outlineLevel="2" x14ac:dyDescent="0.25">
      <c r="A10" s="241" t="s">
        <v>200</v>
      </c>
      <c r="B10" s="112">
        <v>40.760274229499998</v>
      </c>
      <c r="C10" s="112">
        <v>1678.9197715379</v>
      </c>
      <c r="D10" s="168">
        <v>0.26349699999999998</v>
      </c>
      <c r="E10" s="249" t="s">
        <v>11</v>
      </c>
    </row>
    <row r="11" spans="1:20" ht="14" outlineLevel="2" x14ac:dyDescent="0.3">
      <c r="A11" s="212" t="s">
        <v>118</v>
      </c>
      <c r="B11" s="73">
        <v>3.6924018369999999E-2</v>
      </c>
      <c r="C11" s="73">
        <v>1.5209040090199999</v>
      </c>
      <c r="D11" s="168">
        <v>2.3900000000000001E-4</v>
      </c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</row>
    <row r="12" spans="1:20" ht="14.5" outlineLevel="1" x14ac:dyDescent="0.35">
      <c r="A12" s="251" t="s">
        <v>62</v>
      </c>
      <c r="B12" s="71">
        <f>SUM(B$13:B$19)</f>
        <v>106.78363861880999</v>
      </c>
      <c r="C12" s="71">
        <f>SUM(C$13:C$19)</f>
        <v>4398.4287530676011</v>
      </c>
      <c r="D12" s="190">
        <f>SUM(D$13:D$19)</f>
        <v>0.69030999999999998</v>
      </c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</row>
    <row r="13" spans="1:20" ht="14" outlineLevel="2" x14ac:dyDescent="0.35">
      <c r="A13" s="196" t="s">
        <v>177</v>
      </c>
      <c r="B13" s="60">
        <v>74.356578482329994</v>
      </c>
      <c r="C13" s="60">
        <v>3062.7549033411201</v>
      </c>
      <c r="D13" s="159">
        <v>0.480682</v>
      </c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</row>
    <row r="14" spans="1:20" ht="42" outlineLevel="2" x14ac:dyDescent="0.35">
      <c r="A14" s="196" t="s">
        <v>99</v>
      </c>
      <c r="B14" s="60">
        <v>7.7328833177899998</v>
      </c>
      <c r="C14" s="60">
        <v>318.51823714815998</v>
      </c>
      <c r="D14" s="159">
        <v>4.999E-2</v>
      </c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</row>
    <row r="15" spans="1:20" ht="28" outlineLevel="2" x14ac:dyDescent="0.35">
      <c r="A15" s="196" t="s">
        <v>214</v>
      </c>
      <c r="B15" s="60">
        <v>0.60585586000000002</v>
      </c>
      <c r="C15" s="60">
        <v>24.95526345899</v>
      </c>
      <c r="D15" s="159">
        <v>3.9170000000000003E-3</v>
      </c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</row>
    <row r="16" spans="1:20" ht="28" outlineLevel="2" x14ac:dyDescent="0.35">
      <c r="A16" s="196" t="s">
        <v>225</v>
      </c>
      <c r="B16" s="60">
        <v>1.6189729982400001</v>
      </c>
      <c r="C16" s="60">
        <v>66.685659693809995</v>
      </c>
      <c r="D16" s="159">
        <v>1.0466E-2</v>
      </c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</row>
    <row r="17" spans="1:18" ht="28" outlineLevel="2" x14ac:dyDescent="0.35">
      <c r="A17" s="196" t="s">
        <v>41</v>
      </c>
      <c r="B17" s="60">
        <v>15.219165084</v>
      </c>
      <c r="C17" s="60">
        <v>626.87893172647</v>
      </c>
      <c r="D17" s="159">
        <v>9.8385E-2</v>
      </c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</row>
    <row r="18" spans="1:18" ht="28" outlineLevel="2" x14ac:dyDescent="0.35">
      <c r="A18" s="196" t="s">
        <v>208</v>
      </c>
      <c r="B18" s="60">
        <v>3</v>
      </c>
      <c r="C18" s="60">
        <v>123.5703</v>
      </c>
      <c r="D18" s="159">
        <v>1.9394000000000002E-2</v>
      </c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</row>
    <row r="19" spans="1:18" ht="14" outlineLevel="2" x14ac:dyDescent="0.35">
      <c r="A19" s="196" t="s">
        <v>180</v>
      </c>
      <c r="B19" s="60">
        <v>4.2501828764500003</v>
      </c>
      <c r="C19" s="60">
        <v>175.06545769905</v>
      </c>
      <c r="D19" s="159">
        <v>2.7476E-2</v>
      </c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</row>
    <row r="20" spans="1:18" ht="14.5" x14ac:dyDescent="0.35">
      <c r="A20" s="36" t="s">
        <v>14</v>
      </c>
      <c r="B20" s="88">
        <f>B$21+B$25</f>
        <v>7.1089457616999994</v>
      </c>
      <c r="C20" s="88">
        <f>C$21+C$25</f>
        <v>292.81818681853997</v>
      </c>
      <c r="D20" s="199">
        <f>D$21+D$25</f>
        <v>4.5955999999999997E-2</v>
      </c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</row>
    <row r="21" spans="1:18" ht="14.5" outlineLevel="1" x14ac:dyDescent="0.35">
      <c r="A21" s="251" t="s">
        <v>51</v>
      </c>
      <c r="B21" s="71">
        <f>SUM(B$22:B$24)</f>
        <v>1.7001961916299999</v>
      </c>
      <c r="C21" s="71">
        <f>SUM(C$22:C$24)</f>
        <v>70.031251152829995</v>
      </c>
      <c r="D21" s="190">
        <f>SUM(D$22:D$24)</f>
        <v>1.0990999999999999E-2</v>
      </c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</row>
    <row r="22" spans="1:18" ht="14" outlineLevel="2" x14ac:dyDescent="0.35">
      <c r="A22" s="196" t="s">
        <v>200</v>
      </c>
      <c r="B22" s="60">
        <v>0.19361476665999999</v>
      </c>
      <c r="C22" s="60">
        <v>7.9750116000000002</v>
      </c>
      <c r="D22" s="159">
        <v>1.2520000000000001E-3</v>
      </c>
      <c r="E22" s="137"/>
      <c r="F22" s="137"/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37"/>
      <c r="R22" s="137"/>
    </row>
    <row r="23" spans="1:18" ht="14" outlineLevel="2" x14ac:dyDescent="0.35">
      <c r="A23" s="196" t="s">
        <v>118</v>
      </c>
      <c r="B23" s="60">
        <v>1.50655824828</v>
      </c>
      <c r="C23" s="60">
        <v>62.055284902830003</v>
      </c>
      <c r="D23" s="159">
        <v>9.7389999999999994E-3</v>
      </c>
      <c r="E23" s="137"/>
      <c r="F23" s="137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7"/>
    </row>
    <row r="24" spans="1:18" ht="14" outlineLevel="2" x14ac:dyDescent="0.35">
      <c r="A24" s="196" t="s">
        <v>141</v>
      </c>
      <c r="B24" s="60">
        <v>2.3176690000000001E-5</v>
      </c>
      <c r="C24" s="60">
        <v>9.5465000000000003E-4</v>
      </c>
      <c r="D24" s="159">
        <v>0</v>
      </c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</row>
    <row r="25" spans="1:18" ht="14.5" outlineLevel="1" x14ac:dyDescent="0.35">
      <c r="A25" s="251" t="s">
        <v>62</v>
      </c>
      <c r="B25" s="71">
        <f>SUM(B$26:B$30)</f>
        <v>5.4087495700699995</v>
      </c>
      <c r="C25" s="71">
        <f>SUM(C$26:C$30)</f>
        <v>222.78693566570999</v>
      </c>
      <c r="D25" s="190">
        <f>SUM(D$26:D$30)</f>
        <v>3.4964999999999996E-2</v>
      </c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</row>
    <row r="26" spans="1:18" ht="14" outlineLevel="2" x14ac:dyDescent="0.35">
      <c r="A26" s="196" t="s">
        <v>177</v>
      </c>
      <c r="B26" s="60">
        <v>3.42837445824</v>
      </c>
      <c r="C26" s="60">
        <v>141.21508677199</v>
      </c>
      <c r="D26" s="159">
        <v>2.2162999999999999E-2</v>
      </c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137"/>
    </row>
    <row r="27" spans="1:18" ht="14" outlineLevel="2" x14ac:dyDescent="0.35">
      <c r="A27" s="196" t="s">
        <v>45</v>
      </c>
      <c r="B27" s="60">
        <v>3.4810666359999999E-2</v>
      </c>
      <c r="C27" s="60">
        <v>1.4338548283100001</v>
      </c>
      <c r="D27" s="159">
        <v>2.2499999999999999E-4</v>
      </c>
      <c r="E27" s="137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7"/>
      <c r="R27" s="137"/>
    </row>
    <row r="28" spans="1:18" ht="28" outlineLevel="2" x14ac:dyDescent="0.35">
      <c r="A28" s="196" t="s">
        <v>225</v>
      </c>
      <c r="B28" s="60">
        <v>1.0108923080500001</v>
      </c>
      <c r="C28" s="60">
        <v>41.638755257809997</v>
      </c>
      <c r="D28" s="159">
        <v>6.535E-3</v>
      </c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</row>
    <row r="29" spans="1:18" ht="14" outlineLevel="2" x14ac:dyDescent="0.35">
      <c r="A29" s="196" t="s">
        <v>54</v>
      </c>
      <c r="B29" s="60">
        <v>0.82499999999999996</v>
      </c>
      <c r="C29" s="60">
        <v>33.981832500000003</v>
      </c>
      <c r="D29" s="159">
        <v>5.3330000000000001E-3</v>
      </c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  <c r="R29" s="137"/>
    </row>
    <row r="30" spans="1:18" ht="14" outlineLevel="2" x14ac:dyDescent="0.35">
      <c r="A30" s="196" t="s">
        <v>180</v>
      </c>
      <c r="B30" s="60">
        <v>0.10967213742</v>
      </c>
      <c r="C30" s="60">
        <v>4.5174063075999999</v>
      </c>
      <c r="D30" s="159">
        <v>7.0899999999999999E-4</v>
      </c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  <c r="R30" s="137"/>
    </row>
    <row r="31" spans="1:18" x14ac:dyDescent="0.3">
      <c r="B31" s="173"/>
      <c r="C31" s="173"/>
      <c r="D31" s="20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  <c r="R31" s="137"/>
    </row>
    <row r="32" spans="1:18" x14ac:dyDescent="0.3">
      <c r="B32" s="173"/>
      <c r="C32" s="173"/>
      <c r="D32" s="20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</row>
    <row r="33" spans="2:18" x14ac:dyDescent="0.3">
      <c r="B33" s="173"/>
      <c r="C33" s="173"/>
      <c r="D33" s="20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</row>
    <row r="34" spans="2:18" x14ac:dyDescent="0.3">
      <c r="B34" s="173"/>
      <c r="C34" s="173"/>
      <c r="D34" s="20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7"/>
    </row>
    <row r="35" spans="2:18" x14ac:dyDescent="0.3">
      <c r="B35" s="173"/>
      <c r="C35" s="173"/>
      <c r="D35" s="20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  <c r="R35" s="137"/>
    </row>
    <row r="36" spans="2:18" x14ac:dyDescent="0.3">
      <c r="B36" s="173"/>
      <c r="C36" s="173"/>
      <c r="D36" s="20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  <c r="R36" s="137"/>
    </row>
    <row r="37" spans="2:18" x14ac:dyDescent="0.3">
      <c r="B37" s="173"/>
      <c r="C37" s="173"/>
      <c r="D37" s="20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</row>
    <row r="38" spans="2:18" x14ac:dyDescent="0.3">
      <c r="B38" s="173"/>
      <c r="C38" s="173"/>
      <c r="D38" s="20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7"/>
    </row>
    <row r="39" spans="2:18" x14ac:dyDescent="0.3">
      <c r="B39" s="173"/>
      <c r="C39" s="173"/>
      <c r="D39" s="20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</row>
    <row r="40" spans="2:18" x14ac:dyDescent="0.3">
      <c r="B40" s="173"/>
      <c r="C40" s="173"/>
      <c r="D40" s="20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</row>
    <row r="41" spans="2:18" x14ac:dyDescent="0.3">
      <c r="B41" s="173"/>
      <c r="C41" s="173"/>
      <c r="D41" s="20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</row>
    <row r="42" spans="2:18" x14ac:dyDescent="0.3">
      <c r="B42" s="173"/>
      <c r="C42" s="173"/>
      <c r="D42" s="20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</row>
    <row r="43" spans="2:18" x14ac:dyDescent="0.3">
      <c r="B43" s="173"/>
      <c r="C43" s="173"/>
      <c r="D43" s="20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</row>
    <row r="44" spans="2:18" x14ac:dyDescent="0.3">
      <c r="B44" s="173"/>
      <c r="C44" s="173"/>
      <c r="D44" s="20"/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37"/>
    </row>
    <row r="45" spans="2:18" x14ac:dyDescent="0.3">
      <c r="B45" s="173"/>
      <c r="C45" s="173"/>
      <c r="D45" s="20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137"/>
    </row>
    <row r="46" spans="2:18" x14ac:dyDescent="0.3">
      <c r="B46" s="173"/>
      <c r="C46" s="173"/>
      <c r="D46" s="20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37"/>
    </row>
    <row r="47" spans="2:18" x14ac:dyDescent="0.3">
      <c r="B47" s="173"/>
      <c r="C47" s="173"/>
      <c r="D47" s="20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</row>
    <row r="48" spans="2:18" x14ac:dyDescent="0.3">
      <c r="B48" s="173"/>
      <c r="C48" s="173"/>
      <c r="D48" s="20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  <c r="R48" s="137"/>
    </row>
    <row r="49" spans="2:18" x14ac:dyDescent="0.3">
      <c r="B49" s="173"/>
      <c r="C49" s="173"/>
      <c r="D49" s="20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  <c r="R49" s="137"/>
    </row>
    <row r="50" spans="2:18" x14ac:dyDescent="0.3">
      <c r="B50" s="173"/>
      <c r="C50" s="173"/>
      <c r="D50" s="20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</row>
    <row r="51" spans="2:18" x14ac:dyDescent="0.3">
      <c r="B51" s="173"/>
      <c r="C51" s="173"/>
      <c r="D51" s="20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7"/>
    </row>
    <row r="52" spans="2:18" x14ac:dyDescent="0.3">
      <c r="B52" s="173"/>
      <c r="C52" s="173"/>
      <c r="D52" s="20"/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137"/>
      <c r="P52" s="137"/>
      <c r="Q52" s="137"/>
      <c r="R52" s="137"/>
    </row>
    <row r="53" spans="2:18" x14ac:dyDescent="0.3">
      <c r="B53" s="173"/>
      <c r="C53" s="173"/>
      <c r="D53" s="20"/>
      <c r="E53" s="137"/>
      <c r="F53" s="137"/>
      <c r="G53" s="137"/>
      <c r="H53" s="137"/>
      <c r="I53" s="137"/>
      <c r="J53" s="137"/>
      <c r="K53" s="137"/>
      <c r="L53" s="137"/>
      <c r="M53" s="137"/>
      <c r="N53" s="137"/>
      <c r="O53" s="137"/>
      <c r="P53" s="137"/>
      <c r="Q53" s="137"/>
      <c r="R53" s="137"/>
    </row>
    <row r="54" spans="2:18" x14ac:dyDescent="0.3">
      <c r="B54" s="173"/>
      <c r="C54" s="173"/>
      <c r="D54" s="20"/>
      <c r="E54" s="137"/>
      <c r="F54" s="137"/>
      <c r="G54" s="137"/>
      <c r="H54" s="137"/>
      <c r="I54" s="137"/>
      <c r="J54" s="137"/>
      <c r="K54" s="137"/>
      <c r="L54" s="137"/>
      <c r="M54" s="137"/>
      <c r="N54" s="137"/>
      <c r="O54" s="137"/>
      <c r="P54" s="137"/>
      <c r="Q54" s="137"/>
      <c r="R54" s="137"/>
    </row>
    <row r="55" spans="2:18" x14ac:dyDescent="0.3">
      <c r="B55" s="173"/>
      <c r="C55" s="173"/>
      <c r="D55" s="20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  <c r="Q55" s="137"/>
      <c r="R55" s="137"/>
    </row>
    <row r="56" spans="2:18" x14ac:dyDescent="0.3">
      <c r="B56" s="173"/>
      <c r="C56" s="173"/>
      <c r="D56" s="20"/>
      <c r="E56" s="137"/>
      <c r="F56" s="137"/>
      <c r="G56" s="137"/>
      <c r="H56" s="137"/>
      <c r="I56" s="137"/>
      <c r="J56" s="137"/>
      <c r="K56" s="137"/>
      <c r="L56" s="137"/>
      <c r="M56" s="137"/>
      <c r="N56" s="137"/>
      <c r="O56" s="137"/>
      <c r="P56" s="137"/>
      <c r="Q56" s="137"/>
      <c r="R56" s="137"/>
    </row>
    <row r="57" spans="2:18" x14ac:dyDescent="0.3">
      <c r="B57" s="173"/>
      <c r="C57" s="173"/>
      <c r="D57" s="20"/>
      <c r="E57" s="137"/>
      <c r="F57" s="137"/>
      <c r="G57" s="137"/>
      <c r="H57" s="137"/>
      <c r="I57" s="137"/>
      <c r="J57" s="137"/>
      <c r="K57" s="137"/>
      <c r="L57" s="137"/>
      <c r="M57" s="137"/>
      <c r="N57" s="137"/>
      <c r="O57" s="137"/>
      <c r="P57" s="137"/>
      <c r="Q57" s="137"/>
      <c r="R57" s="137"/>
    </row>
    <row r="58" spans="2:18" x14ac:dyDescent="0.3">
      <c r="B58" s="173"/>
      <c r="C58" s="173"/>
      <c r="D58" s="20"/>
      <c r="E58" s="137"/>
      <c r="F58" s="137"/>
      <c r="G58" s="137"/>
      <c r="H58" s="137"/>
      <c r="I58" s="137"/>
      <c r="J58" s="137"/>
      <c r="K58" s="137"/>
      <c r="L58" s="137"/>
      <c r="M58" s="137"/>
      <c r="N58" s="137"/>
      <c r="O58" s="137"/>
      <c r="P58" s="137"/>
      <c r="Q58" s="137"/>
      <c r="R58" s="137"/>
    </row>
    <row r="59" spans="2:18" x14ac:dyDescent="0.3">
      <c r="B59" s="173"/>
      <c r="C59" s="173"/>
      <c r="D59" s="20"/>
      <c r="E59" s="137"/>
      <c r="F59" s="137"/>
      <c r="G59" s="137"/>
      <c r="H59" s="137"/>
      <c r="I59" s="137"/>
      <c r="J59" s="137"/>
      <c r="K59" s="137"/>
      <c r="L59" s="137"/>
      <c r="M59" s="137"/>
      <c r="N59" s="137"/>
      <c r="O59" s="137"/>
      <c r="P59" s="137"/>
      <c r="Q59" s="137"/>
      <c r="R59" s="137"/>
    </row>
    <row r="60" spans="2:18" x14ac:dyDescent="0.3">
      <c r="B60" s="173"/>
      <c r="C60" s="173"/>
      <c r="D60" s="20"/>
      <c r="E60" s="137"/>
      <c r="F60" s="137"/>
      <c r="G60" s="137"/>
      <c r="H60" s="137"/>
      <c r="I60" s="137"/>
      <c r="J60" s="137"/>
      <c r="K60" s="137"/>
      <c r="L60" s="137"/>
      <c r="M60" s="137"/>
      <c r="N60" s="137"/>
      <c r="O60" s="137"/>
      <c r="P60" s="137"/>
      <c r="Q60" s="137"/>
      <c r="R60" s="137"/>
    </row>
    <row r="61" spans="2:18" x14ac:dyDescent="0.3">
      <c r="B61" s="173"/>
      <c r="C61" s="173"/>
      <c r="D61" s="20"/>
      <c r="E61" s="137"/>
      <c r="F61" s="137"/>
      <c r="G61" s="137"/>
      <c r="H61" s="137"/>
      <c r="I61" s="137"/>
      <c r="J61" s="137"/>
      <c r="K61" s="137"/>
      <c r="L61" s="137"/>
      <c r="M61" s="137"/>
      <c r="N61" s="137"/>
      <c r="O61" s="137"/>
      <c r="P61" s="137"/>
      <c r="Q61" s="137"/>
      <c r="R61" s="137"/>
    </row>
    <row r="62" spans="2:18" x14ac:dyDescent="0.3">
      <c r="B62" s="173"/>
      <c r="C62" s="173"/>
      <c r="D62" s="20"/>
      <c r="E62" s="137"/>
      <c r="F62" s="137"/>
      <c r="G62" s="137"/>
      <c r="H62" s="137"/>
      <c r="I62" s="137"/>
      <c r="J62" s="137"/>
      <c r="K62" s="137"/>
      <c r="L62" s="137"/>
      <c r="M62" s="137"/>
      <c r="N62" s="137"/>
      <c r="O62" s="137"/>
      <c r="P62" s="137"/>
      <c r="Q62" s="137"/>
      <c r="R62" s="137"/>
    </row>
    <row r="63" spans="2:18" x14ac:dyDescent="0.3">
      <c r="B63" s="173"/>
      <c r="C63" s="173"/>
      <c r="D63" s="20"/>
      <c r="E63" s="137"/>
      <c r="F63" s="137"/>
      <c r="G63" s="137"/>
      <c r="H63" s="137"/>
      <c r="I63" s="137"/>
      <c r="J63" s="137"/>
      <c r="K63" s="137"/>
      <c r="L63" s="137"/>
      <c r="M63" s="137"/>
      <c r="N63" s="137"/>
      <c r="O63" s="137"/>
      <c r="P63" s="137"/>
      <c r="Q63" s="137"/>
      <c r="R63" s="137"/>
    </row>
    <row r="64" spans="2:18" x14ac:dyDescent="0.3">
      <c r="B64" s="173"/>
      <c r="C64" s="173"/>
      <c r="D64" s="20"/>
      <c r="E64" s="137"/>
      <c r="F64" s="137"/>
      <c r="G64" s="137"/>
      <c r="H64" s="137"/>
      <c r="I64" s="137"/>
      <c r="J64" s="137"/>
      <c r="K64" s="137"/>
      <c r="L64" s="137"/>
      <c r="M64" s="137"/>
      <c r="N64" s="137"/>
      <c r="O64" s="137"/>
      <c r="P64" s="137"/>
      <c r="Q64" s="137"/>
      <c r="R64" s="137"/>
    </row>
    <row r="65" spans="2:18" x14ac:dyDescent="0.3">
      <c r="B65" s="173"/>
      <c r="C65" s="173"/>
      <c r="D65" s="20"/>
      <c r="E65" s="137"/>
      <c r="F65" s="137"/>
      <c r="G65" s="137"/>
      <c r="H65" s="137"/>
      <c r="I65" s="137"/>
      <c r="J65" s="137"/>
      <c r="K65" s="137"/>
      <c r="L65" s="137"/>
      <c r="M65" s="137"/>
      <c r="N65" s="137"/>
      <c r="O65" s="137"/>
      <c r="P65" s="137"/>
      <c r="Q65" s="137"/>
      <c r="R65" s="137"/>
    </row>
    <row r="66" spans="2:18" x14ac:dyDescent="0.3">
      <c r="B66" s="173"/>
      <c r="C66" s="173"/>
      <c r="D66" s="20"/>
      <c r="E66" s="137"/>
      <c r="F66" s="137"/>
      <c r="G66" s="137"/>
      <c r="H66" s="137"/>
      <c r="I66" s="137"/>
      <c r="J66" s="137"/>
      <c r="K66" s="137"/>
      <c r="L66" s="137"/>
      <c r="M66" s="137"/>
      <c r="N66" s="137"/>
      <c r="O66" s="137"/>
      <c r="P66" s="137"/>
      <c r="Q66" s="137"/>
      <c r="R66" s="137"/>
    </row>
    <row r="67" spans="2:18" x14ac:dyDescent="0.3">
      <c r="B67" s="173"/>
      <c r="C67" s="173"/>
      <c r="D67" s="20"/>
      <c r="E67" s="137"/>
      <c r="F67" s="137"/>
      <c r="G67" s="137"/>
      <c r="H67" s="137"/>
      <c r="I67" s="137"/>
      <c r="J67" s="137"/>
      <c r="K67" s="137"/>
      <c r="L67" s="137"/>
      <c r="M67" s="137"/>
      <c r="N67" s="137"/>
      <c r="O67" s="137"/>
      <c r="P67" s="137"/>
      <c r="Q67" s="137"/>
      <c r="R67" s="137"/>
    </row>
    <row r="68" spans="2:18" x14ac:dyDescent="0.3">
      <c r="B68" s="173"/>
      <c r="C68" s="173"/>
      <c r="D68" s="20"/>
      <c r="E68" s="137"/>
      <c r="F68" s="137"/>
      <c r="G68" s="137"/>
      <c r="H68" s="137"/>
      <c r="I68" s="137"/>
      <c r="J68" s="137"/>
      <c r="K68" s="137"/>
      <c r="L68" s="137"/>
      <c r="M68" s="137"/>
      <c r="N68" s="137"/>
      <c r="O68" s="137"/>
      <c r="P68" s="137"/>
      <c r="Q68" s="137"/>
      <c r="R68" s="137"/>
    </row>
    <row r="69" spans="2:18" x14ac:dyDescent="0.3">
      <c r="B69" s="173"/>
      <c r="C69" s="173"/>
      <c r="D69" s="20"/>
      <c r="E69" s="137"/>
      <c r="F69" s="137"/>
      <c r="G69" s="137"/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</row>
    <row r="70" spans="2:18" x14ac:dyDescent="0.3">
      <c r="B70" s="173"/>
      <c r="C70" s="173"/>
      <c r="D70" s="20"/>
      <c r="E70" s="137"/>
      <c r="F70" s="137"/>
      <c r="G70" s="137"/>
      <c r="H70" s="137"/>
      <c r="I70" s="137"/>
      <c r="J70" s="137"/>
      <c r="K70" s="137"/>
      <c r="L70" s="137"/>
      <c r="M70" s="137"/>
      <c r="N70" s="137"/>
      <c r="O70" s="137"/>
      <c r="P70" s="137"/>
      <c r="Q70" s="137"/>
      <c r="R70" s="137"/>
    </row>
    <row r="71" spans="2:18" x14ac:dyDescent="0.3">
      <c r="B71" s="173"/>
      <c r="C71" s="173"/>
      <c r="D71" s="20"/>
      <c r="E71" s="137"/>
      <c r="F71" s="137"/>
      <c r="G71" s="137"/>
      <c r="H71" s="137"/>
      <c r="I71" s="137"/>
      <c r="J71" s="137"/>
      <c r="K71" s="137"/>
      <c r="L71" s="137"/>
      <c r="M71" s="137"/>
      <c r="N71" s="137"/>
      <c r="O71" s="137"/>
      <c r="P71" s="137"/>
      <c r="Q71" s="137"/>
      <c r="R71" s="137"/>
    </row>
    <row r="72" spans="2:18" x14ac:dyDescent="0.3">
      <c r="B72" s="173"/>
      <c r="C72" s="173"/>
      <c r="D72" s="20"/>
      <c r="E72" s="137"/>
      <c r="F72" s="137"/>
      <c r="G72" s="137"/>
      <c r="H72" s="137"/>
      <c r="I72" s="137"/>
      <c r="J72" s="137"/>
      <c r="K72" s="137"/>
      <c r="L72" s="137"/>
      <c r="M72" s="137"/>
      <c r="N72" s="137"/>
      <c r="O72" s="137"/>
      <c r="P72" s="137"/>
      <c r="Q72" s="137"/>
      <c r="R72" s="137"/>
    </row>
    <row r="73" spans="2:18" x14ac:dyDescent="0.3">
      <c r="B73" s="173"/>
      <c r="C73" s="173"/>
      <c r="D73" s="20"/>
      <c r="E73" s="137"/>
      <c r="F73" s="137"/>
      <c r="G73" s="137"/>
      <c r="H73" s="137"/>
      <c r="I73" s="137"/>
      <c r="J73" s="137"/>
      <c r="K73" s="137"/>
      <c r="L73" s="137"/>
      <c r="M73" s="137"/>
      <c r="N73" s="137"/>
      <c r="O73" s="137"/>
      <c r="P73" s="137"/>
      <c r="Q73" s="137"/>
      <c r="R73" s="137"/>
    </row>
    <row r="74" spans="2:18" x14ac:dyDescent="0.3">
      <c r="B74" s="173"/>
      <c r="C74" s="173"/>
      <c r="D74" s="20"/>
      <c r="E74" s="137"/>
      <c r="F74" s="137"/>
      <c r="G74" s="137"/>
      <c r="H74" s="137"/>
      <c r="I74" s="137"/>
      <c r="J74" s="137"/>
      <c r="K74" s="137"/>
      <c r="L74" s="137"/>
      <c r="M74" s="137"/>
      <c r="N74" s="137"/>
      <c r="O74" s="137"/>
      <c r="P74" s="137"/>
      <c r="Q74" s="137"/>
      <c r="R74" s="137"/>
    </row>
    <row r="75" spans="2:18" x14ac:dyDescent="0.3">
      <c r="B75" s="173"/>
      <c r="C75" s="173"/>
      <c r="D75" s="20"/>
      <c r="E75" s="137"/>
      <c r="F75" s="137"/>
      <c r="G75" s="137"/>
      <c r="H75" s="137"/>
      <c r="I75" s="137"/>
      <c r="J75" s="137"/>
      <c r="K75" s="137"/>
      <c r="L75" s="137"/>
      <c r="M75" s="137"/>
      <c r="N75" s="137"/>
      <c r="O75" s="137"/>
      <c r="P75" s="137"/>
      <c r="Q75" s="137"/>
      <c r="R75" s="137"/>
    </row>
    <row r="76" spans="2:18" x14ac:dyDescent="0.3">
      <c r="B76" s="173"/>
      <c r="C76" s="173"/>
      <c r="D76" s="20"/>
      <c r="E76" s="137"/>
      <c r="F76" s="137"/>
      <c r="G76" s="137"/>
      <c r="H76" s="137"/>
      <c r="I76" s="137"/>
      <c r="J76" s="137"/>
      <c r="K76" s="137"/>
      <c r="L76" s="137"/>
      <c r="M76" s="137"/>
      <c r="N76" s="137"/>
      <c r="O76" s="137"/>
      <c r="P76" s="137"/>
      <c r="Q76" s="137"/>
      <c r="R76" s="137"/>
    </row>
    <row r="77" spans="2:18" x14ac:dyDescent="0.3">
      <c r="B77" s="173"/>
      <c r="C77" s="173"/>
      <c r="D77" s="20"/>
      <c r="E77" s="137"/>
      <c r="F77" s="137"/>
      <c r="G77" s="137"/>
      <c r="H77" s="137"/>
      <c r="I77" s="137"/>
      <c r="J77" s="137"/>
      <c r="K77" s="137"/>
      <c r="L77" s="137"/>
      <c r="M77" s="137"/>
      <c r="N77" s="137"/>
      <c r="O77" s="137"/>
      <c r="P77" s="137"/>
      <c r="Q77" s="137"/>
      <c r="R77" s="137"/>
    </row>
    <row r="78" spans="2:18" x14ac:dyDescent="0.3">
      <c r="B78" s="173"/>
      <c r="C78" s="173"/>
      <c r="D78" s="20"/>
      <c r="E78" s="137"/>
      <c r="F78" s="137"/>
      <c r="G78" s="137"/>
      <c r="H78" s="137"/>
      <c r="I78" s="137"/>
      <c r="J78" s="137"/>
      <c r="K78" s="137"/>
      <c r="L78" s="137"/>
      <c r="M78" s="137"/>
      <c r="N78" s="137"/>
      <c r="O78" s="137"/>
      <c r="P78" s="137"/>
      <c r="Q78" s="137"/>
      <c r="R78" s="137"/>
    </row>
    <row r="79" spans="2:18" x14ac:dyDescent="0.3">
      <c r="B79" s="173"/>
      <c r="C79" s="173"/>
      <c r="D79" s="20"/>
      <c r="E79" s="137"/>
      <c r="F79" s="137"/>
      <c r="G79" s="137"/>
      <c r="H79" s="137"/>
      <c r="I79" s="137"/>
      <c r="J79" s="137"/>
      <c r="K79" s="137"/>
      <c r="L79" s="137"/>
      <c r="M79" s="137"/>
      <c r="N79" s="137"/>
      <c r="O79" s="137"/>
      <c r="P79" s="137"/>
      <c r="Q79" s="137"/>
      <c r="R79" s="137"/>
    </row>
    <row r="80" spans="2:18" x14ac:dyDescent="0.3">
      <c r="B80" s="173"/>
      <c r="C80" s="173"/>
      <c r="D80" s="20"/>
      <c r="E80" s="137"/>
      <c r="F80" s="137"/>
      <c r="G80" s="137"/>
      <c r="H80" s="137"/>
      <c r="I80" s="137"/>
      <c r="J80" s="137"/>
      <c r="K80" s="137"/>
      <c r="L80" s="137"/>
      <c r="M80" s="137"/>
      <c r="N80" s="137"/>
      <c r="O80" s="137"/>
      <c r="P80" s="137"/>
      <c r="Q80" s="137"/>
      <c r="R80" s="137"/>
    </row>
    <row r="81" spans="2:18" x14ac:dyDescent="0.3">
      <c r="B81" s="173"/>
      <c r="C81" s="173"/>
      <c r="D81" s="20"/>
      <c r="E81" s="137"/>
      <c r="F81" s="137"/>
      <c r="G81" s="137"/>
      <c r="H81" s="137"/>
      <c r="I81" s="137"/>
      <c r="J81" s="137"/>
      <c r="K81" s="137"/>
      <c r="L81" s="137"/>
      <c r="M81" s="137"/>
      <c r="N81" s="137"/>
      <c r="O81" s="137"/>
      <c r="P81" s="137"/>
      <c r="Q81" s="137"/>
      <c r="R81" s="137"/>
    </row>
    <row r="82" spans="2:18" x14ac:dyDescent="0.3">
      <c r="B82" s="173"/>
      <c r="C82" s="173"/>
      <c r="D82" s="20"/>
      <c r="E82" s="137"/>
      <c r="F82" s="137"/>
      <c r="G82" s="137"/>
      <c r="H82" s="137"/>
      <c r="I82" s="137"/>
      <c r="J82" s="137"/>
      <c r="K82" s="137"/>
      <c r="L82" s="137"/>
      <c r="M82" s="137"/>
      <c r="N82" s="137"/>
      <c r="O82" s="137"/>
      <c r="P82" s="137"/>
      <c r="Q82" s="137"/>
      <c r="R82" s="137"/>
    </row>
    <row r="83" spans="2:18" x14ac:dyDescent="0.3">
      <c r="B83" s="173"/>
      <c r="C83" s="173"/>
      <c r="D83" s="20"/>
      <c r="E83" s="137"/>
      <c r="F83" s="137"/>
      <c r="G83" s="137"/>
      <c r="H83" s="137"/>
      <c r="I83" s="137"/>
      <c r="J83" s="137"/>
      <c r="K83" s="137"/>
      <c r="L83" s="137"/>
      <c r="M83" s="137"/>
      <c r="N83" s="137"/>
      <c r="O83" s="137"/>
      <c r="P83" s="137"/>
      <c r="Q83" s="137"/>
      <c r="R83" s="137"/>
    </row>
    <row r="84" spans="2:18" x14ac:dyDescent="0.3">
      <c r="B84" s="173"/>
      <c r="C84" s="173"/>
      <c r="D84" s="20"/>
      <c r="E84" s="137"/>
      <c r="F84" s="137"/>
      <c r="G84" s="137"/>
      <c r="H84" s="137"/>
      <c r="I84" s="137"/>
      <c r="J84" s="137"/>
      <c r="K84" s="137"/>
      <c r="L84" s="137"/>
      <c r="M84" s="137"/>
      <c r="N84" s="137"/>
      <c r="O84" s="137"/>
      <c r="P84" s="137"/>
      <c r="Q84" s="137"/>
      <c r="R84" s="137"/>
    </row>
    <row r="85" spans="2:18" x14ac:dyDescent="0.3">
      <c r="B85" s="173"/>
      <c r="C85" s="173"/>
      <c r="D85" s="20"/>
      <c r="E85" s="137"/>
      <c r="F85" s="137"/>
      <c r="G85" s="137"/>
      <c r="H85" s="137"/>
      <c r="I85" s="137"/>
      <c r="J85" s="137"/>
      <c r="K85" s="137"/>
      <c r="L85" s="137"/>
      <c r="M85" s="137"/>
      <c r="N85" s="137"/>
      <c r="O85" s="137"/>
      <c r="P85" s="137"/>
      <c r="Q85" s="137"/>
      <c r="R85" s="137"/>
    </row>
    <row r="86" spans="2:18" x14ac:dyDescent="0.3">
      <c r="B86" s="173"/>
      <c r="C86" s="173"/>
      <c r="D86" s="20"/>
      <c r="E86" s="137"/>
      <c r="F86" s="137"/>
      <c r="G86" s="137"/>
      <c r="H86" s="137"/>
      <c r="I86" s="137"/>
      <c r="J86" s="137"/>
      <c r="K86" s="137"/>
      <c r="L86" s="137"/>
      <c r="M86" s="137"/>
      <c r="N86" s="137"/>
      <c r="O86" s="137"/>
      <c r="P86" s="137"/>
      <c r="Q86" s="137"/>
      <c r="R86" s="137"/>
    </row>
    <row r="87" spans="2:18" x14ac:dyDescent="0.3">
      <c r="B87" s="173"/>
      <c r="C87" s="173"/>
      <c r="D87" s="20"/>
      <c r="E87" s="137"/>
      <c r="F87" s="137"/>
      <c r="G87" s="137"/>
      <c r="H87" s="137"/>
      <c r="I87" s="137"/>
      <c r="J87" s="137"/>
      <c r="K87" s="137"/>
      <c r="L87" s="137"/>
      <c r="M87" s="137"/>
      <c r="N87" s="137"/>
      <c r="O87" s="137"/>
      <c r="P87" s="137"/>
      <c r="Q87" s="137"/>
      <c r="R87" s="137"/>
    </row>
    <row r="88" spans="2:18" x14ac:dyDescent="0.3">
      <c r="B88" s="173"/>
      <c r="C88" s="173"/>
      <c r="D88" s="20"/>
      <c r="E88" s="137"/>
      <c r="F88" s="137"/>
      <c r="G88" s="137"/>
      <c r="H88" s="137"/>
      <c r="I88" s="137"/>
      <c r="J88" s="137"/>
      <c r="K88" s="137"/>
      <c r="L88" s="137"/>
      <c r="M88" s="137"/>
      <c r="N88" s="137"/>
      <c r="O88" s="137"/>
      <c r="P88" s="137"/>
      <c r="Q88" s="137"/>
      <c r="R88" s="137"/>
    </row>
    <row r="89" spans="2:18" x14ac:dyDescent="0.3">
      <c r="B89" s="173"/>
      <c r="C89" s="173"/>
      <c r="D89" s="20"/>
      <c r="E89" s="137"/>
      <c r="F89" s="137"/>
      <c r="G89" s="137"/>
      <c r="H89" s="137"/>
      <c r="I89" s="137"/>
      <c r="J89" s="137"/>
      <c r="K89" s="137"/>
      <c r="L89" s="137"/>
      <c r="M89" s="137"/>
      <c r="N89" s="137"/>
      <c r="O89" s="137"/>
      <c r="P89" s="137"/>
      <c r="Q89" s="137"/>
      <c r="R89" s="137"/>
    </row>
    <row r="90" spans="2:18" x14ac:dyDescent="0.3">
      <c r="B90" s="173"/>
      <c r="C90" s="173"/>
      <c r="D90" s="20"/>
      <c r="E90" s="137"/>
      <c r="F90" s="137"/>
      <c r="G90" s="137"/>
      <c r="H90" s="137"/>
      <c r="I90" s="137"/>
      <c r="J90" s="137"/>
      <c r="K90" s="137"/>
      <c r="L90" s="137"/>
      <c r="M90" s="137"/>
      <c r="N90" s="137"/>
      <c r="O90" s="137"/>
      <c r="P90" s="137"/>
      <c r="Q90" s="137"/>
      <c r="R90" s="137"/>
    </row>
    <row r="91" spans="2:18" x14ac:dyDescent="0.3">
      <c r="B91" s="173"/>
      <c r="C91" s="173"/>
      <c r="D91" s="20"/>
      <c r="E91" s="137"/>
      <c r="F91" s="137"/>
      <c r="G91" s="137"/>
      <c r="H91" s="137"/>
      <c r="I91" s="137"/>
      <c r="J91" s="137"/>
      <c r="K91" s="137"/>
      <c r="L91" s="137"/>
      <c r="M91" s="137"/>
      <c r="N91" s="137"/>
      <c r="O91" s="137"/>
      <c r="P91" s="137"/>
      <c r="Q91" s="137"/>
      <c r="R91" s="137"/>
    </row>
    <row r="92" spans="2:18" x14ac:dyDescent="0.3">
      <c r="B92" s="173"/>
      <c r="C92" s="173"/>
      <c r="D92" s="20"/>
      <c r="E92" s="137"/>
      <c r="F92" s="137"/>
      <c r="G92" s="137"/>
      <c r="H92" s="137"/>
      <c r="I92" s="137"/>
      <c r="J92" s="137"/>
      <c r="K92" s="137"/>
      <c r="L92" s="137"/>
      <c r="M92" s="137"/>
      <c r="N92" s="137"/>
      <c r="O92" s="137"/>
      <c r="P92" s="137"/>
      <c r="Q92" s="137"/>
      <c r="R92" s="137"/>
    </row>
    <row r="93" spans="2:18" x14ac:dyDescent="0.3">
      <c r="B93" s="173"/>
      <c r="C93" s="173"/>
      <c r="D93" s="20"/>
      <c r="E93" s="137"/>
      <c r="F93" s="137"/>
      <c r="G93" s="137"/>
      <c r="H93" s="137"/>
      <c r="I93" s="137"/>
      <c r="J93" s="137"/>
      <c r="K93" s="137"/>
      <c r="L93" s="137"/>
      <c r="M93" s="137"/>
      <c r="N93" s="137"/>
      <c r="O93" s="137"/>
      <c r="P93" s="137"/>
      <c r="Q93" s="137"/>
      <c r="R93" s="137"/>
    </row>
    <row r="94" spans="2:18" x14ac:dyDescent="0.3">
      <c r="B94" s="173"/>
      <c r="C94" s="173"/>
      <c r="D94" s="20"/>
      <c r="E94" s="137"/>
      <c r="F94" s="137"/>
      <c r="G94" s="137"/>
      <c r="H94" s="137"/>
      <c r="I94" s="137"/>
      <c r="J94" s="137"/>
      <c r="K94" s="137"/>
      <c r="L94" s="137"/>
      <c r="M94" s="137"/>
      <c r="N94" s="137"/>
      <c r="O94" s="137"/>
      <c r="P94" s="137"/>
      <c r="Q94" s="137"/>
      <c r="R94" s="137"/>
    </row>
    <row r="95" spans="2:18" x14ac:dyDescent="0.3">
      <c r="B95" s="173"/>
      <c r="C95" s="173"/>
      <c r="D95" s="20"/>
      <c r="E95" s="137"/>
      <c r="F95" s="137"/>
      <c r="G95" s="137"/>
      <c r="H95" s="137"/>
      <c r="I95" s="137"/>
      <c r="J95" s="137"/>
      <c r="K95" s="137"/>
      <c r="L95" s="137"/>
      <c r="M95" s="137"/>
      <c r="N95" s="137"/>
      <c r="O95" s="137"/>
      <c r="P95" s="137"/>
      <c r="Q95" s="137"/>
      <c r="R95" s="137"/>
    </row>
    <row r="96" spans="2:18" x14ac:dyDescent="0.3">
      <c r="B96" s="173"/>
      <c r="C96" s="173"/>
      <c r="D96" s="20"/>
      <c r="E96" s="137"/>
      <c r="F96" s="137"/>
      <c r="G96" s="137"/>
      <c r="H96" s="137"/>
      <c r="I96" s="137"/>
      <c r="J96" s="137"/>
      <c r="K96" s="137"/>
      <c r="L96" s="137"/>
      <c r="M96" s="137"/>
      <c r="N96" s="137"/>
      <c r="O96" s="137"/>
      <c r="P96" s="137"/>
      <c r="Q96" s="137"/>
      <c r="R96" s="137"/>
    </row>
    <row r="97" spans="2:18" x14ac:dyDescent="0.3">
      <c r="B97" s="173"/>
      <c r="C97" s="173"/>
      <c r="D97" s="20"/>
      <c r="E97" s="137"/>
      <c r="F97" s="137"/>
      <c r="G97" s="137"/>
      <c r="H97" s="137"/>
      <c r="I97" s="137"/>
      <c r="J97" s="137"/>
      <c r="K97" s="137"/>
      <c r="L97" s="137"/>
      <c r="M97" s="137"/>
      <c r="N97" s="137"/>
      <c r="O97" s="137"/>
      <c r="P97" s="137"/>
      <c r="Q97" s="137"/>
      <c r="R97" s="137"/>
    </row>
    <row r="98" spans="2:18" x14ac:dyDescent="0.3">
      <c r="B98" s="173"/>
      <c r="C98" s="173"/>
      <c r="D98" s="20"/>
      <c r="E98" s="137"/>
      <c r="F98" s="137"/>
      <c r="G98" s="137"/>
      <c r="H98" s="137"/>
      <c r="I98" s="137"/>
      <c r="J98" s="137"/>
      <c r="K98" s="137"/>
      <c r="L98" s="137"/>
      <c r="M98" s="137"/>
      <c r="N98" s="137"/>
      <c r="O98" s="137"/>
      <c r="P98" s="137"/>
      <c r="Q98" s="137"/>
      <c r="R98" s="137"/>
    </row>
    <row r="99" spans="2:18" x14ac:dyDescent="0.3">
      <c r="B99" s="173"/>
      <c r="C99" s="173"/>
      <c r="D99" s="20"/>
      <c r="E99" s="137"/>
      <c r="F99" s="137"/>
      <c r="G99" s="137"/>
      <c r="H99" s="137"/>
      <c r="I99" s="137"/>
      <c r="J99" s="137"/>
      <c r="K99" s="137"/>
      <c r="L99" s="137"/>
      <c r="M99" s="137"/>
      <c r="N99" s="137"/>
      <c r="O99" s="137"/>
      <c r="P99" s="137"/>
      <c r="Q99" s="137"/>
      <c r="R99" s="137"/>
    </row>
    <row r="100" spans="2:18" x14ac:dyDescent="0.3">
      <c r="B100" s="173"/>
      <c r="C100" s="173"/>
      <c r="D100" s="20"/>
      <c r="E100" s="137"/>
      <c r="F100" s="137"/>
      <c r="G100" s="137"/>
      <c r="H100" s="137"/>
      <c r="I100" s="137"/>
      <c r="J100" s="137"/>
      <c r="K100" s="137"/>
      <c r="L100" s="137"/>
      <c r="M100" s="137"/>
      <c r="N100" s="137"/>
      <c r="O100" s="137"/>
      <c r="P100" s="137"/>
      <c r="Q100" s="137"/>
      <c r="R100" s="137"/>
    </row>
    <row r="101" spans="2:18" x14ac:dyDescent="0.3">
      <c r="B101" s="173"/>
      <c r="C101" s="173"/>
      <c r="D101" s="20"/>
      <c r="E101" s="137"/>
      <c r="F101" s="137"/>
      <c r="G101" s="137"/>
      <c r="H101" s="137"/>
      <c r="I101" s="137"/>
      <c r="J101" s="137"/>
      <c r="K101" s="137"/>
      <c r="L101" s="137"/>
      <c r="M101" s="137"/>
      <c r="N101" s="137"/>
      <c r="O101" s="137"/>
      <c r="P101" s="137"/>
      <c r="Q101" s="137"/>
      <c r="R101" s="137"/>
    </row>
    <row r="102" spans="2:18" x14ac:dyDescent="0.3">
      <c r="B102" s="173"/>
      <c r="C102" s="173"/>
      <c r="D102" s="20"/>
      <c r="E102" s="137"/>
      <c r="F102" s="137"/>
      <c r="G102" s="137"/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  <c r="R102" s="137"/>
    </row>
    <row r="103" spans="2:18" x14ac:dyDescent="0.3">
      <c r="B103" s="173"/>
      <c r="C103" s="173"/>
      <c r="D103" s="20"/>
      <c r="E103" s="137"/>
      <c r="F103" s="137"/>
      <c r="G103" s="137"/>
      <c r="H103" s="137"/>
      <c r="I103" s="137"/>
      <c r="J103" s="137"/>
      <c r="K103" s="137"/>
      <c r="L103" s="137"/>
      <c r="M103" s="137"/>
      <c r="N103" s="137"/>
      <c r="O103" s="137"/>
      <c r="P103" s="137"/>
      <c r="Q103" s="137"/>
      <c r="R103" s="137"/>
    </row>
    <row r="104" spans="2:18" x14ac:dyDescent="0.3">
      <c r="B104" s="173"/>
      <c r="C104" s="173"/>
      <c r="D104" s="20"/>
      <c r="E104" s="137"/>
      <c r="F104" s="137"/>
      <c r="G104" s="137"/>
      <c r="H104" s="137"/>
      <c r="I104" s="137"/>
      <c r="J104" s="137"/>
      <c r="K104" s="137"/>
      <c r="L104" s="137"/>
      <c r="M104" s="137"/>
      <c r="N104" s="137"/>
      <c r="O104" s="137"/>
      <c r="P104" s="137"/>
      <c r="Q104" s="137"/>
      <c r="R104" s="137"/>
    </row>
    <row r="105" spans="2:18" x14ac:dyDescent="0.3">
      <c r="B105" s="173"/>
      <c r="C105" s="173"/>
      <c r="D105" s="20"/>
      <c r="E105" s="137"/>
      <c r="F105" s="137"/>
      <c r="G105" s="137"/>
      <c r="H105" s="137"/>
      <c r="I105" s="137"/>
      <c r="J105" s="137"/>
      <c r="K105" s="137"/>
      <c r="L105" s="137"/>
      <c r="M105" s="137"/>
      <c r="N105" s="137"/>
      <c r="O105" s="137"/>
      <c r="P105" s="137"/>
      <c r="Q105" s="137"/>
      <c r="R105" s="137"/>
    </row>
    <row r="106" spans="2:18" x14ac:dyDescent="0.3">
      <c r="B106" s="173"/>
      <c r="C106" s="173"/>
      <c r="D106" s="20"/>
      <c r="E106" s="137"/>
      <c r="F106" s="137"/>
      <c r="G106" s="137"/>
      <c r="H106" s="137"/>
      <c r="I106" s="137"/>
      <c r="J106" s="137"/>
      <c r="K106" s="137"/>
      <c r="L106" s="137"/>
      <c r="M106" s="137"/>
      <c r="N106" s="137"/>
      <c r="O106" s="137"/>
      <c r="P106" s="137"/>
      <c r="Q106" s="137"/>
      <c r="R106" s="137"/>
    </row>
    <row r="107" spans="2:18" x14ac:dyDescent="0.3">
      <c r="B107" s="173"/>
      <c r="C107" s="173"/>
      <c r="D107" s="20"/>
      <c r="E107" s="137"/>
      <c r="F107" s="137"/>
      <c r="G107" s="137"/>
      <c r="H107" s="137"/>
      <c r="I107" s="137"/>
      <c r="J107" s="137"/>
      <c r="K107" s="137"/>
      <c r="L107" s="137"/>
      <c r="M107" s="137"/>
      <c r="N107" s="137"/>
      <c r="O107" s="137"/>
      <c r="P107" s="137"/>
      <c r="Q107" s="137"/>
      <c r="R107" s="137"/>
    </row>
    <row r="108" spans="2:18" x14ac:dyDescent="0.3">
      <c r="B108" s="173"/>
      <c r="C108" s="173"/>
      <c r="D108" s="20"/>
      <c r="E108" s="137"/>
      <c r="F108" s="137"/>
      <c r="G108" s="137"/>
      <c r="H108" s="137"/>
      <c r="I108" s="137"/>
      <c r="J108" s="137"/>
      <c r="K108" s="137"/>
      <c r="L108" s="137"/>
      <c r="M108" s="137"/>
      <c r="N108" s="137"/>
      <c r="O108" s="137"/>
      <c r="P108" s="137"/>
      <c r="Q108" s="137"/>
      <c r="R108" s="137"/>
    </row>
    <row r="109" spans="2:18" x14ac:dyDescent="0.3">
      <c r="B109" s="173"/>
      <c r="C109" s="173"/>
      <c r="D109" s="20"/>
      <c r="E109" s="137"/>
      <c r="F109" s="137"/>
      <c r="G109" s="137"/>
      <c r="H109" s="137"/>
      <c r="I109" s="137"/>
      <c r="J109" s="137"/>
      <c r="K109" s="137"/>
      <c r="L109" s="137"/>
      <c r="M109" s="137"/>
      <c r="N109" s="137"/>
      <c r="O109" s="137"/>
      <c r="P109" s="137"/>
      <c r="Q109" s="137"/>
      <c r="R109" s="137"/>
    </row>
    <row r="110" spans="2:18" x14ac:dyDescent="0.3">
      <c r="B110" s="173"/>
      <c r="C110" s="173"/>
      <c r="D110" s="20"/>
      <c r="E110" s="137"/>
      <c r="F110" s="137"/>
      <c r="G110" s="137"/>
      <c r="H110" s="137"/>
      <c r="I110" s="137"/>
      <c r="J110" s="137"/>
      <c r="K110" s="137"/>
      <c r="L110" s="137"/>
      <c r="M110" s="137"/>
      <c r="N110" s="137"/>
      <c r="O110" s="137"/>
      <c r="P110" s="137"/>
      <c r="Q110" s="137"/>
      <c r="R110" s="137"/>
    </row>
    <row r="111" spans="2:18" x14ac:dyDescent="0.3">
      <c r="B111" s="173"/>
      <c r="C111" s="173"/>
      <c r="D111" s="20"/>
      <c r="E111" s="137"/>
      <c r="F111" s="137"/>
      <c r="G111" s="137"/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  <c r="R111" s="137"/>
    </row>
    <row r="112" spans="2:18" x14ac:dyDescent="0.3">
      <c r="B112" s="173"/>
      <c r="C112" s="173"/>
      <c r="D112" s="20"/>
      <c r="E112" s="137"/>
      <c r="F112" s="137"/>
      <c r="G112" s="137"/>
      <c r="H112" s="137"/>
      <c r="I112" s="137"/>
      <c r="J112" s="137"/>
      <c r="K112" s="137"/>
      <c r="L112" s="137"/>
      <c r="M112" s="137"/>
      <c r="N112" s="137"/>
      <c r="O112" s="137"/>
      <c r="P112" s="137"/>
      <c r="Q112" s="137"/>
      <c r="R112" s="137"/>
    </row>
    <row r="113" spans="2:18" x14ac:dyDescent="0.3">
      <c r="B113" s="173"/>
      <c r="C113" s="173"/>
      <c r="D113" s="20"/>
      <c r="E113" s="137"/>
      <c r="F113" s="137"/>
      <c r="G113" s="137"/>
      <c r="H113" s="137"/>
      <c r="I113" s="137"/>
      <c r="J113" s="137"/>
      <c r="K113" s="137"/>
      <c r="L113" s="137"/>
      <c r="M113" s="137"/>
      <c r="N113" s="137"/>
      <c r="O113" s="137"/>
      <c r="P113" s="137"/>
      <c r="Q113" s="137"/>
      <c r="R113" s="137"/>
    </row>
    <row r="114" spans="2:18" x14ac:dyDescent="0.3">
      <c r="B114" s="173"/>
      <c r="C114" s="173"/>
      <c r="D114" s="20"/>
      <c r="E114" s="137"/>
      <c r="F114" s="137"/>
      <c r="G114" s="137"/>
      <c r="H114" s="137"/>
      <c r="I114" s="137"/>
      <c r="J114" s="137"/>
      <c r="K114" s="137"/>
      <c r="L114" s="137"/>
      <c r="M114" s="137"/>
      <c r="N114" s="137"/>
      <c r="O114" s="137"/>
      <c r="P114" s="137"/>
      <c r="Q114" s="137"/>
      <c r="R114" s="137"/>
    </row>
    <row r="115" spans="2:18" x14ac:dyDescent="0.3">
      <c r="B115" s="173"/>
      <c r="C115" s="173"/>
      <c r="D115" s="20"/>
      <c r="E115" s="137"/>
      <c r="F115" s="137"/>
      <c r="G115" s="137"/>
      <c r="H115" s="137"/>
      <c r="I115" s="137"/>
      <c r="J115" s="137"/>
      <c r="K115" s="137"/>
      <c r="L115" s="137"/>
      <c r="M115" s="137"/>
      <c r="N115" s="137"/>
      <c r="O115" s="137"/>
      <c r="P115" s="137"/>
      <c r="Q115" s="137"/>
      <c r="R115" s="137"/>
    </row>
    <row r="116" spans="2:18" x14ac:dyDescent="0.3">
      <c r="B116" s="173"/>
      <c r="C116" s="173"/>
      <c r="D116" s="20"/>
      <c r="E116" s="137"/>
      <c r="F116" s="137"/>
      <c r="G116" s="137"/>
      <c r="H116" s="137"/>
      <c r="I116" s="137"/>
      <c r="J116" s="137"/>
      <c r="K116" s="137"/>
      <c r="L116" s="137"/>
      <c r="M116" s="137"/>
      <c r="N116" s="137"/>
      <c r="O116" s="137"/>
      <c r="P116" s="137"/>
      <c r="Q116" s="137"/>
      <c r="R116" s="137"/>
    </row>
    <row r="117" spans="2:18" x14ac:dyDescent="0.3">
      <c r="B117" s="173"/>
      <c r="C117" s="173"/>
      <c r="D117" s="20"/>
      <c r="E117" s="137"/>
      <c r="F117" s="137"/>
      <c r="G117" s="137"/>
      <c r="H117" s="137"/>
      <c r="I117" s="137"/>
      <c r="J117" s="137"/>
      <c r="K117" s="137"/>
      <c r="L117" s="137"/>
      <c r="M117" s="137"/>
      <c r="N117" s="137"/>
      <c r="O117" s="137"/>
      <c r="P117" s="137"/>
      <c r="Q117" s="137"/>
      <c r="R117" s="137"/>
    </row>
    <row r="118" spans="2:18" x14ac:dyDescent="0.3">
      <c r="B118" s="173"/>
      <c r="C118" s="173"/>
      <c r="D118" s="20"/>
      <c r="E118" s="137"/>
      <c r="F118" s="137"/>
      <c r="G118" s="137"/>
      <c r="H118" s="137"/>
      <c r="I118" s="137"/>
      <c r="J118" s="137"/>
      <c r="K118" s="137"/>
      <c r="L118" s="137"/>
      <c r="M118" s="137"/>
      <c r="N118" s="137"/>
      <c r="O118" s="137"/>
      <c r="P118" s="137"/>
      <c r="Q118" s="137"/>
      <c r="R118" s="137"/>
    </row>
    <row r="119" spans="2:18" x14ac:dyDescent="0.3">
      <c r="B119" s="173"/>
      <c r="C119" s="173"/>
      <c r="D119" s="20"/>
      <c r="E119" s="137"/>
      <c r="F119" s="137"/>
      <c r="G119" s="137"/>
      <c r="H119" s="137"/>
      <c r="I119" s="137"/>
      <c r="J119" s="137"/>
      <c r="K119" s="137"/>
      <c r="L119" s="137"/>
      <c r="M119" s="137"/>
      <c r="N119" s="137"/>
      <c r="O119" s="137"/>
      <c r="P119" s="137"/>
      <c r="Q119" s="137"/>
      <c r="R119" s="137"/>
    </row>
    <row r="120" spans="2:18" x14ac:dyDescent="0.3">
      <c r="B120" s="173"/>
      <c r="C120" s="173"/>
      <c r="D120" s="20"/>
      <c r="E120" s="137"/>
      <c r="F120" s="137"/>
      <c r="G120" s="137"/>
      <c r="H120" s="137"/>
      <c r="I120" s="137"/>
      <c r="J120" s="137"/>
      <c r="K120" s="137"/>
      <c r="L120" s="137"/>
      <c r="M120" s="137"/>
      <c r="N120" s="137"/>
      <c r="O120" s="137"/>
      <c r="P120" s="137"/>
      <c r="Q120" s="137"/>
      <c r="R120" s="137"/>
    </row>
    <row r="121" spans="2:18" x14ac:dyDescent="0.3">
      <c r="B121" s="173"/>
      <c r="C121" s="173"/>
      <c r="D121" s="20"/>
      <c r="E121" s="137"/>
      <c r="F121" s="137"/>
      <c r="G121" s="137"/>
      <c r="H121" s="137"/>
      <c r="I121" s="137"/>
      <c r="J121" s="137"/>
      <c r="K121" s="137"/>
      <c r="L121" s="137"/>
      <c r="M121" s="137"/>
      <c r="N121" s="137"/>
      <c r="O121" s="137"/>
      <c r="P121" s="137"/>
      <c r="Q121" s="137"/>
      <c r="R121" s="137"/>
    </row>
    <row r="122" spans="2:18" x14ac:dyDescent="0.3">
      <c r="B122" s="173"/>
      <c r="C122" s="173"/>
      <c r="D122" s="20"/>
      <c r="E122" s="137"/>
      <c r="F122" s="137"/>
      <c r="G122" s="137"/>
      <c r="H122" s="137"/>
      <c r="I122" s="137"/>
      <c r="J122" s="137"/>
      <c r="K122" s="137"/>
      <c r="L122" s="137"/>
      <c r="M122" s="137"/>
      <c r="N122" s="137"/>
      <c r="O122" s="137"/>
      <c r="P122" s="137"/>
      <c r="Q122" s="137"/>
      <c r="R122" s="137"/>
    </row>
    <row r="123" spans="2:18" x14ac:dyDescent="0.3">
      <c r="B123" s="173"/>
      <c r="C123" s="173"/>
      <c r="D123" s="20"/>
      <c r="E123" s="137"/>
      <c r="F123" s="137"/>
      <c r="G123" s="137"/>
      <c r="H123" s="137"/>
      <c r="I123" s="137"/>
      <c r="J123" s="137"/>
      <c r="K123" s="137"/>
      <c r="L123" s="137"/>
      <c r="M123" s="137"/>
      <c r="N123" s="137"/>
      <c r="O123" s="137"/>
      <c r="P123" s="137"/>
      <c r="Q123" s="137"/>
      <c r="R123" s="137"/>
    </row>
    <row r="124" spans="2:18" x14ac:dyDescent="0.3">
      <c r="B124" s="173"/>
      <c r="C124" s="173"/>
      <c r="D124" s="20"/>
      <c r="E124" s="137"/>
      <c r="F124" s="137"/>
      <c r="G124" s="137"/>
      <c r="H124" s="137"/>
      <c r="I124" s="137"/>
      <c r="J124" s="137"/>
      <c r="K124" s="137"/>
      <c r="L124" s="137"/>
      <c r="M124" s="137"/>
      <c r="N124" s="137"/>
      <c r="O124" s="137"/>
      <c r="P124" s="137"/>
      <c r="Q124" s="137"/>
      <c r="R124" s="137"/>
    </row>
    <row r="125" spans="2:18" x14ac:dyDescent="0.3">
      <c r="B125" s="173"/>
      <c r="C125" s="173"/>
      <c r="D125" s="20"/>
      <c r="E125" s="137"/>
      <c r="F125" s="137"/>
      <c r="G125" s="137"/>
      <c r="H125" s="137"/>
      <c r="I125" s="137"/>
      <c r="J125" s="137"/>
      <c r="K125" s="137"/>
      <c r="L125" s="137"/>
      <c r="M125" s="137"/>
      <c r="N125" s="137"/>
      <c r="O125" s="137"/>
      <c r="P125" s="137"/>
      <c r="Q125" s="137"/>
      <c r="R125" s="137"/>
    </row>
    <row r="126" spans="2:18" x14ac:dyDescent="0.3">
      <c r="B126" s="173"/>
      <c r="C126" s="173"/>
      <c r="D126" s="20"/>
      <c r="E126" s="137"/>
      <c r="F126" s="137"/>
      <c r="G126" s="137"/>
      <c r="H126" s="137"/>
      <c r="I126" s="137"/>
      <c r="J126" s="137"/>
      <c r="K126" s="137"/>
      <c r="L126" s="137"/>
      <c r="M126" s="137"/>
      <c r="N126" s="137"/>
      <c r="O126" s="137"/>
      <c r="P126" s="137"/>
      <c r="Q126" s="137"/>
      <c r="R126" s="137"/>
    </row>
    <row r="127" spans="2:18" x14ac:dyDescent="0.3">
      <c r="B127" s="173"/>
      <c r="C127" s="173"/>
      <c r="D127" s="20"/>
      <c r="E127" s="137"/>
      <c r="F127" s="137"/>
      <c r="G127" s="137"/>
      <c r="H127" s="137"/>
      <c r="I127" s="137"/>
      <c r="J127" s="137"/>
      <c r="K127" s="137"/>
      <c r="L127" s="137"/>
      <c r="M127" s="137"/>
      <c r="N127" s="137"/>
      <c r="O127" s="137"/>
      <c r="P127" s="137"/>
      <c r="Q127" s="137"/>
      <c r="R127" s="137"/>
    </row>
    <row r="128" spans="2:18" x14ac:dyDescent="0.3">
      <c r="B128" s="173"/>
      <c r="C128" s="173"/>
      <c r="D128" s="20"/>
      <c r="E128" s="137"/>
      <c r="F128" s="137"/>
      <c r="G128" s="137"/>
      <c r="H128" s="137"/>
      <c r="I128" s="137"/>
      <c r="J128" s="137"/>
      <c r="K128" s="137"/>
      <c r="L128" s="137"/>
      <c r="M128" s="137"/>
      <c r="N128" s="137"/>
      <c r="O128" s="137"/>
      <c r="P128" s="137"/>
      <c r="Q128" s="137"/>
      <c r="R128" s="137"/>
    </row>
    <row r="129" spans="2:18" x14ac:dyDescent="0.3">
      <c r="B129" s="173"/>
      <c r="C129" s="173"/>
      <c r="D129" s="20"/>
      <c r="E129" s="137"/>
      <c r="F129" s="137"/>
      <c r="G129" s="137"/>
      <c r="H129" s="137"/>
      <c r="I129" s="137"/>
      <c r="J129" s="137"/>
      <c r="K129" s="137"/>
      <c r="L129" s="137"/>
      <c r="M129" s="137"/>
      <c r="N129" s="137"/>
      <c r="O129" s="137"/>
      <c r="P129" s="137"/>
      <c r="Q129" s="137"/>
      <c r="R129" s="137"/>
    </row>
    <row r="130" spans="2:18" x14ac:dyDescent="0.3">
      <c r="B130" s="173"/>
      <c r="C130" s="173"/>
      <c r="D130" s="20"/>
      <c r="E130" s="137"/>
      <c r="F130" s="137"/>
      <c r="G130" s="137"/>
      <c r="H130" s="137"/>
      <c r="I130" s="137"/>
      <c r="J130" s="137"/>
      <c r="K130" s="137"/>
      <c r="L130" s="137"/>
      <c r="M130" s="137"/>
      <c r="N130" s="137"/>
      <c r="O130" s="137"/>
      <c r="P130" s="137"/>
      <c r="Q130" s="137"/>
      <c r="R130" s="137"/>
    </row>
    <row r="131" spans="2:18" x14ac:dyDescent="0.3">
      <c r="B131" s="173"/>
      <c r="C131" s="173"/>
      <c r="D131" s="20"/>
      <c r="E131" s="137"/>
      <c r="F131" s="137"/>
      <c r="G131" s="137"/>
      <c r="H131" s="137"/>
      <c r="I131" s="137"/>
      <c r="J131" s="137"/>
      <c r="K131" s="137"/>
      <c r="L131" s="137"/>
      <c r="M131" s="137"/>
      <c r="N131" s="137"/>
      <c r="O131" s="137"/>
      <c r="P131" s="137"/>
      <c r="Q131" s="137"/>
      <c r="R131" s="137"/>
    </row>
    <row r="132" spans="2:18" x14ac:dyDescent="0.3">
      <c r="B132" s="173"/>
      <c r="C132" s="173"/>
      <c r="D132" s="20"/>
      <c r="E132" s="137"/>
      <c r="F132" s="137"/>
      <c r="G132" s="137"/>
      <c r="H132" s="137"/>
      <c r="I132" s="137"/>
      <c r="J132" s="137"/>
      <c r="K132" s="137"/>
      <c r="L132" s="137"/>
      <c r="M132" s="137"/>
      <c r="N132" s="137"/>
      <c r="O132" s="137"/>
      <c r="P132" s="137"/>
      <c r="Q132" s="137"/>
      <c r="R132" s="137"/>
    </row>
    <row r="133" spans="2:18" x14ac:dyDescent="0.3">
      <c r="B133" s="173"/>
      <c r="C133" s="173"/>
      <c r="D133" s="20"/>
      <c r="E133" s="137"/>
      <c r="F133" s="137"/>
      <c r="G133" s="137"/>
      <c r="H133" s="137"/>
      <c r="I133" s="137"/>
      <c r="J133" s="137"/>
      <c r="K133" s="137"/>
      <c r="L133" s="137"/>
      <c r="M133" s="137"/>
      <c r="N133" s="137"/>
      <c r="O133" s="137"/>
      <c r="P133" s="137"/>
      <c r="Q133" s="137"/>
      <c r="R133" s="137"/>
    </row>
    <row r="134" spans="2:18" x14ac:dyDescent="0.3">
      <c r="B134" s="173"/>
      <c r="C134" s="173"/>
      <c r="D134" s="20"/>
      <c r="E134" s="137"/>
      <c r="F134" s="137"/>
      <c r="G134" s="137"/>
      <c r="H134" s="137"/>
      <c r="I134" s="137"/>
      <c r="J134" s="137"/>
      <c r="K134" s="137"/>
      <c r="L134" s="137"/>
      <c r="M134" s="137"/>
      <c r="N134" s="137"/>
      <c r="O134" s="137"/>
      <c r="P134" s="137"/>
      <c r="Q134" s="137"/>
      <c r="R134" s="137"/>
    </row>
    <row r="135" spans="2:18" x14ac:dyDescent="0.3">
      <c r="B135" s="173"/>
      <c r="C135" s="173"/>
      <c r="D135" s="20"/>
      <c r="E135" s="137"/>
      <c r="F135" s="137"/>
      <c r="G135" s="137"/>
      <c r="H135" s="137"/>
      <c r="I135" s="137"/>
      <c r="J135" s="137"/>
      <c r="K135" s="137"/>
      <c r="L135" s="137"/>
      <c r="M135" s="137"/>
      <c r="N135" s="137"/>
      <c r="O135" s="137"/>
      <c r="P135" s="137"/>
      <c r="Q135" s="137"/>
      <c r="R135" s="137"/>
    </row>
    <row r="136" spans="2:18" x14ac:dyDescent="0.3">
      <c r="B136" s="173"/>
      <c r="C136" s="173"/>
      <c r="D136" s="20"/>
      <c r="E136" s="137"/>
      <c r="F136" s="137"/>
      <c r="G136" s="137"/>
      <c r="H136" s="137"/>
      <c r="I136" s="137"/>
      <c r="J136" s="137"/>
      <c r="K136" s="137"/>
      <c r="L136" s="137"/>
      <c r="M136" s="137"/>
      <c r="N136" s="137"/>
      <c r="O136" s="137"/>
      <c r="P136" s="137"/>
      <c r="Q136" s="137"/>
      <c r="R136" s="137"/>
    </row>
    <row r="137" spans="2:18" x14ac:dyDescent="0.3">
      <c r="B137" s="173"/>
      <c r="C137" s="173"/>
      <c r="D137" s="20"/>
      <c r="E137" s="137"/>
      <c r="F137" s="137"/>
      <c r="G137" s="137"/>
      <c r="H137" s="137"/>
      <c r="I137" s="137"/>
      <c r="J137" s="137"/>
      <c r="K137" s="137"/>
      <c r="L137" s="137"/>
      <c r="M137" s="137"/>
      <c r="N137" s="137"/>
      <c r="O137" s="137"/>
      <c r="P137" s="137"/>
      <c r="Q137" s="137"/>
      <c r="R137" s="137"/>
    </row>
    <row r="138" spans="2:18" x14ac:dyDescent="0.3">
      <c r="B138" s="173"/>
      <c r="C138" s="173"/>
      <c r="D138" s="20"/>
      <c r="E138" s="137"/>
      <c r="F138" s="137"/>
      <c r="G138" s="137"/>
      <c r="H138" s="137"/>
      <c r="I138" s="137"/>
      <c r="J138" s="137"/>
      <c r="K138" s="137"/>
      <c r="L138" s="137"/>
      <c r="M138" s="137"/>
      <c r="N138" s="137"/>
      <c r="O138" s="137"/>
      <c r="P138" s="137"/>
      <c r="Q138" s="137"/>
      <c r="R138" s="137"/>
    </row>
    <row r="139" spans="2:18" x14ac:dyDescent="0.3">
      <c r="B139" s="173"/>
      <c r="C139" s="173"/>
      <c r="D139" s="20"/>
      <c r="E139" s="137"/>
      <c r="F139" s="137"/>
      <c r="G139" s="137"/>
      <c r="H139" s="137"/>
      <c r="I139" s="137"/>
      <c r="J139" s="137"/>
      <c r="K139" s="137"/>
      <c r="L139" s="137"/>
      <c r="M139" s="137"/>
      <c r="N139" s="137"/>
      <c r="O139" s="137"/>
      <c r="P139" s="137"/>
      <c r="Q139" s="137"/>
      <c r="R139" s="137"/>
    </row>
    <row r="140" spans="2:18" x14ac:dyDescent="0.3">
      <c r="B140" s="173"/>
      <c r="C140" s="173"/>
      <c r="D140" s="20"/>
      <c r="E140" s="137"/>
      <c r="F140" s="137"/>
      <c r="G140" s="137"/>
      <c r="H140" s="137"/>
      <c r="I140" s="137"/>
      <c r="J140" s="137"/>
      <c r="K140" s="137"/>
      <c r="L140" s="137"/>
      <c r="M140" s="137"/>
      <c r="N140" s="137"/>
      <c r="O140" s="137"/>
      <c r="P140" s="137"/>
      <c r="Q140" s="137"/>
      <c r="R140" s="137"/>
    </row>
    <row r="141" spans="2:18" x14ac:dyDescent="0.3">
      <c r="B141" s="173"/>
      <c r="C141" s="173"/>
      <c r="D141" s="20"/>
      <c r="E141" s="137"/>
      <c r="F141" s="137"/>
      <c r="G141" s="137"/>
      <c r="H141" s="137"/>
      <c r="I141" s="137"/>
      <c r="J141" s="137"/>
      <c r="K141" s="137"/>
      <c r="L141" s="137"/>
      <c r="M141" s="137"/>
      <c r="N141" s="137"/>
      <c r="O141" s="137"/>
      <c r="P141" s="137"/>
      <c r="Q141" s="137"/>
      <c r="R141" s="137"/>
    </row>
    <row r="142" spans="2:18" x14ac:dyDescent="0.3">
      <c r="B142" s="173"/>
      <c r="C142" s="173"/>
      <c r="D142" s="20"/>
      <c r="E142" s="137"/>
      <c r="F142" s="137"/>
      <c r="G142" s="137"/>
      <c r="H142" s="137"/>
      <c r="I142" s="137"/>
      <c r="J142" s="137"/>
      <c r="K142" s="137"/>
      <c r="L142" s="137"/>
      <c r="M142" s="137"/>
      <c r="N142" s="137"/>
      <c r="O142" s="137"/>
      <c r="P142" s="137"/>
      <c r="Q142" s="137"/>
      <c r="R142" s="137"/>
    </row>
    <row r="143" spans="2:18" x14ac:dyDescent="0.3">
      <c r="B143" s="173"/>
      <c r="C143" s="173"/>
      <c r="D143" s="20"/>
      <c r="E143" s="137"/>
      <c r="F143" s="137"/>
      <c r="G143" s="137"/>
      <c r="H143" s="137"/>
      <c r="I143" s="137"/>
      <c r="J143" s="137"/>
      <c r="K143" s="137"/>
      <c r="L143" s="137"/>
      <c r="M143" s="137"/>
      <c r="N143" s="137"/>
      <c r="O143" s="137"/>
      <c r="P143" s="137"/>
      <c r="Q143" s="137"/>
      <c r="R143" s="137"/>
    </row>
    <row r="144" spans="2:18" x14ac:dyDescent="0.3">
      <c r="B144" s="173"/>
      <c r="C144" s="173"/>
      <c r="D144" s="20"/>
      <c r="E144" s="137"/>
      <c r="F144" s="137"/>
      <c r="G144" s="137"/>
      <c r="H144" s="137"/>
      <c r="I144" s="137"/>
      <c r="J144" s="137"/>
      <c r="K144" s="137"/>
      <c r="L144" s="137"/>
      <c r="M144" s="137"/>
      <c r="N144" s="137"/>
      <c r="O144" s="137"/>
      <c r="P144" s="137"/>
      <c r="Q144" s="137"/>
      <c r="R144" s="137"/>
    </row>
    <row r="145" spans="2:18" x14ac:dyDescent="0.3">
      <c r="B145" s="173"/>
      <c r="C145" s="173"/>
      <c r="D145" s="20"/>
      <c r="E145" s="137"/>
      <c r="F145" s="137"/>
      <c r="G145" s="137"/>
      <c r="H145" s="137"/>
      <c r="I145" s="137"/>
      <c r="J145" s="137"/>
      <c r="K145" s="137"/>
      <c r="L145" s="137"/>
      <c r="M145" s="137"/>
      <c r="N145" s="137"/>
      <c r="O145" s="137"/>
      <c r="P145" s="137"/>
      <c r="Q145" s="137"/>
      <c r="R145" s="137"/>
    </row>
    <row r="146" spans="2:18" x14ac:dyDescent="0.3">
      <c r="B146" s="173"/>
      <c r="C146" s="173"/>
      <c r="D146" s="20"/>
      <c r="E146" s="137"/>
      <c r="F146" s="137"/>
      <c r="G146" s="137"/>
      <c r="H146" s="137"/>
      <c r="I146" s="137"/>
      <c r="J146" s="137"/>
      <c r="K146" s="137"/>
      <c r="L146" s="137"/>
      <c r="M146" s="137"/>
      <c r="N146" s="137"/>
      <c r="O146" s="137"/>
      <c r="P146" s="137"/>
      <c r="Q146" s="137"/>
      <c r="R146" s="137"/>
    </row>
    <row r="147" spans="2:18" x14ac:dyDescent="0.3">
      <c r="B147" s="173"/>
      <c r="C147" s="173"/>
      <c r="D147" s="20"/>
      <c r="E147" s="137"/>
      <c r="F147" s="137"/>
      <c r="G147" s="137"/>
      <c r="H147" s="137"/>
      <c r="I147" s="137"/>
      <c r="J147" s="137"/>
      <c r="K147" s="137"/>
      <c r="L147" s="137"/>
      <c r="M147" s="137"/>
      <c r="N147" s="137"/>
      <c r="O147" s="137"/>
      <c r="P147" s="137"/>
      <c r="Q147" s="137"/>
      <c r="R147" s="137"/>
    </row>
    <row r="148" spans="2:18" x14ac:dyDescent="0.3">
      <c r="B148" s="173"/>
      <c r="C148" s="173"/>
      <c r="D148" s="20"/>
      <c r="E148" s="137"/>
      <c r="F148" s="137"/>
      <c r="G148" s="137"/>
      <c r="H148" s="137"/>
      <c r="I148" s="137"/>
      <c r="J148" s="137"/>
      <c r="K148" s="137"/>
      <c r="L148" s="137"/>
      <c r="M148" s="137"/>
      <c r="N148" s="137"/>
      <c r="O148" s="137"/>
      <c r="P148" s="137"/>
      <c r="Q148" s="137"/>
      <c r="R148" s="137"/>
    </row>
    <row r="149" spans="2:18" x14ac:dyDescent="0.3">
      <c r="B149" s="173"/>
      <c r="C149" s="173"/>
      <c r="D149" s="20"/>
      <c r="E149" s="137"/>
      <c r="F149" s="137"/>
      <c r="G149" s="137"/>
      <c r="H149" s="137"/>
      <c r="I149" s="137"/>
      <c r="J149" s="137"/>
      <c r="K149" s="137"/>
      <c r="L149" s="137"/>
      <c r="M149" s="137"/>
      <c r="N149" s="137"/>
      <c r="O149" s="137"/>
      <c r="P149" s="137"/>
      <c r="Q149" s="137"/>
      <c r="R149" s="137"/>
    </row>
    <row r="150" spans="2:18" x14ac:dyDescent="0.3">
      <c r="B150" s="173"/>
      <c r="C150" s="173"/>
      <c r="D150" s="20"/>
      <c r="E150" s="137"/>
      <c r="F150" s="137"/>
      <c r="G150" s="137"/>
      <c r="H150" s="137"/>
      <c r="I150" s="137"/>
      <c r="J150" s="137"/>
      <c r="K150" s="137"/>
      <c r="L150" s="137"/>
      <c r="M150" s="137"/>
      <c r="N150" s="137"/>
      <c r="O150" s="137"/>
      <c r="P150" s="137"/>
      <c r="Q150" s="137"/>
      <c r="R150" s="137"/>
    </row>
    <row r="151" spans="2:18" x14ac:dyDescent="0.3">
      <c r="B151" s="173"/>
      <c r="C151" s="173"/>
      <c r="D151" s="20"/>
      <c r="E151" s="137"/>
      <c r="F151" s="137"/>
      <c r="G151" s="137"/>
      <c r="H151" s="137"/>
      <c r="I151" s="137"/>
      <c r="J151" s="137"/>
      <c r="K151" s="137"/>
      <c r="L151" s="137"/>
      <c r="M151" s="137"/>
      <c r="N151" s="137"/>
      <c r="O151" s="137"/>
      <c r="P151" s="137"/>
      <c r="Q151" s="137"/>
      <c r="R151" s="137"/>
    </row>
    <row r="152" spans="2:18" x14ac:dyDescent="0.3">
      <c r="B152" s="173"/>
      <c r="C152" s="173"/>
      <c r="D152" s="20"/>
      <c r="E152" s="137"/>
      <c r="F152" s="137"/>
      <c r="G152" s="137"/>
      <c r="H152" s="137"/>
      <c r="I152" s="137"/>
      <c r="J152" s="137"/>
      <c r="K152" s="137"/>
      <c r="L152" s="137"/>
      <c r="M152" s="137"/>
      <c r="N152" s="137"/>
      <c r="O152" s="137"/>
      <c r="P152" s="137"/>
      <c r="Q152" s="137"/>
      <c r="R152" s="137"/>
    </row>
    <row r="153" spans="2:18" x14ac:dyDescent="0.3">
      <c r="B153" s="173"/>
      <c r="C153" s="173"/>
      <c r="D153" s="20"/>
      <c r="E153" s="137"/>
      <c r="F153" s="137"/>
      <c r="G153" s="137"/>
      <c r="H153" s="137"/>
      <c r="I153" s="137"/>
      <c r="J153" s="137"/>
      <c r="K153" s="137"/>
      <c r="L153" s="137"/>
      <c r="M153" s="137"/>
      <c r="N153" s="137"/>
      <c r="O153" s="137"/>
      <c r="P153" s="137"/>
      <c r="Q153" s="137"/>
      <c r="R153" s="137"/>
    </row>
    <row r="154" spans="2:18" x14ac:dyDescent="0.3">
      <c r="B154" s="173"/>
      <c r="C154" s="173"/>
      <c r="D154" s="20"/>
      <c r="E154" s="137"/>
      <c r="F154" s="137"/>
      <c r="G154" s="137"/>
      <c r="H154" s="137"/>
      <c r="I154" s="137"/>
      <c r="J154" s="137"/>
      <c r="K154" s="137"/>
      <c r="L154" s="137"/>
      <c r="M154" s="137"/>
      <c r="N154" s="137"/>
      <c r="O154" s="137"/>
      <c r="P154" s="137"/>
      <c r="Q154" s="137"/>
      <c r="R154" s="137"/>
    </row>
    <row r="155" spans="2:18" x14ac:dyDescent="0.3">
      <c r="B155" s="173"/>
      <c r="C155" s="173"/>
      <c r="D155" s="20"/>
      <c r="E155" s="137"/>
      <c r="F155" s="137"/>
      <c r="G155" s="137"/>
      <c r="H155" s="137"/>
      <c r="I155" s="137"/>
      <c r="J155" s="137"/>
      <c r="K155" s="137"/>
      <c r="L155" s="137"/>
      <c r="M155" s="137"/>
      <c r="N155" s="137"/>
      <c r="O155" s="137"/>
      <c r="P155" s="137"/>
      <c r="Q155" s="137"/>
      <c r="R155" s="137"/>
    </row>
    <row r="156" spans="2:18" x14ac:dyDescent="0.3">
      <c r="B156" s="173"/>
      <c r="C156" s="173"/>
      <c r="D156" s="20"/>
      <c r="E156" s="137"/>
      <c r="F156" s="137"/>
      <c r="G156" s="137"/>
      <c r="H156" s="137"/>
      <c r="I156" s="137"/>
      <c r="J156" s="137"/>
      <c r="K156" s="137"/>
      <c r="L156" s="137"/>
      <c r="M156" s="137"/>
      <c r="N156" s="137"/>
      <c r="O156" s="137"/>
      <c r="P156" s="137"/>
      <c r="Q156" s="137"/>
      <c r="R156" s="137"/>
    </row>
    <row r="157" spans="2:18" x14ac:dyDescent="0.3">
      <c r="B157" s="173"/>
      <c r="C157" s="173"/>
      <c r="D157" s="20"/>
      <c r="E157" s="137"/>
      <c r="F157" s="137"/>
      <c r="G157" s="137"/>
      <c r="H157" s="137"/>
      <c r="I157" s="137"/>
      <c r="J157" s="137"/>
      <c r="K157" s="137"/>
      <c r="L157" s="137"/>
      <c r="M157" s="137"/>
      <c r="N157" s="137"/>
      <c r="O157" s="137"/>
      <c r="P157" s="137"/>
      <c r="Q157" s="137"/>
      <c r="R157" s="137"/>
    </row>
    <row r="158" spans="2:18" x14ac:dyDescent="0.3">
      <c r="B158" s="173"/>
      <c r="C158" s="173"/>
      <c r="D158" s="20"/>
      <c r="E158" s="137"/>
      <c r="F158" s="137"/>
      <c r="G158" s="137"/>
      <c r="H158" s="137"/>
      <c r="I158" s="137"/>
      <c r="J158" s="137"/>
      <c r="K158" s="137"/>
      <c r="L158" s="137"/>
      <c r="M158" s="137"/>
      <c r="N158" s="137"/>
      <c r="O158" s="137"/>
      <c r="P158" s="137"/>
      <c r="Q158" s="137"/>
      <c r="R158" s="137"/>
    </row>
    <row r="159" spans="2:18" x14ac:dyDescent="0.3">
      <c r="B159" s="173"/>
      <c r="C159" s="173"/>
      <c r="D159" s="20"/>
      <c r="E159" s="137"/>
      <c r="F159" s="137"/>
      <c r="G159" s="137"/>
      <c r="H159" s="137"/>
      <c r="I159" s="137"/>
      <c r="J159" s="137"/>
      <c r="K159" s="137"/>
      <c r="L159" s="137"/>
      <c r="M159" s="137"/>
      <c r="N159" s="137"/>
      <c r="O159" s="137"/>
      <c r="P159" s="137"/>
      <c r="Q159" s="137"/>
      <c r="R159" s="137"/>
    </row>
    <row r="160" spans="2:18" x14ac:dyDescent="0.3">
      <c r="B160" s="173"/>
      <c r="C160" s="173"/>
      <c r="D160" s="20"/>
      <c r="E160" s="137"/>
      <c r="F160" s="137"/>
      <c r="G160" s="137"/>
      <c r="H160" s="137"/>
      <c r="I160" s="137"/>
      <c r="J160" s="137"/>
      <c r="K160" s="137"/>
      <c r="L160" s="137"/>
      <c r="M160" s="137"/>
      <c r="N160" s="137"/>
      <c r="O160" s="137"/>
      <c r="P160" s="137"/>
      <c r="Q160" s="137"/>
      <c r="R160" s="137"/>
    </row>
    <row r="161" spans="2:18" x14ac:dyDescent="0.3">
      <c r="B161" s="173"/>
      <c r="C161" s="173"/>
      <c r="D161" s="20"/>
      <c r="E161" s="137"/>
      <c r="F161" s="137"/>
      <c r="G161" s="137"/>
      <c r="H161" s="137"/>
      <c r="I161" s="137"/>
      <c r="J161" s="137"/>
      <c r="K161" s="137"/>
      <c r="L161" s="137"/>
      <c r="M161" s="137"/>
      <c r="N161" s="137"/>
      <c r="O161" s="137"/>
      <c r="P161" s="137"/>
      <c r="Q161" s="137"/>
      <c r="R161" s="137"/>
    </row>
    <row r="162" spans="2:18" x14ac:dyDescent="0.3">
      <c r="B162" s="173"/>
      <c r="C162" s="173"/>
      <c r="D162" s="20"/>
      <c r="E162" s="137"/>
      <c r="F162" s="137"/>
      <c r="G162" s="137"/>
      <c r="H162" s="137"/>
      <c r="I162" s="137"/>
      <c r="J162" s="137"/>
      <c r="K162" s="137"/>
      <c r="L162" s="137"/>
      <c r="M162" s="137"/>
      <c r="N162" s="137"/>
      <c r="O162" s="137"/>
      <c r="P162" s="137"/>
      <c r="Q162" s="137"/>
      <c r="R162" s="137"/>
    </row>
    <row r="163" spans="2:18" x14ac:dyDescent="0.3">
      <c r="B163" s="173"/>
      <c r="C163" s="173"/>
      <c r="D163" s="20"/>
      <c r="E163" s="137"/>
      <c r="F163" s="137"/>
      <c r="G163" s="137"/>
      <c r="H163" s="137"/>
      <c r="I163" s="137"/>
      <c r="J163" s="137"/>
      <c r="K163" s="137"/>
      <c r="L163" s="137"/>
      <c r="M163" s="137"/>
      <c r="N163" s="137"/>
      <c r="O163" s="137"/>
      <c r="P163" s="137"/>
      <c r="Q163" s="137"/>
      <c r="R163" s="137"/>
    </row>
    <row r="164" spans="2:18" x14ac:dyDescent="0.3">
      <c r="B164" s="173"/>
      <c r="C164" s="173"/>
      <c r="D164" s="20"/>
      <c r="E164" s="137"/>
      <c r="F164" s="137"/>
      <c r="G164" s="137"/>
      <c r="H164" s="137"/>
      <c r="I164" s="137"/>
      <c r="J164" s="137"/>
      <c r="K164" s="137"/>
      <c r="L164" s="137"/>
      <c r="M164" s="137"/>
      <c r="N164" s="137"/>
      <c r="O164" s="137"/>
      <c r="P164" s="137"/>
      <c r="Q164" s="137"/>
      <c r="R164" s="137"/>
    </row>
    <row r="165" spans="2:18" x14ac:dyDescent="0.3">
      <c r="B165" s="173"/>
      <c r="C165" s="173"/>
      <c r="D165" s="20"/>
      <c r="E165" s="137"/>
      <c r="F165" s="137"/>
      <c r="G165" s="137"/>
      <c r="H165" s="137"/>
      <c r="I165" s="137"/>
      <c r="J165" s="137"/>
      <c r="K165" s="137"/>
      <c r="L165" s="137"/>
      <c r="M165" s="137"/>
      <c r="N165" s="137"/>
      <c r="O165" s="137"/>
      <c r="P165" s="137"/>
      <c r="Q165" s="137"/>
      <c r="R165" s="137"/>
    </row>
    <row r="166" spans="2:18" x14ac:dyDescent="0.3">
      <c r="B166" s="173"/>
      <c r="C166" s="173"/>
      <c r="D166" s="20"/>
      <c r="E166" s="137"/>
      <c r="F166" s="137"/>
      <c r="G166" s="137"/>
      <c r="H166" s="137"/>
      <c r="I166" s="137"/>
      <c r="J166" s="137"/>
      <c r="K166" s="137"/>
      <c r="L166" s="137"/>
      <c r="M166" s="137"/>
      <c r="N166" s="137"/>
      <c r="O166" s="137"/>
      <c r="P166" s="137"/>
      <c r="Q166" s="137"/>
      <c r="R166" s="137"/>
    </row>
    <row r="167" spans="2:18" x14ac:dyDescent="0.3">
      <c r="B167" s="173"/>
      <c r="C167" s="173"/>
      <c r="D167" s="20"/>
      <c r="E167" s="137"/>
      <c r="F167" s="137"/>
      <c r="G167" s="137"/>
      <c r="H167" s="137"/>
      <c r="I167" s="137"/>
      <c r="J167" s="137"/>
      <c r="K167" s="137"/>
      <c r="L167" s="137"/>
      <c r="M167" s="137"/>
      <c r="N167" s="137"/>
      <c r="O167" s="137"/>
      <c r="P167" s="137"/>
      <c r="Q167" s="137"/>
      <c r="R167" s="137"/>
    </row>
    <row r="168" spans="2:18" x14ac:dyDescent="0.3">
      <c r="B168" s="173"/>
      <c r="C168" s="173"/>
      <c r="D168" s="20"/>
      <c r="E168" s="137"/>
      <c r="F168" s="137"/>
      <c r="G168" s="137"/>
      <c r="H168" s="137"/>
      <c r="I168" s="137"/>
      <c r="J168" s="137"/>
      <c r="K168" s="137"/>
      <c r="L168" s="137"/>
      <c r="M168" s="137"/>
      <c r="N168" s="137"/>
      <c r="O168" s="137"/>
      <c r="P168" s="137"/>
      <c r="Q168" s="137"/>
      <c r="R168" s="137"/>
    </row>
    <row r="169" spans="2:18" x14ac:dyDescent="0.3">
      <c r="B169" s="173"/>
      <c r="C169" s="173"/>
      <c r="D169" s="20"/>
      <c r="E169" s="137"/>
      <c r="F169" s="137"/>
      <c r="G169" s="137"/>
      <c r="H169" s="137"/>
      <c r="I169" s="137"/>
      <c r="J169" s="137"/>
      <c r="K169" s="137"/>
      <c r="L169" s="137"/>
      <c r="M169" s="137"/>
      <c r="N169" s="137"/>
      <c r="O169" s="137"/>
      <c r="P169" s="137"/>
      <c r="Q169" s="137"/>
      <c r="R169" s="137"/>
    </row>
    <row r="170" spans="2:18" x14ac:dyDescent="0.3">
      <c r="B170" s="173"/>
      <c r="C170" s="173"/>
      <c r="D170" s="20"/>
      <c r="E170" s="137"/>
      <c r="F170" s="137"/>
      <c r="G170" s="137"/>
      <c r="H170" s="137"/>
      <c r="I170" s="137"/>
      <c r="J170" s="137"/>
      <c r="K170" s="137"/>
      <c r="L170" s="137"/>
      <c r="M170" s="137"/>
      <c r="N170" s="137"/>
      <c r="O170" s="137"/>
      <c r="P170" s="137"/>
      <c r="Q170" s="137"/>
      <c r="R170" s="137"/>
    </row>
    <row r="171" spans="2:18" x14ac:dyDescent="0.3">
      <c r="B171" s="173"/>
      <c r="C171" s="173"/>
      <c r="D171" s="20"/>
      <c r="E171" s="137"/>
      <c r="F171" s="137"/>
      <c r="G171" s="137"/>
      <c r="H171" s="137"/>
      <c r="I171" s="137"/>
      <c r="J171" s="137"/>
      <c r="K171" s="137"/>
      <c r="L171" s="137"/>
      <c r="M171" s="137"/>
      <c r="N171" s="137"/>
      <c r="O171" s="137"/>
      <c r="P171" s="137"/>
      <c r="Q171" s="137"/>
      <c r="R171" s="137"/>
    </row>
    <row r="172" spans="2:18" x14ac:dyDescent="0.3">
      <c r="B172" s="173"/>
      <c r="C172" s="173"/>
      <c r="D172" s="20"/>
      <c r="E172" s="137"/>
      <c r="F172" s="137"/>
      <c r="G172" s="137"/>
      <c r="H172" s="137"/>
      <c r="I172" s="137"/>
      <c r="J172" s="137"/>
      <c r="K172" s="137"/>
      <c r="L172" s="137"/>
      <c r="M172" s="137"/>
      <c r="N172" s="137"/>
      <c r="O172" s="137"/>
      <c r="P172" s="137"/>
      <c r="Q172" s="137"/>
      <c r="R172" s="137"/>
    </row>
    <row r="173" spans="2:18" x14ac:dyDescent="0.3">
      <c r="B173" s="173"/>
      <c r="C173" s="173"/>
      <c r="D173" s="20"/>
      <c r="E173" s="137"/>
      <c r="F173" s="137"/>
      <c r="G173" s="137"/>
      <c r="H173" s="137"/>
      <c r="I173" s="137"/>
      <c r="J173" s="137"/>
      <c r="K173" s="137"/>
      <c r="L173" s="137"/>
      <c r="M173" s="137"/>
      <c r="N173" s="137"/>
      <c r="O173" s="137"/>
      <c r="P173" s="137"/>
      <c r="Q173" s="137"/>
      <c r="R173" s="137"/>
    </row>
    <row r="174" spans="2:18" x14ac:dyDescent="0.3">
      <c r="B174" s="173"/>
      <c r="C174" s="173"/>
      <c r="D174" s="20"/>
      <c r="E174" s="137"/>
      <c r="F174" s="137"/>
      <c r="G174" s="137"/>
      <c r="H174" s="137"/>
      <c r="I174" s="137"/>
      <c r="J174" s="137"/>
      <c r="K174" s="137"/>
      <c r="L174" s="137"/>
      <c r="M174" s="137"/>
      <c r="N174" s="137"/>
      <c r="O174" s="137"/>
      <c r="P174" s="137"/>
      <c r="Q174" s="137"/>
      <c r="R174" s="137"/>
    </row>
    <row r="175" spans="2:18" x14ac:dyDescent="0.3">
      <c r="B175" s="173"/>
      <c r="C175" s="173"/>
      <c r="D175" s="20"/>
      <c r="E175" s="137"/>
      <c r="F175" s="137"/>
      <c r="G175" s="137"/>
      <c r="H175" s="137"/>
      <c r="I175" s="137"/>
      <c r="J175" s="137"/>
      <c r="K175" s="137"/>
      <c r="L175" s="137"/>
      <c r="M175" s="137"/>
      <c r="N175" s="137"/>
      <c r="O175" s="137"/>
      <c r="P175" s="137"/>
      <c r="Q175" s="137"/>
      <c r="R175" s="137"/>
    </row>
    <row r="176" spans="2:18" x14ac:dyDescent="0.3">
      <c r="B176" s="173"/>
      <c r="C176" s="173"/>
      <c r="D176" s="20"/>
      <c r="E176" s="137"/>
      <c r="F176" s="137"/>
      <c r="G176" s="137"/>
      <c r="H176" s="137"/>
      <c r="I176" s="137"/>
      <c r="J176" s="137"/>
      <c r="K176" s="137"/>
      <c r="L176" s="137"/>
      <c r="M176" s="137"/>
      <c r="N176" s="137"/>
      <c r="O176" s="137"/>
      <c r="P176" s="137"/>
      <c r="Q176" s="137"/>
      <c r="R176" s="137"/>
    </row>
    <row r="177" spans="2:18" x14ac:dyDescent="0.3">
      <c r="B177" s="173"/>
      <c r="C177" s="173"/>
      <c r="D177" s="20"/>
      <c r="E177" s="137"/>
      <c r="F177" s="137"/>
      <c r="G177" s="137"/>
      <c r="H177" s="137"/>
      <c r="I177" s="137"/>
      <c r="J177" s="137"/>
      <c r="K177" s="137"/>
      <c r="L177" s="137"/>
      <c r="M177" s="137"/>
      <c r="N177" s="137"/>
      <c r="O177" s="137"/>
      <c r="P177" s="137"/>
      <c r="Q177" s="137"/>
      <c r="R177" s="137"/>
    </row>
    <row r="178" spans="2:18" x14ac:dyDescent="0.3">
      <c r="B178" s="173"/>
      <c r="C178" s="173"/>
      <c r="D178" s="20"/>
      <c r="E178" s="137"/>
      <c r="F178" s="137"/>
      <c r="G178" s="137"/>
      <c r="H178" s="137"/>
      <c r="I178" s="137"/>
      <c r="J178" s="137"/>
      <c r="K178" s="137"/>
      <c r="L178" s="137"/>
      <c r="M178" s="137"/>
      <c r="N178" s="137"/>
      <c r="O178" s="137"/>
      <c r="P178" s="137"/>
      <c r="Q178" s="137"/>
      <c r="R178" s="137"/>
    </row>
    <row r="179" spans="2:18" x14ac:dyDescent="0.3">
      <c r="B179" s="173"/>
      <c r="C179" s="173"/>
      <c r="D179" s="20"/>
      <c r="E179" s="137"/>
      <c r="F179" s="137"/>
      <c r="G179" s="137"/>
      <c r="H179" s="137"/>
      <c r="I179" s="137"/>
      <c r="J179" s="137"/>
      <c r="K179" s="137"/>
      <c r="L179" s="137"/>
      <c r="M179" s="137"/>
      <c r="N179" s="137"/>
      <c r="O179" s="137"/>
      <c r="P179" s="137"/>
      <c r="Q179" s="137"/>
      <c r="R179" s="137"/>
    </row>
    <row r="180" spans="2:18" x14ac:dyDescent="0.3">
      <c r="B180" s="173"/>
      <c r="C180" s="173"/>
      <c r="D180" s="20"/>
      <c r="E180" s="137"/>
      <c r="F180" s="137"/>
      <c r="G180" s="137"/>
      <c r="H180" s="137"/>
      <c r="I180" s="137"/>
      <c r="J180" s="137"/>
      <c r="K180" s="137"/>
      <c r="L180" s="137"/>
      <c r="M180" s="137"/>
      <c r="N180" s="137"/>
      <c r="O180" s="137"/>
      <c r="P180" s="137"/>
      <c r="Q180" s="137"/>
      <c r="R180" s="137"/>
    </row>
    <row r="181" spans="2:18" x14ac:dyDescent="0.3">
      <c r="B181" s="173"/>
      <c r="C181" s="173"/>
      <c r="D181" s="20"/>
      <c r="E181" s="137"/>
      <c r="F181" s="137"/>
      <c r="G181" s="137"/>
      <c r="H181" s="137"/>
      <c r="I181" s="137"/>
      <c r="J181" s="137"/>
      <c r="K181" s="137"/>
      <c r="L181" s="137"/>
      <c r="M181" s="137"/>
      <c r="N181" s="137"/>
      <c r="O181" s="137"/>
      <c r="P181" s="137"/>
      <c r="Q181" s="137"/>
      <c r="R181" s="137"/>
    </row>
    <row r="182" spans="2:18" x14ac:dyDescent="0.3">
      <c r="B182" s="173"/>
      <c r="C182" s="173"/>
      <c r="D182" s="20"/>
      <c r="E182" s="137"/>
      <c r="F182" s="137"/>
      <c r="G182" s="137"/>
      <c r="H182" s="137"/>
      <c r="I182" s="137"/>
      <c r="J182" s="137"/>
      <c r="K182" s="137"/>
      <c r="L182" s="137"/>
      <c r="M182" s="137"/>
      <c r="N182" s="137"/>
      <c r="O182" s="137"/>
      <c r="P182" s="137"/>
      <c r="Q182" s="137"/>
      <c r="R182" s="137"/>
    </row>
    <row r="183" spans="2:18" x14ac:dyDescent="0.3">
      <c r="B183" s="173"/>
      <c r="C183" s="173"/>
      <c r="D183" s="20"/>
      <c r="E183" s="137"/>
      <c r="F183" s="137"/>
      <c r="G183" s="137"/>
      <c r="H183" s="137"/>
      <c r="I183" s="137"/>
      <c r="J183" s="137"/>
      <c r="K183" s="137"/>
      <c r="L183" s="137"/>
      <c r="M183" s="137"/>
      <c r="N183" s="137"/>
      <c r="O183" s="137"/>
      <c r="P183" s="137"/>
      <c r="Q183" s="137"/>
      <c r="R183" s="137"/>
    </row>
    <row r="184" spans="2:18" x14ac:dyDescent="0.3">
      <c r="B184" s="173"/>
      <c r="C184" s="173"/>
      <c r="D184" s="20"/>
      <c r="E184" s="137"/>
      <c r="F184" s="137"/>
      <c r="G184" s="137"/>
      <c r="H184" s="137"/>
      <c r="I184" s="137"/>
      <c r="J184" s="137"/>
      <c r="K184" s="137"/>
      <c r="L184" s="137"/>
      <c r="M184" s="137"/>
      <c r="N184" s="137"/>
      <c r="O184" s="137"/>
      <c r="P184" s="137"/>
      <c r="Q184" s="137"/>
      <c r="R184" s="137"/>
    </row>
    <row r="185" spans="2:18" x14ac:dyDescent="0.3">
      <c r="B185" s="173"/>
      <c r="C185" s="173"/>
      <c r="D185" s="20"/>
      <c r="E185" s="137"/>
      <c r="F185" s="137"/>
      <c r="G185" s="137"/>
      <c r="H185" s="137"/>
      <c r="I185" s="137"/>
      <c r="J185" s="137"/>
      <c r="K185" s="137"/>
      <c r="L185" s="137"/>
      <c r="M185" s="137"/>
      <c r="N185" s="137"/>
      <c r="O185" s="137"/>
      <c r="P185" s="137"/>
      <c r="Q185" s="137"/>
      <c r="R185" s="137"/>
    </row>
    <row r="186" spans="2:18" x14ac:dyDescent="0.3">
      <c r="B186" s="173"/>
      <c r="C186" s="173"/>
      <c r="D186" s="20"/>
      <c r="E186" s="137"/>
      <c r="F186" s="137"/>
      <c r="G186" s="137"/>
      <c r="H186" s="137"/>
      <c r="I186" s="137"/>
      <c r="J186" s="137"/>
      <c r="K186" s="137"/>
      <c r="L186" s="137"/>
      <c r="M186" s="137"/>
      <c r="N186" s="137"/>
      <c r="O186" s="137"/>
      <c r="P186" s="137"/>
      <c r="Q186" s="137"/>
      <c r="R186" s="137"/>
    </row>
    <row r="187" spans="2:18" x14ac:dyDescent="0.3">
      <c r="B187" s="173"/>
      <c r="C187" s="173"/>
      <c r="D187" s="20"/>
      <c r="E187" s="137"/>
      <c r="F187" s="137"/>
      <c r="G187" s="137"/>
      <c r="H187" s="137"/>
      <c r="I187" s="137"/>
      <c r="J187" s="137"/>
      <c r="K187" s="137"/>
      <c r="L187" s="137"/>
      <c r="M187" s="137"/>
      <c r="N187" s="137"/>
      <c r="O187" s="137"/>
      <c r="P187" s="137"/>
      <c r="Q187" s="137"/>
      <c r="R187" s="137"/>
    </row>
    <row r="188" spans="2:18" x14ac:dyDescent="0.3">
      <c r="B188" s="173"/>
      <c r="C188" s="173"/>
      <c r="D188" s="20"/>
      <c r="E188" s="137"/>
      <c r="F188" s="137"/>
      <c r="G188" s="137"/>
      <c r="H188" s="137"/>
      <c r="I188" s="137"/>
      <c r="J188" s="137"/>
      <c r="K188" s="137"/>
      <c r="L188" s="137"/>
      <c r="M188" s="137"/>
      <c r="N188" s="137"/>
      <c r="O188" s="137"/>
      <c r="P188" s="137"/>
      <c r="Q188" s="137"/>
      <c r="R188" s="137"/>
    </row>
    <row r="189" spans="2:18" x14ac:dyDescent="0.3">
      <c r="B189" s="173"/>
      <c r="C189" s="173"/>
      <c r="D189" s="20"/>
      <c r="E189" s="137"/>
      <c r="F189" s="137"/>
      <c r="G189" s="137"/>
      <c r="H189" s="137"/>
      <c r="I189" s="137"/>
      <c r="J189" s="137"/>
      <c r="K189" s="137"/>
      <c r="L189" s="137"/>
      <c r="M189" s="137"/>
      <c r="N189" s="137"/>
      <c r="O189" s="137"/>
      <c r="P189" s="137"/>
      <c r="Q189" s="137"/>
      <c r="R189" s="137"/>
    </row>
    <row r="190" spans="2:18" x14ac:dyDescent="0.3">
      <c r="B190" s="173"/>
      <c r="C190" s="173"/>
      <c r="D190" s="20"/>
      <c r="E190" s="137"/>
      <c r="F190" s="137"/>
      <c r="G190" s="137"/>
      <c r="H190" s="137"/>
      <c r="I190" s="137"/>
      <c r="J190" s="137"/>
      <c r="K190" s="137"/>
      <c r="L190" s="137"/>
      <c r="M190" s="137"/>
      <c r="N190" s="137"/>
      <c r="O190" s="137"/>
      <c r="P190" s="137"/>
      <c r="Q190" s="137"/>
      <c r="R190" s="137"/>
    </row>
    <row r="191" spans="2:18" x14ac:dyDescent="0.3">
      <c r="B191" s="173"/>
      <c r="C191" s="173"/>
      <c r="D191" s="20"/>
      <c r="E191" s="137"/>
      <c r="F191" s="137"/>
      <c r="G191" s="137"/>
      <c r="H191" s="137"/>
      <c r="I191" s="137"/>
      <c r="J191" s="137"/>
      <c r="K191" s="137"/>
      <c r="L191" s="137"/>
      <c r="M191" s="137"/>
      <c r="N191" s="137"/>
      <c r="O191" s="137"/>
      <c r="P191" s="137"/>
      <c r="Q191" s="137"/>
      <c r="R191" s="137"/>
    </row>
    <row r="192" spans="2:18" x14ac:dyDescent="0.3">
      <c r="B192" s="173"/>
      <c r="C192" s="173"/>
      <c r="D192" s="20"/>
      <c r="E192" s="137"/>
      <c r="F192" s="137"/>
      <c r="G192" s="137"/>
      <c r="H192" s="137"/>
      <c r="I192" s="137"/>
      <c r="J192" s="137"/>
      <c r="K192" s="137"/>
      <c r="L192" s="137"/>
      <c r="M192" s="137"/>
      <c r="N192" s="137"/>
      <c r="O192" s="137"/>
      <c r="P192" s="137"/>
      <c r="Q192" s="137"/>
      <c r="R192" s="137"/>
    </row>
    <row r="193" spans="2:18" x14ac:dyDescent="0.3">
      <c r="B193" s="173"/>
      <c r="C193" s="173"/>
      <c r="D193" s="20"/>
      <c r="E193" s="137"/>
      <c r="F193" s="137"/>
      <c r="G193" s="137"/>
      <c r="H193" s="137"/>
      <c r="I193" s="137"/>
      <c r="J193" s="137"/>
      <c r="K193" s="137"/>
      <c r="L193" s="137"/>
      <c r="M193" s="137"/>
      <c r="N193" s="137"/>
      <c r="O193" s="137"/>
      <c r="P193" s="137"/>
      <c r="Q193" s="137"/>
      <c r="R193" s="137"/>
    </row>
    <row r="194" spans="2:18" x14ac:dyDescent="0.3">
      <c r="B194" s="173"/>
      <c r="C194" s="173"/>
      <c r="D194" s="20"/>
      <c r="E194" s="137"/>
      <c r="F194" s="137"/>
      <c r="G194" s="137"/>
      <c r="H194" s="137"/>
      <c r="I194" s="137"/>
      <c r="J194" s="137"/>
      <c r="K194" s="137"/>
      <c r="L194" s="137"/>
      <c r="M194" s="137"/>
      <c r="N194" s="137"/>
      <c r="O194" s="137"/>
      <c r="P194" s="137"/>
      <c r="Q194" s="137"/>
      <c r="R194" s="137"/>
    </row>
    <row r="195" spans="2:18" x14ac:dyDescent="0.3">
      <c r="B195" s="173"/>
      <c r="C195" s="173"/>
      <c r="D195" s="20"/>
      <c r="E195" s="137"/>
      <c r="F195" s="137"/>
      <c r="G195" s="137"/>
      <c r="H195" s="137"/>
      <c r="I195" s="137"/>
      <c r="J195" s="137"/>
      <c r="K195" s="137"/>
      <c r="L195" s="137"/>
      <c r="M195" s="137"/>
      <c r="N195" s="137"/>
      <c r="O195" s="137"/>
      <c r="P195" s="137"/>
      <c r="Q195" s="137"/>
      <c r="R195" s="137"/>
    </row>
    <row r="196" spans="2:18" x14ac:dyDescent="0.3">
      <c r="B196" s="173"/>
      <c r="C196" s="173"/>
      <c r="D196" s="20"/>
      <c r="E196" s="137"/>
      <c r="F196" s="137"/>
      <c r="G196" s="137"/>
      <c r="H196" s="137"/>
      <c r="I196" s="137"/>
      <c r="J196" s="137"/>
      <c r="K196" s="137"/>
      <c r="L196" s="137"/>
      <c r="M196" s="137"/>
      <c r="N196" s="137"/>
      <c r="O196" s="137"/>
      <c r="P196" s="137"/>
      <c r="Q196" s="137"/>
      <c r="R196" s="137"/>
    </row>
    <row r="197" spans="2:18" x14ac:dyDescent="0.3">
      <c r="B197" s="173"/>
      <c r="C197" s="173"/>
      <c r="D197" s="20"/>
      <c r="E197" s="137"/>
      <c r="F197" s="137"/>
      <c r="G197" s="137"/>
      <c r="H197" s="137"/>
      <c r="I197" s="137"/>
      <c r="J197" s="137"/>
      <c r="K197" s="137"/>
      <c r="L197" s="137"/>
      <c r="M197" s="137"/>
      <c r="N197" s="137"/>
      <c r="O197" s="137"/>
      <c r="P197" s="137"/>
      <c r="Q197" s="137"/>
      <c r="R197" s="137"/>
    </row>
    <row r="198" spans="2:18" x14ac:dyDescent="0.3">
      <c r="B198" s="173"/>
      <c r="C198" s="173"/>
      <c r="D198" s="20"/>
      <c r="E198" s="137"/>
      <c r="F198" s="137"/>
      <c r="G198" s="137"/>
      <c r="H198" s="137"/>
      <c r="I198" s="137"/>
      <c r="J198" s="137"/>
      <c r="K198" s="137"/>
      <c r="L198" s="137"/>
      <c r="M198" s="137"/>
      <c r="N198" s="137"/>
      <c r="O198" s="137"/>
      <c r="P198" s="137"/>
      <c r="Q198" s="137"/>
      <c r="R198" s="137"/>
    </row>
    <row r="199" spans="2:18" x14ac:dyDescent="0.3">
      <c r="B199" s="173"/>
      <c r="C199" s="173"/>
      <c r="D199" s="20"/>
      <c r="E199" s="137"/>
      <c r="F199" s="137"/>
      <c r="G199" s="137"/>
      <c r="H199" s="137"/>
      <c r="I199" s="137"/>
      <c r="J199" s="137"/>
      <c r="K199" s="137"/>
      <c r="L199" s="137"/>
      <c r="M199" s="137"/>
      <c r="N199" s="137"/>
      <c r="O199" s="137"/>
      <c r="P199" s="137"/>
      <c r="Q199" s="137"/>
      <c r="R199" s="137"/>
    </row>
    <row r="200" spans="2:18" x14ac:dyDescent="0.3">
      <c r="B200" s="173"/>
      <c r="C200" s="173"/>
      <c r="D200" s="20"/>
      <c r="E200" s="137"/>
      <c r="F200" s="137"/>
      <c r="G200" s="137"/>
      <c r="H200" s="137"/>
      <c r="I200" s="137"/>
      <c r="J200" s="137"/>
      <c r="K200" s="137"/>
      <c r="L200" s="137"/>
      <c r="M200" s="137"/>
      <c r="N200" s="137"/>
      <c r="O200" s="137"/>
      <c r="P200" s="137"/>
      <c r="Q200" s="137"/>
      <c r="R200" s="137"/>
    </row>
    <row r="201" spans="2:18" x14ac:dyDescent="0.3">
      <c r="B201" s="173"/>
      <c r="C201" s="173"/>
      <c r="D201" s="20"/>
      <c r="E201" s="137"/>
      <c r="F201" s="137"/>
      <c r="G201" s="137"/>
      <c r="H201" s="137"/>
      <c r="I201" s="137"/>
      <c r="J201" s="137"/>
      <c r="K201" s="137"/>
      <c r="L201" s="137"/>
      <c r="M201" s="137"/>
      <c r="N201" s="137"/>
      <c r="O201" s="137"/>
      <c r="P201" s="137"/>
      <c r="Q201" s="137"/>
      <c r="R201" s="137"/>
    </row>
    <row r="202" spans="2:18" x14ac:dyDescent="0.3">
      <c r="B202" s="173"/>
      <c r="C202" s="173"/>
      <c r="D202" s="20"/>
      <c r="E202" s="137"/>
      <c r="F202" s="137"/>
      <c r="G202" s="137"/>
      <c r="H202" s="137"/>
      <c r="I202" s="137"/>
      <c r="J202" s="137"/>
      <c r="K202" s="137"/>
      <c r="L202" s="137"/>
      <c r="M202" s="137"/>
      <c r="N202" s="137"/>
      <c r="O202" s="137"/>
      <c r="P202" s="137"/>
      <c r="Q202" s="137"/>
      <c r="R202" s="137"/>
    </row>
    <row r="203" spans="2:18" x14ac:dyDescent="0.3">
      <c r="B203" s="173"/>
      <c r="C203" s="173"/>
      <c r="D203" s="20"/>
      <c r="E203" s="137"/>
      <c r="F203" s="137"/>
      <c r="G203" s="137"/>
      <c r="H203" s="137"/>
      <c r="I203" s="137"/>
      <c r="J203" s="137"/>
      <c r="K203" s="137"/>
      <c r="L203" s="137"/>
      <c r="M203" s="137"/>
      <c r="N203" s="137"/>
      <c r="O203" s="137"/>
      <c r="P203" s="137"/>
      <c r="Q203" s="137"/>
      <c r="R203" s="137"/>
    </row>
    <row r="204" spans="2:18" x14ac:dyDescent="0.3">
      <c r="B204" s="173"/>
      <c r="C204" s="173"/>
      <c r="D204" s="20"/>
      <c r="E204" s="137"/>
      <c r="F204" s="137"/>
      <c r="G204" s="137"/>
      <c r="H204" s="137"/>
      <c r="I204" s="137"/>
      <c r="J204" s="137"/>
      <c r="K204" s="137"/>
      <c r="L204" s="137"/>
      <c r="M204" s="137"/>
      <c r="N204" s="137"/>
      <c r="O204" s="137"/>
      <c r="P204" s="137"/>
      <c r="Q204" s="137"/>
      <c r="R204" s="137"/>
    </row>
    <row r="205" spans="2:18" x14ac:dyDescent="0.3">
      <c r="B205" s="173"/>
      <c r="C205" s="173"/>
      <c r="D205" s="20"/>
      <c r="E205" s="137"/>
      <c r="F205" s="137"/>
      <c r="G205" s="137"/>
      <c r="H205" s="137"/>
      <c r="I205" s="137"/>
      <c r="J205" s="137"/>
      <c r="K205" s="137"/>
      <c r="L205" s="137"/>
      <c r="M205" s="137"/>
      <c r="N205" s="137"/>
      <c r="O205" s="137"/>
      <c r="P205" s="137"/>
      <c r="Q205" s="137"/>
      <c r="R205" s="137"/>
    </row>
    <row r="206" spans="2:18" x14ac:dyDescent="0.3">
      <c r="B206" s="173"/>
      <c r="C206" s="173"/>
      <c r="D206" s="20"/>
      <c r="E206" s="137"/>
      <c r="F206" s="137"/>
      <c r="G206" s="137"/>
      <c r="H206" s="137"/>
      <c r="I206" s="137"/>
      <c r="J206" s="137"/>
      <c r="K206" s="137"/>
      <c r="L206" s="137"/>
      <c r="M206" s="137"/>
      <c r="N206" s="137"/>
      <c r="O206" s="137"/>
      <c r="P206" s="137"/>
      <c r="Q206" s="137"/>
      <c r="R206" s="137"/>
    </row>
    <row r="207" spans="2:18" x14ac:dyDescent="0.3">
      <c r="B207" s="173"/>
      <c r="C207" s="173"/>
      <c r="D207" s="20"/>
      <c r="E207" s="137"/>
      <c r="F207" s="137"/>
      <c r="G207" s="137"/>
      <c r="H207" s="137"/>
      <c r="I207" s="137"/>
      <c r="J207" s="137"/>
      <c r="K207" s="137"/>
      <c r="L207" s="137"/>
      <c r="M207" s="137"/>
      <c r="N207" s="137"/>
      <c r="O207" s="137"/>
      <c r="P207" s="137"/>
      <c r="Q207" s="137"/>
      <c r="R207" s="137"/>
    </row>
    <row r="208" spans="2:18" x14ac:dyDescent="0.3">
      <c r="B208" s="173"/>
      <c r="C208" s="173"/>
      <c r="D208" s="20"/>
      <c r="E208" s="137"/>
      <c r="F208" s="137"/>
      <c r="G208" s="137"/>
      <c r="H208" s="137"/>
      <c r="I208" s="137"/>
      <c r="J208" s="137"/>
      <c r="K208" s="137"/>
      <c r="L208" s="137"/>
      <c r="M208" s="137"/>
      <c r="N208" s="137"/>
      <c r="O208" s="137"/>
      <c r="P208" s="137"/>
      <c r="Q208" s="137"/>
      <c r="R208" s="137"/>
    </row>
    <row r="209" spans="2:18" x14ac:dyDescent="0.3">
      <c r="B209" s="173"/>
      <c r="C209" s="173"/>
      <c r="D209" s="20"/>
      <c r="E209" s="137"/>
      <c r="F209" s="137"/>
      <c r="G209" s="137"/>
      <c r="H209" s="137"/>
      <c r="I209" s="137"/>
      <c r="J209" s="137"/>
      <c r="K209" s="137"/>
      <c r="L209" s="137"/>
      <c r="M209" s="137"/>
      <c r="N209" s="137"/>
      <c r="O209" s="137"/>
      <c r="P209" s="137"/>
      <c r="Q209" s="137"/>
      <c r="R209" s="137"/>
    </row>
    <row r="210" spans="2:18" x14ac:dyDescent="0.3">
      <c r="B210" s="173"/>
      <c r="C210" s="173"/>
      <c r="D210" s="20"/>
      <c r="E210" s="137"/>
      <c r="F210" s="137"/>
      <c r="G210" s="137"/>
      <c r="H210" s="137"/>
      <c r="I210" s="137"/>
      <c r="J210" s="137"/>
      <c r="K210" s="137"/>
      <c r="L210" s="137"/>
      <c r="M210" s="137"/>
      <c r="N210" s="137"/>
      <c r="O210" s="137"/>
      <c r="P210" s="137"/>
      <c r="Q210" s="137"/>
      <c r="R210" s="137"/>
    </row>
    <row r="211" spans="2:18" x14ac:dyDescent="0.3">
      <c r="B211" s="173"/>
      <c r="C211" s="173"/>
      <c r="D211" s="20"/>
      <c r="E211" s="137"/>
      <c r="F211" s="137"/>
      <c r="G211" s="137"/>
      <c r="H211" s="137"/>
      <c r="I211" s="137"/>
      <c r="J211" s="137"/>
      <c r="K211" s="137"/>
      <c r="L211" s="137"/>
      <c r="M211" s="137"/>
      <c r="N211" s="137"/>
      <c r="O211" s="137"/>
      <c r="P211" s="137"/>
      <c r="Q211" s="137"/>
      <c r="R211" s="137"/>
    </row>
    <row r="212" spans="2:18" x14ac:dyDescent="0.3">
      <c r="B212" s="173"/>
      <c r="C212" s="173"/>
      <c r="D212" s="20"/>
      <c r="E212" s="137"/>
      <c r="F212" s="137"/>
      <c r="G212" s="137"/>
      <c r="H212" s="137"/>
      <c r="I212" s="137"/>
      <c r="J212" s="137"/>
      <c r="K212" s="137"/>
      <c r="L212" s="137"/>
      <c r="M212" s="137"/>
      <c r="N212" s="137"/>
      <c r="O212" s="137"/>
      <c r="P212" s="137"/>
      <c r="Q212" s="137"/>
      <c r="R212" s="137"/>
    </row>
    <row r="213" spans="2:18" x14ac:dyDescent="0.3">
      <c r="B213" s="173"/>
      <c r="C213" s="173"/>
      <c r="D213" s="20"/>
      <c r="E213" s="137"/>
      <c r="F213" s="137"/>
      <c r="G213" s="137"/>
      <c r="H213" s="137"/>
      <c r="I213" s="137"/>
      <c r="J213" s="137"/>
      <c r="K213" s="137"/>
      <c r="L213" s="137"/>
      <c r="M213" s="137"/>
      <c r="N213" s="137"/>
      <c r="O213" s="137"/>
      <c r="P213" s="137"/>
      <c r="Q213" s="137"/>
      <c r="R213" s="137"/>
    </row>
    <row r="214" spans="2:18" x14ac:dyDescent="0.3">
      <c r="B214" s="173"/>
      <c r="C214" s="173"/>
      <c r="D214" s="20"/>
      <c r="E214" s="137"/>
      <c r="F214" s="137"/>
      <c r="G214" s="137"/>
      <c r="H214" s="137"/>
      <c r="I214" s="137"/>
      <c r="J214" s="137"/>
      <c r="K214" s="137"/>
      <c r="L214" s="137"/>
      <c r="M214" s="137"/>
      <c r="N214" s="137"/>
      <c r="O214" s="137"/>
      <c r="P214" s="137"/>
      <c r="Q214" s="137"/>
      <c r="R214" s="137"/>
    </row>
    <row r="215" spans="2:18" x14ac:dyDescent="0.3">
      <c r="B215" s="173"/>
      <c r="C215" s="173"/>
      <c r="D215" s="20"/>
      <c r="E215" s="137"/>
      <c r="F215" s="137"/>
      <c r="G215" s="137"/>
      <c r="H215" s="137"/>
      <c r="I215" s="137"/>
      <c r="J215" s="137"/>
      <c r="K215" s="137"/>
      <c r="L215" s="137"/>
      <c r="M215" s="137"/>
      <c r="N215" s="137"/>
      <c r="O215" s="137"/>
      <c r="P215" s="137"/>
      <c r="Q215" s="137"/>
      <c r="R215" s="137"/>
    </row>
    <row r="216" spans="2:18" x14ac:dyDescent="0.3">
      <c r="B216" s="173"/>
      <c r="C216" s="173"/>
      <c r="D216" s="20"/>
      <c r="E216" s="137"/>
      <c r="F216" s="137"/>
      <c r="G216" s="137"/>
      <c r="H216" s="137"/>
      <c r="I216" s="137"/>
      <c r="J216" s="137"/>
      <c r="K216" s="137"/>
      <c r="L216" s="137"/>
      <c r="M216" s="137"/>
      <c r="N216" s="137"/>
      <c r="O216" s="137"/>
      <c r="P216" s="137"/>
      <c r="Q216" s="137"/>
      <c r="R216" s="137"/>
    </row>
    <row r="217" spans="2:18" x14ac:dyDescent="0.3">
      <c r="B217" s="173"/>
      <c r="C217" s="173"/>
      <c r="D217" s="20"/>
      <c r="E217" s="137"/>
      <c r="F217" s="137"/>
      <c r="G217" s="137"/>
      <c r="H217" s="137"/>
      <c r="I217" s="137"/>
      <c r="J217" s="137"/>
      <c r="K217" s="137"/>
      <c r="L217" s="137"/>
      <c r="M217" s="137"/>
      <c r="N217" s="137"/>
      <c r="O217" s="137"/>
      <c r="P217" s="137"/>
      <c r="Q217" s="137"/>
      <c r="R217" s="137"/>
    </row>
    <row r="218" spans="2:18" x14ac:dyDescent="0.3">
      <c r="B218" s="173"/>
      <c r="C218" s="173"/>
      <c r="D218" s="20"/>
      <c r="E218" s="137"/>
      <c r="F218" s="137"/>
      <c r="G218" s="137"/>
      <c r="H218" s="137"/>
      <c r="I218" s="137"/>
      <c r="J218" s="137"/>
      <c r="K218" s="137"/>
      <c r="L218" s="137"/>
      <c r="M218" s="137"/>
      <c r="N218" s="137"/>
      <c r="O218" s="137"/>
      <c r="P218" s="137"/>
      <c r="Q218" s="137"/>
      <c r="R218" s="137"/>
    </row>
    <row r="219" spans="2:18" x14ac:dyDescent="0.3">
      <c r="B219" s="173"/>
      <c r="C219" s="173"/>
      <c r="D219" s="20"/>
      <c r="E219" s="137"/>
      <c r="F219" s="137"/>
      <c r="G219" s="137"/>
      <c r="H219" s="137"/>
      <c r="I219" s="137"/>
      <c r="J219" s="137"/>
      <c r="K219" s="137"/>
      <c r="L219" s="137"/>
      <c r="M219" s="137"/>
      <c r="N219" s="137"/>
      <c r="O219" s="137"/>
      <c r="P219" s="137"/>
      <c r="Q219" s="137"/>
      <c r="R219" s="137"/>
    </row>
    <row r="220" spans="2:18" x14ac:dyDescent="0.3">
      <c r="B220" s="173"/>
      <c r="C220" s="173"/>
      <c r="D220" s="20"/>
      <c r="E220" s="137"/>
      <c r="F220" s="137"/>
      <c r="G220" s="137"/>
      <c r="H220" s="137"/>
      <c r="I220" s="137"/>
      <c r="J220" s="137"/>
      <c r="K220" s="137"/>
      <c r="L220" s="137"/>
      <c r="M220" s="137"/>
      <c r="N220" s="137"/>
      <c r="O220" s="137"/>
      <c r="P220" s="137"/>
      <c r="Q220" s="137"/>
      <c r="R220" s="137"/>
    </row>
    <row r="221" spans="2:18" x14ac:dyDescent="0.3">
      <c r="B221" s="173"/>
      <c r="C221" s="173"/>
      <c r="D221" s="20"/>
      <c r="E221" s="137"/>
      <c r="F221" s="137"/>
      <c r="G221" s="137"/>
      <c r="H221" s="137"/>
      <c r="I221" s="137"/>
      <c r="J221" s="137"/>
      <c r="K221" s="137"/>
      <c r="L221" s="137"/>
      <c r="M221" s="137"/>
      <c r="N221" s="137"/>
      <c r="O221" s="137"/>
      <c r="P221" s="137"/>
      <c r="Q221" s="137"/>
      <c r="R221" s="137"/>
    </row>
    <row r="222" spans="2:18" x14ac:dyDescent="0.3">
      <c r="B222" s="173"/>
      <c r="C222" s="173"/>
      <c r="D222" s="20"/>
      <c r="E222" s="137"/>
      <c r="F222" s="137"/>
      <c r="G222" s="137"/>
      <c r="H222" s="137"/>
      <c r="I222" s="137"/>
      <c r="J222" s="137"/>
      <c r="K222" s="137"/>
      <c r="L222" s="137"/>
      <c r="M222" s="137"/>
      <c r="N222" s="137"/>
      <c r="O222" s="137"/>
      <c r="P222" s="137"/>
      <c r="Q222" s="137"/>
      <c r="R222" s="137"/>
    </row>
    <row r="223" spans="2:18" x14ac:dyDescent="0.3">
      <c r="B223" s="173"/>
      <c r="C223" s="173"/>
      <c r="D223" s="20"/>
      <c r="E223" s="137"/>
      <c r="F223" s="137"/>
      <c r="G223" s="137"/>
      <c r="H223" s="137"/>
      <c r="I223" s="137"/>
      <c r="J223" s="137"/>
      <c r="K223" s="137"/>
      <c r="L223" s="137"/>
      <c r="M223" s="137"/>
      <c r="N223" s="137"/>
      <c r="O223" s="137"/>
      <c r="P223" s="137"/>
      <c r="Q223" s="137"/>
      <c r="R223" s="137"/>
    </row>
    <row r="224" spans="2:18" x14ac:dyDescent="0.3">
      <c r="B224" s="173"/>
      <c r="C224" s="173"/>
      <c r="D224" s="20"/>
      <c r="E224" s="137"/>
      <c r="F224" s="137"/>
      <c r="G224" s="137"/>
      <c r="H224" s="137"/>
      <c r="I224" s="137"/>
      <c r="J224" s="137"/>
      <c r="K224" s="137"/>
      <c r="L224" s="137"/>
      <c r="M224" s="137"/>
      <c r="N224" s="137"/>
      <c r="O224" s="137"/>
      <c r="P224" s="137"/>
      <c r="Q224" s="137"/>
      <c r="R224" s="137"/>
    </row>
    <row r="225" spans="2:18" x14ac:dyDescent="0.3">
      <c r="B225" s="173"/>
      <c r="C225" s="173"/>
      <c r="D225" s="20"/>
      <c r="E225" s="137"/>
      <c r="F225" s="137"/>
      <c r="G225" s="137"/>
      <c r="H225" s="137"/>
      <c r="I225" s="137"/>
      <c r="J225" s="137"/>
      <c r="K225" s="137"/>
      <c r="L225" s="137"/>
      <c r="M225" s="137"/>
      <c r="N225" s="137"/>
      <c r="O225" s="137"/>
      <c r="P225" s="137"/>
      <c r="Q225" s="137"/>
      <c r="R225" s="137"/>
    </row>
    <row r="226" spans="2:18" x14ac:dyDescent="0.3">
      <c r="B226" s="173"/>
      <c r="C226" s="173"/>
      <c r="D226" s="20"/>
      <c r="E226" s="137"/>
      <c r="F226" s="137"/>
      <c r="G226" s="137"/>
      <c r="H226" s="137"/>
      <c r="I226" s="137"/>
      <c r="J226" s="137"/>
      <c r="K226" s="137"/>
      <c r="L226" s="137"/>
      <c r="M226" s="137"/>
      <c r="N226" s="137"/>
      <c r="O226" s="137"/>
      <c r="P226" s="137"/>
      <c r="Q226" s="137"/>
      <c r="R226" s="137"/>
    </row>
    <row r="227" spans="2:18" x14ac:dyDescent="0.3">
      <c r="B227" s="173"/>
      <c r="C227" s="173"/>
      <c r="D227" s="20"/>
      <c r="E227" s="137"/>
      <c r="F227" s="137"/>
      <c r="G227" s="137"/>
      <c r="H227" s="137"/>
      <c r="I227" s="137"/>
      <c r="J227" s="137"/>
      <c r="K227" s="137"/>
      <c r="L227" s="137"/>
      <c r="M227" s="137"/>
      <c r="N227" s="137"/>
      <c r="O227" s="137"/>
      <c r="P227" s="137"/>
      <c r="Q227" s="137"/>
      <c r="R227" s="137"/>
    </row>
    <row r="228" spans="2:18" x14ac:dyDescent="0.3">
      <c r="B228" s="173"/>
      <c r="C228" s="173"/>
      <c r="D228" s="20"/>
      <c r="E228" s="137"/>
      <c r="F228" s="137"/>
      <c r="G228" s="137"/>
      <c r="H228" s="137"/>
      <c r="I228" s="137"/>
      <c r="J228" s="137"/>
      <c r="K228" s="137"/>
      <c r="L228" s="137"/>
      <c r="M228" s="137"/>
      <c r="N228" s="137"/>
      <c r="O228" s="137"/>
      <c r="P228" s="137"/>
      <c r="Q228" s="137"/>
      <c r="R228" s="137"/>
    </row>
    <row r="229" spans="2:18" x14ac:dyDescent="0.3">
      <c r="B229" s="173"/>
      <c r="C229" s="173"/>
      <c r="D229" s="20"/>
      <c r="E229" s="137"/>
      <c r="F229" s="137"/>
      <c r="G229" s="137"/>
      <c r="H229" s="137"/>
      <c r="I229" s="137"/>
      <c r="J229" s="137"/>
      <c r="K229" s="137"/>
      <c r="L229" s="137"/>
      <c r="M229" s="137"/>
      <c r="N229" s="137"/>
      <c r="O229" s="137"/>
      <c r="P229" s="137"/>
      <c r="Q229" s="137"/>
      <c r="R229" s="137"/>
    </row>
    <row r="230" spans="2:18" x14ac:dyDescent="0.3">
      <c r="B230" s="173"/>
      <c r="C230" s="173"/>
      <c r="D230" s="20"/>
      <c r="E230" s="137"/>
      <c r="F230" s="137"/>
      <c r="G230" s="137"/>
      <c r="H230" s="137"/>
      <c r="I230" s="137"/>
      <c r="J230" s="137"/>
      <c r="K230" s="137"/>
      <c r="L230" s="137"/>
      <c r="M230" s="137"/>
      <c r="N230" s="137"/>
      <c r="O230" s="137"/>
      <c r="P230" s="137"/>
      <c r="Q230" s="137"/>
      <c r="R230" s="137"/>
    </row>
    <row r="231" spans="2:18" x14ac:dyDescent="0.3">
      <c r="B231" s="173"/>
      <c r="C231" s="173"/>
      <c r="D231" s="20"/>
      <c r="E231" s="137"/>
      <c r="F231" s="137"/>
      <c r="G231" s="137"/>
      <c r="H231" s="137"/>
      <c r="I231" s="137"/>
      <c r="J231" s="137"/>
      <c r="K231" s="137"/>
      <c r="L231" s="137"/>
      <c r="M231" s="137"/>
      <c r="N231" s="137"/>
      <c r="O231" s="137"/>
      <c r="P231" s="137"/>
      <c r="Q231" s="137"/>
      <c r="R231" s="137"/>
    </row>
    <row r="232" spans="2:18" x14ac:dyDescent="0.3">
      <c r="B232" s="173"/>
      <c r="C232" s="173"/>
      <c r="D232" s="20"/>
      <c r="E232" s="137"/>
      <c r="F232" s="137"/>
      <c r="G232" s="137"/>
      <c r="H232" s="137"/>
      <c r="I232" s="137"/>
      <c r="J232" s="137"/>
      <c r="K232" s="137"/>
      <c r="L232" s="137"/>
      <c r="M232" s="137"/>
      <c r="N232" s="137"/>
      <c r="O232" s="137"/>
      <c r="P232" s="137"/>
      <c r="Q232" s="137"/>
      <c r="R232" s="137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indexed="12"/>
    <outlinePr applyStyles="1" summaryBelow="0"/>
    <pageSetUpPr fitToPage="1"/>
  </sheetPr>
  <dimension ref="A2:S183"/>
  <sheetViews>
    <sheetView topLeftCell="A35" workbookViewId="0">
      <selection activeCell="A50" sqref="A50"/>
    </sheetView>
  </sheetViews>
  <sheetFormatPr defaultColWidth="9.1796875" defaultRowHeight="13" outlineLevelRow="3" x14ac:dyDescent="0.3"/>
  <cols>
    <col min="1" max="1" width="81.453125" style="150" customWidth="1"/>
    <col min="2" max="2" width="14.26953125" style="186" customWidth="1"/>
    <col min="3" max="3" width="15.453125" style="186" customWidth="1"/>
    <col min="4" max="4" width="10.26953125" style="33" customWidth="1"/>
    <col min="5" max="16384" width="9.1796875" style="150"/>
  </cols>
  <sheetData>
    <row r="2" spans="1:19" ht="18.5" x14ac:dyDescent="0.45">
      <c r="A2" s="4" t="str">
        <f>IF(REPORT_LANG="UKR","Державний та гарантований державою борг України за станом на ","State debt and State guaranteed debt  of Ukraine as of ") &amp; STRPRESENTDATE</f>
        <v>Державний та гарантований державою борг України за станом на 31.08.2024</v>
      </c>
      <c r="B2" s="3"/>
      <c r="C2" s="3"/>
      <c r="D2" s="3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</row>
    <row r="3" spans="1:19" ht="18.5" x14ac:dyDescent="0.45">
      <c r="A3" s="1" t="str">
        <f>IF(REPORT_LANG="UKR","(за ознакою умовності)","by conditionality")</f>
        <v>(за ознакою умовності)</v>
      </c>
      <c r="B3" s="1"/>
      <c r="C3" s="1"/>
      <c r="D3" s="1"/>
    </row>
    <row r="4" spans="1:19" x14ac:dyDescent="0.3">
      <c r="B4" s="173"/>
      <c r="C4" s="173"/>
      <c r="D4" s="20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</row>
    <row r="5" spans="1:19" s="140" customFormat="1" x14ac:dyDescent="0.3">
      <c r="B5" s="175"/>
      <c r="C5" s="175"/>
      <c r="D5" s="140" t="str">
        <f>VALVAL</f>
        <v>млрд. одиниць</v>
      </c>
    </row>
    <row r="6" spans="1:19" s="111" customFormat="1" x14ac:dyDescent="0.25">
      <c r="A6" s="185"/>
      <c r="B6" s="122" t="s">
        <v>55</v>
      </c>
      <c r="C6" s="122" t="s">
        <v>73</v>
      </c>
      <c r="D6" s="64" t="s">
        <v>195</v>
      </c>
    </row>
    <row r="7" spans="1:19" s="130" customFormat="1" ht="15.5" x14ac:dyDescent="0.25">
      <c r="A7" s="172" t="str">
        <f>IF(REPORT_LANG="UKR","Загальна сума державного та гарантованого державою боргу","Total")</f>
        <v>Загальна сума державного та гарантованого державою боргу</v>
      </c>
      <c r="B7" s="65">
        <f>B$79+B$8</f>
        <v>154.68978262837999</v>
      </c>
      <c r="C7" s="65">
        <f>C$79+C$8</f>
        <v>6371.6876154330603</v>
      </c>
      <c r="D7" s="110">
        <f>D$79+D$8</f>
        <v>1.000006</v>
      </c>
    </row>
    <row r="8" spans="1:19" s="133" customFormat="1" ht="14.5" x14ac:dyDescent="0.25">
      <c r="A8" s="18" t="s">
        <v>68</v>
      </c>
      <c r="B8" s="85">
        <f>B$9+B$44</f>
        <v>147.58083686667999</v>
      </c>
      <c r="C8" s="85">
        <f>C$9+C$44</f>
        <v>6078.8694286145201</v>
      </c>
      <c r="D8" s="192">
        <f>D$9+D$44</f>
        <v>0.95405099999999998</v>
      </c>
    </row>
    <row r="9" spans="1:19" s="223" customFormat="1" ht="14.5" outlineLevel="1" x14ac:dyDescent="0.25">
      <c r="A9" s="53" t="s">
        <v>51</v>
      </c>
      <c r="B9" s="170">
        <f>B$10+B$42</f>
        <v>40.797198247870007</v>
      </c>
      <c r="C9" s="170">
        <f>C$10+C$42</f>
        <v>1680.4406755469192</v>
      </c>
      <c r="D9" s="183">
        <f>D$10+D$42</f>
        <v>0.26374100000000006</v>
      </c>
    </row>
    <row r="10" spans="1:19" s="132" customFormat="1" ht="14" outlineLevel="2" x14ac:dyDescent="0.25">
      <c r="A10" s="86" t="s">
        <v>200</v>
      </c>
      <c r="B10" s="236">
        <f>SUM(B$11:B$41)</f>
        <v>40.760274229500006</v>
      </c>
      <c r="C10" s="236">
        <f>SUM(C$11:C$41)</f>
        <v>1678.9197715378994</v>
      </c>
      <c r="D10" s="142">
        <f>SUM(D$11:D$41)</f>
        <v>0.26350200000000007</v>
      </c>
    </row>
    <row r="11" spans="1:19" outlineLevel="3" x14ac:dyDescent="0.3">
      <c r="A11" s="109" t="s">
        <v>146</v>
      </c>
      <c r="B11" s="10">
        <v>1.7213221380899999</v>
      </c>
      <c r="C11" s="10">
        <v>70.901431000000002</v>
      </c>
      <c r="D11" s="97">
        <v>1.1128000000000001E-2</v>
      </c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</row>
    <row r="12" spans="1:19" outlineLevel="3" x14ac:dyDescent="0.3">
      <c r="A12" s="234" t="s">
        <v>210</v>
      </c>
      <c r="B12" s="252">
        <v>0.42566053495</v>
      </c>
      <c r="C12" s="252">
        <v>17.533000000000001</v>
      </c>
      <c r="D12" s="82">
        <v>2.7520000000000001E-3</v>
      </c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</row>
    <row r="13" spans="1:19" outlineLevel="3" x14ac:dyDescent="0.3">
      <c r="A13" s="234" t="s">
        <v>31</v>
      </c>
      <c r="B13" s="252">
        <v>1.8233420894200001</v>
      </c>
      <c r="C13" s="252">
        <v>75.103642996999994</v>
      </c>
      <c r="D13" s="82">
        <v>1.1787000000000001E-2</v>
      </c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</row>
    <row r="14" spans="1:19" outlineLevel="3" x14ac:dyDescent="0.3">
      <c r="A14" s="234" t="s">
        <v>35</v>
      </c>
      <c r="B14" s="252">
        <v>1.2138839187399999</v>
      </c>
      <c r="C14" s="252">
        <v>50</v>
      </c>
      <c r="D14" s="82">
        <v>7.8469999999999998E-3</v>
      </c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</row>
    <row r="15" spans="1:19" outlineLevel="3" x14ac:dyDescent="0.3">
      <c r="A15" s="234" t="s">
        <v>87</v>
      </c>
      <c r="B15" s="252">
        <v>0.81815778550999996</v>
      </c>
      <c r="C15" s="252">
        <v>33.700001</v>
      </c>
      <c r="D15" s="82">
        <v>5.2890000000000003E-3</v>
      </c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</row>
    <row r="16" spans="1:19" outlineLevel="3" x14ac:dyDescent="0.3">
      <c r="A16" s="234" t="s">
        <v>137</v>
      </c>
      <c r="B16" s="252">
        <v>1.13862311577</v>
      </c>
      <c r="C16" s="252">
        <v>46.9</v>
      </c>
      <c r="D16" s="82">
        <v>7.3610000000000004E-3</v>
      </c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</row>
    <row r="17" spans="1:17" outlineLevel="3" x14ac:dyDescent="0.3">
      <c r="A17" s="234" t="s">
        <v>201</v>
      </c>
      <c r="B17" s="252">
        <v>5.7562850539200001</v>
      </c>
      <c r="C17" s="252">
        <v>237.101957</v>
      </c>
      <c r="D17" s="82">
        <v>3.7212000000000002E-2</v>
      </c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</row>
    <row r="18" spans="1:17" outlineLevel="3" x14ac:dyDescent="0.3">
      <c r="A18" s="234" t="s">
        <v>27</v>
      </c>
      <c r="B18" s="252">
        <v>0.29370513788000002</v>
      </c>
      <c r="C18" s="252">
        <v>12.097744</v>
      </c>
      <c r="D18" s="82">
        <v>1.8990000000000001E-3</v>
      </c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</row>
    <row r="19" spans="1:17" outlineLevel="3" x14ac:dyDescent="0.3">
      <c r="A19" s="234" t="s">
        <v>79</v>
      </c>
      <c r="B19" s="252">
        <v>0.65787031349000002</v>
      </c>
      <c r="C19" s="252">
        <v>27.097743999999999</v>
      </c>
      <c r="D19" s="82">
        <v>4.2529999999999998E-3</v>
      </c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</row>
    <row r="20" spans="1:17" outlineLevel="3" x14ac:dyDescent="0.3">
      <c r="A20" s="234" t="s">
        <v>171</v>
      </c>
      <c r="B20" s="252">
        <v>4.30832621288</v>
      </c>
      <c r="C20" s="252">
        <v>177.4603875409</v>
      </c>
      <c r="D20" s="82">
        <v>2.7851000000000001E-2</v>
      </c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</row>
    <row r="21" spans="1:17" outlineLevel="3" x14ac:dyDescent="0.3">
      <c r="A21" s="234" t="s">
        <v>130</v>
      </c>
      <c r="B21" s="252">
        <v>0.29370513788000002</v>
      </c>
      <c r="C21" s="252">
        <v>12.097744</v>
      </c>
      <c r="D21" s="82">
        <v>1.8990000000000001E-3</v>
      </c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</row>
    <row r="22" spans="1:17" outlineLevel="3" x14ac:dyDescent="0.3">
      <c r="A22" s="234" t="s">
        <v>196</v>
      </c>
      <c r="B22" s="252">
        <v>0.29370513788000002</v>
      </c>
      <c r="C22" s="252">
        <v>12.097744</v>
      </c>
      <c r="D22" s="82">
        <v>1.8990000000000001E-3</v>
      </c>
      <c r="E22" s="137"/>
      <c r="F22" s="137"/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37"/>
    </row>
    <row r="23" spans="1:17" outlineLevel="3" x14ac:dyDescent="0.3">
      <c r="A23" s="234" t="s">
        <v>224</v>
      </c>
      <c r="B23" s="252">
        <v>5.6094111934899997</v>
      </c>
      <c r="C23" s="252">
        <v>231.05220800000001</v>
      </c>
      <c r="D23" s="82">
        <v>3.6262000000000003E-2</v>
      </c>
      <c r="E23" s="137"/>
      <c r="F23" s="137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</row>
    <row r="24" spans="1:17" outlineLevel="3" x14ac:dyDescent="0.3">
      <c r="A24" s="234" t="s">
        <v>154</v>
      </c>
      <c r="B24" s="252">
        <v>0.29370513788000002</v>
      </c>
      <c r="C24" s="252">
        <v>12.097744</v>
      </c>
      <c r="D24" s="82">
        <v>1.8990000000000001E-3</v>
      </c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</row>
    <row r="25" spans="1:17" outlineLevel="3" x14ac:dyDescent="0.3">
      <c r="A25" s="234" t="s">
        <v>216</v>
      </c>
      <c r="B25" s="252">
        <v>0.29370513788000002</v>
      </c>
      <c r="C25" s="252">
        <v>12.097744</v>
      </c>
      <c r="D25" s="82">
        <v>1.8990000000000001E-3</v>
      </c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</row>
    <row r="26" spans="1:17" outlineLevel="3" x14ac:dyDescent="0.3">
      <c r="A26" s="234" t="s">
        <v>39</v>
      </c>
      <c r="B26" s="252">
        <v>0.29370513788000002</v>
      </c>
      <c r="C26" s="252">
        <v>12.097744</v>
      </c>
      <c r="D26" s="82">
        <v>1.8990000000000001E-3</v>
      </c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</row>
    <row r="27" spans="1:17" outlineLevel="3" x14ac:dyDescent="0.3">
      <c r="A27" s="234" t="s">
        <v>92</v>
      </c>
      <c r="B27" s="252">
        <v>0.29370513788000002</v>
      </c>
      <c r="C27" s="252">
        <v>12.097744</v>
      </c>
      <c r="D27" s="82">
        <v>1.8990000000000001E-3</v>
      </c>
      <c r="E27" s="137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7"/>
    </row>
    <row r="28" spans="1:17" outlineLevel="3" x14ac:dyDescent="0.3">
      <c r="A28" s="234" t="s">
        <v>80</v>
      </c>
      <c r="B28" s="252">
        <v>0.29370513788000002</v>
      </c>
      <c r="C28" s="252">
        <v>12.097744</v>
      </c>
      <c r="D28" s="82">
        <v>1.8990000000000001E-3</v>
      </c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</row>
    <row r="29" spans="1:17" outlineLevel="3" x14ac:dyDescent="0.3">
      <c r="A29" s="234" t="s">
        <v>131</v>
      </c>
      <c r="B29" s="252">
        <v>0.29370513788000002</v>
      </c>
      <c r="C29" s="252">
        <v>12.097744</v>
      </c>
      <c r="D29" s="82">
        <v>1.8990000000000001E-3</v>
      </c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</row>
    <row r="30" spans="1:17" outlineLevel="3" x14ac:dyDescent="0.3">
      <c r="A30" s="234" t="s">
        <v>197</v>
      </c>
      <c r="B30" s="252">
        <v>0.29370513788000002</v>
      </c>
      <c r="C30" s="252">
        <v>12.097744</v>
      </c>
      <c r="D30" s="82">
        <v>1.8990000000000001E-3</v>
      </c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</row>
    <row r="31" spans="1:17" outlineLevel="3" x14ac:dyDescent="0.3">
      <c r="A31" s="234" t="s">
        <v>20</v>
      </c>
      <c r="B31" s="252">
        <v>0.29370513788000002</v>
      </c>
      <c r="C31" s="252">
        <v>12.097744</v>
      </c>
      <c r="D31" s="82">
        <v>1.8990000000000001E-3</v>
      </c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</row>
    <row r="32" spans="1:17" outlineLevel="3" x14ac:dyDescent="0.3">
      <c r="A32" s="234" t="s">
        <v>75</v>
      </c>
      <c r="B32" s="252">
        <v>0.29370513788000002</v>
      </c>
      <c r="C32" s="252">
        <v>12.097744</v>
      </c>
      <c r="D32" s="82">
        <v>1.8990000000000001E-3</v>
      </c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</row>
    <row r="33" spans="1:17" outlineLevel="3" x14ac:dyDescent="0.3">
      <c r="A33" s="234" t="s">
        <v>126</v>
      </c>
      <c r="B33" s="252">
        <v>0.29370513788000002</v>
      </c>
      <c r="C33" s="252">
        <v>12.097744</v>
      </c>
      <c r="D33" s="82">
        <v>1.8990000000000001E-3</v>
      </c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</row>
    <row r="34" spans="1:17" outlineLevel="3" x14ac:dyDescent="0.3">
      <c r="A34" s="234" t="s">
        <v>46</v>
      </c>
      <c r="B34" s="252">
        <v>4.3940450011100003</v>
      </c>
      <c r="C34" s="252">
        <v>180.991153</v>
      </c>
      <c r="D34" s="82">
        <v>2.8406000000000001E-2</v>
      </c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</row>
    <row r="35" spans="1:17" outlineLevel="3" x14ac:dyDescent="0.3">
      <c r="A35" s="234" t="s">
        <v>93</v>
      </c>
      <c r="B35" s="252">
        <v>6.2417365094799999</v>
      </c>
      <c r="C35" s="252">
        <v>257.09775100000002</v>
      </c>
      <c r="D35" s="82">
        <v>4.0349999999999997E-2</v>
      </c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</row>
    <row r="36" spans="1:17" outlineLevel="3" x14ac:dyDescent="0.3">
      <c r="A36" s="234" t="s">
        <v>97</v>
      </c>
      <c r="B36" s="252">
        <v>0.21312135684</v>
      </c>
      <c r="C36" s="252">
        <v>8.7784899999999997</v>
      </c>
      <c r="D36" s="82">
        <v>1.3780000000000001E-3</v>
      </c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</row>
    <row r="37" spans="1:17" outlineLevel="3" x14ac:dyDescent="0.3">
      <c r="A37" s="234" t="s">
        <v>158</v>
      </c>
      <c r="B37" s="252">
        <v>0.99706570269000006</v>
      </c>
      <c r="C37" s="252">
        <v>41.069235999999997</v>
      </c>
      <c r="D37" s="82">
        <v>6.4460000000000003E-3</v>
      </c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</row>
    <row r="38" spans="1:17" outlineLevel="3" x14ac:dyDescent="0.3">
      <c r="A38" s="234" t="s">
        <v>218</v>
      </c>
      <c r="B38" s="252">
        <v>0.99733690863000002</v>
      </c>
      <c r="C38" s="252">
        <v>41.080407000000001</v>
      </c>
      <c r="D38" s="82">
        <v>6.4469999999999996E-3</v>
      </c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</row>
    <row r="39" spans="1:17" outlineLevel="3" x14ac:dyDescent="0.3">
      <c r="A39" s="234" t="s">
        <v>42</v>
      </c>
      <c r="B39" s="252">
        <v>0.43169817505000002</v>
      </c>
      <c r="C39" s="252">
        <v>17.781690999999999</v>
      </c>
      <c r="D39" s="82">
        <v>2.7910000000000001E-3</v>
      </c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</row>
    <row r="40" spans="1:17" outlineLevel="3" x14ac:dyDescent="0.3">
      <c r="A40" s="234" t="s">
        <v>95</v>
      </c>
      <c r="B40" s="252">
        <v>6.0694195940000001E-2</v>
      </c>
      <c r="C40" s="252">
        <v>2.5</v>
      </c>
      <c r="D40" s="82">
        <v>3.9199999999999999E-4</v>
      </c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</row>
    <row r="41" spans="1:17" outlineLevel="3" x14ac:dyDescent="0.3">
      <c r="A41" s="234" t="s">
        <v>147</v>
      </c>
      <c r="B41" s="252">
        <v>0.13352723106</v>
      </c>
      <c r="C41" s="252">
        <v>5.5</v>
      </c>
      <c r="D41" s="82">
        <v>8.6300000000000005E-4</v>
      </c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</row>
    <row r="42" spans="1:17" ht="14" outlineLevel="2" x14ac:dyDescent="0.35">
      <c r="A42" s="30" t="s">
        <v>118</v>
      </c>
      <c r="B42" s="39">
        <f>SUM(B$43:B$43)</f>
        <v>3.6924018369999999E-2</v>
      </c>
      <c r="C42" s="39">
        <f>SUM(C$43:C$43)</f>
        <v>1.5209040090199999</v>
      </c>
      <c r="D42" s="128">
        <f>SUM(D$43:D$43)</f>
        <v>2.3900000000000001E-4</v>
      </c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</row>
    <row r="43" spans="1:17" outlineLevel="3" x14ac:dyDescent="0.3">
      <c r="A43" s="234" t="s">
        <v>30</v>
      </c>
      <c r="B43" s="252">
        <v>3.6924018369999999E-2</v>
      </c>
      <c r="C43" s="252">
        <v>1.5209040090199999</v>
      </c>
      <c r="D43" s="82">
        <v>2.3900000000000001E-4</v>
      </c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</row>
    <row r="44" spans="1:17" ht="14.5" outlineLevel="1" x14ac:dyDescent="0.35">
      <c r="A44" s="144" t="s">
        <v>62</v>
      </c>
      <c r="B44" s="71">
        <f>B$45+B$54+B$64+B$66+B$73+B$75+B$77</f>
        <v>106.78363861880999</v>
      </c>
      <c r="C44" s="71">
        <f>C$45+C$54+C$64+C$66+C$73+C$75+C$77</f>
        <v>4398.4287530676011</v>
      </c>
      <c r="D44" s="190">
        <f>D$45+D$54+D$64+D$66+D$73+D$75+D$77</f>
        <v>0.69030999999999998</v>
      </c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</row>
    <row r="45" spans="1:17" ht="14" outlineLevel="2" x14ac:dyDescent="0.35">
      <c r="A45" s="30" t="s">
        <v>177</v>
      </c>
      <c r="B45" s="39">
        <f>SUM(B$46:B$53)</f>
        <v>74.356578482329994</v>
      </c>
      <c r="C45" s="39">
        <f>SUM(C$46:C$53)</f>
        <v>3062.7549033411201</v>
      </c>
      <c r="D45" s="128">
        <f>SUM(D$46:D$53)</f>
        <v>0.48068100000000002</v>
      </c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</row>
    <row r="46" spans="1:17" outlineLevel="3" x14ac:dyDescent="0.3">
      <c r="A46" s="234" t="s">
        <v>109</v>
      </c>
      <c r="B46" s="252">
        <v>1.043424771E-2</v>
      </c>
      <c r="C46" s="252">
        <v>0.42978770641000003</v>
      </c>
      <c r="D46" s="82">
        <v>6.7000000000000002E-5</v>
      </c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</row>
    <row r="47" spans="1:17" outlineLevel="3" x14ac:dyDescent="0.3">
      <c r="A47" s="234" t="s">
        <v>230</v>
      </c>
      <c r="B47" s="252">
        <v>7.7671940590000002E-2</v>
      </c>
      <c r="C47" s="252">
        <v>3.1993149999999999</v>
      </c>
      <c r="D47" s="82">
        <v>5.0199999999999995E-4</v>
      </c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</row>
    <row r="48" spans="1:17" outlineLevel="3" x14ac:dyDescent="0.3">
      <c r="A48" s="234" t="s">
        <v>53</v>
      </c>
      <c r="B48" s="252">
        <v>0.14990297849000001</v>
      </c>
      <c r="C48" s="252">
        <v>6.1745186743899998</v>
      </c>
      <c r="D48" s="82">
        <v>9.6900000000000003E-4</v>
      </c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</row>
    <row r="49" spans="1:17" outlineLevel="3" x14ac:dyDescent="0.3">
      <c r="A49" s="234" t="s">
        <v>98</v>
      </c>
      <c r="B49" s="252">
        <v>2.9807902723800002</v>
      </c>
      <c r="C49" s="252">
        <v>122.77904939731</v>
      </c>
      <c r="D49" s="82">
        <v>1.9269000000000001E-2</v>
      </c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</row>
    <row r="50" spans="1:17" outlineLevel="3" x14ac:dyDescent="0.3">
      <c r="A50" s="234" t="s">
        <v>168</v>
      </c>
      <c r="B50" s="252">
        <v>43.90139345339</v>
      </c>
      <c r="C50" s="252">
        <v>1808.30278648276</v>
      </c>
      <c r="D50" s="82">
        <v>0.28380300000000003</v>
      </c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</row>
    <row r="51" spans="1:17" outlineLevel="3" x14ac:dyDescent="0.3">
      <c r="A51" s="234" t="s">
        <v>135</v>
      </c>
      <c r="B51" s="252">
        <v>14.660313455240001</v>
      </c>
      <c r="C51" s="252">
        <v>603.85977725224996</v>
      </c>
      <c r="D51" s="82">
        <v>9.4771999999999995E-2</v>
      </c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</row>
    <row r="52" spans="1:17" outlineLevel="3" x14ac:dyDescent="0.3">
      <c r="A52" s="234" t="s">
        <v>150</v>
      </c>
      <c r="B52" s="252">
        <v>12.46188876167</v>
      </c>
      <c r="C52" s="252">
        <v>513.30644428154994</v>
      </c>
      <c r="D52" s="82">
        <v>8.0560999999999994E-2</v>
      </c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137"/>
      <c r="P52" s="137"/>
      <c r="Q52" s="137"/>
    </row>
    <row r="53" spans="1:17" outlineLevel="3" x14ac:dyDescent="0.3">
      <c r="A53" s="234" t="s">
        <v>145</v>
      </c>
      <c r="B53" s="252">
        <v>0.11418337285999999</v>
      </c>
      <c r="C53" s="252">
        <v>4.7032245464500004</v>
      </c>
      <c r="D53" s="82">
        <v>7.3800000000000005E-4</v>
      </c>
      <c r="E53" s="137"/>
      <c r="F53" s="137"/>
      <c r="G53" s="137"/>
      <c r="H53" s="137"/>
      <c r="I53" s="137"/>
      <c r="J53" s="137"/>
      <c r="K53" s="137"/>
      <c r="L53" s="137"/>
      <c r="M53" s="137"/>
      <c r="N53" s="137"/>
      <c r="O53" s="137"/>
      <c r="P53" s="137"/>
      <c r="Q53" s="137"/>
    </row>
    <row r="54" spans="1:17" ht="14" outlineLevel="2" x14ac:dyDescent="0.35">
      <c r="A54" s="30" t="s">
        <v>99</v>
      </c>
      <c r="B54" s="39">
        <f>SUM(B$55:B$63)</f>
        <v>7.732883317789998</v>
      </c>
      <c r="C54" s="39">
        <f>SUM(C$55:C$63)</f>
        <v>318.51823714815998</v>
      </c>
      <c r="D54" s="128">
        <f>SUM(D$55:D$63)</f>
        <v>4.9992000000000009E-2</v>
      </c>
      <c r="E54" s="137"/>
      <c r="F54" s="137"/>
      <c r="G54" s="137"/>
      <c r="H54" s="137"/>
      <c r="I54" s="137"/>
      <c r="J54" s="137"/>
      <c r="K54" s="137"/>
      <c r="L54" s="137"/>
      <c r="M54" s="137"/>
      <c r="N54" s="137"/>
      <c r="O54" s="137"/>
      <c r="P54" s="137"/>
      <c r="Q54" s="137"/>
    </row>
    <row r="55" spans="1:17" outlineLevel="3" x14ac:dyDescent="0.3">
      <c r="A55" s="234" t="s">
        <v>24</v>
      </c>
      <c r="B55" s="252">
        <v>2.4220302610000001E-2</v>
      </c>
      <c r="C55" s="252">
        <v>0.99763668660000004</v>
      </c>
      <c r="D55" s="82">
        <v>1.5699999999999999E-4</v>
      </c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  <c r="Q55" s="137"/>
    </row>
    <row r="56" spans="1:17" outlineLevel="3" x14ac:dyDescent="0.3">
      <c r="A56" s="234" t="s">
        <v>13</v>
      </c>
      <c r="B56" s="252">
        <v>0.22191983025000001</v>
      </c>
      <c r="C56" s="252">
        <v>9.1409000000000002</v>
      </c>
      <c r="D56" s="82">
        <v>1.4350000000000001E-3</v>
      </c>
      <c r="E56" s="137"/>
      <c r="F56" s="137"/>
      <c r="G56" s="137"/>
      <c r="H56" s="137"/>
      <c r="I56" s="137"/>
      <c r="J56" s="137"/>
      <c r="K56" s="137"/>
      <c r="L56" s="137"/>
      <c r="M56" s="137"/>
      <c r="N56" s="137"/>
      <c r="O56" s="137"/>
      <c r="P56" s="137"/>
      <c r="Q56" s="137"/>
    </row>
    <row r="57" spans="1:17" outlineLevel="3" x14ac:dyDescent="0.3">
      <c r="A57" s="234" t="s">
        <v>28</v>
      </c>
      <c r="B57" s="252">
        <v>5.1108297168899997</v>
      </c>
      <c r="C57" s="252">
        <v>210.51558712175</v>
      </c>
      <c r="D57" s="82">
        <v>3.3038999999999999E-2</v>
      </c>
      <c r="E57" s="137"/>
      <c r="F57" s="137"/>
      <c r="G57" s="137"/>
      <c r="H57" s="137"/>
      <c r="I57" s="137"/>
      <c r="J57" s="137"/>
      <c r="K57" s="137"/>
      <c r="L57" s="137"/>
      <c r="M57" s="137"/>
      <c r="N57" s="137"/>
      <c r="O57" s="137"/>
      <c r="P57" s="137"/>
      <c r="Q57" s="137"/>
    </row>
    <row r="58" spans="1:17" outlineLevel="3" x14ac:dyDescent="0.3">
      <c r="A58" s="234" t="s">
        <v>112</v>
      </c>
      <c r="B58" s="252">
        <v>0.22191983025000001</v>
      </c>
      <c r="C58" s="252">
        <v>9.1409000000000002</v>
      </c>
      <c r="D58" s="82">
        <v>1.4350000000000001E-3</v>
      </c>
      <c r="E58" s="137"/>
      <c r="F58" s="137"/>
      <c r="G58" s="137"/>
      <c r="H58" s="137"/>
      <c r="I58" s="137"/>
      <c r="J58" s="137"/>
      <c r="K58" s="137"/>
      <c r="L58" s="137"/>
      <c r="M58" s="137"/>
      <c r="N58" s="137"/>
      <c r="O58" s="137"/>
      <c r="P58" s="137"/>
      <c r="Q58" s="137"/>
    </row>
    <row r="59" spans="1:17" outlineLevel="3" x14ac:dyDescent="0.3">
      <c r="A59" s="234" t="s">
        <v>52</v>
      </c>
      <c r="B59" s="252">
        <v>0.62381732079999996</v>
      </c>
      <c r="C59" s="252">
        <v>25.695097825449999</v>
      </c>
      <c r="D59" s="82">
        <v>4.0330000000000001E-3</v>
      </c>
      <c r="E59" s="137"/>
      <c r="F59" s="137"/>
      <c r="G59" s="137"/>
      <c r="H59" s="137"/>
      <c r="I59" s="137"/>
      <c r="J59" s="137"/>
      <c r="K59" s="137"/>
      <c r="L59" s="137"/>
      <c r="M59" s="137"/>
      <c r="N59" s="137"/>
      <c r="O59" s="137"/>
      <c r="P59" s="137"/>
      <c r="Q59" s="137"/>
    </row>
    <row r="60" spans="1:17" outlineLevel="3" x14ac:dyDescent="0.3">
      <c r="A60" s="234" t="s">
        <v>114</v>
      </c>
      <c r="B60" s="252">
        <v>0.10975806808000001</v>
      </c>
      <c r="C60" s="252">
        <v>4.5209458001799998</v>
      </c>
      <c r="D60" s="82">
        <v>7.1000000000000002E-4</v>
      </c>
      <c r="E60" s="137"/>
      <c r="F60" s="137"/>
      <c r="G60" s="137"/>
      <c r="H60" s="137"/>
      <c r="I60" s="137"/>
      <c r="J60" s="137"/>
      <c r="K60" s="137"/>
      <c r="L60" s="137"/>
      <c r="M60" s="137"/>
      <c r="N60" s="137"/>
      <c r="O60" s="137"/>
      <c r="P60" s="137"/>
      <c r="Q60" s="137"/>
    </row>
    <row r="61" spans="1:17" outlineLevel="3" x14ac:dyDescent="0.3">
      <c r="A61" s="234" t="s">
        <v>140</v>
      </c>
      <c r="B61" s="252">
        <v>4.7255449999999998E-4</v>
      </c>
      <c r="C61" s="252">
        <v>1.9464567110000001E-2</v>
      </c>
      <c r="D61" s="82">
        <v>3.0000000000000001E-6</v>
      </c>
      <c r="E61" s="137"/>
      <c r="F61" s="137"/>
      <c r="G61" s="137"/>
      <c r="H61" s="137"/>
      <c r="I61" s="137"/>
      <c r="J61" s="137"/>
      <c r="K61" s="137"/>
      <c r="L61" s="137"/>
      <c r="M61" s="137"/>
      <c r="N61" s="137"/>
      <c r="O61" s="137"/>
      <c r="P61" s="137"/>
      <c r="Q61" s="137"/>
    </row>
    <row r="62" spans="1:17" outlineLevel="3" x14ac:dyDescent="0.3">
      <c r="A62" s="234" t="s">
        <v>223</v>
      </c>
      <c r="B62" s="252">
        <v>0.49759930437</v>
      </c>
      <c r="C62" s="252">
        <v>20.496165106549999</v>
      </c>
      <c r="D62" s="82">
        <v>3.2169999999999998E-3</v>
      </c>
      <c r="E62" s="137"/>
      <c r="F62" s="137"/>
      <c r="G62" s="137"/>
      <c r="H62" s="137"/>
      <c r="I62" s="137"/>
      <c r="J62" s="137"/>
      <c r="K62" s="137"/>
      <c r="L62" s="137"/>
      <c r="M62" s="137"/>
      <c r="N62" s="137"/>
      <c r="O62" s="137"/>
      <c r="P62" s="137"/>
      <c r="Q62" s="137"/>
    </row>
    <row r="63" spans="1:17" outlineLevel="3" x14ac:dyDescent="0.3">
      <c r="A63" s="234" t="s">
        <v>25</v>
      </c>
      <c r="B63" s="252">
        <v>0.92234639003999996</v>
      </c>
      <c r="C63" s="252">
        <v>37.99154004052</v>
      </c>
      <c r="D63" s="82">
        <v>5.9630000000000004E-3</v>
      </c>
      <c r="E63" s="137"/>
      <c r="F63" s="137"/>
      <c r="G63" s="137"/>
      <c r="H63" s="137"/>
      <c r="I63" s="137"/>
      <c r="J63" s="137"/>
      <c r="K63" s="137"/>
      <c r="L63" s="137"/>
      <c r="M63" s="137"/>
      <c r="N63" s="137"/>
      <c r="O63" s="137"/>
      <c r="P63" s="137"/>
      <c r="Q63" s="137"/>
    </row>
    <row r="64" spans="1:17" ht="14" outlineLevel="2" x14ac:dyDescent="0.35">
      <c r="A64" s="30" t="s">
        <v>214</v>
      </c>
      <c r="B64" s="39">
        <f>SUM(B$65:B$65)</f>
        <v>0.60585586000000002</v>
      </c>
      <c r="C64" s="39">
        <f>SUM(C$65:C$65)</f>
        <v>24.95526345899</v>
      </c>
      <c r="D64" s="128">
        <f>SUM(D$65:D$65)</f>
        <v>3.9170000000000003E-3</v>
      </c>
      <c r="E64" s="137"/>
      <c r="F64" s="137"/>
      <c r="G64" s="137"/>
      <c r="H64" s="137"/>
      <c r="I64" s="137"/>
      <c r="J64" s="137"/>
      <c r="K64" s="137"/>
      <c r="L64" s="137"/>
      <c r="M64" s="137"/>
      <c r="N64" s="137"/>
      <c r="O64" s="137"/>
      <c r="P64" s="137"/>
      <c r="Q64" s="137"/>
    </row>
    <row r="65" spans="1:17" outlineLevel="3" x14ac:dyDescent="0.3">
      <c r="A65" s="234" t="s">
        <v>123</v>
      </c>
      <c r="B65" s="252">
        <v>0.60585586000000002</v>
      </c>
      <c r="C65" s="252">
        <v>24.95526345899</v>
      </c>
      <c r="D65" s="82">
        <v>3.9170000000000003E-3</v>
      </c>
      <c r="E65" s="137"/>
      <c r="F65" s="137"/>
      <c r="G65" s="137"/>
      <c r="H65" s="137"/>
      <c r="I65" s="137"/>
      <c r="J65" s="137"/>
      <c r="K65" s="137"/>
      <c r="L65" s="137"/>
      <c r="M65" s="137"/>
      <c r="N65" s="137"/>
      <c r="O65" s="137"/>
      <c r="P65" s="137"/>
      <c r="Q65" s="137"/>
    </row>
    <row r="66" spans="1:17" ht="14" outlineLevel="2" x14ac:dyDescent="0.35">
      <c r="A66" s="30" t="s">
        <v>225</v>
      </c>
      <c r="B66" s="39">
        <f>SUM(B$67:B$72)</f>
        <v>1.6189729982400001</v>
      </c>
      <c r="C66" s="39">
        <f>SUM(C$67:C$72)</f>
        <v>66.685659693809995</v>
      </c>
      <c r="D66" s="128">
        <f>SUM(D$67:D$72)</f>
        <v>1.0465000000000002E-2</v>
      </c>
      <c r="E66" s="137"/>
      <c r="F66" s="137"/>
      <c r="G66" s="137"/>
      <c r="H66" s="137"/>
      <c r="I66" s="137"/>
      <c r="J66" s="137"/>
      <c r="K66" s="137"/>
      <c r="L66" s="137"/>
      <c r="M66" s="137"/>
      <c r="N66" s="137"/>
      <c r="O66" s="137"/>
      <c r="P66" s="137"/>
      <c r="Q66" s="137"/>
    </row>
    <row r="67" spans="1:17" outlineLevel="3" x14ac:dyDescent="0.3">
      <c r="A67" s="234" t="s">
        <v>64</v>
      </c>
      <c r="B67" s="252">
        <v>0.72123944831999998</v>
      </c>
      <c r="C67" s="252">
        <v>29.707924999999999</v>
      </c>
      <c r="D67" s="82">
        <v>4.6620000000000003E-3</v>
      </c>
      <c r="E67" s="137"/>
      <c r="F67" s="137"/>
      <c r="G67" s="137"/>
      <c r="H67" s="137"/>
      <c r="I67" s="137"/>
      <c r="J67" s="137"/>
      <c r="K67" s="137"/>
      <c r="L67" s="137"/>
      <c r="M67" s="137"/>
      <c r="N67" s="137"/>
      <c r="O67" s="137"/>
      <c r="P67" s="137"/>
      <c r="Q67" s="137"/>
    </row>
    <row r="68" spans="1:17" outlineLevel="3" x14ac:dyDescent="0.3">
      <c r="A68" s="234" t="s">
        <v>81</v>
      </c>
      <c r="B68" s="252">
        <v>5.6732920000000002E-5</v>
      </c>
      <c r="C68" s="252">
        <v>2.33683452E-3</v>
      </c>
      <c r="D68" s="82">
        <v>0</v>
      </c>
      <c r="E68" s="137"/>
      <c r="F68" s="137"/>
      <c r="G68" s="137"/>
      <c r="H68" s="137"/>
      <c r="I68" s="137"/>
      <c r="J68" s="137"/>
      <c r="K68" s="137"/>
      <c r="L68" s="137"/>
      <c r="M68" s="137"/>
      <c r="N68" s="137"/>
      <c r="O68" s="137"/>
      <c r="P68" s="137"/>
      <c r="Q68" s="137"/>
    </row>
    <row r="69" spans="1:17" outlineLevel="3" x14ac:dyDescent="0.3">
      <c r="A69" s="234" t="s">
        <v>176</v>
      </c>
      <c r="B69" s="252">
        <v>4.3121734999999996E-3</v>
      </c>
      <c r="C69" s="252">
        <v>0.17761885763999999</v>
      </c>
      <c r="D69" s="82">
        <v>2.8E-5</v>
      </c>
      <c r="E69" s="137"/>
      <c r="F69" s="137"/>
      <c r="G69" s="137"/>
      <c r="H69" s="137"/>
      <c r="I69" s="137"/>
      <c r="J69" s="137"/>
      <c r="K69" s="137"/>
      <c r="L69" s="137"/>
      <c r="M69" s="137"/>
      <c r="N69" s="137"/>
      <c r="O69" s="137"/>
      <c r="P69" s="137"/>
      <c r="Q69" s="137"/>
    </row>
    <row r="70" spans="1:17" outlineLevel="3" x14ac:dyDescent="0.3">
      <c r="A70" s="234" t="s">
        <v>175</v>
      </c>
      <c r="B70" s="252">
        <v>0.23159804617999999</v>
      </c>
      <c r="C70" s="252">
        <v>9.5395466816300001</v>
      </c>
      <c r="D70" s="82">
        <v>1.4970000000000001E-3</v>
      </c>
      <c r="E70" s="137"/>
      <c r="F70" s="137"/>
      <c r="G70" s="137"/>
      <c r="H70" s="137"/>
      <c r="I70" s="137"/>
      <c r="J70" s="137"/>
      <c r="K70" s="137"/>
      <c r="L70" s="137"/>
      <c r="M70" s="137"/>
      <c r="N70" s="137"/>
      <c r="O70" s="137"/>
      <c r="P70" s="137"/>
      <c r="Q70" s="137"/>
    </row>
    <row r="71" spans="1:17" outlineLevel="3" x14ac:dyDescent="0.3">
      <c r="A71" s="234" t="s">
        <v>50</v>
      </c>
      <c r="B71" s="252">
        <v>0.48696274988999999</v>
      </c>
      <c r="C71" s="252">
        <v>20.058044364200001</v>
      </c>
      <c r="D71" s="82">
        <v>3.1480000000000002E-3</v>
      </c>
      <c r="E71" s="137"/>
      <c r="F71" s="137"/>
      <c r="G71" s="137"/>
      <c r="H71" s="137"/>
      <c r="I71" s="137"/>
      <c r="J71" s="137"/>
      <c r="K71" s="137"/>
      <c r="L71" s="137"/>
      <c r="M71" s="137"/>
      <c r="N71" s="137"/>
      <c r="O71" s="137"/>
      <c r="P71" s="137"/>
      <c r="Q71" s="137"/>
    </row>
    <row r="72" spans="1:17" outlineLevel="3" x14ac:dyDescent="0.3">
      <c r="A72" s="234" t="s">
        <v>59</v>
      </c>
      <c r="B72" s="252">
        <v>0.17480384742999999</v>
      </c>
      <c r="C72" s="252">
        <v>7.2001879558199997</v>
      </c>
      <c r="D72" s="82">
        <v>1.1299999999999999E-3</v>
      </c>
      <c r="E72" s="137"/>
      <c r="F72" s="137"/>
      <c r="G72" s="137"/>
      <c r="H72" s="137"/>
      <c r="I72" s="137"/>
      <c r="J72" s="137"/>
      <c r="K72" s="137"/>
      <c r="L72" s="137"/>
      <c r="M72" s="137"/>
      <c r="N72" s="137"/>
      <c r="O72" s="137"/>
      <c r="P72" s="137"/>
      <c r="Q72" s="137"/>
    </row>
    <row r="73" spans="1:17" ht="14" outlineLevel="2" x14ac:dyDescent="0.35">
      <c r="A73" s="30" t="s">
        <v>41</v>
      </c>
      <c r="B73" s="39">
        <f>SUM(B$74:B$74)</f>
        <v>15.219165084</v>
      </c>
      <c r="C73" s="39">
        <f>SUM(C$74:C$74)</f>
        <v>626.87893172647</v>
      </c>
      <c r="D73" s="128">
        <f>SUM(D$74:D$74)</f>
        <v>9.8385E-2</v>
      </c>
      <c r="E73" s="137"/>
      <c r="F73" s="137"/>
      <c r="G73" s="137"/>
      <c r="H73" s="137"/>
      <c r="I73" s="137"/>
      <c r="J73" s="137"/>
      <c r="K73" s="137"/>
      <c r="L73" s="137"/>
      <c r="M73" s="137"/>
      <c r="N73" s="137"/>
      <c r="O73" s="137"/>
      <c r="P73" s="137"/>
      <c r="Q73" s="137"/>
    </row>
    <row r="74" spans="1:17" outlineLevel="3" x14ac:dyDescent="0.3">
      <c r="A74" s="234" t="s">
        <v>49</v>
      </c>
      <c r="B74" s="252">
        <v>15.219165084</v>
      </c>
      <c r="C74" s="252">
        <v>626.87893172647</v>
      </c>
      <c r="D74" s="82">
        <v>9.8385E-2</v>
      </c>
      <c r="E74" s="137"/>
      <c r="F74" s="137"/>
      <c r="G74" s="137"/>
      <c r="H74" s="137"/>
      <c r="I74" s="137"/>
      <c r="J74" s="137"/>
      <c r="K74" s="137"/>
      <c r="L74" s="137"/>
      <c r="M74" s="137"/>
      <c r="N74" s="137"/>
      <c r="O74" s="137"/>
      <c r="P74" s="137"/>
      <c r="Q74" s="137"/>
    </row>
    <row r="75" spans="1:17" ht="14" outlineLevel="2" x14ac:dyDescent="0.35">
      <c r="A75" s="30" t="s">
        <v>208</v>
      </c>
      <c r="B75" s="39">
        <f>SUM(B$76:B$76)</f>
        <v>3</v>
      </c>
      <c r="C75" s="39">
        <f>SUM(C$76:C$76)</f>
        <v>123.5703</v>
      </c>
      <c r="D75" s="128">
        <f>SUM(D$76:D$76)</f>
        <v>1.9394000000000002E-2</v>
      </c>
      <c r="E75" s="137"/>
      <c r="F75" s="137"/>
      <c r="G75" s="137"/>
      <c r="H75" s="137"/>
      <c r="I75" s="137"/>
      <c r="J75" s="137"/>
      <c r="K75" s="137"/>
      <c r="L75" s="137"/>
      <c r="M75" s="137"/>
      <c r="N75" s="137"/>
      <c r="O75" s="137"/>
      <c r="P75" s="137"/>
      <c r="Q75" s="137"/>
    </row>
    <row r="76" spans="1:17" outlineLevel="3" x14ac:dyDescent="0.3">
      <c r="A76" s="234" t="s">
        <v>120</v>
      </c>
      <c r="B76" s="252">
        <v>3</v>
      </c>
      <c r="C76" s="252">
        <v>123.5703</v>
      </c>
      <c r="D76" s="82">
        <v>1.9394000000000002E-2</v>
      </c>
      <c r="E76" s="137"/>
      <c r="F76" s="137"/>
      <c r="G76" s="137"/>
      <c r="H76" s="137"/>
      <c r="I76" s="137"/>
      <c r="J76" s="137"/>
      <c r="K76" s="137"/>
      <c r="L76" s="137"/>
      <c r="M76" s="137"/>
      <c r="N76" s="137"/>
      <c r="O76" s="137"/>
      <c r="P76" s="137"/>
      <c r="Q76" s="137"/>
    </row>
    <row r="77" spans="1:17" ht="14" outlineLevel="2" x14ac:dyDescent="0.35">
      <c r="A77" s="30" t="s">
        <v>180</v>
      </c>
      <c r="B77" s="39">
        <f>SUM(B$78:B$78)</f>
        <v>4.2501828764500003</v>
      </c>
      <c r="C77" s="39">
        <f>SUM(C$78:C$78)</f>
        <v>175.06545769905</v>
      </c>
      <c r="D77" s="128">
        <f>SUM(D$78:D$78)</f>
        <v>2.7476E-2</v>
      </c>
      <c r="E77" s="137"/>
      <c r="F77" s="137"/>
      <c r="G77" s="137"/>
      <c r="H77" s="137"/>
      <c r="I77" s="137"/>
      <c r="J77" s="137"/>
      <c r="K77" s="137"/>
      <c r="L77" s="137"/>
      <c r="M77" s="137"/>
      <c r="N77" s="137"/>
      <c r="O77" s="137"/>
      <c r="P77" s="137"/>
      <c r="Q77" s="137"/>
    </row>
    <row r="78" spans="1:17" outlineLevel="3" x14ac:dyDescent="0.3">
      <c r="A78" s="234" t="s">
        <v>150</v>
      </c>
      <c r="B78" s="252">
        <v>4.2501828764500003</v>
      </c>
      <c r="C78" s="252">
        <v>175.06545769905</v>
      </c>
      <c r="D78" s="82">
        <v>2.7476E-2</v>
      </c>
      <c r="E78" s="137"/>
      <c r="F78" s="137"/>
      <c r="G78" s="137"/>
      <c r="H78" s="137"/>
      <c r="I78" s="137"/>
      <c r="J78" s="137"/>
      <c r="K78" s="137"/>
      <c r="L78" s="137"/>
      <c r="M78" s="137"/>
      <c r="N78" s="137"/>
      <c r="O78" s="137"/>
      <c r="P78" s="137"/>
      <c r="Q78" s="137"/>
    </row>
    <row r="79" spans="1:17" ht="14.5" x14ac:dyDescent="0.35">
      <c r="A79" s="184" t="s">
        <v>14</v>
      </c>
      <c r="B79" s="88">
        <f>B$80+B$96</f>
        <v>7.1089457616999985</v>
      </c>
      <c r="C79" s="88">
        <f>C$80+C$96</f>
        <v>292.81818681853997</v>
      </c>
      <c r="D79" s="199">
        <f>D$80+D$96</f>
        <v>4.5955000000000003E-2</v>
      </c>
      <c r="E79" s="137"/>
      <c r="F79" s="137"/>
      <c r="G79" s="137"/>
      <c r="H79" s="137"/>
      <c r="I79" s="137"/>
      <c r="J79" s="137"/>
      <c r="K79" s="137"/>
      <c r="L79" s="137"/>
      <c r="M79" s="137"/>
      <c r="N79" s="137"/>
      <c r="O79" s="137"/>
      <c r="P79" s="137"/>
      <c r="Q79" s="137"/>
    </row>
    <row r="80" spans="1:17" ht="14.5" outlineLevel="1" x14ac:dyDescent="0.35">
      <c r="A80" s="144" t="s">
        <v>51</v>
      </c>
      <c r="B80" s="71">
        <f>B$81+B$86+B$94</f>
        <v>1.7001961916299999</v>
      </c>
      <c r="C80" s="71">
        <f>C$81+C$86+C$94</f>
        <v>70.031251152829995</v>
      </c>
      <c r="D80" s="190">
        <f>D$81+D$86+D$94</f>
        <v>1.0990000000000002E-2</v>
      </c>
      <c r="E80" s="137"/>
      <c r="F80" s="137"/>
      <c r="G80" s="137"/>
      <c r="H80" s="137"/>
      <c r="I80" s="137"/>
      <c r="J80" s="137"/>
      <c r="K80" s="137"/>
      <c r="L80" s="137"/>
      <c r="M80" s="137"/>
      <c r="N80" s="137"/>
      <c r="O80" s="137"/>
      <c r="P80" s="137"/>
      <c r="Q80" s="137"/>
    </row>
    <row r="81" spans="1:17" ht="14" outlineLevel="2" x14ac:dyDescent="0.35">
      <c r="A81" s="30" t="s">
        <v>200</v>
      </c>
      <c r="B81" s="39">
        <f>SUM(B$82:B$85)</f>
        <v>0.19361476665999999</v>
      </c>
      <c r="C81" s="39">
        <f>SUM(C$82:C$85)</f>
        <v>7.9750116000000002</v>
      </c>
      <c r="D81" s="128">
        <f>SUM(D$82:D$85)</f>
        <v>1.2509999999999999E-3</v>
      </c>
      <c r="E81" s="137"/>
      <c r="F81" s="137"/>
      <c r="G81" s="137"/>
      <c r="H81" s="137"/>
      <c r="I81" s="137"/>
      <c r="J81" s="137"/>
      <c r="K81" s="137"/>
      <c r="L81" s="137"/>
      <c r="M81" s="137"/>
      <c r="N81" s="137"/>
      <c r="O81" s="137"/>
      <c r="P81" s="137"/>
      <c r="Q81" s="137"/>
    </row>
    <row r="82" spans="1:17" outlineLevel="3" x14ac:dyDescent="0.3">
      <c r="A82" s="234" t="s">
        <v>113</v>
      </c>
      <c r="B82" s="252">
        <v>2.8162E-7</v>
      </c>
      <c r="C82" s="252">
        <v>1.1600000000000001E-5</v>
      </c>
      <c r="D82" s="82">
        <v>0</v>
      </c>
      <c r="E82" s="137"/>
      <c r="F82" s="137"/>
      <c r="G82" s="137"/>
      <c r="H82" s="137"/>
      <c r="I82" s="137"/>
      <c r="J82" s="137"/>
      <c r="K82" s="137"/>
      <c r="L82" s="137"/>
      <c r="M82" s="137"/>
      <c r="N82" s="137"/>
      <c r="O82" s="137"/>
      <c r="P82" s="137"/>
      <c r="Q82" s="137"/>
    </row>
    <row r="83" spans="1:17" outlineLevel="3" x14ac:dyDescent="0.3">
      <c r="A83" s="234" t="s">
        <v>76</v>
      </c>
      <c r="B83" s="252">
        <v>6.0087253979999998E-2</v>
      </c>
      <c r="C83" s="252">
        <v>2.4750000000000001</v>
      </c>
      <c r="D83" s="82">
        <v>3.88E-4</v>
      </c>
      <c r="E83" s="137"/>
      <c r="F83" s="137"/>
      <c r="G83" s="137"/>
      <c r="H83" s="137"/>
      <c r="I83" s="137"/>
      <c r="J83" s="137"/>
      <c r="K83" s="137"/>
      <c r="L83" s="137"/>
      <c r="M83" s="137"/>
      <c r="N83" s="137"/>
      <c r="O83" s="137"/>
      <c r="P83" s="137"/>
      <c r="Q83" s="137"/>
    </row>
    <row r="84" spans="1:17" outlineLevel="3" x14ac:dyDescent="0.3">
      <c r="A84" s="234" t="s">
        <v>164</v>
      </c>
      <c r="B84" s="252">
        <v>8.4971874310000001E-2</v>
      </c>
      <c r="C84" s="252">
        <v>3.5</v>
      </c>
      <c r="D84" s="82">
        <v>5.4900000000000001E-4</v>
      </c>
      <c r="E84" s="137"/>
      <c r="F84" s="137"/>
      <c r="G84" s="137"/>
      <c r="H84" s="137"/>
      <c r="I84" s="137"/>
      <c r="J84" s="137"/>
      <c r="K84" s="137"/>
      <c r="L84" s="137"/>
      <c r="M84" s="137"/>
      <c r="N84" s="137"/>
      <c r="O84" s="137"/>
      <c r="P84" s="137"/>
      <c r="Q84" s="137"/>
    </row>
    <row r="85" spans="1:17" outlineLevel="3" x14ac:dyDescent="0.3">
      <c r="A85" s="234" t="s">
        <v>0</v>
      </c>
      <c r="B85" s="252">
        <v>4.8555356750000001E-2</v>
      </c>
      <c r="C85" s="252">
        <v>2</v>
      </c>
      <c r="D85" s="82">
        <v>3.1399999999999999E-4</v>
      </c>
      <c r="E85" s="137"/>
      <c r="F85" s="137"/>
      <c r="G85" s="137"/>
      <c r="H85" s="137"/>
      <c r="I85" s="137"/>
      <c r="J85" s="137"/>
      <c r="K85" s="137"/>
      <c r="L85" s="137"/>
      <c r="M85" s="137"/>
      <c r="N85" s="137"/>
      <c r="O85" s="137"/>
      <c r="P85" s="137"/>
      <c r="Q85" s="137"/>
    </row>
    <row r="86" spans="1:17" ht="14" outlineLevel="2" x14ac:dyDescent="0.35">
      <c r="A86" s="30" t="s">
        <v>118</v>
      </c>
      <c r="B86" s="39">
        <f>SUM(B$87:B$93)</f>
        <v>1.50655824828</v>
      </c>
      <c r="C86" s="39">
        <f>SUM(C$87:C$93)</f>
        <v>62.055284902829996</v>
      </c>
      <c r="D86" s="128">
        <f>SUM(D$87:D$93)</f>
        <v>9.7390000000000011E-3</v>
      </c>
      <c r="E86" s="137"/>
      <c r="F86" s="137"/>
      <c r="G86" s="137"/>
      <c r="H86" s="137"/>
      <c r="I86" s="137"/>
      <c r="J86" s="137"/>
      <c r="K86" s="137"/>
      <c r="L86" s="137"/>
      <c r="M86" s="137"/>
      <c r="N86" s="137"/>
      <c r="O86" s="137"/>
      <c r="P86" s="137"/>
      <c r="Q86" s="137"/>
    </row>
    <row r="87" spans="1:17" outlineLevel="3" x14ac:dyDescent="0.3">
      <c r="A87" s="234" t="s">
        <v>143</v>
      </c>
      <c r="B87" s="252">
        <v>7.2531236449999995E-2</v>
      </c>
      <c r="C87" s="252">
        <v>2.9875688828999998</v>
      </c>
      <c r="D87" s="82">
        <v>4.6900000000000002E-4</v>
      </c>
      <c r="E87" s="137"/>
      <c r="F87" s="137"/>
      <c r="G87" s="137"/>
      <c r="H87" s="137"/>
      <c r="I87" s="137"/>
      <c r="J87" s="137"/>
      <c r="K87" s="137"/>
      <c r="L87" s="137"/>
      <c r="M87" s="137"/>
      <c r="N87" s="137"/>
      <c r="O87" s="137"/>
      <c r="P87" s="137"/>
      <c r="Q87" s="137"/>
    </row>
    <row r="88" spans="1:17" outlineLevel="3" x14ac:dyDescent="0.3">
      <c r="A88" s="234" t="s">
        <v>128</v>
      </c>
      <c r="B88" s="252">
        <v>8.6666666800000007E-3</v>
      </c>
      <c r="C88" s="252">
        <v>0.35698086722</v>
      </c>
      <c r="D88" s="82">
        <v>5.5999999999999999E-5</v>
      </c>
      <c r="E88" s="137"/>
      <c r="F88" s="137"/>
      <c r="G88" s="137"/>
      <c r="H88" s="137"/>
      <c r="I88" s="137"/>
      <c r="J88" s="137"/>
      <c r="K88" s="137"/>
      <c r="L88" s="137"/>
      <c r="M88" s="137"/>
      <c r="N88" s="137"/>
      <c r="O88" s="137"/>
      <c r="P88" s="137"/>
      <c r="Q88" s="137"/>
    </row>
    <row r="89" spans="1:17" outlineLevel="3" x14ac:dyDescent="0.3">
      <c r="A89" s="234" t="s">
        <v>202</v>
      </c>
      <c r="B89" s="252">
        <v>6.66666664E-3</v>
      </c>
      <c r="C89" s="252">
        <v>0.27460066557000001</v>
      </c>
      <c r="D89" s="82">
        <v>4.3000000000000002E-5</v>
      </c>
      <c r="E89" s="137"/>
      <c r="F89" s="137"/>
      <c r="G89" s="137"/>
      <c r="H89" s="137"/>
      <c r="I89" s="137"/>
      <c r="J89" s="137"/>
      <c r="K89" s="137"/>
      <c r="L89" s="137"/>
      <c r="M89" s="137"/>
      <c r="N89" s="137"/>
      <c r="O89" s="137"/>
      <c r="P89" s="137"/>
      <c r="Q89" s="137"/>
    </row>
    <row r="90" spans="1:17" outlineLevel="3" x14ac:dyDescent="0.3">
      <c r="A90" s="234" t="s">
        <v>185</v>
      </c>
      <c r="B90" s="252">
        <v>9.3333333199999997E-3</v>
      </c>
      <c r="C90" s="252">
        <v>0.38444093278000002</v>
      </c>
      <c r="D90" s="82">
        <v>6.0000000000000002E-5</v>
      </c>
      <c r="E90" s="137"/>
      <c r="F90" s="137"/>
      <c r="G90" s="137"/>
      <c r="H90" s="137"/>
      <c r="I90" s="137"/>
      <c r="J90" s="137"/>
      <c r="K90" s="137"/>
      <c r="L90" s="137"/>
      <c r="M90" s="137"/>
      <c r="N90" s="137"/>
      <c r="O90" s="137"/>
      <c r="P90" s="137"/>
      <c r="Q90" s="137"/>
    </row>
    <row r="91" spans="1:17" outlineLevel="3" x14ac:dyDescent="0.3">
      <c r="A91" s="234" t="s">
        <v>63</v>
      </c>
      <c r="B91" s="252">
        <v>0.35508335686999998</v>
      </c>
      <c r="C91" s="252">
        <v>14.62591897767</v>
      </c>
      <c r="D91" s="82">
        <v>2.2950000000000002E-3</v>
      </c>
      <c r="E91" s="137"/>
      <c r="F91" s="137"/>
      <c r="G91" s="137"/>
      <c r="H91" s="137"/>
      <c r="I91" s="137"/>
      <c r="J91" s="137"/>
      <c r="K91" s="137"/>
      <c r="L91" s="137"/>
      <c r="M91" s="137"/>
      <c r="N91" s="137"/>
      <c r="O91" s="137"/>
      <c r="P91" s="137"/>
      <c r="Q91" s="137"/>
    </row>
    <row r="92" spans="1:17" outlineLevel="3" x14ac:dyDescent="0.3">
      <c r="A92" s="234" t="s">
        <v>182</v>
      </c>
      <c r="B92" s="252">
        <v>0.29310655903999999</v>
      </c>
      <c r="C92" s="252">
        <v>12.07308847749</v>
      </c>
      <c r="D92" s="82">
        <v>1.895E-3</v>
      </c>
      <c r="E92" s="137"/>
      <c r="F92" s="137"/>
      <c r="G92" s="137"/>
      <c r="H92" s="137"/>
      <c r="I92" s="137"/>
      <c r="J92" s="137"/>
      <c r="K92" s="137"/>
      <c r="L92" s="137"/>
      <c r="M92" s="137"/>
      <c r="N92" s="137"/>
      <c r="O92" s="137"/>
      <c r="P92" s="137"/>
      <c r="Q92" s="137"/>
    </row>
    <row r="93" spans="1:17" outlineLevel="3" x14ac:dyDescent="0.3">
      <c r="A93" s="234" t="s">
        <v>215</v>
      </c>
      <c r="B93" s="252">
        <v>0.76117042928</v>
      </c>
      <c r="C93" s="252">
        <v>31.3526860992</v>
      </c>
      <c r="D93" s="82">
        <v>4.921E-3</v>
      </c>
      <c r="E93" s="137"/>
      <c r="F93" s="137"/>
      <c r="G93" s="137"/>
      <c r="H93" s="137"/>
      <c r="I93" s="137"/>
      <c r="J93" s="137"/>
      <c r="K93" s="137"/>
      <c r="L93" s="137"/>
      <c r="M93" s="137"/>
      <c r="N93" s="137"/>
      <c r="O93" s="137"/>
      <c r="P93" s="137"/>
      <c r="Q93" s="137"/>
    </row>
    <row r="94" spans="1:17" ht="14" outlineLevel="2" x14ac:dyDescent="0.35">
      <c r="A94" s="30" t="s">
        <v>141</v>
      </c>
      <c r="B94" s="39">
        <f>SUM(B$95:B$95)</f>
        <v>2.3176690000000001E-5</v>
      </c>
      <c r="C94" s="39">
        <f>SUM(C$95:C$95)</f>
        <v>9.5465000000000003E-4</v>
      </c>
      <c r="D94" s="128">
        <f>SUM(D$95:D$95)</f>
        <v>0</v>
      </c>
      <c r="E94" s="137"/>
      <c r="F94" s="137"/>
      <c r="G94" s="137"/>
      <c r="H94" s="137"/>
      <c r="I94" s="137"/>
      <c r="J94" s="137"/>
      <c r="K94" s="137"/>
      <c r="L94" s="137"/>
      <c r="M94" s="137"/>
      <c r="N94" s="137"/>
      <c r="O94" s="137"/>
      <c r="P94" s="137"/>
      <c r="Q94" s="137"/>
    </row>
    <row r="95" spans="1:17" outlineLevel="3" x14ac:dyDescent="0.3">
      <c r="A95" s="234" t="s">
        <v>69</v>
      </c>
      <c r="B95" s="252">
        <v>2.3176690000000001E-5</v>
      </c>
      <c r="C95" s="252">
        <v>9.5465000000000003E-4</v>
      </c>
      <c r="D95" s="82">
        <v>0</v>
      </c>
      <c r="E95" s="137"/>
      <c r="F95" s="137"/>
      <c r="G95" s="137"/>
      <c r="H95" s="137"/>
      <c r="I95" s="137"/>
      <c r="J95" s="137"/>
      <c r="K95" s="137"/>
      <c r="L95" s="137"/>
      <c r="M95" s="137"/>
      <c r="N95" s="137"/>
      <c r="O95" s="137"/>
      <c r="P95" s="137"/>
      <c r="Q95" s="137"/>
    </row>
    <row r="96" spans="1:17" ht="14.5" outlineLevel="1" x14ac:dyDescent="0.35">
      <c r="A96" s="144" t="s">
        <v>62</v>
      </c>
      <c r="B96" s="71">
        <f>B$97+B$104+B$106+B$109+B$111</f>
        <v>5.4087495700699986</v>
      </c>
      <c r="C96" s="71">
        <f>C$97+C$104+C$106+C$109+C$111</f>
        <v>222.78693566570999</v>
      </c>
      <c r="D96" s="190">
        <f>D$97+D$104+D$106+D$109+D$111</f>
        <v>3.4965000000000003E-2</v>
      </c>
      <c r="E96" s="137"/>
      <c r="F96" s="137"/>
      <c r="G96" s="137"/>
      <c r="H96" s="137"/>
      <c r="I96" s="137"/>
      <c r="J96" s="137"/>
      <c r="K96" s="137"/>
      <c r="L96" s="137"/>
      <c r="M96" s="137"/>
      <c r="N96" s="137"/>
      <c r="O96" s="137"/>
      <c r="P96" s="137"/>
      <c r="Q96" s="137"/>
    </row>
    <row r="97" spans="1:17" ht="14" outlineLevel="2" x14ac:dyDescent="0.35">
      <c r="A97" s="30" t="s">
        <v>177</v>
      </c>
      <c r="B97" s="39">
        <f>SUM(B$98:B$103)</f>
        <v>3.4283744582399995</v>
      </c>
      <c r="C97" s="39">
        <f>SUM(C$98:C$103)</f>
        <v>141.21508677199</v>
      </c>
      <c r="D97" s="128">
        <f>SUM(D$98:D$103)</f>
        <v>2.2163000000000002E-2</v>
      </c>
      <c r="E97" s="137"/>
      <c r="F97" s="137"/>
      <c r="G97" s="137"/>
      <c r="H97" s="137"/>
      <c r="I97" s="137"/>
      <c r="J97" s="137"/>
      <c r="K97" s="137"/>
      <c r="L97" s="137"/>
      <c r="M97" s="137"/>
      <c r="N97" s="137"/>
      <c r="O97" s="137"/>
      <c r="P97" s="137"/>
      <c r="Q97" s="137"/>
    </row>
    <row r="98" spans="1:17" outlineLevel="3" x14ac:dyDescent="0.3">
      <c r="A98" s="234" t="s">
        <v>65</v>
      </c>
      <c r="B98" s="252">
        <v>0.33287974537999998</v>
      </c>
      <c r="C98" s="252">
        <v>13.711349999999999</v>
      </c>
      <c r="D98" s="82">
        <v>2.1519999999999998E-3</v>
      </c>
      <c r="E98" s="137"/>
      <c r="F98" s="137"/>
      <c r="G98" s="137"/>
      <c r="H98" s="137"/>
      <c r="I98" s="137"/>
      <c r="J98" s="137"/>
      <c r="K98" s="137"/>
      <c r="L98" s="137"/>
      <c r="M98" s="137"/>
      <c r="N98" s="137"/>
      <c r="O98" s="137"/>
      <c r="P98" s="137"/>
      <c r="Q98" s="137"/>
    </row>
    <row r="99" spans="1:17" outlineLevel="3" x14ac:dyDescent="0.3">
      <c r="A99" s="234" t="s">
        <v>53</v>
      </c>
      <c r="B99" s="252">
        <v>0.93399789654999998</v>
      </c>
      <c r="C99" s="252">
        <v>38.471466758289999</v>
      </c>
      <c r="D99" s="82">
        <v>6.038E-3</v>
      </c>
      <c r="E99" s="137"/>
      <c r="F99" s="137"/>
      <c r="G99" s="137"/>
      <c r="H99" s="137"/>
      <c r="I99" s="137"/>
      <c r="J99" s="137"/>
      <c r="K99" s="137"/>
      <c r="L99" s="137"/>
      <c r="M99" s="137"/>
      <c r="N99" s="137"/>
      <c r="O99" s="137"/>
      <c r="P99" s="137"/>
      <c r="Q99" s="137"/>
    </row>
    <row r="100" spans="1:17" outlineLevel="3" x14ac:dyDescent="0.3">
      <c r="A100" s="234" t="s">
        <v>98</v>
      </c>
      <c r="B100" s="252">
        <v>0.10881094276</v>
      </c>
      <c r="C100" s="252">
        <v>4.4819336135799999</v>
      </c>
      <c r="D100" s="82">
        <v>7.0299999999999996E-4</v>
      </c>
      <c r="E100" s="137"/>
      <c r="F100" s="137"/>
      <c r="G100" s="137"/>
      <c r="H100" s="137"/>
      <c r="I100" s="137"/>
      <c r="J100" s="137"/>
      <c r="K100" s="137"/>
      <c r="L100" s="137"/>
      <c r="M100" s="137"/>
      <c r="N100" s="137"/>
      <c r="O100" s="137"/>
      <c r="P100" s="137"/>
      <c r="Q100" s="137"/>
    </row>
    <row r="101" spans="1:17" outlineLevel="3" x14ac:dyDescent="0.3">
      <c r="A101" s="234" t="s">
        <v>135</v>
      </c>
      <c r="B101" s="252">
        <v>0.52510377962999999</v>
      </c>
      <c r="C101" s="252">
        <v>21.629077193330001</v>
      </c>
      <c r="D101" s="82">
        <v>3.395E-3</v>
      </c>
      <c r="E101" s="137"/>
      <c r="F101" s="137"/>
      <c r="G101" s="137"/>
      <c r="H101" s="137"/>
      <c r="I101" s="137"/>
      <c r="J101" s="137"/>
      <c r="K101" s="137"/>
      <c r="L101" s="137"/>
      <c r="M101" s="137"/>
      <c r="N101" s="137"/>
      <c r="O101" s="137"/>
      <c r="P101" s="137"/>
      <c r="Q101" s="137"/>
    </row>
    <row r="102" spans="1:17" outlineLevel="3" x14ac:dyDescent="0.3">
      <c r="A102" s="234" t="s">
        <v>150</v>
      </c>
      <c r="B102" s="252">
        <v>1.52741756592</v>
      </c>
      <c r="C102" s="252">
        <v>62.914482282020003</v>
      </c>
      <c r="D102" s="82">
        <v>9.8740000000000008E-3</v>
      </c>
      <c r="E102" s="137"/>
      <c r="F102" s="137"/>
      <c r="G102" s="137"/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</row>
    <row r="103" spans="1:17" outlineLevel="3" x14ac:dyDescent="0.3">
      <c r="A103" s="234" t="s">
        <v>145</v>
      </c>
      <c r="B103" s="252">
        <v>1.6452799999999999E-4</v>
      </c>
      <c r="C103" s="252">
        <v>6.7769247699999997E-3</v>
      </c>
      <c r="D103" s="82">
        <v>9.9999999999999995E-7</v>
      </c>
      <c r="E103" s="137"/>
      <c r="F103" s="137"/>
      <c r="G103" s="137"/>
      <c r="H103" s="137"/>
      <c r="I103" s="137"/>
      <c r="J103" s="137"/>
      <c r="K103" s="137"/>
      <c r="L103" s="137"/>
      <c r="M103" s="137"/>
      <c r="N103" s="137"/>
      <c r="O103" s="137"/>
      <c r="P103" s="137"/>
      <c r="Q103" s="137"/>
    </row>
    <row r="104" spans="1:17" ht="14" outlineLevel="2" x14ac:dyDescent="0.35">
      <c r="A104" s="30" t="s">
        <v>45</v>
      </c>
      <c r="B104" s="39">
        <f>SUM(B$105:B$105)</f>
        <v>3.4810666359999999E-2</v>
      </c>
      <c r="C104" s="39">
        <f>SUM(C$105:C$105)</f>
        <v>1.4338548283100001</v>
      </c>
      <c r="D104" s="128">
        <f>SUM(D$105:D$105)</f>
        <v>2.2499999999999999E-4</v>
      </c>
      <c r="E104" s="137"/>
      <c r="F104" s="137"/>
      <c r="G104" s="137"/>
      <c r="H104" s="137"/>
      <c r="I104" s="137"/>
      <c r="J104" s="137"/>
      <c r="K104" s="137"/>
      <c r="L104" s="137"/>
      <c r="M104" s="137"/>
      <c r="N104" s="137"/>
      <c r="O104" s="137"/>
      <c r="P104" s="137"/>
      <c r="Q104" s="137"/>
    </row>
    <row r="105" spans="1:17" outlineLevel="3" x14ac:dyDescent="0.3">
      <c r="A105" s="234" t="s">
        <v>52</v>
      </c>
      <c r="B105" s="252">
        <v>3.4810666359999999E-2</v>
      </c>
      <c r="C105" s="252">
        <v>1.4338548283100001</v>
      </c>
      <c r="D105" s="82">
        <v>2.2499999999999999E-4</v>
      </c>
      <c r="E105" s="137"/>
      <c r="F105" s="137"/>
      <c r="G105" s="137"/>
      <c r="H105" s="137"/>
      <c r="I105" s="137"/>
      <c r="J105" s="137"/>
      <c r="K105" s="137"/>
      <c r="L105" s="137"/>
      <c r="M105" s="137"/>
      <c r="N105" s="137"/>
      <c r="O105" s="137"/>
      <c r="P105" s="137"/>
      <c r="Q105" s="137"/>
    </row>
    <row r="106" spans="1:17" ht="14" outlineLevel="2" x14ac:dyDescent="0.35">
      <c r="A106" s="30" t="s">
        <v>225</v>
      </c>
      <c r="B106" s="39">
        <f>SUM(B$107:B$108)</f>
        <v>1.0108923080499999</v>
      </c>
      <c r="C106" s="39">
        <f>SUM(C$107:C$108)</f>
        <v>41.638755257810004</v>
      </c>
      <c r="D106" s="128">
        <f>SUM(D$107:D$108)</f>
        <v>6.535E-3</v>
      </c>
      <c r="E106" s="137"/>
      <c r="F106" s="137"/>
      <c r="G106" s="137"/>
      <c r="H106" s="137"/>
      <c r="I106" s="137"/>
      <c r="J106" s="137"/>
      <c r="K106" s="137"/>
      <c r="L106" s="137"/>
      <c r="M106" s="137"/>
      <c r="N106" s="137"/>
      <c r="O106" s="137"/>
      <c r="P106" s="137"/>
      <c r="Q106" s="137"/>
    </row>
    <row r="107" spans="1:17" outlineLevel="3" x14ac:dyDescent="0.3">
      <c r="A107" s="234" t="s">
        <v>156</v>
      </c>
      <c r="B107" s="252">
        <v>0.18589230805000001</v>
      </c>
      <c r="C107" s="252">
        <v>7.6569227578100003</v>
      </c>
      <c r="D107" s="82">
        <v>1.2019999999999999E-3</v>
      </c>
      <c r="E107" s="137"/>
      <c r="F107" s="137"/>
      <c r="G107" s="137"/>
      <c r="H107" s="137"/>
      <c r="I107" s="137"/>
      <c r="J107" s="137"/>
      <c r="K107" s="137"/>
      <c r="L107" s="137"/>
      <c r="M107" s="137"/>
      <c r="N107" s="137"/>
      <c r="O107" s="137"/>
      <c r="P107" s="137"/>
      <c r="Q107" s="137"/>
    </row>
    <row r="108" spans="1:17" outlineLevel="3" x14ac:dyDescent="0.3">
      <c r="A108" s="234" t="s">
        <v>122</v>
      </c>
      <c r="B108" s="252">
        <v>0.82499999999999996</v>
      </c>
      <c r="C108" s="252">
        <v>33.981832500000003</v>
      </c>
      <c r="D108" s="82">
        <v>5.3330000000000001E-3</v>
      </c>
      <c r="E108" s="137"/>
      <c r="F108" s="137"/>
      <c r="G108" s="137"/>
      <c r="H108" s="137"/>
      <c r="I108" s="137"/>
      <c r="J108" s="137"/>
      <c r="K108" s="137"/>
      <c r="L108" s="137"/>
      <c r="M108" s="137"/>
      <c r="N108" s="137"/>
      <c r="O108" s="137"/>
      <c r="P108" s="137"/>
      <c r="Q108" s="137"/>
    </row>
    <row r="109" spans="1:17" ht="14" outlineLevel="2" x14ac:dyDescent="0.35">
      <c r="A109" s="30" t="s">
        <v>54</v>
      </c>
      <c r="B109" s="39">
        <f>SUM(B$110:B$110)</f>
        <v>0.82499999999999996</v>
      </c>
      <c r="C109" s="39">
        <f>SUM(C$110:C$110)</f>
        <v>33.981832500000003</v>
      </c>
      <c r="D109" s="128">
        <f>SUM(D$110:D$110)</f>
        <v>5.3330000000000001E-3</v>
      </c>
      <c r="E109" s="137"/>
      <c r="F109" s="137"/>
      <c r="G109" s="137"/>
      <c r="H109" s="137"/>
      <c r="I109" s="137"/>
      <c r="J109" s="137"/>
      <c r="K109" s="137"/>
      <c r="L109" s="137"/>
      <c r="M109" s="137"/>
      <c r="N109" s="137"/>
      <c r="O109" s="137"/>
      <c r="P109" s="137"/>
      <c r="Q109" s="137"/>
    </row>
    <row r="110" spans="1:17" outlineLevel="3" x14ac:dyDescent="0.3">
      <c r="A110" s="234" t="s">
        <v>103</v>
      </c>
      <c r="B110" s="252">
        <v>0.82499999999999996</v>
      </c>
      <c r="C110" s="252">
        <v>33.981832500000003</v>
      </c>
      <c r="D110" s="82">
        <v>5.3330000000000001E-3</v>
      </c>
      <c r="E110" s="137"/>
      <c r="F110" s="137"/>
      <c r="G110" s="137"/>
      <c r="H110" s="137"/>
      <c r="I110" s="137"/>
      <c r="J110" s="137"/>
      <c r="K110" s="137"/>
      <c r="L110" s="137"/>
      <c r="M110" s="137"/>
      <c r="N110" s="137"/>
      <c r="O110" s="137"/>
      <c r="P110" s="137"/>
      <c r="Q110" s="137"/>
    </row>
    <row r="111" spans="1:17" ht="14" outlineLevel="2" x14ac:dyDescent="0.35">
      <c r="A111" s="30" t="s">
        <v>180</v>
      </c>
      <c r="B111" s="39">
        <f>SUM(B$112:B$112)</f>
        <v>0.10967213742</v>
      </c>
      <c r="C111" s="39">
        <f>SUM(C$112:C$112)</f>
        <v>4.5174063075999999</v>
      </c>
      <c r="D111" s="128">
        <f>SUM(D$112:D$112)</f>
        <v>7.0899999999999999E-4</v>
      </c>
      <c r="E111" s="137"/>
      <c r="F111" s="137"/>
      <c r="G111" s="137"/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</row>
    <row r="112" spans="1:17" outlineLevel="3" x14ac:dyDescent="0.3">
      <c r="A112" s="234" t="s">
        <v>150</v>
      </c>
      <c r="B112" s="252">
        <v>0.10967213742</v>
      </c>
      <c r="C112" s="252">
        <v>4.5174063075999999</v>
      </c>
      <c r="D112" s="82">
        <v>7.0899999999999999E-4</v>
      </c>
      <c r="E112" s="137"/>
      <c r="F112" s="137"/>
      <c r="G112" s="137"/>
      <c r="H112" s="137"/>
      <c r="I112" s="137"/>
      <c r="J112" s="137"/>
      <c r="K112" s="137"/>
      <c r="L112" s="137"/>
      <c r="M112" s="137"/>
      <c r="N112" s="137"/>
      <c r="O112" s="137"/>
      <c r="P112" s="137"/>
      <c r="Q112" s="137"/>
    </row>
    <row r="113" spans="2:17" x14ac:dyDescent="0.3">
      <c r="B113" s="173"/>
      <c r="C113" s="173"/>
      <c r="D113" s="20"/>
      <c r="E113" s="137"/>
      <c r="F113" s="137"/>
      <c r="G113" s="137"/>
      <c r="H113" s="137"/>
      <c r="I113" s="137"/>
      <c r="J113" s="137"/>
      <c r="K113" s="137"/>
      <c r="L113" s="137"/>
      <c r="M113" s="137"/>
      <c r="N113" s="137"/>
      <c r="O113" s="137"/>
      <c r="P113" s="137"/>
      <c r="Q113" s="137"/>
    </row>
    <row r="114" spans="2:17" x14ac:dyDescent="0.3">
      <c r="B114" s="173"/>
      <c r="C114" s="173"/>
      <c r="D114" s="20"/>
      <c r="E114" s="137"/>
      <c r="F114" s="137"/>
      <c r="G114" s="137"/>
      <c r="H114" s="137"/>
      <c r="I114" s="137"/>
      <c r="J114" s="137"/>
      <c r="K114" s="137"/>
      <c r="L114" s="137"/>
      <c r="M114" s="137"/>
      <c r="N114" s="137"/>
      <c r="O114" s="137"/>
      <c r="P114" s="137"/>
      <c r="Q114" s="137"/>
    </row>
    <row r="115" spans="2:17" x14ac:dyDescent="0.3">
      <c r="B115" s="173"/>
      <c r="C115" s="173"/>
      <c r="D115" s="20"/>
      <c r="E115" s="137"/>
      <c r="F115" s="137"/>
      <c r="G115" s="137"/>
      <c r="H115" s="137"/>
      <c r="I115" s="137"/>
      <c r="J115" s="137"/>
      <c r="K115" s="137"/>
      <c r="L115" s="137"/>
      <c r="M115" s="137"/>
      <c r="N115" s="137"/>
      <c r="O115" s="137"/>
      <c r="P115" s="137"/>
      <c r="Q115" s="137"/>
    </row>
    <row r="116" spans="2:17" x14ac:dyDescent="0.3">
      <c r="B116" s="173"/>
      <c r="C116" s="173"/>
      <c r="D116" s="20"/>
      <c r="E116" s="137"/>
      <c r="F116" s="137"/>
      <c r="G116" s="137"/>
      <c r="H116" s="137"/>
      <c r="I116" s="137"/>
      <c r="J116" s="137"/>
      <c r="K116" s="137"/>
      <c r="L116" s="137"/>
      <c r="M116" s="137"/>
      <c r="N116" s="137"/>
      <c r="O116" s="137"/>
      <c r="P116" s="137"/>
      <c r="Q116" s="137"/>
    </row>
    <row r="117" spans="2:17" x14ac:dyDescent="0.3">
      <c r="B117" s="173"/>
      <c r="C117" s="173"/>
      <c r="D117" s="20"/>
      <c r="E117" s="137"/>
      <c r="F117" s="137"/>
      <c r="G117" s="137"/>
      <c r="H117" s="137"/>
      <c r="I117" s="137"/>
      <c r="J117" s="137"/>
      <c r="K117" s="137"/>
      <c r="L117" s="137"/>
      <c r="M117" s="137"/>
      <c r="N117" s="137"/>
      <c r="O117" s="137"/>
      <c r="P117" s="137"/>
      <c r="Q117" s="137"/>
    </row>
    <row r="118" spans="2:17" x14ac:dyDescent="0.3">
      <c r="B118" s="173"/>
      <c r="C118" s="173"/>
      <c r="D118" s="20"/>
      <c r="E118" s="137"/>
      <c r="F118" s="137"/>
      <c r="G118" s="137"/>
      <c r="H118" s="137"/>
      <c r="I118" s="137"/>
      <c r="J118" s="137"/>
      <c r="K118" s="137"/>
      <c r="L118" s="137"/>
      <c r="M118" s="137"/>
      <c r="N118" s="137"/>
      <c r="O118" s="137"/>
      <c r="P118" s="137"/>
      <c r="Q118" s="137"/>
    </row>
    <row r="119" spans="2:17" x14ac:dyDescent="0.3">
      <c r="B119" s="173"/>
      <c r="C119" s="173"/>
      <c r="D119" s="20"/>
      <c r="E119" s="137"/>
      <c r="F119" s="137"/>
      <c r="G119" s="137"/>
      <c r="H119" s="137"/>
      <c r="I119" s="137"/>
      <c r="J119" s="137"/>
      <c r="K119" s="137"/>
      <c r="L119" s="137"/>
      <c r="M119" s="137"/>
      <c r="N119" s="137"/>
      <c r="O119" s="137"/>
      <c r="P119" s="137"/>
      <c r="Q119" s="137"/>
    </row>
    <row r="120" spans="2:17" x14ac:dyDescent="0.3">
      <c r="B120" s="173"/>
      <c r="C120" s="173"/>
      <c r="D120" s="20"/>
      <c r="E120" s="137"/>
      <c r="F120" s="137"/>
      <c r="G120" s="137"/>
      <c r="H120" s="137"/>
      <c r="I120" s="137"/>
      <c r="J120" s="137"/>
      <c r="K120" s="137"/>
      <c r="L120" s="137"/>
      <c r="M120" s="137"/>
      <c r="N120" s="137"/>
      <c r="O120" s="137"/>
      <c r="P120" s="137"/>
      <c r="Q120" s="137"/>
    </row>
    <row r="121" spans="2:17" x14ac:dyDescent="0.3">
      <c r="B121" s="173"/>
      <c r="C121" s="173"/>
      <c r="D121" s="20"/>
      <c r="E121" s="137"/>
      <c r="F121" s="137"/>
      <c r="G121" s="137"/>
      <c r="H121" s="137"/>
      <c r="I121" s="137"/>
      <c r="J121" s="137"/>
      <c r="K121" s="137"/>
      <c r="L121" s="137"/>
      <c r="M121" s="137"/>
      <c r="N121" s="137"/>
      <c r="O121" s="137"/>
      <c r="P121" s="137"/>
      <c r="Q121" s="137"/>
    </row>
    <row r="122" spans="2:17" x14ac:dyDescent="0.3">
      <c r="B122" s="173"/>
      <c r="C122" s="173"/>
      <c r="D122" s="20"/>
      <c r="E122" s="137"/>
      <c r="F122" s="137"/>
      <c r="G122" s="137"/>
      <c r="H122" s="137"/>
      <c r="I122" s="137"/>
      <c r="J122" s="137"/>
      <c r="K122" s="137"/>
      <c r="L122" s="137"/>
      <c r="M122" s="137"/>
      <c r="N122" s="137"/>
      <c r="O122" s="137"/>
      <c r="P122" s="137"/>
      <c r="Q122" s="137"/>
    </row>
    <row r="123" spans="2:17" x14ac:dyDescent="0.3">
      <c r="B123" s="173"/>
      <c r="C123" s="173"/>
      <c r="D123" s="20"/>
      <c r="E123" s="137"/>
      <c r="F123" s="137"/>
      <c r="G123" s="137"/>
      <c r="H123" s="137"/>
      <c r="I123" s="137"/>
      <c r="J123" s="137"/>
      <c r="K123" s="137"/>
      <c r="L123" s="137"/>
      <c r="M123" s="137"/>
      <c r="N123" s="137"/>
      <c r="O123" s="137"/>
      <c r="P123" s="137"/>
      <c r="Q123" s="137"/>
    </row>
    <row r="124" spans="2:17" x14ac:dyDescent="0.3">
      <c r="B124" s="173"/>
      <c r="C124" s="173"/>
      <c r="D124" s="20"/>
      <c r="E124" s="137"/>
      <c r="F124" s="137"/>
      <c r="G124" s="137"/>
      <c r="H124" s="137"/>
      <c r="I124" s="137"/>
      <c r="J124" s="137"/>
      <c r="K124" s="137"/>
      <c r="L124" s="137"/>
      <c r="M124" s="137"/>
      <c r="N124" s="137"/>
      <c r="O124" s="137"/>
      <c r="P124" s="137"/>
      <c r="Q124" s="137"/>
    </row>
    <row r="125" spans="2:17" x14ac:dyDescent="0.3">
      <c r="B125" s="173"/>
      <c r="C125" s="173"/>
      <c r="D125" s="20"/>
      <c r="E125" s="137"/>
      <c r="F125" s="137"/>
      <c r="G125" s="137"/>
      <c r="H125" s="137"/>
      <c r="I125" s="137"/>
      <c r="J125" s="137"/>
      <c r="K125" s="137"/>
      <c r="L125" s="137"/>
      <c r="M125" s="137"/>
      <c r="N125" s="137"/>
      <c r="O125" s="137"/>
      <c r="P125" s="137"/>
      <c r="Q125" s="137"/>
    </row>
    <row r="126" spans="2:17" x14ac:dyDescent="0.3">
      <c r="B126" s="173"/>
      <c r="C126" s="173"/>
      <c r="D126" s="20"/>
      <c r="E126" s="137"/>
      <c r="F126" s="137"/>
      <c r="G126" s="137"/>
      <c r="H126" s="137"/>
      <c r="I126" s="137"/>
      <c r="J126" s="137"/>
      <c r="K126" s="137"/>
      <c r="L126" s="137"/>
      <c r="M126" s="137"/>
      <c r="N126" s="137"/>
      <c r="O126" s="137"/>
      <c r="P126" s="137"/>
      <c r="Q126" s="137"/>
    </row>
    <row r="127" spans="2:17" x14ac:dyDescent="0.3">
      <c r="B127" s="173"/>
      <c r="C127" s="173"/>
      <c r="D127" s="20"/>
      <c r="E127" s="137"/>
      <c r="F127" s="137"/>
      <c r="G127" s="137"/>
      <c r="H127" s="137"/>
      <c r="I127" s="137"/>
      <c r="J127" s="137"/>
      <c r="K127" s="137"/>
      <c r="L127" s="137"/>
      <c r="M127" s="137"/>
      <c r="N127" s="137"/>
      <c r="O127" s="137"/>
      <c r="P127" s="137"/>
      <c r="Q127" s="137"/>
    </row>
    <row r="128" spans="2:17" x14ac:dyDescent="0.3">
      <c r="B128" s="173"/>
      <c r="C128" s="173"/>
      <c r="D128" s="20"/>
      <c r="E128" s="137"/>
      <c r="F128" s="137"/>
      <c r="G128" s="137"/>
      <c r="H128" s="137"/>
      <c r="I128" s="137"/>
      <c r="J128" s="137"/>
      <c r="K128" s="137"/>
      <c r="L128" s="137"/>
      <c r="M128" s="137"/>
      <c r="N128" s="137"/>
      <c r="O128" s="137"/>
      <c r="P128" s="137"/>
      <c r="Q128" s="137"/>
    </row>
    <row r="129" spans="2:17" x14ac:dyDescent="0.3">
      <c r="B129" s="173"/>
      <c r="C129" s="173"/>
      <c r="D129" s="20"/>
      <c r="E129" s="137"/>
      <c r="F129" s="137"/>
      <c r="G129" s="137"/>
      <c r="H129" s="137"/>
      <c r="I129" s="137"/>
      <c r="J129" s="137"/>
      <c r="K129" s="137"/>
      <c r="L129" s="137"/>
      <c r="M129" s="137"/>
      <c r="N129" s="137"/>
      <c r="O129" s="137"/>
      <c r="P129" s="137"/>
      <c r="Q129" s="137"/>
    </row>
    <row r="130" spans="2:17" x14ac:dyDescent="0.3">
      <c r="B130" s="173"/>
      <c r="C130" s="173"/>
      <c r="D130" s="20"/>
      <c r="E130" s="137"/>
      <c r="F130" s="137"/>
      <c r="G130" s="137"/>
      <c r="H130" s="137"/>
      <c r="I130" s="137"/>
      <c r="J130" s="137"/>
      <c r="K130" s="137"/>
      <c r="L130" s="137"/>
      <c r="M130" s="137"/>
      <c r="N130" s="137"/>
      <c r="O130" s="137"/>
      <c r="P130" s="137"/>
      <c r="Q130" s="137"/>
    </row>
    <row r="131" spans="2:17" x14ac:dyDescent="0.3">
      <c r="B131" s="173"/>
      <c r="C131" s="173"/>
      <c r="D131" s="20"/>
      <c r="E131" s="137"/>
      <c r="F131" s="137"/>
      <c r="G131" s="137"/>
      <c r="H131" s="137"/>
      <c r="I131" s="137"/>
      <c r="J131" s="137"/>
      <c r="K131" s="137"/>
      <c r="L131" s="137"/>
      <c r="M131" s="137"/>
      <c r="N131" s="137"/>
      <c r="O131" s="137"/>
      <c r="P131" s="137"/>
      <c r="Q131" s="137"/>
    </row>
    <row r="132" spans="2:17" x14ac:dyDescent="0.3">
      <c r="B132" s="173"/>
      <c r="C132" s="173"/>
      <c r="D132" s="20"/>
      <c r="E132" s="137"/>
      <c r="F132" s="137"/>
      <c r="G132" s="137"/>
      <c r="H132" s="137"/>
      <c r="I132" s="137"/>
      <c r="J132" s="137"/>
      <c r="K132" s="137"/>
      <c r="L132" s="137"/>
      <c r="M132" s="137"/>
      <c r="N132" s="137"/>
      <c r="O132" s="137"/>
      <c r="P132" s="137"/>
      <c r="Q132" s="137"/>
    </row>
    <row r="133" spans="2:17" x14ac:dyDescent="0.3">
      <c r="B133" s="173"/>
      <c r="C133" s="173"/>
      <c r="D133" s="20"/>
      <c r="E133" s="137"/>
      <c r="F133" s="137"/>
      <c r="G133" s="137"/>
      <c r="H133" s="137"/>
      <c r="I133" s="137"/>
      <c r="J133" s="137"/>
      <c r="K133" s="137"/>
      <c r="L133" s="137"/>
      <c r="M133" s="137"/>
      <c r="N133" s="137"/>
      <c r="O133" s="137"/>
      <c r="P133" s="137"/>
      <c r="Q133" s="137"/>
    </row>
    <row r="134" spans="2:17" x14ac:dyDescent="0.3">
      <c r="B134" s="173"/>
      <c r="C134" s="173"/>
      <c r="D134" s="20"/>
      <c r="E134" s="137"/>
      <c r="F134" s="137"/>
      <c r="G134" s="137"/>
      <c r="H134" s="137"/>
      <c r="I134" s="137"/>
      <c r="J134" s="137"/>
      <c r="K134" s="137"/>
      <c r="L134" s="137"/>
      <c r="M134" s="137"/>
      <c r="N134" s="137"/>
      <c r="O134" s="137"/>
      <c r="P134" s="137"/>
      <c r="Q134" s="137"/>
    </row>
    <row r="135" spans="2:17" x14ac:dyDescent="0.3">
      <c r="B135" s="173"/>
      <c r="C135" s="173"/>
      <c r="D135" s="20"/>
      <c r="E135" s="137"/>
      <c r="F135" s="137"/>
      <c r="G135" s="137"/>
      <c r="H135" s="137"/>
      <c r="I135" s="137"/>
      <c r="J135" s="137"/>
      <c r="K135" s="137"/>
      <c r="L135" s="137"/>
      <c r="M135" s="137"/>
      <c r="N135" s="137"/>
      <c r="O135" s="137"/>
      <c r="P135" s="137"/>
      <c r="Q135" s="137"/>
    </row>
    <row r="136" spans="2:17" x14ac:dyDescent="0.3">
      <c r="B136" s="173"/>
      <c r="C136" s="173"/>
      <c r="D136" s="20"/>
      <c r="E136" s="137"/>
      <c r="F136" s="137"/>
      <c r="G136" s="137"/>
      <c r="H136" s="137"/>
      <c r="I136" s="137"/>
      <c r="J136" s="137"/>
      <c r="K136" s="137"/>
      <c r="L136" s="137"/>
      <c r="M136" s="137"/>
      <c r="N136" s="137"/>
      <c r="O136" s="137"/>
      <c r="P136" s="137"/>
      <c r="Q136" s="137"/>
    </row>
    <row r="137" spans="2:17" x14ac:dyDescent="0.3">
      <c r="B137" s="173"/>
      <c r="C137" s="173"/>
      <c r="D137" s="20"/>
      <c r="E137" s="137"/>
      <c r="F137" s="137"/>
      <c r="G137" s="137"/>
      <c r="H137" s="137"/>
      <c r="I137" s="137"/>
      <c r="J137" s="137"/>
      <c r="K137" s="137"/>
      <c r="L137" s="137"/>
      <c r="M137" s="137"/>
      <c r="N137" s="137"/>
      <c r="O137" s="137"/>
      <c r="P137" s="137"/>
      <c r="Q137" s="137"/>
    </row>
    <row r="138" spans="2:17" x14ac:dyDescent="0.3">
      <c r="B138" s="173"/>
      <c r="C138" s="173"/>
      <c r="D138" s="20"/>
      <c r="E138" s="137"/>
      <c r="F138" s="137"/>
      <c r="G138" s="137"/>
      <c r="H138" s="137"/>
      <c r="I138" s="137"/>
      <c r="J138" s="137"/>
      <c r="K138" s="137"/>
      <c r="L138" s="137"/>
      <c r="M138" s="137"/>
      <c r="N138" s="137"/>
      <c r="O138" s="137"/>
      <c r="P138" s="137"/>
      <c r="Q138" s="137"/>
    </row>
    <row r="139" spans="2:17" x14ac:dyDescent="0.3">
      <c r="B139" s="173"/>
      <c r="C139" s="173"/>
      <c r="D139" s="20"/>
      <c r="E139" s="137"/>
      <c r="F139" s="137"/>
      <c r="G139" s="137"/>
      <c r="H139" s="137"/>
      <c r="I139" s="137"/>
      <c r="J139" s="137"/>
      <c r="K139" s="137"/>
      <c r="L139" s="137"/>
      <c r="M139" s="137"/>
      <c r="N139" s="137"/>
      <c r="O139" s="137"/>
      <c r="P139" s="137"/>
      <c r="Q139" s="137"/>
    </row>
    <row r="140" spans="2:17" x14ac:dyDescent="0.3">
      <c r="B140" s="173"/>
      <c r="C140" s="173"/>
      <c r="D140" s="20"/>
      <c r="E140" s="137"/>
      <c r="F140" s="137"/>
      <c r="G140" s="137"/>
      <c r="H140" s="137"/>
      <c r="I140" s="137"/>
      <c r="J140" s="137"/>
      <c r="K140" s="137"/>
      <c r="L140" s="137"/>
      <c r="M140" s="137"/>
      <c r="N140" s="137"/>
      <c r="O140" s="137"/>
      <c r="P140" s="137"/>
      <c r="Q140" s="137"/>
    </row>
    <row r="141" spans="2:17" x14ac:dyDescent="0.3">
      <c r="B141" s="173"/>
      <c r="C141" s="173"/>
      <c r="D141" s="20"/>
      <c r="E141" s="137"/>
      <c r="F141" s="137"/>
      <c r="G141" s="137"/>
      <c r="H141" s="137"/>
      <c r="I141" s="137"/>
      <c r="J141" s="137"/>
      <c r="K141" s="137"/>
      <c r="L141" s="137"/>
      <c r="M141" s="137"/>
      <c r="N141" s="137"/>
      <c r="O141" s="137"/>
      <c r="P141" s="137"/>
      <c r="Q141" s="137"/>
    </row>
    <row r="142" spans="2:17" x14ac:dyDescent="0.3">
      <c r="B142" s="173"/>
      <c r="C142" s="173"/>
      <c r="D142" s="20"/>
      <c r="E142" s="137"/>
      <c r="F142" s="137"/>
      <c r="G142" s="137"/>
      <c r="H142" s="137"/>
      <c r="I142" s="137"/>
      <c r="J142" s="137"/>
      <c r="K142" s="137"/>
      <c r="L142" s="137"/>
      <c r="M142" s="137"/>
      <c r="N142" s="137"/>
      <c r="O142" s="137"/>
      <c r="P142" s="137"/>
      <c r="Q142" s="137"/>
    </row>
    <row r="143" spans="2:17" x14ac:dyDescent="0.3">
      <c r="B143" s="173"/>
      <c r="C143" s="173"/>
      <c r="D143" s="20"/>
      <c r="E143" s="137"/>
      <c r="F143" s="137"/>
      <c r="G143" s="137"/>
      <c r="H143" s="137"/>
      <c r="I143" s="137"/>
      <c r="J143" s="137"/>
      <c r="K143" s="137"/>
      <c r="L143" s="137"/>
      <c r="M143" s="137"/>
      <c r="N143" s="137"/>
      <c r="O143" s="137"/>
      <c r="P143" s="137"/>
      <c r="Q143" s="137"/>
    </row>
    <row r="144" spans="2:17" x14ac:dyDescent="0.3">
      <c r="B144" s="173"/>
      <c r="C144" s="173"/>
      <c r="D144" s="20"/>
      <c r="E144" s="137"/>
      <c r="F144" s="137"/>
      <c r="G144" s="137"/>
      <c r="H144" s="137"/>
      <c r="I144" s="137"/>
      <c r="J144" s="137"/>
      <c r="K144" s="137"/>
      <c r="L144" s="137"/>
      <c r="M144" s="137"/>
      <c r="N144" s="137"/>
      <c r="O144" s="137"/>
      <c r="P144" s="137"/>
      <c r="Q144" s="137"/>
    </row>
    <row r="145" spans="2:17" x14ac:dyDescent="0.3">
      <c r="B145" s="173"/>
      <c r="C145" s="173"/>
      <c r="D145" s="20"/>
      <c r="E145" s="137"/>
      <c r="F145" s="137"/>
      <c r="G145" s="137"/>
      <c r="H145" s="137"/>
      <c r="I145" s="137"/>
      <c r="J145" s="137"/>
      <c r="K145" s="137"/>
      <c r="L145" s="137"/>
      <c r="M145" s="137"/>
      <c r="N145" s="137"/>
      <c r="O145" s="137"/>
      <c r="P145" s="137"/>
      <c r="Q145" s="137"/>
    </row>
    <row r="146" spans="2:17" x14ac:dyDescent="0.3">
      <c r="B146" s="173"/>
      <c r="C146" s="173"/>
      <c r="D146" s="20"/>
      <c r="E146" s="137"/>
      <c r="F146" s="137"/>
      <c r="G146" s="137"/>
      <c r="H146" s="137"/>
      <c r="I146" s="137"/>
      <c r="J146" s="137"/>
      <c r="K146" s="137"/>
      <c r="L146" s="137"/>
      <c r="M146" s="137"/>
      <c r="N146" s="137"/>
      <c r="O146" s="137"/>
      <c r="P146" s="137"/>
      <c r="Q146" s="137"/>
    </row>
    <row r="147" spans="2:17" x14ac:dyDescent="0.3">
      <c r="B147" s="173"/>
      <c r="C147" s="173"/>
      <c r="D147" s="20"/>
      <c r="E147" s="137"/>
      <c r="F147" s="137"/>
      <c r="G147" s="137"/>
      <c r="H147" s="137"/>
      <c r="I147" s="137"/>
      <c r="J147" s="137"/>
      <c r="K147" s="137"/>
      <c r="L147" s="137"/>
      <c r="M147" s="137"/>
      <c r="N147" s="137"/>
      <c r="O147" s="137"/>
      <c r="P147" s="137"/>
      <c r="Q147" s="137"/>
    </row>
    <row r="148" spans="2:17" x14ac:dyDescent="0.3">
      <c r="B148" s="173"/>
      <c r="C148" s="173"/>
      <c r="D148" s="20"/>
      <c r="E148" s="137"/>
      <c r="F148" s="137"/>
      <c r="G148" s="137"/>
      <c r="H148" s="137"/>
      <c r="I148" s="137"/>
      <c r="J148" s="137"/>
      <c r="K148" s="137"/>
      <c r="L148" s="137"/>
      <c r="M148" s="137"/>
      <c r="N148" s="137"/>
      <c r="O148" s="137"/>
      <c r="P148" s="137"/>
      <c r="Q148" s="137"/>
    </row>
    <row r="149" spans="2:17" x14ac:dyDescent="0.3">
      <c r="B149" s="173"/>
      <c r="C149" s="173"/>
      <c r="D149" s="20"/>
      <c r="E149" s="137"/>
      <c r="F149" s="137"/>
      <c r="G149" s="137"/>
      <c r="H149" s="137"/>
      <c r="I149" s="137"/>
      <c r="J149" s="137"/>
      <c r="K149" s="137"/>
      <c r="L149" s="137"/>
      <c r="M149" s="137"/>
      <c r="N149" s="137"/>
      <c r="O149" s="137"/>
      <c r="P149" s="137"/>
      <c r="Q149" s="137"/>
    </row>
    <row r="150" spans="2:17" x14ac:dyDescent="0.3">
      <c r="B150" s="173"/>
      <c r="C150" s="173"/>
      <c r="D150" s="20"/>
      <c r="E150" s="137"/>
      <c r="F150" s="137"/>
      <c r="G150" s="137"/>
      <c r="H150" s="137"/>
      <c r="I150" s="137"/>
      <c r="J150" s="137"/>
      <c r="K150" s="137"/>
      <c r="L150" s="137"/>
      <c r="M150" s="137"/>
      <c r="N150" s="137"/>
      <c r="O150" s="137"/>
      <c r="P150" s="137"/>
      <c r="Q150" s="137"/>
    </row>
    <row r="151" spans="2:17" x14ac:dyDescent="0.3">
      <c r="B151" s="173"/>
      <c r="C151" s="173"/>
      <c r="D151" s="20"/>
      <c r="E151" s="137"/>
      <c r="F151" s="137"/>
      <c r="G151" s="137"/>
      <c r="H151" s="137"/>
      <c r="I151" s="137"/>
      <c r="J151" s="137"/>
      <c r="K151" s="137"/>
      <c r="L151" s="137"/>
      <c r="M151" s="137"/>
      <c r="N151" s="137"/>
      <c r="O151" s="137"/>
      <c r="P151" s="137"/>
      <c r="Q151" s="137"/>
    </row>
    <row r="152" spans="2:17" x14ac:dyDescent="0.3">
      <c r="B152" s="173"/>
      <c r="C152" s="173"/>
      <c r="D152" s="20"/>
      <c r="E152" s="137"/>
      <c r="F152" s="137"/>
      <c r="G152" s="137"/>
      <c r="H152" s="137"/>
      <c r="I152" s="137"/>
      <c r="J152" s="137"/>
      <c r="K152" s="137"/>
      <c r="L152" s="137"/>
      <c r="M152" s="137"/>
      <c r="N152" s="137"/>
      <c r="O152" s="137"/>
      <c r="P152" s="137"/>
      <c r="Q152" s="137"/>
    </row>
    <row r="153" spans="2:17" x14ac:dyDescent="0.3">
      <c r="B153" s="173"/>
      <c r="C153" s="173"/>
      <c r="D153" s="20"/>
      <c r="E153" s="137"/>
      <c r="F153" s="137"/>
      <c r="G153" s="137"/>
      <c r="H153" s="137"/>
      <c r="I153" s="137"/>
      <c r="J153" s="137"/>
      <c r="K153" s="137"/>
      <c r="L153" s="137"/>
      <c r="M153" s="137"/>
      <c r="N153" s="137"/>
      <c r="O153" s="137"/>
      <c r="P153" s="137"/>
      <c r="Q153" s="137"/>
    </row>
    <row r="154" spans="2:17" x14ac:dyDescent="0.3">
      <c r="B154" s="173"/>
      <c r="C154" s="173"/>
      <c r="D154" s="20"/>
      <c r="E154" s="137"/>
      <c r="F154" s="137"/>
      <c r="G154" s="137"/>
      <c r="H154" s="137"/>
      <c r="I154" s="137"/>
      <c r="J154" s="137"/>
      <c r="K154" s="137"/>
      <c r="L154" s="137"/>
      <c r="M154" s="137"/>
      <c r="N154" s="137"/>
      <c r="O154" s="137"/>
      <c r="P154" s="137"/>
      <c r="Q154" s="137"/>
    </row>
    <row r="155" spans="2:17" x14ac:dyDescent="0.3">
      <c r="B155" s="173"/>
      <c r="C155" s="173"/>
      <c r="D155" s="20"/>
      <c r="E155" s="137"/>
      <c r="F155" s="137"/>
      <c r="G155" s="137"/>
      <c r="H155" s="137"/>
      <c r="I155" s="137"/>
      <c r="J155" s="137"/>
      <c r="K155" s="137"/>
      <c r="L155" s="137"/>
      <c r="M155" s="137"/>
      <c r="N155" s="137"/>
      <c r="O155" s="137"/>
      <c r="P155" s="137"/>
      <c r="Q155" s="137"/>
    </row>
    <row r="156" spans="2:17" x14ac:dyDescent="0.3">
      <c r="B156" s="173"/>
      <c r="C156" s="173"/>
      <c r="D156" s="20"/>
      <c r="E156" s="137"/>
      <c r="F156" s="137"/>
      <c r="G156" s="137"/>
      <c r="H156" s="137"/>
      <c r="I156" s="137"/>
      <c r="J156" s="137"/>
      <c r="K156" s="137"/>
      <c r="L156" s="137"/>
      <c r="M156" s="137"/>
      <c r="N156" s="137"/>
      <c r="O156" s="137"/>
      <c r="P156" s="137"/>
      <c r="Q156" s="137"/>
    </row>
    <row r="157" spans="2:17" x14ac:dyDescent="0.3">
      <c r="B157" s="173"/>
      <c r="C157" s="173"/>
      <c r="D157" s="20"/>
      <c r="E157" s="137"/>
      <c r="F157" s="137"/>
      <c r="G157" s="137"/>
      <c r="H157" s="137"/>
      <c r="I157" s="137"/>
      <c r="J157" s="137"/>
      <c r="K157" s="137"/>
      <c r="L157" s="137"/>
      <c r="M157" s="137"/>
      <c r="N157" s="137"/>
      <c r="O157" s="137"/>
      <c r="P157" s="137"/>
      <c r="Q157" s="137"/>
    </row>
    <row r="158" spans="2:17" x14ac:dyDescent="0.3">
      <c r="B158" s="173"/>
      <c r="C158" s="173"/>
      <c r="D158" s="20"/>
      <c r="E158" s="137"/>
      <c r="F158" s="137"/>
      <c r="G158" s="137"/>
      <c r="H158" s="137"/>
      <c r="I158" s="137"/>
      <c r="J158" s="137"/>
      <c r="K158" s="137"/>
      <c r="L158" s="137"/>
      <c r="M158" s="137"/>
      <c r="N158" s="137"/>
      <c r="O158" s="137"/>
      <c r="P158" s="137"/>
      <c r="Q158" s="137"/>
    </row>
    <row r="159" spans="2:17" x14ac:dyDescent="0.3">
      <c r="B159" s="173"/>
      <c r="C159" s="173"/>
      <c r="D159" s="20"/>
      <c r="E159" s="137"/>
      <c r="F159" s="137"/>
      <c r="G159" s="137"/>
      <c r="H159" s="137"/>
      <c r="I159" s="137"/>
      <c r="J159" s="137"/>
      <c r="K159" s="137"/>
      <c r="L159" s="137"/>
      <c r="M159" s="137"/>
      <c r="N159" s="137"/>
      <c r="O159" s="137"/>
      <c r="P159" s="137"/>
      <c r="Q159" s="137"/>
    </row>
    <row r="160" spans="2:17" x14ac:dyDescent="0.3">
      <c r="B160" s="173"/>
      <c r="C160" s="173"/>
      <c r="D160" s="20"/>
      <c r="E160" s="137"/>
      <c r="F160" s="137"/>
      <c r="G160" s="137"/>
      <c r="H160" s="137"/>
      <c r="I160" s="137"/>
      <c r="J160" s="137"/>
      <c r="K160" s="137"/>
      <c r="L160" s="137"/>
      <c r="M160" s="137"/>
      <c r="N160" s="137"/>
      <c r="O160" s="137"/>
      <c r="P160" s="137"/>
      <c r="Q160" s="137"/>
    </row>
    <row r="161" spans="2:17" x14ac:dyDescent="0.3">
      <c r="B161" s="173"/>
      <c r="C161" s="173"/>
      <c r="D161" s="20"/>
      <c r="E161" s="137"/>
      <c r="F161" s="137"/>
      <c r="G161" s="137"/>
      <c r="H161" s="137"/>
      <c r="I161" s="137"/>
      <c r="J161" s="137"/>
      <c r="K161" s="137"/>
      <c r="L161" s="137"/>
      <c r="M161" s="137"/>
      <c r="N161" s="137"/>
      <c r="O161" s="137"/>
      <c r="P161" s="137"/>
      <c r="Q161" s="137"/>
    </row>
    <row r="162" spans="2:17" x14ac:dyDescent="0.3">
      <c r="B162" s="173"/>
      <c r="C162" s="173"/>
      <c r="D162" s="20"/>
      <c r="E162" s="137"/>
      <c r="F162" s="137"/>
      <c r="G162" s="137"/>
      <c r="H162" s="137"/>
      <c r="I162" s="137"/>
      <c r="J162" s="137"/>
      <c r="K162" s="137"/>
      <c r="L162" s="137"/>
      <c r="M162" s="137"/>
      <c r="N162" s="137"/>
      <c r="O162" s="137"/>
      <c r="P162" s="137"/>
      <c r="Q162" s="137"/>
    </row>
    <row r="163" spans="2:17" x14ac:dyDescent="0.3">
      <c r="B163" s="173"/>
      <c r="C163" s="173"/>
      <c r="D163" s="20"/>
      <c r="E163" s="137"/>
      <c r="F163" s="137"/>
      <c r="G163" s="137"/>
      <c r="H163" s="137"/>
      <c r="I163" s="137"/>
      <c r="J163" s="137"/>
      <c r="K163" s="137"/>
      <c r="L163" s="137"/>
      <c r="M163" s="137"/>
      <c r="N163" s="137"/>
      <c r="O163" s="137"/>
      <c r="P163" s="137"/>
      <c r="Q163" s="137"/>
    </row>
    <row r="164" spans="2:17" x14ac:dyDescent="0.3">
      <c r="B164" s="173"/>
      <c r="C164" s="173"/>
      <c r="D164" s="20"/>
      <c r="E164" s="137"/>
      <c r="F164" s="137"/>
      <c r="G164" s="137"/>
      <c r="H164" s="137"/>
      <c r="I164" s="137"/>
      <c r="J164" s="137"/>
      <c r="K164" s="137"/>
      <c r="L164" s="137"/>
      <c r="M164" s="137"/>
      <c r="N164" s="137"/>
      <c r="O164" s="137"/>
      <c r="P164" s="137"/>
      <c r="Q164" s="137"/>
    </row>
    <row r="165" spans="2:17" x14ac:dyDescent="0.3">
      <c r="B165" s="173"/>
      <c r="C165" s="173"/>
      <c r="D165" s="20"/>
      <c r="E165" s="137"/>
      <c r="F165" s="137"/>
      <c r="G165" s="137"/>
      <c r="H165" s="137"/>
      <c r="I165" s="137"/>
      <c r="J165" s="137"/>
      <c r="K165" s="137"/>
      <c r="L165" s="137"/>
      <c r="M165" s="137"/>
      <c r="N165" s="137"/>
      <c r="O165" s="137"/>
      <c r="P165" s="137"/>
      <c r="Q165" s="137"/>
    </row>
    <row r="166" spans="2:17" x14ac:dyDescent="0.3">
      <c r="B166" s="173"/>
      <c r="C166" s="173"/>
      <c r="D166" s="20"/>
      <c r="E166" s="137"/>
      <c r="F166" s="137"/>
      <c r="G166" s="137"/>
      <c r="H166" s="137"/>
      <c r="I166" s="137"/>
      <c r="J166" s="137"/>
      <c r="K166" s="137"/>
      <c r="L166" s="137"/>
      <c r="M166" s="137"/>
      <c r="N166" s="137"/>
      <c r="O166" s="137"/>
      <c r="P166" s="137"/>
      <c r="Q166" s="137"/>
    </row>
    <row r="167" spans="2:17" x14ac:dyDescent="0.3">
      <c r="B167" s="173"/>
      <c r="C167" s="173"/>
      <c r="D167" s="20"/>
      <c r="E167" s="137"/>
      <c r="F167" s="137"/>
      <c r="G167" s="137"/>
      <c r="H167" s="137"/>
      <c r="I167" s="137"/>
      <c r="J167" s="137"/>
      <c r="K167" s="137"/>
      <c r="L167" s="137"/>
      <c r="M167" s="137"/>
      <c r="N167" s="137"/>
      <c r="O167" s="137"/>
      <c r="P167" s="137"/>
      <c r="Q167" s="137"/>
    </row>
    <row r="168" spans="2:17" x14ac:dyDescent="0.3">
      <c r="B168" s="173"/>
      <c r="C168" s="173"/>
      <c r="D168" s="20"/>
      <c r="E168" s="137"/>
      <c r="F168" s="137"/>
      <c r="G168" s="137"/>
      <c r="H168" s="137"/>
      <c r="I168" s="137"/>
      <c r="J168" s="137"/>
      <c r="K168" s="137"/>
      <c r="L168" s="137"/>
      <c r="M168" s="137"/>
      <c r="N168" s="137"/>
      <c r="O168" s="137"/>
      <c r="P168" s="137"/>
      <c r="Q168" s="137"/>
    </row>
    <row r="169" spans="2:17" x14ac:dyDescent="0.3">
      <c r="B169" s="173"/>
      <c r="C169" s="173"/>
      <c r="D169" s="20"/>
      <c r="E169" s="137"/>
      <c r="F169" s="137"/>
      <c r="G169" s="137"/>
      <c r="H169" s="137"/>
      <c r="I169" s="137"/>
      <c r="J169" s="137"/>
      <c r="K169" s="137"/>
      <c r="L169" s="137"/>
      <c r="M169" s="137"/>
      <c r="N169" s="137"/>
      <c r="O169" s="137"/>
      <c r="P169" s="137"/>
      <c r="Q169" s="137"/>
    </row>
    <row r="170" spans="2:17" x14ac:dyDescent="0.3">
      <c r="B170" s="173"/>
      <c r="C170" s="173"/>
      <c r="D170" s="20"/>
      <c r="E170" s="137"/>
      <c r="F170" s="137"/>
      <c r="G170" s="137"/>
      <c r="H170" s="137"/>
      <c r="I170" s="137"/>
      <c r="J170" s="137"/>
      <c r="K170" s="137"/>
      <c r="L170" s="137"/>
      <c r="M170" s="137"/>
      <c r="N170" s="137"/>
      <c r="O170" s="137"/>
      <c r="P170" s="137"/>
      <c r="Q170" s="137"/>
    </row>
    <row r="171" spans="2:17" x14ac:dyDescent="0.3">
      <c r="B171" s="173"/>
      <c r="C171" s="173"/>
      <c r="D171" s="20"/>
      <c r="E171" s="137"/>
      <c r="F171" s="137"/>
      <c r="G171" s="137"/>
      <c r="H171" s="137"/>
      <c r="I171" s="137"/>
      <c r="J171" s="137"/>
      <c r="K171" s="137"/>
      <c r="L171" s="137"/>
      <c r="M171" s="137"/>
      <c r="N171" s="137"/>
      <c r="O171" s="137"/>
      <c r="P171" s="137"/>
      <c r="Q171" s="137"/>
    </row>
    <row r="172" spans="2:17" x14ac:dyDescent="0.3">
      <c r="B172" s="173"/>
      <c r="C172" s="173"/>
      <c r="D172" s="20"/>
      <c r="E172" s="137"/>
      <c r="F172" s="137"/>
      <c r="G172" s="137"/>
      <c r="H172" s="137"/>
      <c r="I172" s="137"/>
      <c r="J172" s="137"/>
      <c r="K172" s="137"/>
      <c r="L172" s="137"/>
      <c r="M172" s="137"/>
      <c r="N172" s="137"/>
      <c r="O172" s="137"/>
      <c r="P172" s="137"/>
      <c r="Q172" s="137"/>
    </row>
    <row r="173" spans="2:17" x14ac:dyDescent="0.3">
      <c r="B173" s="173"/>
      <c r="C173" s="173"/>
      <c r="D173" s="20"/>
      <c r="E173" s="137"/>
      <c r="F173" s="137"/>
      <c r="G173" s="137"/>
      <c r="H173" s="137"/>
      <c r="I173" s="137"/>
      <c r="J173" s="137"/>
      <c r="K173" s="137"/>
      <c r="L173" s="137"/>
      <c r="M173" s="137"/>
      <c r="N173" s="137"/>
      <c r="O173" s="137"/>
      <c r="P173" s="137"/>
      <c r="Q173" s="137"/>
    </row>
    <row r="174" spans="2:17" x14ac:dyDescent="0.3">
      <c r="B174" s="173"/>
      <c r="C174" s="173"/>
      <c r="D174" s="20"/>
      <c r="E174" s="137"/>
      <c r="F174" s="137"/>
      <c r="G174" s="137"/>
      <c r="H174" s="137"/>
      <c r="I174" s="137"/>
      <c r="J174" s="137"/>
      <c r="K174" s="137"/>
      <c r="L174" s="137"/>
      <c r="M174" s="137"/>
      <c r="N174" s="137"/>
      <c r="O174" s="137"/>
      <c r="P174" s="137"/>
      <c r="Q174" s="137"/>
    </row>
    <row r="175" spans="2:17" x14ac:dyDescent="0.3">
      <c r="B175" s="173"/>
      <c r="C175" s="173"/>
      <c r="D175" s="20"/>
      <c r="E175" s="137"/>
      <c r="F175" s="137"/>
      <c r="G175" s="137"/>
      <c r="H175" s="137"/>
      <c r="I175" s="137"/>
      <c r="J175" s="137"/>
      <c r="K175" s="137"/>
      <c r="L175" s="137"/>
      <c r="M175" s="137"/>
      <c r="N175" s="137"/>
      <c r="O175" s="137"/>
      <c r="P175" s="137"/>
      <c r="Q175" s="137"/>
    </row>
    <row r="176" spans="2:17" x14ac:dyDescent="0.3">
      <c r="B176" s="173"/>
      <c r="C176" s="173"/>
      <c r="D176" s="20"/>
      <c r="E176" s="137"/>
      <c r="F176" s="137"/>
      <c r="G176" s="137"/>
      <c r="H176" s="137"/>
      <c r="I176" s="137"/>
      <c r="J176" s="137"/>
      <c r="K176" s="137"/>
      <c r="L176" s="137"/>
      <c r="M176" s="137"/>
      <c r="N176" s="137"/>
      <c r="O176" s="137"/>
      <c r="P176" s="137"/>
      <c r="Q176" s="137"/>
    </row>
    <row r="177" spans="2:17" x14ac:dyDescent="0.3">
      <c r="B177" s="173"/>
      <c r="C177" s="173"/>
      <c r="D177" s="20"/>
      <c r="E177" s="137"/>
      <c r="F177" s="137"/>
      <c r="G177" s="137"/>
      <c r="H177" s="137"/>
      <c r="I177" s="137"/>
      <c r="J177" s="137"/>
      <c r="K177" s="137"/>
      <c r="L177" s="137"/>
      <c r="M177" s="137"/>
      <c r="N177" s="137"/>
      <c r="O177" s="137"/>
      <c r="P177" s="137"/>
      <c r="Q177" s="137"/>
    </row>
    <row r="178" spans="2:17" x14ac:dyDescent="0.3">
      <c r="B178" s="173"/>
      <c r="C178" s="173"/>
      <c r="D178" s="20"/>
      <c r="E178" s="137"/>
      <c r="F178" s="137"/>
      <c r="G178" s="137"/>
      <c r="H178" s="137"/>
      <c r="I178" s="137"/>
      <c r="J178" s="137"/>
      <c r="K178" s="137"/>
      <c r="L178" s="137"/>
      <c r="M178" s="137"/>
      <c r="N178" s="137"/>
      <c r="O178" s="137"/>
      <c r="P178" s="137"/>
      <c r="Q178" s="137"/>
    </row>
    <row r="179" spans="2:17" x14ac:dyDescent="0.3">
      <c r="B179" s="173"/>
      <c r="C179" s="173"/>
      <c r="D179" s="20"/>
      <c r="E179" s="137"/>
      <c r="F179" s="137"/>
      <c r="G179" s="137"/>
      <c r="H179" s="137"/>
      <c r="I179" s="137"/>
      <c r="J179" s="137"/>
      <c r="K179" s="137"/>
      <c r="L179" s="137"/>
      <c r="M179" s="137"/>
      <c r="N179" s="137"/>
      <c r="O179" s="137"/>
      <c r="P179" s="137"/>
      <c r="Q179" s="137"/>
    </row>
    <row r="180" spans="2:17" x14ac:dyDescent="0.3">
      <c r="B180" s="173"/>
      <c r="C180" s="173"/>
      <c r="D180" s="20"/>
      <c r="E180" s="137"/>
      <c r="F180" s="137"/>
      <c r="G180" s="137"/>
      <c r="H180" s="137"/>
      <c r="I180" s="137"/>
      <c r="J180" s="137"/>
      <c r="K180" s="137"/>
      <c r="L180" s="137"/>
      <c r="M180" s="137"/>
      <c r="N180" s="137"/>
      <c r="O180" s="137"/>
      <c r="P180" s="137"/>
      <c r="Q180" s="137"/>
    </row>
    <row r="181" spans="2:17" x14ac:dyDescent="0.3">
      <c r="B181" s="173"/>
      <c r="C181" s="173"/>
      <c r="D181" s="20"/>
      <c r="E181" s="137"/>
      <c r="F181" s="137"/>
      <c r="G181" s="137"/>
      <c r="H181" s="137"/>
      <c r="I181" s="137"/>
      <c r="J181" s="137"/>
      <c r="K181" s="137"/>
      <c r="L181" s="137"/>
      <c r="M181" s="137"/>
      <c r="N181" s="137"/>
      <c r="O181" s="137"/>
      <c r="P181" s="137"/>
      <c r="Q181" s="137"/>
    </row>
    <row r="182" spans="2:17" x14ac:dyDescent="0.3">
      <c r="B182" s="173"/>
      <c r="C182" s="173"/>
      <c r="D182" s="20"/>
      <c r="E182" s="137"/>
      <c r="F182" s="137"/>
      <c r="G182" s="137"/>
      <c r="H182" s="137"/>
      <c r="I182" s="137"/>
      <c r="J182" s="137"/>
      <c r="K182" s="137"/>
      <c r="L182" s="137"/>
      <c r="M182" s="137"/>
      <c r="N182" s="137"/>
      <c r="O182" s="137"/>
      <c r="P182" s="137"/>
      <c r="Q182" s="137"/>
    </row>
    <row r="183" spans="2:17" x14ac:dyDescent="0.3">
      <c r="B183" s="173"/>
      <c r="C183" s="173"/>
      <c r="D183" s="20"/>
      <c r="E183" s="137"/>
      <c r="F183" s="137"/>
      <c r="G183" s="137"/>
      <c r="H183" s="137"/>
      <c r="I183" s="137"/>
      <c r="J183" s="137"/>
      <c r="K183" s="137"/>
      <c r="L183" s="137"/>
      <c r="M183" s="137"/>
      <c r="N183" s="137"/>
      <c r="O183" s="137"/>
      <c r="P183" s="137"/>
      <c r="Q183" s="137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57"/>
    <outlinePr applyStyles="1" summaryBelow="0"/>
    <pageSetUpPr fitToPage="1"/>
  </sheetPr>
  <dimension ref="A1:O180"/>
  <sheetViews>
    <sheetView workbookViewId="0">
      <selection activeCell="A2" sqref="A2:N2"/>
    </sheetView>
  </sheetViews>
  <sheetFormatPr defaultColWidth="9.1796875" defaultRowHeight="10.5" outlineLevelRow="3" x14ac:dyDescent="0.25"/>
  <cols>
    <col min="1" max="1" width="52" style="179" customWidth="1"/>
    <col min="2" max="10" width="15.1796875" style="216" customWidth="1"/>
    <col min="11" max="16384" width="9.1796875" style="179"/>
  </cols>
  <sheetData>
    <row r="1" spans="1:15" s="150" customFormat="1" ht="13" x14ac:dyDescent="0.3">
      <c r="B1" s="186"/>
      <c r="D1" s="186"/>
      <c r="E1" s="186"/>
      <c r="F1" s="186"/>
      <c r="G1" s="186"/>
      <c r="H1" s="186"/>
      <c r="I1" s="186"/>
      <c r="J1" s="186"/>
    </row>
    <row r="2" spans="1:15" s="150" customFormat="1" ht="18.5" x14ac:dyDescent="0.3">
      <c r="A2" s="5" t="s">
        <v>111</v>
      </c>
      <c r="B2" s="5"/>
      <c r="C2" s="5"/>
      <c r="D2" s="5"/>
      <c r="E2" s="5"/>
      <c r="F2" s="5"/>
      <c r="G2" s="5"/>
      <c r="H2" s="5"/>
      <c r="I2" s="5"/>
      <c r="J2" s="5"/>
      <c r="K2" s="187"/>
      <c r="L2" s="187"/>
      <c r="M2" s="187"/>
      <c r="N2" s="187"/>
      <c r="O2" s="187"/>
    </row>
    <row r="3" spans="1:15" s="150" customFormat="1" ht="13" x14ac:dyDescent="0.3">
      <c r="A3" s="121"/>
      <c r="B3" s="186"/>
      <c r="C3" s="186"/>
      <c r="D3" s="186"/>
      <c r="E3" s="186"/>
      <c r="F3" s="186"/>
      <c r="G3" s="186"/>
      <c r="H3" s="186"/>
      <c r="I3" s="186"/>
      <c r="J3" s="186"/>
    </row>
    <row r="4" spans="1:15" s="140" customFormat="1" ht="13" x14ac:dyDescent="0.3">
      <c r="B4" s="175"/>
      <c r="C4" s="175"/>
      <c r="D4" s="175"/>
      <c r="E4" s="175"/>
      <c r="F4" s="175"/>
      <c r="G4" s="175"/>
      <c r="H4" s="175"/>
      <c r="I4" s="175"/>
      <c r="J4" s="175" t="str">
        <f>VALUSD</f>
        <v>млрд. дол. США</v>
      </c>
    </row>
    <row r="5" spans="1:15" s="111" customFormat="1" ht="13" x14ac:dyDescent="0.25">
      <c r="A5" s="126"/>
      <c r="B5" s="257">
        <v>45291</v>
      </c>
      <c r="C5" s="257">
        <v>45322</v>
      </c>
      <c r="D5" s="257">
        <v>45351</v>
      </c>
      <c r="E5" s="257">
        <v>45382</v>
      </c>
      <c r="F5" s="257">
        <v>45412</v>
      </c>
      <c r="G5" s="257">
        <v>45443</v>
      </c>
      <c r="H5" s="257">
        <v>45473</v>
      </c>
      <c r="I5" s="257">
        <v>45504</v>
      </c>
      <c r="J5" s="257">
        <v>45535</v>
      </c>
    </row>
    <row r="6" spans="1:15" s="79" customFormat="1" ht="31" x14ac:dyDescent="0.25">
      <c r="A6" s="180" t="s">
        <v>155</v>
      </c>
      <c r="B6" s="98">
        <f t="shared" ref="B6:J6" si="0">B$60+B$7</f>
        <v>145.31745543965999</v>
      </c>
      <c r="C6" s="98">
        <f t="shared" si="0"/>
        <v>144.89704188175</v>
      </c>
      <c r="D6" s="98">
        <f t="shared" si="0"/>
        <v>143.68687952817999</v>
      </c>
      <c r="E6" s="98">
        <f t="shared" si="0"/>
        <v>151.04646453015999</v>
      </c>
      <c r="F6" s="98">
        <f t="shared" si="0"/>
        <v>151.51920847248002</v>
      </c>
      <c r="G6" s="98">
        <f t="shared" si="0"/>
        <v>150.99378871165004</v>
      </c>
      <c r="H6" s="98">
        <f t="shared" si="0"/>
        <v>152.15398365078002</v>
      </c>
      <c r="I6" s="98">
        <f t="shared" si="0"/>
        <v>155.34944830042002</v>
      </c>
      <c r="J6" s="98">
        <f t="shared" si="0"/>
        <v>154.68978262837999</v>
      </c>
    </row>
    <row r="7" spans="1:15" s="224" customFormat="1" ht="14.5" x14ac:dyDescent="0.25">
      <c r="A7" s="148" t="s">
        <v>51</v>
      </c>
      <c r="B7" s="96">
        <f t="shared" ref="B7:J7" si="1">B$8+B$44</f>
        <v>43.61220733279999</v>
      </c>
      <c r="C7" s="96">
        <f t="shared" si="1"/>
        <v>44.103369133840019</v>
      </c>
      <c r="D7" s="96">
        <f t="shared" si="1"/>
        <v>43.587652036059993</v>
      </c>
      <c r="E7" s="96">
        <f t="shared" si="1"/>
        <v>42.954295940889992</v>
      </c>
      <c r="F7" s="96">
        <f t="shared" si="1"/>
        <v>43.148895382910005</v>
      </c>
      <c r="G7" s="96">
        <f t="shared" si="1"/>
        <v>42.102306473210021</v>
      </c>
      <c r="H7" s="96">
        <f t="shared" si="1"/>
        <v>42.222611865110004</v>
      </c>
      <c r="I7" s="96">
        <f t="shared" si="1"/>
        <v>42.427754671830002</v>
      </c>
      <c r="J7" s="96">
        <f t="shared" si="1"/>
        <v>42.497394439500006</v>
      </c>
    </row>
    <row r="8" spans="1:15" s="223" customFormat="1" ht="14.5" outlineLevel="1" x14ac:dyDescent="0.25">
      <c r="A8" s="95" t="s">
        <v>68</v>
      </c>
      <c r="B8" s="102">
        <f t="shared" ref="B8:J8" si="2">B$9+B$42</f>
        <v>41.80087579141999</v>
      </c>
      <c r="C8" s="102">
        <f t="shared" si="2"/>
        <v>42.314485801730022</v>
      </c>
      <c r="D8" s="102">
        <f t="shared" si="2"/>
        <v>41.834291721069995</v>
      </c>
      <c r="E8" s="102">
        <f t="shared" si="2"/>
        <v>41.247796926599989</v>
      </c>
      <c r="F8" s="102">
        <f t="shared" si="2"/>
        <v>41.430053931530004</v>
      </c>
      <c r="G8" s="102">
        <f t="shared" si="2"/>
        <v>40.402424229060017</v>
      </c>
      <c r="H8" s="102">
        <f t="shared" si="2"/>
        <v>40.520150901300006</v>
      </c>
      <c r="I8" s="102">
        <f t="shared" si="2"/>
        <v>40.733795880919999</v>
      </c>
      <c r="J8" s="102">
        <f t="shared" si="2"/>
        <v>40.797198247870007</v>
      </c>
    </row>
    <row r="9" spans="1:15" s="132" customFormat="1" ht="13" outlineLevel="2" x14ac:dyDescent="0.25">
      <c r="A9" s="176" t="s">
        <v>200</v>
      </c>
      <c r="B9" s="74">
        <f t="shared" ref="B9:J9" si="3">SUM(B$10:B$41)</f>
        <v>41.759092484669992</v>
      </c>
      <c r="C9" s="74">
        <f t="shared" si="3"/>
        <v>42.27258356988002</v>
      </c>
      <c r="D9" s="74">
        <f t="shared" si="3"/>
        <v>41.792754798659992</v>
      </c>
      <c r="E9" s="74">
        <f t="shared" si="3"/>
        <v>41.207333550219985</v>
      </c>
      <c r="F9" s="74">
        <f t="shared" si="3"/>
        <v>41.390880396170004</v>
      </c>
      <c r="G9" s="74">
        <f t="shared" si="3"/>
        <v>40.364054764800017</v>
      </c>
      <c r="H9" s="74">
        <f t="shared" si="3"/>
        <v>40.481816742240007</v>
      </c>
      <c r="I9" s="74">
        <f t="shared" si="3"/>
        <v>40.696726971069999</v>
      </c>
      <c r="J9" s="74">
        <f t="shared" si="3"/>
        <v>40.760274229500006</v>
      </c>
    </row>
    <row r="10" spans="1:15" s="195" customFormat="1" ht="13" outlineLevel="3" x14ac:dyDescent="0.25">
      <c r="A10" s="109" t="s">
        <v>146</v>
      </c>
      <c r="B10" s="46">
        <v>1.9851676302800001</v>
      </c>
      <c r="C10" s="46">
        <v>1.9908178832200001</v>
      </c>
      <c r="D10" s="46">
        <v>1.97346165824</v>
      </c>
      <c r="E10" s="46">
        <v>1.8714638181900001</v>
      </c>
      <c r="F10" s="46">
        <v>1.7873349080700001</v>
      </c>
      <c r="G10" s="46">
        <v>1.7506482946799999</v>
      </c>
      <c r="H10" s="46">
        <v>1.74903745675</v>
      </c>
      <c r="I10" s="46">
        <v>1.72807668216</v>
      </c>
      <c r="J10" s="46">
        <v>1.7213221380899999</v>
      </c>
    </row>
    <row r="11" spans="1:15" ht="13" outlineLevel="3" x14ac:dyDescent="0.3">
      <c r="A11" s="234" t="s">
        <v>210</v>
      </c>
      <c r="B11" s="252">
        <v>0.46160853447</v>
      </c>
      <c r="C11" s="252">
        <v>0.46292238071000003</v>
      </c>
      <c r="D11" s="252">
        <v>0.45888655953000002</v>
      </c>
      <c r="E11" s="252">
        <v>0.44702636826999997</v>
      </c>
      <c r="F11" s="252">
        <v>0.44198463277</v>
      </c>
      <c r="G11" s="252">
        <v>0.43291251133999997</v>
      </c>
      <c r="H11" s="252">
        <v>0.43251417210999998</v>
      </c>
      <c r="I11" s="252">
        <v>0.42733084567000001</v>
      </c>
      <c r="J11" s="252">
        <v>0.42566053495</v>
      </c>
      <c r="K11" s="164"/>
      <c r="L11" s="164"/>
      <c r="M11" s="164"/>
    </row>
    <row r="12" spans="1:15" ht="13" outlineLevel="3" x14ac:dyDescent="0.3">
      <c r="A12" s="234" t="s">
        <v>31</v>
      </c>
      <c r="B12" s="252">
        <v>3.2715826405300001</v>
      </c>
      <c r="C12" s="252">
        <v>3.3206659245300001</v>
      </c>
      <c r="D12" s="252">
        <v>3.31054103063</v>
      </c>
      <c r="E12" s="252">
        <v>3.0223555772999999</v>
      </c>
      <c r="F12" s="252">
        <v>3.0082458247499999</v>
      </c>
      <c r="G12" s="252">
        <v>2.1435539591900001</v>
      </c>
      <c r="H12" s="252">
        <v>1.8264962308899999</v>
      </c>
      <c r="I12" s="252">
        <v>1.8227832268999999</v>
      </c>
      <c r="J12" s="252">
        <v>1.8233420894200001</v>
      </c>
      <c r="K12" s="164"/>
      <c r="L12" s="164"/>
      <c r="M12" s="164"/>
    </row>
    <row r="13" spans="1:15" ht="13" outlineLevel="3" x14ac:dyDescent="0.3">
      <c r="A13" s="234" t="s">
        <v>35</v>
      </c>
      <c r="B13" s="252">
        <v>1.3163991743700001</v>
      </c>
      <c r="C13" s="252">
        <v>1.3201459553599999</v>
      </c>
      <c r="D13" s="252">
        <v>1.3086367407599999</v>
      </c>
      <c r="E13" s="252">
        <v>1.27481425953</v>
      </c>
      <c r="F13" s="252">
        <v>1.2604364135099999</v>
      </c>
      <c r="G13" s="252">
        <v>1.23456485291</v>
      </c>
      <c r="H13" s="252">
        <v>1.23342888299</v>
      </c>
      <c r="I13" s="252">
        <v>1.2186472527700001</v>
      </c>
      <c r="J13" s="252">
        <v>1.2138839187399999</v>
      </c>
      <c r="K13" s="164"/>
      <c r="L13" s="164"/>
      <c r="M13" s="164"/>
    </row>
    <row r="14" spans="1:15" ht="13" outlineLevel="3" x14ac:dyDescent="0.3">
      <c r="A14" s="234" t="s">
        <v>87</v>
      </c>
      <c r="B14" s="252">
        <v>0.88725306985999997</v>
      </c>
      <c r="C14" s="252">
        <v>0.88977840030999999</v>
      </c>
      <c r="D14" s="252">
        <v>0.88202118943999996</v>
      </c>
      <c r="E14" s="252">
        <v>0.85922483642000003</v>
      </c>
      <c r="F14" s="252">
        <v>0.84953416791000003</v>
      </c>
      <c r="G14" s="252">
        <v>0.83209673553999997</v>
      </c>
      <c r="H14" s="252">
        <v>0.83133109180999998</v>
      </c>
      <c r="I14" s="252">
        <v>0.82136827274000002</v>
      </c>
      <c r="J14" s="252">
        <v>0.81815778550999996</v>
      </c>
      <c r="K14" s="164"/>
      <c r="L14" s="164"/>
      <c r="M14" s="164"/>
    </row>
    <row r="15" spans="1:15" ht="13" outlineLevel="3" x14ac:dyDescent="0.3">
      <c r="A15" s="234" t="s">
        <v>137</v>
      </c>
      <c r="B15" s="252">
        <v>1.23478242557</v>
      </c>
      <c r="C15" s="252">
        <v>1.23829690614</v>
      </c>
      <c r="D15" s="252">
        <v>1.2275012628299999</v>
      </c>
      <c r="E15" s="252">
        <v>1.19577577542</v>
      </c>
      <c r="F15" s="252">
        <v>1.1822893558600001</v>
      </c>
      <c r="G15" s="252">
        <v>1.15802183201</v>
      </c>
      <c r="H15" s="252">
        <v>1.1569562922500001</v>
      </c>
      <c r="I15" s="252">
        <v>1.14309112309</v>
      </c>
      <c r="J15" s="252">
        <v>1.13862311577</v>
      </c>
      <c r="K15" s="164"/>
      <c r="L15" s="164"/>
      <c r="M15" s="164"/>
    </row>
    <row r="16" spans="1:15" ht="13" outlineLevel="3" x14ac:dyDescent="0.3">
      <c r="A16" s="234" t="s">
        <v>201</v>
      </c>
      <c r="B16" s="252">
        <v>6.2424164086299996</v>
      </c>
      <c r="C16" s="252">
        <v>6.2601837907200002</v>
      </c>
      <c r="D16" s="252">
        <v>6.2056066447299996</v>
      </c>
      <c r="E16" s="252">
        <v>6.0452191150300001</v>
      </c>
      <c r="F16" s="252">
        <v>5.9770388063200004</v>
      </c>
      <c r="G16" s="252">
        <v>5.8543548534200003</v>
      </c>
      <c r="H16" s="252">
        <v>5.8489680393699999</v>
      </c>
      <c r="I16" s="252">
        <v>5.7788729706200002</v>
      </c>
      <c r="J16" s="252">
        <v>5.7562850539200001</v>
      </c>
      <c r="K16" s="164"/>
      <c r="L16" s="164"/>
      <c r="M16" s="164"/>
    </row>
    <row r="17" spans="1:13" ht="13" outlineLevel="3" x14ac:dyDescent="0.3">
      <c r="A17" s="234" t="s">
        <v>27</v>
      </c>
      <c r="B17" s="252">
        <v>0.31850920426000001</v>
      </c>
      <c r="C17" s="252">
        <v>0.31941575620000001</v>
      </c>
      <c r="D17" s="252">
        <v>0.31663104557999999</v>
      </c>
      <c r="E17" s="252">
        <v>0.30844753120000001</v>
      </c>
      <c r="F17" s="252">
        <v>0.30496874118</v>
      </c>
      <c r="G17" s="252">
        <v>0.29870899084000002</v>
      </c>
      <c r="H17" s="252">
        <v>0.29843413736000002</v>
      </c>
      <c r="I17" s="252">
        <v>0.29485764982000001</v>
      </c>
      <c r="J17" s="252">
        <v>0.29370513788000002</v>
      </c>
      <c r="K17" s="164"/>
      <c r="L17" s="164"/>
      <c r="M17" s="164"/>
    </row>
    <row r="18" spans="1:13" ht="13" outlineLevel="3" x14ac:dyDescent="0.3">
      <c r="A18" s="234" t="s">
        <v>79</v>
      </c>
      <c r="B18" s="252">
        <v>0.71342895657000005</v>
      </c>
      <c r="C18" s="252">
        <v>0.71545954280000001</v>
      </c>
      <c r="D18" s="252">
        <v>0.70922206780999997</v>
      </c>
      <c r="E18" s="252">
        <v>0.69089180907000003</v>
      </c>
      <c r="F18" s="252">
        <v>0.68309966522999999</v>
      </c>
      <c r="G18" s="252">
        <v>0.66907844672000005</v>
      </c>
      <c r="H18" s="252">
        <v>0.66846280224999999</v>
      </c>
      <c r="I18" s="252">
        <v>0.66045182566000005</v>
      </c>
      <c r="J18" s="252">
        <v>0.65787031349000002</v>
      </c>
      <c r="K18" s="164"/>
      <c r="L18" s="164"/>
      <c r="M18" s="164"/>
    </row>
    <row r="19" spans="1:13" ht="13" outlineLevel="3" x14ac:dyDescent="0.3">
      <c r="A19" s="234" t="s">
        <v>171</v>
      </c>
      <c r="B19" s="252">
        <v>1.5088939048200001</v>
      </c>
      <c r="C19" s="252">
        <v>1.6569779117900001</v>
      </c>
      <c r="D19" s="252">
        <v>2.4148664530900001</v>
      </c>
      <c r="E19" s="252">
        <v>2.6410468793000001</v>
      </c>
      <c r="F19" s="252">
        <v>2.9967794913599999</v>
      </c>
      <c r="G19" s="252">
        <v>3.4261470139100001</v>
      </c>
      <c r="H19" s="252">
        <v>4.0629632066200001</v>
      </c>
      <c r="I19" s="252">
        <v>4.7112597467799997</v>
      </c>
      <c r="J19" s="252">
        <v>4.30832621288</v>
      </c>
      <c r="K19" s="164"/>
      <c r="L19" s="164"/>
      <c r="M19" s="164"/>
    </row>
    <row r="20" spans="1:13" ht="13" outlineLevel="3" x14ac:dyDescent="0.3">
      <c r="A20" s="234" t="s">
        <v>130</v>
      </c>
      <c r="B20" s="252">
        <v>0.31850920426000001</v>
      </c>
      <c r="C20" s="252">
        <v>0.31941575620000001</v>
      </c>
      <c r="D20" s="252">
        <v>0.31663104557999999</v>
      </c>
      <c r="E20" s="252">
        <v>0.30844753120000001</v>
      </c>
      <c r="F20" s="252">
        <v>0.30496874118</v>
      </c>
      <c r="G20" s="252">
        <v>0.29870899084000002</v>
      </c>
      <c r="H20" s="252">
        <v>0.29843413736000002</v>
      </c>
      <c r="I20" s="252">
        <v>0.29485764982000001</v>
      </c>
      <c r="J20" s="252">
        <v>0.29370513788000002</v>
      </c>
      <c r="K20" s="164"/>
      <c r="L20" s="164"/>
      <c r="M20" s="164"/>
    </row>
    <row r="21" spans="1:13" ht="13" outlineLevel="3" x14ac:dyDescent="0.3">
      <c r="A21" s="234" t="s">
        <v>196</v>
      </c>
      <c r="B21" s="252">
        <v>0.31850920426000001</v>
      </c>
      <c r="C21" s="252">
        <v>0.31941575620000001</v>
      </c>
      <c r="D21" s="252">
        <v>0.31663104557999999</v>
      </c>
      <c r="E21" s="252">
        <v>0.30844753120000001</v>
      </c>
      <c r="F21" s="252">
        <v>0.30496874118</v>
      </c>
      <c r="G21" s="252">
        <v>0.29870899084000002</v>
      </c>
      <c r="H21" s="252">
        <v>0.29843413736000002</v>
      </c>
      <c r="I21" s="252">
        <v>0.29485764982000001</v>
      </c>
      <c r="J21" s="252">
        <v>0.29370513788000002</v>
      </c>
      <c r="K21" s="164"/>
      <c r="L21" s="164"/>
      <c r="M21" s="164"/>
    </row>
    <row r="22" spans="1:13" ht="13" outlineLevel="3" x14ac:dyDescent="0.3">
      <c r="A22" s="234" t="s">
        <v>224</v>
      </c>
      <c r="B22" s="252">
        <v>5.0738630260099997</v>
      </c>
      <c r="C22" s="252">
        <v>5.2896298574699996</v>
      </c>
      <c r="D22" s="252">
        <v>5.1964198577599996</v>
      </c>
      <c r="E22" s="252">
        <v>5.3634911807999996</v>
      </c>
      <c r="F22" s="252">
        <v>5.3799767323000003</v>
      </c>
      <c r="G22" s="252">
        <v>5.6152261599799997</v>
      </c>
      <c r="H22" s="252">
        <v>5.4547246987199998</v>
      </c>
      <c r="I22" s="252">
        <v>5.5658214535299999</v>
      </c>
      <c r="J22" s="252">
        <v>5.6094111934899997</v>
      </c>
      <c r="K22" s="164"/>
      <c r="L22" s="164"/>
      <c r="M22" s="164"/>
    </row>
    <row r="23" spans="1:13" ht="13" outlineLevel="3" x14ac:dyDescent="0.3">
      <c r="A23" s="234" t="s">
        <v>154</v>
      </c>
      <c r="B23" s="252">
        <v>0.31850920426000001</v>
      </c>
      <c r="C23" s="252">
        <v>0.31941575620000001</v>
      </c>
      <c r="D23" s="252">
        <v>0.31663104557999999</v>
      </c>
      <c r="E23" s="252">
        <v>0.30844753120000001</v>
      </c>
      <c r="F23" s="252">
        <v>0.30496874118</v>
      </c>
      <c r="G23" s="252">
        <v>0.29870899084000002</v>
      </c>
      <c r="H23" s="252">
        <v>0.29843413736000002</v>
      </c>
      <c r="I23" s="252">
        <v>0.29485764982000001</v>
      </c>
      <c r="J23" s="252">
        <v>0.29370513788000002</v>
      </c>
      <c r="K23" s="164"/>
      <c r="L23" s="164"/>
      <c r="M23" s="164"/>
    </row>
    <row r="24" spans="1:13" ht="13" outlineLevel="3" x14ac:dyDescent="0.3">
      <c r="A24" s="234" t="s">
        <v>216</v>
      </c>
      <c r="B24" s="252">
        <v>0.31850920426000001</v>
      </c>
      <c r="C24" s="252">
        <v>0.31941575620000001</v>
      </c>
      <c r="D24" s="252">
        <v>0.31663104557999999</v>
      </c>
      <c r="E24" s="252">
        <v>0.30844753120000001</v>
      </c>
      <c r="F24" s="252">
        <v>0.30496874118</v>
      </c>
      <c r="G24" s="252">
        <v>0.29870899084000002</v>
      </c>
      <c r="H24" s="252">
        <v>0.29843413736000002</v>
      </c>
      <c r="I24" s="252">
        <v>0.29485764982000001</v>
      </c>
      <c r="J24" s="252">
        <v>0.29370513788000002</v>
      </c>
      <c r="K24" s="164"/>
      <c r="L24" s="164"/>
      <c r="M24" s="164"/>
    </row>
    <row r="25" spans="1:13" ht="13" outlineLevel="3" x14ac:dyDescent="0.3">
      <c r="A25" s="234" t="s">
        <v>39</v>
      </c>
      <c r="B25" s="252">
        <v>0.31850920426000001</v>
      </c>
      <c r="C25" s="252">
        <v>0.31941575620000001</v>
      </c>
      <c r="D25" s="252">
        <v>0.31663104557999999</v>
      </c>
      <c r="E25" s="252">
        <v>0.30844753120000001</v>
      </c>
      <c r="F25" s="252">
        <v>0.30496874118</v>
      </c>
      <c r="G25" s="252">
        <v>0.29870899084000002</v>
      </c>
      <c r="H25" s="252">
        <v>0.29843413736000002</v>
      </c>
      <c r="I25" s="252">
        <v>0.29485764982000001</v>
      </c>
      <c r="J25" s="252">
        <v>0.29370513788000002</v>
      </c>
      <c r="K25" s="164"/>
      <c r="L25" s="164"/>
      <c r="M25" s="164"/>
    </row>
    <row r="26" spans="1:13" ht="13" outlineLevel="3" x14ac:dyDescent="0.3">
      <c r="A26" s="234" t="s">
        <v>92</v>
      </c>
      <c r="B26" s="252">
        <v>0.31850920426000001</v>
      </c>
      <c r="C26" s="252">
        <v>0.31941575620000001</v>
      </c>
      <c r="D26" s="252">
        <v>0.31663104557999999</v>
      </c>
      <c r="E26" s="252">
        <v>0.30844753120000001</v>
      </c>
      <c r="F26" s="252">
        <v>0.30496874118</v>
      </c>
      <c r="G26" s="252">
        <v>0.29870899084000002</v>
      </c>
      <c r="H26" s="252">
        <v>0.29843413736000002</v>
      </c>
      <c r="I26" s="252">
        <v>0.29485764982000001</v>
      </c>
      <c r="J26" s="252">
        <v>0.29370513788000002</v>
      </c>
      <c r="K26" s="164"/>
      <c r="L26" s="164"/>
      <c r="M26" s="164"/>
    </row>
    <row r="27" spans="1:13" ht="13" outlineLevel="3" x14ac:dyDescent="0.3">
      <c r="A27" s="234" t="s">
        <v>80</v>
      </c>
      <c r="B27" s="252">
        <v>0.31850920426000001</v>
      </c>
      <c r="C27" s="252">
        <v>0.31941575620000001</v>
      </c>
      <c r="D27" s="252">
        <v>0.31663104557999999</v>
      </c>
      <c r="E27" s="252">
        <v>0.30844753120000001</v>
      </c>
      <c r="F27" s="252">
        <v>0.30496874118</v>
      </c>
      <c r="G27" s="252">
        <v>0.29870899084000002</v>
      </c>
      <c r="H27" s="252">
        <v>0.29843413736000002</v>
      </c>
      <c r="I27" s="252">
        <v>0.29485764982000001</v>
      </c>
      <c r="J27" s="252">
        <v>0.29370513788000002</v>
      </c>
      <c r="K27" s="164"/>
      <c r="L27" s="164"/>
      <c r="M27" s="164"/>
    </row>
    <row r="28" spans="1:13" ht="13" outlineLevel="3" x14ac:dyDescent="0.3">
      <c r="A28" s="234" t="s">
        <v>131</v>
      </c>
      <c r="B28" s="252">
        <v>0.31850920426000001</v>
      </c>
      <c r="C28" s="252">
        <v>0.31941575620000001</v>
      </c>
      <c r="D28" s="252">
        <v>0.31663104557999999</v>
      </c>
      <c r="E28" s="252">
        <v>0.30844753120000001</v>
      </c>
      <c r="F28" s="252">
        <v>0.30496874118</v>
      </c>
      <c r="G28" s="252">
        <v>0.29870899084000002</v>
      </c>
      <c r="H28" s="252">
        <v>0.29843413736000002</v>
      </c>
      <c r="I28" s="252">
        <v>0.29485764982000001</v>
      </c>
      <c r="J28" s="252">
        <v>0.29370513788000002</v>
      </c>
      <c r="K28" s="164"/>
      <c r="L28" s="164"/>
      <c r="M28" s="164"/>
    </row>
    <row r="29" spans="1:13" ht="13" outlineLevel="3" x14ac:dyDescent="0.3">
      <c r="A29" s="234" t="s">
        <v>197</v>
      </c>
      <c r="B29" s="252">
        <v>0.31850920426000001</v>
      </c>
      <c r="C29" s="252">
        <v>0.31941575620000001</v>
      </c>
      <c r="D29" s="252">
        <v>0.31663104557999999</v>
      </c>
      <c r="E29" s="252">
        <v>0.30844753120000001</v>
      </c>
      <c r="F29" s="252">
        <v>0.30496874118</v>
      </c>
      <c r="G29" s="252">
        <v>0.29870899084000002</v>
      </c>
      <c r="H29" s="252">
        <v>0.29843413736000002</v>
      </c>
      <c r="I29" s="252">
        <v>0.29485764982000001</v>
      </c>
      <c r="J29" s="252">
        <v>0.29370513788000002</v>
      </c>
      <c r="K29" s="164"/>
      <c r="L29" s="164"/>
      <c r="M29" s="164"/>
    </row>
    <row r="30" spans="1:13" ht="13" outlineLevel="3" x14ac:dyDescent="0.3">
      <c r="A30" s="234" t="s">
        <v>20</v>
      </c>
      <c r="B30" s="252">
        <v>0.31850920426000001</v>
      </c>
      <c r="C30" s="252">
        <v>0.31941575620000001</v>
      </c>
      <c r="D30" s="252">
        <v>0.31663104557999999</v>
      </c>
      <c r="E30" s="252">
        <v>0.30844753120000001</v>
      </c>
      <c r="F30" s="252">
        <v>0.30496874118</v>
      </c>
      <c r="G30" s="252">
        <v>0.29870899084000002</v>
      </c>
      <c r="H30" s="252">
        <v>0.29843413736000002</v>
      </c>
      <c r="I30" s="252">
        <v>0.29485764982000001</v>
      </c>
      <c r="J30" s="252">
        <v>0.29370513788000002</v>
      </c>
      <c r="K30" s="164"/>
      <c r="L30" s="164"/>
      <c r="M30" s="164"/>
    </row>
    <row r="31" spans="1:13" ht="13" outlineLevel="3" x14ac:dyDescent="0.3">
      <c r="A31" s="234" t="s">
        <v>75</v>
      </c>
      <c r="B31" s="252">
        <v>0.31850920426000001</v>
      </c>
      <c r="C31" s="252">
        <v>0.31941575620000001</v>
      </c>
      <c r="D31" s="252">
        <v>0.31663104557999999</v>
      </c>
      <c r="E31" s="252">
        <v>0.30844753120000001</v>
      </c>
      <c r="F31" s="252">
        <v>0.30496874118</v>
      </c>
      <c r="G31" s="252">
        <v>0.29870899084000002</v>
      </c>
      <c r="H31" s="252">
        <v>0.29843413736000002</v>
      </c>
      <c r="I31" s="252">
        <v>0.29485764982000001</v>
      </c>
      <c r="J31" s="252">
        <v>0.29370513788000002</v>
      </c>
      <c r="K31" s="164"/>
      <c r="L31" s="164"/>
      <c r="M31" s="164"/>
    </row>
    <row r="32" spans="1:13" ht="13" outlineLevel="3" x14ac:dyDescent="0.3">
      <c r="A32" s="234" t="s">
        <v>126</v>
      </c>
      <c r="B32" s="252">
        <v>0.31850920426000001</v>
      </c>
      <c r="C32" s="252">
        <v>0.31941575620000001</v>
      </c>
      <c r="D32" s="252">
        <v>0.31663104557999999</v>
      </c>
      <c r="E32" s="252">
        <v>0.30844753120000001</v>
      </c>
      <c r="F32" s="252">
        <v>0.30496874118</v>
      </c>
      <c r="G32" s="252">
        <v>0.29870899084000002</v>
      </c>
      <c r="H32" s="252">
        <v>0.29843413736000002</v>
      </c>
      <c r="I32" s="252">
        <v>0.29485764982000001</v>
      </c>
      <c r="J32" s="252">
        <v>0.29370513788000002</v>
      </c>
      <c r="K32" s="164"/>
      <c r="L32" s="164"/>
      <c r="M32" s="164"/>
    </row>
    <row r="33" spans="1:13" ht="13" outlineLevel="3" x14ac:dyDescent="0.3">
      <c r="A33" s="234" t="s">
        <v>46</v>
      </c>
      <c r="B33" s="252">
        <v>3.3204868307900002</v>
      </c>
      <c r="C33" s="252">
        <v>3.4160432320799998</v>
      </c>
      <c r="D33" s="252">
        <v>3.4530643038500002</v>
      </c>
      <c r="E33" s="252">
        <v>3.5222000234599999</v>
      </c>
      <c r="F33" s="252">
        <v>3.7113221725500001</v>
      </c>
      <c r="G33" s="252">
        <v>3.9808221955200001</v>
      </c>
      <c r="H33" s="252">
        <v>4.1745079112700001</v>
      </c>
      <c r="I33" s="252">
        <v>3.8750826364800002</v>
      </c>
      <c r="J33" s="252">
        <v>4.3940450011100003</v>
      </c>
      <c r="K33" s="164"/>
      <c r="L33" s="164"/>
      <c r="M33" s="164"/>
    </row>
    <row r="34" spans="1:13" ht="13" outlineLevel="3" x14ac:dyDescent="0.3">
      <c r="A34" s="234" t="s">
        <v>93</v>
      </c>
      <c r="B34" s="252">
        <v>6.7688653429299999</v>
      </c>
      <c r="C34" s="252">
        <v>6.7881311221700003</v>
      </c>
      <c r="D34" s="252">
        <v>6.7289512585300004</v>
      </c>
      <c r="E34" s="252">
        <v>6.5550375815299997</v>
      </c>
      <c r="F34" s="252">
        <v>6.4811073437999998</v>
      </c>
      <c r="G34" s="252">
        <v>6.3480769430399997</v>
      </c>
      <c r="H34" s="252">
        <v>6.3422358365499996</v>
      </c>
      <c r="I34" s="252">
        <v>6.2662293591499996</v>
      </c>
      <c r="J34" s="252">
        <v>6.2417365094799999</v>
      </c>
      <c r="K34" s="164"/>
      <c r="L34" s="164"/>
      <c r="M34" s="164"/>
    </row>
    <row r="35" spans="1:13" ht="13" outlineLevel="3" x14ac:dyDescent="0.3">
      <c r="A35" s="234" t="s">
        <v>97</v>
      </c>
      <c r="B35" s="252">
        <v>0.59342221659000005</v>
      </c>
      <c r="C35" s="252">
        <v>0.59511123551</v>
      </c>
      <c r="D35" s="252">
        <v>0.58992297363000001</v>
      </c>
      <c r="E35" s="252">
        <v>0.57467606969999996</v>
      </c>
      <c r="F35" s="252">
        <v>0.56819465170000005</v>
      </c>
      <c r="G35" s="252">
        <v>0</v>
      </c>
      <c r="H35" s="252">
        <v>0.15803384036000001</v>
      </c>
      <c r="I35" s="252">
        <v>0.21395765444000001</v>
      </c>
      <c r="J35" s="252">
        <v>0.21312135684</v>
      </c>
      <c r="K35" s="164"/>
      <c r="L35" s="164"/>
      <c r="M35" s="164"/>
    </row>
    <row r="36" spans="1:13" ht="13" outlineLevel="3" x14ac:dyDescent="0.3">
      <c r="A36" s="234" t="s">
        <v>158</v>
      </c>
      <c r="B36" s="252">
        <v>1.08127016724</v>
      </c>
      <c r="C36" s="252">
        <v>1.0843477158799999</v>
      </c>
      <c r="D36" s="252">
        <v>1.07489422291</v>
      </c>
      <c r="E36" s="252">
        <v>1.0471129536399999</v>
      </c>
      <c r="F36" s="252">
        <v>1.03530321058</v>
      </c>
      <c r="G36" s="252">
        <v>1.01405270603</v>
      </c>
      <c r="H36" s="252">
        <v>1.01311963765</v>
      </c>
      <c r="I36" s="252">
        <v>1.0009782325400001</v>
      </c>
      <c r="J36" s="252">
        <v>0.99706570269000006</v>
      </c>
      <c r="K36" s="164"/>
      <c r="L36" s="164"/>
      <c r="M36" s="164"/>
    </row>
    <row r="37" spans="1:13" ht="13" outlineLevel="3" x14ac:dyDescent="0.3">
      <c r="A37" s="234" t="s">
        <v>218</v>
      </c>
      <c r="B37" s="252">
        <v>1.08156427714</v>
      </c>
      <c r="C37" s="252">
        <v>1.0846426628900001</v>
      </c>
      <c r="D37" s="252">
        <v>1.07518659851</v>
      </c>
      <c r="E37" s="252">
        <v>1.0473977726599999</v>
      </c>
      <c r="F37" s="252">
        <v>1.03558481729</v>
      </c>
      <c r="G37" s="252">
        <v>1.01432853253</v>
      </c>
      <c r="H37" s="252">
        <v>1.0133952103399999</v>
      </c>
      <c r="I37" s="252">
        <v>1.00125050268</v>
      </c>
      <c r="J37" s="252">
        <v>0.99733690863000002</v>
      </c>
      <c r="K37" s="164"/>
      <c r="L37" s="164"/>
      <c r="M37" s="164"/>
    </row>
    <row r="38" spans="1:13" ht="13" outlineLevel="3" x14ac:dyDescent="0.3">
      <c r="A38" s="234" t="s">
        <v>42</v>
      </c>
      <c r="B38" s="252">
        <v>0.46815606701000001</v>
      </c>
      <c r="C38" s="252">
        <v>0.46948854903999998</v>
      </c>
      <c r="D38" s="252">
        <v>0.46539548310000001</v>
      </c>
      <c r="E38" s="252">
        <v>0.45336706492000001</v>
      </c>
      <c r="F38" s="252">
        <v>0.44825381661000002</v>
      </c>
      <c r="G38" s="252">
        <v>0.43905301469000002</v>
      </c>
      <c r="H38" s="252">
        <v>0.43864902535</v>
      </c>
      <c r="I38" s="252">
        <v>0.43339217775</v>
      </c>
      <c r="J38" s="252">
        <v>0.43169817505000002</v>
      </c>
      <c r="K38" s="164"/>
      <c r="L38" s="164"/>
      <c r="M38" s="164"/>
    </row>
    <row r="39" spans="1:13" ht="13" outlineLevel="3" x14ac:dyDescent="0.3">
      <c r="A39" s="234" t="s">
        <v>95</v>
      </c>
      <c r="B39" s="252">
        <v>6.5819958720000002E-2</v>
      </c>
      <c r="C39" s="252">
        <v>6.6007297770000001E-2</v>
      </c>
      <c r="D39" s="252">
        <v>6.5431837039999996E-2</v>
      </c>
      <c r="E39" s="252">
        <v>6.3740712980000003E-2</v>
      </c>
      <c r="F39" s="252">
        <v>6.3021820680000007E-2</v>
      </c>
      <c r="G39" s="252">
        <v>6.1728242650000001E-2</v>
      </c>
      <c r="H39" s="252">
        <v>6.1671444149999997E-2</v>
      </c>
      <c r="I39" s="252">
        <v>6.0932362640000001E-2</v>
      </c>
      <c r="J39" s="252">
        <v>6.0694195940000001E-2</v>
      </c>
      <c r="K39" s="164"/>
      <c r="L39" s="164"/>
      <c r="M39" s="164"/>
    </row>
    <row r="40" spans="1:13" ht="13" outlineLevel="3" x14ac:dyDescent="0.3">
      <c r="A40" s="234" t="s">
        <v>199</v>
      </c>
      <c r="B40" s="252">
        <v>1.2012284124199999</v>
      </c>
      <c r="C40" s="252">
        <v>1.19429772026</v>
      </c>
      <c r="D40" s="252">
        <v>0.39259102224999998</v>
      </c>
      <c r="E40" s="252">
        <v>0.38244427785000001</v>
      </c>
      <c r="F40" s="252">
        <v>0.37813092404999998</v>
      </c>
      <c r="G40" s="252">
        <v>0.37036945589999998</v>
      </c>
      <c r="H40" s="252">
        <v>0</v>
      </c>
      <c r="I40" s="252">
        <v>0</v>
      </c>
      <c r="J40" s="252">
        <v>0</v>
      </c>
      <c r="K40" s="164"/>
      <c r="L40" s="164"/>
      <c r="M40" s="164"/>
    </row>
    <row r="41" spans="1:13" ht="13" outlineLevel="3" x14ac:dyDescent="0.3">
      <c r="A41" s="234" t="s">
        <v>147</v>
      </c>
      <c r="B41" s="252">
        <v>0.34226378534000002</v>
      </c>
      <c r="C41" s="252">
        <v>0.27723065063000002</v>
      </c>
      <c r="D41" s="252">
        <v>0.14395004148000001</v>
      </c>
      <c r="E41" s="252">
        <v>0.14022956854999999</v>
      </c>
      <c r="F41" s="252">
        <v>0.13864800549</v>
      </c>
      <c r="G41" s="252">
        <v>0.13580213382</v>
      </c>
      <c r="H41" s="252">
        <v>0.13567717712999999</v>
      </c>
      <c r="I41" s="252">
        <v>0.13405119780999999</v>
      </c>
      <c r="J41" s="252">
        <v>0.13352723106</v>
      </c>
      <c r="K41" s="164"/>
      <c r="L41" s="164"/>
      <c r="M41" s="164"/>
    </row>
    <row r="42" spans="1:13" ht="13" outlineLevel="2" x14ac:dyDescent="0.3">
      <c r="A42" s="69" t="s">
        <v>118</v>
      </c>
      <c r="B42" s="56">
        <f t="shared" ref="B42:J42" si="4">SUM(B$43:B$43)</f>
        <v>4.1783306749999999E-2</v>
      </c>
      <c r="C42" s="56">
        <f t="shared" si="4"/>
        <v>4.1902231849999999E-2</v>
      </c>
      <c r="D42" s="56">
        <f t="shared" si="4"/>
        <v>4.1536922410000003E-2</v>
      </c>
      <c r="E42" s="56">
        <f t="shared" si="4"/>
        <v>4.0463376379999999E-2</v>
      </c>
      <c r="F42" s="56">
        <f t="shared" si="4"/>
        <v>3.9173535359999997E-2</v>
      </c>
      <c r="G42" s="56">
        <f t="shared" si="4"/>
        <v>3.836946426E-2</v>
      </c>
      <c r="H42" s="56">
        <f t="shared" si="4"/>
        <v>3.8334159059999998E-2</v>
      </c>
      <c r="I42" s="56">
        <f t="shared" si="4"/>
        <v>3.7068909849999998E-2</v>
      </c>
      <c r="J42" s="56">
        <f t="shared" si="4"/>
        <v>3.6924018369999999E-2</v>
      </c>
      <c r="K42" s="164"/>
      <c r="L42" s="164"/>
      <c r="M42" s="164"/>
    </row>
    <row r="43" spans="1:13" ht="13" outlineLevel="3" x14ac:dyDescent="0.3">
      <c r="A43" s="234" t="s">
        <v>30</v>
      </c>
      <c r="B43" s="252">
        <v>4.1783306749999999E-2</v>
      </c>
      <c r="C43" s="252">
        <v>4.1902231849999999E-2</v>
      </c>
      <c r="D43" s="252">
        <v>4.1536922410000003E-2</v>
      </c>
      <c r="E43" s="252">
        <v>4.0463376379999999E-2</v>
      </c>
      <c r="F43" s="252">
        <v>3.9173535359999997E-2</v>
      </c>
      <c r="G43" s="252">
        <v>3.836946426E-2</v>
      </c>
      <c r="H43" s="252">
        <v>3.8334159059999998E-2</v>
      </c>
      <c r="I43" s="252">
        <v>3.7068909849999998E-2</v>
      </c>
      <c r="J43" s="252">
        <v>3.6924018369999999E-2</v>
      </c>
      <c r="K43" s="164"/>
      <c r="L43" s="164"/>
      <c r="M43" s="164"/>
    </row>
    <row r="44" spans="1:13" ht="14.5" outlineLevel="1" x14ac:dyDescent="0.35">
      <c r="A44" s="14" t="s">
        <v>14</v>
      </c>
      <c r="B44" s="235">
        <f t="shared" ref="B44:J44" si="5">B$45+B$50+B$58</f>
        <v>1.8113315413799997</v>
      </c>
      <c r="C44" s="235">
        <f t="shared" si="5"/>
        <v>1.7888833321100002</v>
      </c>
      <c r="D44" s="235">
        <f t="shared" si="5"/>
        <v>1.7533603149900001</v>
      </c>
      <c r="E44" s="235">
        <f t="shared" si="5"/>
        <v>1.7064990142899998</v>
      </c>
      <c r="F44" s="235">
        <f t="shared" si="5"/>
        <v>1.7188414513799999</v>
      </c>
      <c r="G44" s="235">
        <f t="shared" si="5"/>
        <v>1.6998822441500003</v>
      </c>
      <c r="H44" s="235">
        <f t="shared" si="5"/>
        <v>1.7024609638099999</v>
      </c>
      <c r="I44" s="235">
        <f t="shared" si="5"/>
        <v>1.69395879091</v>
      </c>
      <c r="J44" s="235">
        <f t="shared" si="5"/>
        <v>1.7001961916299999</v>
      </c>
      <c r="K44" s="164"/>
      <c r="L44" s="164"/>
      <c r="M44" s="164"/>
    </row>
    <row r="45" spans="1:13" ht="13" outlineLevel="2" x14ac:dyDescent="0.3">
      <c r="A45" s="69" t="s">
        <v>200</v>
      </c>
      <c r="B45" s="56">
        <f t="shared" ref="B45:J45" si="6">SUM(B$46:B$49)</f>
        <v>0.2099659737</v>
      </c>
      <c r="C45" s="56">
        <f t="shared" si="6"/>
        <v>0.21056358614000004</v>
      </c>
      <c r="D45" s="56">
        <f t="shared" si="6"/>
        <v>0.20872786374999999</v>
      </c>
      <c r="E45" s="56">
        <f t="shared" si="6"/>
        <v>0.20333317015999999</v>
      </c>
      <c r="F45" s="56">
        <f t="shared" si="6"/>
        <v>0.20103990037000002</v>
      </c>
      <c r="G45" s="56">
        <f t="shared" si="6"/>
        <v>0.19691338046000001</v>
      </c>
      <c r="H45" s="56">
        <f t="shared" si="6"/>
        <v>0.196732193</v>
      </c>
      <c r="I45" s="56">
        <f t="shared" si="6"/>
        <v>0.19437451955999999</v>
      </c>
      <c r="J45" s="56">
        <f t="shared" si="6"/>
        <v>0.19361476665999999</v>
      </c>
      <c r="K45" s="164"/>
      <c r="L45" s="164"/>
      <c r="M45" s="164"/>
    </row>
    <row r="46" spans="1:13" ht="13" outlineLevel="3" x14ac:dyDescent="0.3">
      <c r="A46" s="234" t="s">
        <v>113</v>
      </c>
      <c r="B46" s="252">
        <v>3.0540000000000002E-7</v>
      </c>
      <c r="C46" s="252">
        <v>3.0627E-7</v>
      </c>
      <c r="D46" s="252">
        <v>3.0359999999999999E-7</v>
      </c>
      <c r="E46" s="252">
        <v>2.9576E-7</v>
      </c>
      <c r="F46" s="252">
        <v>2.9242000000000002E-7</v>
      </c>
      <c r="G46" s="252">
        <v>2.8641999999999999E-7</v>
      </c>
      <c r="H46" s="252">
        <v>2.8616000000000002E-7</v>
      </c>
      <c r="I46" s="252">
        <v>2.8272999999999999E-7</v>
      </c>
      <c r="J46" s="252">
        <v>2.8162E-7</v>
      </c>
      <c r="K46" s="164"/>
      <c r="L46" s="164"/>
      <c r="M46" s="164"/>
    </row>
    <row r="47" spans="1:13" ht="13" outlineLevel="3" x14ac:dyDescent="0.3">
      <c r="A47" s="234" t="s">
        <v>76</v>
      </c>
      <c r="B47" s="252">
        <v>6.5161759129999997E-2</v>
      </c>
      <c r="C47" s="252">
        <v>6.5347224790000005E-2</v>
      </c>
      <c r="D47" s="252">
        <v>6.4777518670000006E-2</v>
      </c>
      <c r="E47" s="252">
        <v>6.3103305849999999E-2</v>
      </c>
      <c r="F47" s="252">
        <v>6.2391602460000001E-2</v>
      </c>
      <c r="G47" s="252">
        <v>6.1110960220000003E-2</v>
      </c>
      <c r="H47" s="252">
        <v>6.1054729709999998E-2</v>
      </c>
      <c r="I47" s="252">
        <v>6.0323039019999997E-2</v>
      </c>
      <c r="J47" s="252">
        <v>6.0087253979999998E-2</v>
      </c>
      <c r="K47" s="164"/>
      <c r="L47" s="164"/>
      <c r="M47" s="164"/>
    </row>
    <row r="48" spans="1:13" ht="13" outlineLevel="3" x14ac:dyDescent="0.3">
      <c r="A48" s="234" t="s">
        <v>164</v>
      </c>
      <c r="B48" s="252">
        <v>9.2147942199999999E-2</v>
      </c>
      <c r="C48" s="252">
        <v>9.2410216870000006E-2</v>
      </c>
      <c r="D48" s="252">
        <v>9.1604571849999997E-2</v>
      </c>
      <c r="E48" s="252">
        <v>8.9236998169999998E-2</v>
      </c>
      <c r="F48" s="252">
        <v>8.8230548950000001E-2</v>
      </c>
      <c r="G48" s="252">
        <v>8.6419539700000006E-2</v>
      </c>
      <c r="H48" s="252">
        <v>8.6340021810000001E-2</v>
      </c>
      <c r="I48" s="252">
        <v>8.5305307699999999E-2</v>
      </c>
      <c r="J48" s="252">
        <v>8.4971874310000001E-2</v>
      </c>
      <c r="K48" s="164"/>
      <c r="L48" s="164"/>
      <c r="M48" s="164"/>
    </row>
    <row r="49" spans="1:13" ht="13" outlineLevel="3" x14ac:dyDescent="0.3">
      <c r="A49" s="234" t="s">
        <v>0</v>
      </c>
      <c r="B49" s="252">
        <v>5.2655966970000002E-2</v>
      </c>
      <c r="C49" s="252">
        <v>5.2805838209999997E-2</v>
      </c>
      <c r="D49" s="252">
        <v>5.2345469630000002E-2</v>
      </c>
      <c r="E49" s="252">
        <v>5.0992570379999998E-2</v>
      </c>
      <c r="F49" s="252">
        <v>5.0417456540000002E-2</v>
      </c>
      <c r="G49" s="252">
        <v>4.9382594119999998E-2</v>
      </c>
      <c r="H49" s="252">
        <v>4.9337155319999999E-2</v>
      </c>
      <c r="I49" s="252">
        <v>4.8745890110000002E-2</v>
      </c>
      <c r="J49" s="252">
        <v>4.8555356750000001E-2</v>
      </c>
      <c r="K49" s="164"/>
      <c r="L49" s="164"/>
      <c r="M49" s="164"/>
    </row>
    <row r="50" spans="1:13" ht="13" outlineLevel="2" x14ac:dyDescent="0.3">
      <c r="A50" s="69" t="s">
        <v>118</v>
      </c>
      <c r="B50" s="56">
        <f t="shared" ref="B50:J50" si="7">SUM(B$51:B$57)</f>
        <v>1.6013404336699999</v>
      </c>
      <c r="C50" s="56">
        <f t="shared" si="7"/>
        <v>1.5782945404199999</v>
      </c>
      <c r="D50" s="56">
        <f t="shared" si="7"/>
        <v>1.5446074654399999</v>
      </c>
      <c r="E50" s="56">
        <f t="shared" si="7"/>
        <v>1.5031415040999998</v>
      </c>
      <c r="F50" s="56">
        <f t="shared" si="7"/>
        <v>1.5177774854999999</v>
      </c>
      <c r="G50" s="56">
        <f t="shared" si="7"/>
        <v>1.5029452921400002</v>
      </c>
      <c r="H50" s="56">
        <f t="shared" si="7"/>
        <v>1.5057052209499999</v>
      </c>
      <c r="I50" s="56">
        <f t="shared" si="7"/>
        <v>1.49956100372</v>
      </c>
      <c r="J50" s="56">
        <f t="shared" si="7"/>
        <v>1.50655824828</v>
      </c>
      <c r="K50" s="164"/>
      <c r="L50" s="164"/>
      <c r="M50" s="164"/>
    </row>
    <row r="51" spans="1:13" ht="13" outlineLevel="3" x14ac:dyDescent="0.3">
      <c r="A51" s="234" t="s">
        <v>143</v>
      </c>
      <c r="B51" s="252">
        <v>9.436784896E-2</v>
      </c>
      <c r="C51" s="252">
        <v>9.2191521969999995E-2</v>
      </c>
      <c r="D51" s="252">
        <v>8.9452830900000002E-2</v>
      </c>
      <c r="E51" s="252">
        <v>8.5931267480000004E-2</v>
      </c>
      <c r="F51" s="252">
        <v>8.3139991390000001E-2</v>
      </c>
      <c r="G51" s="252">
        <v>7.9973536819999996E-2</v>
      </c>
      <c r="H51" s="252">
        <v>7.7677093190000004E-2</v>
      </c>
      <c r="I51" s="252">
        <v>7.4932004930000004E-2</v>
      </c>
      <c r="J51" s="252">
        <v>7.2531236449999995E-2</v>
      </c>
      <c r="K51" s="164"/>
      <c r="L51" s="164"/>
      <c r="M51" s="164"/>
    </row>
    <row r="52" spans="1:13" ht="13" outlineLevel="3" x14ac:dyDescent="0.3">
      <c r="A52" s="234" t="s">
        <v>128</v>
      </c>
      <c r="B52" s="252">
        <v>1.155555556E-2</v>
      </c>
      <c r="C52" s="252">
        <v>1.119444445E-2</v>
      </c>
      <c r="D52" s="252">
        <v>1.0833333339999999E-2</v>
      </c>
      <c r="E52" s="252">
        <v>1.047222223E-2</v>
      </c>
      <c r="F52" s="252">
        <v>1.011111112E-2</v>
      </c>
      <c r="G52" s="252">
        <v>9.7500000100000008E-3</v>
      </c>
      <c r="H52" s="252">
        <v>9.3888888999999996E-3</v>
      </c>
      <c r="I52" s="252">
        <v>9.0277777900000002E-3</v>
      </c>
      <c r="J52" s="252">
        <v>8.6666666800000007E-3</v>
      </c>
      <c r="K52" s="164"/>
      <c r="L52" s="164"/>
      <c r="M52" s="164"/>
    </row>
    <row r="53" spans="1:13" ht="13" outlineLevel="3" x14ac:dyDescent="0.3">
      <c r="A53" s="234" t="s">
        <v>202</v>
      </c>
      <c r="B53" s="252">
        <v>8.8888888799999993E-3</v>
      </c>
      <c r="C53" s="252">
        <v>8.6111111000000008E-3</v>
      </c>
      <c r="D53" s="252">
        <v>8.3333333200000005E-3</v>
      </c>
      <c r="E53" s="252">
        <v>8.0555555400000003E-3</v>
      </c>
      <c r="F53" s="252">
        <v>7.77777776E-3</v>
      </c>
      <c r="G53" s="252">
        <v>7.4999999799999998E-3</v>
      </c>
      <c r="H53" s="252">
        <v>7.2222222000000004E-3</v>
      </c>
      <c r="I53" s="252">
        <v>6.9444444200000002E-3</v>
      </c>
      <c r="J53" s="252">
        <v>6.66666664E-3</v>
      </c>
      <c r="K53" s="164"/>
      <c r="L53" s="164"/>
      <c r="M53" s="164"/>
    </row>
    <row r="54" spans="1:13" ht="13" outlineLevel="3" x14ac:dyDescent="0.3">
      <c r="A54" s="234" t="s">
        <v>185</v>
      </c>
      <c r="B54" s="252">
        <v>1.2444444440000001E-2</v>
      </c>
      <c r="C54" s="252">
        <v>1.2055555549999999E-2</v>
      </c>
      <c r="D54" s="252">
        <v>1.166666666E-2</v>
      </c>
      <c r="E54" s="252">
        <v>1.1277777770000001E-2</v>
      </c>
      <c r="F54" s="252">
        <v>1.0888888879999999E-2</v>
      </c>
      <c r="G54" s="252">
        <v>1.049999999E-2</v>
      </c>
      <c r="H54" s="252">
        <v>1.01111111E-2</v>
      </c>
      <c r="I54" s="252">
        <v>9.7222222099999991E-3</v>
      </c>
      <c r="J54" s="252">
        <v>9.3333333199999997E-3</v>
      </c>
      <c r="K54" s="164"/>
      <c r="L54" s="164"/>
      <c r="M54" s="164"/>
    </row>
    <row r="55" spans="1:13" ht="13" outlineLevel="3" x14ac:dyDescent="0.3">
      <c r="A55" s="234" t="s">
        <v>63</v>
      </c>
      <c r="B55" s="252">
        <v>0.29996368222999997</v>
      </c>
      <c r="C55" s="252">
        <v>0.29878887774000001</v>
      </c>
      <c r="D55" s="252">
        <v>0.31963936966000001</v>
      </c>
      <c r="E55" s="252">
        <v>0.32371517514999998</v>
      </c>
      <c r="F55" s="252">
        <v>0.33289860934999999</v>
      </c>
      <c r="G55" s="252">
        <v>0.34126420648</v>
      </c>
      <c r="H55" s="252">
        <v>0.34522244413999997</v>
      </c>
      <c r="I55" s="252">
        <v>0.34879208623000002</v>
      </c>
      <c r="J55" s="252">
        <v>0.35508335686999998</v>
      </c>
      <c r="K55" s="164"/>
      <c r="L55" s="164"/>
      <c r="M55" s="164"/>
    </row>
    <row r="56" spans="1:13" ht="13" outlineLevel="3" x14ac:dyDescent="0.3">
      <c r="A56" s="234" t="s">
        <v>182</v>
      </c>
      <c r="B56" s="252">
        <v>0.34677464744999997</v>
      </c>
      <c r="C56" s="252">
        <v>0.34260627093000001</v>
      </c>
      <c r="D56" s="252">
        <v>0.33605784024000002</v>
      </c>
      <c r="E56" s="252">
        <v>0.32605852239999999</v>
      </c>
      <c r="F56" s="252">
        <v>0.31910300737000002</v>
      </c>
      <c r="G56" s="252">
        <v>0.31039128460999998</v>
      </c>
      <c r="H56" s="252">
        <v>0.30550671253</v>
      </c>
      <c r="I56" s="252">
        <v>0.29853466987999999</v>
      </c>
      <c r="J56" s="252">
        <v>0.29310655903999999</v>
      </c>
      <c r="K56" s="164"/>
      <c r="L56" s="164"/>
      <c r="M56" s="164"/>
    </row>
    <row r="57" spans="1:13" ht="13" outlineLevel="3" x14ac:dyDescent="0.3">
      <c r="A57" s="234" t="s">
        <v>215</v>
      </c>
      <c r="B57" s="252">
        <v>0.82734536614999998</v>
      </c>
      <c r="C57" s="252">
        <v>0.81284675868</v>
      </c>
      <c r="D57" s="252">
        <v>0.76862409131999998</v>
      </c>
      <c r="E57" s="252">
        <v>0.73763098353000001</v>
      </c>
      <c r="F57" s="252">
        <v>0.75385809962999994</v>
      </c>
      <c r="G57" s="252">
        <v>0.74356626425000005</v>
      </c>
      <c r="H57" s="252">
        <v>0.75057674889000003</v>
      </c>
      <c r="I57" s="252">
        <v>0.75160779826000002</v>
      </c>
      <c r="J57" s="252">
        <v>0.76117042928</v>
      </c>
      <c r="K57" s="164"/>
      <c r="L57" s="164"/>
      <c r="M57" s="164"/>
    </row>
    <row r="58" spans="1:13" ht="13" outlineLevel="2" x14ac:dyDescent="0.3">
      <c r="A58" s="69" t="s">
        <v>141</v>
      </c>
      <c r="B58" s="56">
        <f t="shared" ref="B58:J58" si="8">SUM(B$59:B$59)</f>
        <v>2.5134010000000001E-5</v>
      </c>
      <c r="C58" s="56">
        <f t="shared" si="8"/>
        <v>2.5205550000000001E-5</v>
      </c>
      <c r="D58" s="56">
        <f t="shared" si="8"/>
        <v>2.4985800000000001E-5</v>
      </c>
      <c r="E58" s="56">
        <f t="shared" si="8"/>
        <v>2.4340029999999999E-5</v>
      </c>
      <c r="F58" s="56">
        <f t="shared" si="8"/>
        <v>2.4065509999999999E-5</v>
      </c>
      <c r="G58" s="56">
        <f t="shared" si="8"/>
        <v>2.357155E-5</v>
      </c>
      <c r="H58" s="56">
        <f t="shared" si="8"/>
        <v>2.354986E-5</v>
      </c>
      <c r="I58" s="56">
        <f t="shared" si="8"/>
        <v>2.3267629999999999E-5</v>
      </c>
      <c r="J58" s="56">
        <f t="shared" si="8"/>
        <v>2.3176690000000001E-5</v>
      </c>
      <c r="K58" s="164"/>
      <c r="L58" s="164"/>
      <c r="M58" s="164"/>
    </row>
    <row r="59" spans="1:13" ht="13" outlineLevel="3" x14ac:dyDescent="0.3">
      <c r="A59" s="234" t="s">
        <v>69</v>
      </c>
      <c r="B59" s="252">
        <v>2.5134010000000001E-5</v>
      </c>
      <c r="C59" s="252">
        <v>2.5205550000000001E-5</v>
      </c>
      <c r="D59" s="252">
        <v>2.4985800000000001E-5</v>
      </c>
      <c r="E59" s="252">
        <v>2.4340029999999999E-5</v>
      </c>
      <c r="F59" s="252">
        <v>2.4065509999999999E-5</v>
      </c>
      <c r="G59" s="252">
        <v>2.357155E-5</v>
      </c>
      <c r="H59" s="252">
        <v>2.354986E-5</v>
      </c>
      <c r="I59" s="252">
        <v>2.3267629999999999E-5</v>
      </c>
      <c r="J59" s="252">
        <v>2.3176690000000001E-5</v>
      </c>
      <c r="K59" s="164"/>
      <c r="L59" s="164"/>
      <c r="M59" s="164"/>
    </row>
    <row r="60" spans="1:13" ht="14.5" x14ac:dyDescent="0.35">
      <c r="A60" s="51" t="s">
        <v>62</v>
      </c>
      <c r="B60" s="239">
        <f t="shared" ref="B60:J60" si="9">B$61+B$102</f>
        <v>101.70524810686</v>
      </c>
      <c r="C60" s="239">
        <f t="shared" si="9"/>
        <v>100.79367274790999</v>
      </c>
      <c r="D60" s="239">
        <f t="shared" si="9"/>
        <v>100.09922749212001</v>
      </c>
      <c r="E60" s="239">
        <f t="shared" si="9"/>
        <v>108.09216858927</v>
      </c>
      <c r="F60" s="239">
        <f t="shared" si="9"/>
        <v>108.37031308957002</v>
      </c>
      <c r="G60" s="239">
        <f t="shared" si="9"/>
        <v>108.89148223844001</v>
      </c>
      <c r="H60" s="239">
        <f t="shared" si="9"/>
        <v>109.93137178567001</v>
      </c>
      <c r="I60" s="239">
        <f t="shared" si="9"/>
        <v>112.92169362859002</v>
      </c>
      <c r="J60" s="239">
        <f t="shared" si="9"/>
        <v>112.19238818887999</v>
      </c>
      <c r="K60" s="164"/>
      <c r="L60" s="164"/>
      <c r="M60" s="164"/>
    </row>
    <row r="61" spans="1:13" ht="14.5" outlineLevel="1" x14ac:dyDescent="0.35">
      <c r="A61" s="14" t="s">
        <v>68</v>
      </c>
      <c r="B61" s="235">
        <f t="shared" ref="B61:J61" si="10">B$62+B$71+B$81+B$83+B$90+B$98+B$100</f>
        <v>94.791091580989999</v>
      </c>
      <c r="C61" s="235">
        <f t="shared" si="10"/>
        <v>93.775191799490003</v>
      </c>
      <c r="D61" s="235">
        <f t="shared" si="10"/>
        <v>93.406854383140015</v>
      </c>
      <c r="E61" s="235">
        <f t="shared" si="10"/>
        <v>101.85150116397</v>
      </c>
      <c r="F61" s="235">
        <f t="shared" si="10"/>
        <v>102.24819258324001</v>
      </c>
      <c r="G61" s="235">
        <f t="shared" si="10"/>
        <v>102.75187150182001</v>
      </c>
      <c r="H61" s="235">
        <f t="shared" si="10"/>
        <v>103.79473589282001</v>
      </c>
      <c r="I61" s="235">
        <f t="shared" si="10"/>
        <v>106.72397122650001</v>
      </c>
      <c r="J61" s="235">
        <f t="shared" si="10"/>
        <v>106.78363861880999</v>
      </c>
      <c r="K61" s="164"/>
      <c r="L61" s="164"/>
      <c r="M61" s="164"/>
    </row>
    <row r="62" spans="1:13" ht="13" outlineLevel="2" x14ac:dyDescent="0.3">
      <c r="A62" s="69" t="s">
        <v>177</v>
      </c>
      <c r="B62" s="56">
        <f t="shared" ref="B62:J62" si="11">SUM(B$63:B$70)</f>
        <v>59.305881467679995</v>
      </c>
      <c r="C62" s="56">
        <f t="shared" si="11"/>
        <v>58.554228235360007</v>
      </c>
      <c r="D62" s="56">
        <f t="shared" si="11"/>
        <v>58.301151629200007</v>
      </c>
      <c r="E62" s="56">
        <f t="shared" si="11"/>
        <v>65.132029184830003</v>
      </c>
      <c r="F62" s="56">
        <f t="shared" si="11"/>
        <v>65.65310141353001</v>
      </c>
      <c r="G62" s="56">
        <f t="shared" si="11"/>
        <v>66.104023738050003</v>
      </c>
      <c r="H62" s="56">
        <f t="shared" si="11"/>
        <v>67.293027082519998</v>
      </c>
      <c r="I62" s="56">
        <f t="shared" si="11"/>
        <v>70.12159829062</v>
      </c>
      <c r="J62" s="56">
        <f t="shared" si="11"/>
        <v>74.356578482329994</v>
      </c>
      <c r="K62" s="164"/>
      <c r="L62" s="164"/>
      <c r="M62" s="164"/>
    </row>
    <row r="63" spans="1:13" ht="13" outlineLevel="3" x14ac:dyDescent="0.3">
      <c r="A63" s="234" t="s">
        <v>109</v>
      </c>
      <c r="B63" s="252">
        <v>6.6717266900000001E-3</v>
      </c>
      <c r="C63" s="252">
        <v>6.51263676E-3</v>
      </c>
      <c r="D63" s="252">
        <v>6.4892186899999996E-3</v>
      </c>
      <c r="E63" s="252">
        <v>6.1610556400000004E-3</v>
      </c>
      <c r="F63" s="252">
        <v>1.007410053E-2</v>
      </c>
      <c r="G63" s="252">
        <v>1.017378515E-2</v>
      </c>
      <c r="H63" s="252">
        <v>1.005715913E-2</v>
      </c>
      <c r="I63" s="252">
        <v>1.018035713E-2</v>
      </c>
      <c r="J63" s="252">
        <v>1.043424771E-2</v>
      </c>
      <c r="K63" s="164"/>
      <c r="L63" s="164"/>
      <c r="M63" s="164"/>
    </row>
    <row r="64" spans="1:13" ht="13" outlineLevel="3" x14ac:dyDescent="0.3">
      <c r="A64" s="234" t="s">
        <v>74</v>
      </c>
      <c r="B64" s="252">
        <v>0</v>
      </c>
      <c r="C64" s="252">
        <v>0</v>
      </c>
      <c r="D64" s="252">
        <v>0</v>
      </c>
      <c r="E64" s="252">
        <v>0</v>
      </c>
      <c r="F64" s="252">
        <v>0</v>
      </c>
      <c r="G64" s="252">
        <v>0</v>
      </c>
      <c r="H64" s="252">
        <v>0</v>
      </c>
      <c r="I64" s="252">
        <v>0</v>
      </c>
      <c r="J64" s="252">
        <v>7.7671940590000002E-2</v>
      </c>
      <c r="K64" s="164"/>
      <c r="L64" s="164"/>
      <c r="M64" s="164"/>
    </row>
    <row r="65" spans="1:13" ht="13" outlineLevel="3" x14ac:dyDescent="0.3">
      <c r="A65" s="234" t="s">
        <v>53</v>
      </c>
      <c r="B65" s="252">
        <v>0.19374588745999999</v>
      </c>
      <c r="C65" s="252">
        <v>0.18912594107</v>
      </c>
      <c r="D65" s="252">
        <v>0.18844588405000001</v>
      </c>
      <c r="E65" s="252">
        <v>0.18729249497</v>
      </c>
      <c r="F65" s="252">
        <v>0.17599214649</v>
      </c>
      <c r="G65" s="252">
        <v>0.14981607121000001</v>
      </c>
      <c r="H65" s="252">
        <v>0.14437900123</v>
      </c>
      <c r="I65" s="252">
        <v>0.14614761251</v>
      </c>
      <c r="J65" s="252">
        <v>0.14990297849000001</v>
      </c>
      <c r="K65" s="164"/>
      <c r="L65" s="164"/>
      <c r="M65" s="164"/>
    </row>
    <row r="66" spans="1:13" ht="13" outlineLevel="3" x14ac:dyDescent="0.3">
      <c r="A66" s="234" t="s">
        <v>98</v>
      </c>
      <c r="B66" s="252">
        <v>3.0297750091800002</v>
      </c>
      <c r="C66" s="252">
        <v>2.9575288399600002</v>
      </c>
      <c r="D66" s="252">
        <v>2.9346242883600002</v>
      </c>
      <c r="E66" s="252">
        <v>2.9319978044399999</v>
      </c>
      <c r="F66" s="252">
        <v>2.9056958390899998</v>
      </c>
      <c r="G66" s="252">
        <v>2.91931692049</v>
      </c>
      <c r="H66" s="252">
        <v>2.88520701775</v>
      </c>
      <c r="I66" s="252">
        <v>2.9205501747499998</v>
      </c>
      <c r="J66" s="252">
        <v>2.9807902723800002</v>
      </c>
      <c r="K66" s="164"/>
      <c r="L66" s="164"/>
      <c r="M66" s="164"/>
    </row>
    <row r="67" spans="1:13" ht="13" outlineLevel="3" x14ac:dyDescent="0.3">
      <c r="A67" s="234" t="s">
        <v>168</v>
      </c>
      <c r="B67" s="252">
        <v>32.90407975798</v>
      </c>
      <c r="C67" s="252">
        <v>32.119469116460003</v>
      </c>
      <c r="D67" s="252">
        <v>32.00397427747</v>
      </c>
      <c r="E67" s="252">
        <v>36.845660022380002</v>
      </c>
      <c r="F67" s="252">
        <v>37.506225850050001</v>
      </c>
      <c r="G67" s="252">
        <v>37.877355142299997</v>
      </c>
      <c r="H67" s="252">
        <v>39.464505123679999</v>
      </c>
      <c r="I67" s="252">
        <v>39.947936708349999</v>
      </c>
      <c r="J67" s="252">
        <v>43.90139345339</v>
      </c>
      <c r="K67" s="164"/>
      <c r="L67" s="164"/>
      <c r="M67" s="164"/>
    </row>
    <row r="68" spans="1:13" ht="13" outlineLevel="3" x14ac:dyDescent="0.3">
      <c r="A68" s="234" t="s">
        <v>135</v>
      </c>
      <c r="B68" s="252">
        <v>13.055079231560001</v>
      </c>
      <c r="C68" s="252">
        <v>13.25239700112</v>
      </c>
      <c r="D68" s="252">
        <v>13.155718172229999</v>
      </c>
      <c r="E68" s="252">
        <v>14.75512736814</v>
      </c>
      <c r="F68" s="252">
        <v>14.69542579378</v>
      </c>
      <c r="G68" s="252">
        <v>14.74387986146</v>
      </c>
      <c r="H68" s="252">
        <v>14.6997395011</v>
      </c>
      <c r="I68" s="252">
        <v>14.68918189883</v>
      </c>
      <c r="J68" s="252">
        <v>14.660313455240001</v>
      </c>
      <c r="K68" s="164"/>
      <c r="L68" s="164"/>
      <c r="M68" s="164"/>
    </row>
    <row r="69" spans="1:13" ht="13" outlineLevel="3" x14ac:dyDescent="0.3">
      <c r="A69" s="234" t="s">
        <v>150</v>
      </c>
      <c r="B69" s="252">
        <v>10.00235119221</v>
      </c>
      <c r="C69" s="252">
        <v>9.9144916569999992</v>
      </c>
      <c r="D69" s="252">
        <v>9.8971967454099996</v>
      </c>
      <c r="E69" s="252">
        <v>10.290480842219999</v>
      </c>
      <c r="F69" s="252">
        <v>10.242918586549999</v>
      </c>
      <c r="G69" s="252">
        <v>10.286517609000001</v>
      </c>
      <c r="H69" s="252">
        <v>9.9762031439199994</v>
      </c>
      <c r="I69" s="252">
        <v>12.29361077405</v>
      </c>
      <c r="J69" s="252">
        <v>12.46188876167</v>
      </c>
      <c r="K69" s="164"/>
      <c r="L69" s="164"/>
      <c r="M69" s="164"/>
    </row>
    <row r="70" spans="1:13" ht="13" outlineLevel="3" x14ac:dyDescent="0.3">
      <c r="A70" s="234" t="s">
        <v>145</v>
      </c>
      <c r="B70" s="252">
        <v>0.11417866259999999</v>
      </c>
      <c r="C70" s="252">
        <v>0.11470304299</v>
      </c>
      <c r="D70" s="252">
        <v>0.11470304299</v>
      </c>
      <c r="E70" s="252">
        <v>0.11530959704</v>
      </c>
      <c r="F70" s="252">
        <v>0.11676909704000001</v>
      </c>
      <c r="G70" s="252">
        <v>0.11696434844</v>
      </c>
      <c r="H70" s="252">
        <v>0.11293613571</v>
      </c>
      <c r="I70" s="252">
        <v>0.11399076499999999</v>
      </c>
      <c r="J70" s="252">
        <v>0.11418337285999999</v>
      </c>
      <c r="K70" s="164"/>
      <c r="L70" s="164"/>
      <c r="M70" s="164"/>
    </row>
    <row r="71" spans="1:13" ht="13" outlineLevel="2" x14ac:dyDescent="0.3">
      <c r="A71" s="69" t="s">
        <v>99</v>
      </c>
      <c r="B71" s="56">
        <f t="shared" ref="B71:J71" si="12">SUM(B$72:B$80)</f>
        <v>6.3176009658999996</v>
      </c>
      <c r="C71" s="56">
        <f t="shared" si="12"/>
        <v>6.1875184457399994</v>
      </c>
      <c r="D71" s="56">
        <f t="shared" si="12"/>
        <v>6.11926197845</v>
      </c>
      <c r="E71" s="56">
        <f t="shared" si="12"/>
        <v>7.5926592151000003</v>
      </c>
      <c r="F71" s="56">
        <f t="shared" si="12"/>
        <v>7.5252367587100002</v>
      </c>
      <c r="G71" s="56">
        <f t="shared" si="12"/>
        <v>7.5264807971300005</v>
      </c>
      <c r="H71" s="56">
        <f t="shared" si="12"/>
        <v>7.4896796997899999</v>
      </c>
      <c r="I71" s="56">
        <f t="shared" si="12"/>
        <v>7.4948920679399995</v>
      </c>
      <c r="J71" s="56">
        <f t="shared" si="12"/>
        <v>7.732883317789998</v>
      </c>
      <c r="K71" s="164"/>
      <c r="L71" s="164"/>
      <c r="M71" s="164"/>
    </row>
    <row r="72" spans="1:13" ht="13" outlineLevel="3" x14ac:dyDescent="0.3">
      <c r="A72" s="234" t="s">
        <v>24</v>
      </c>
      <c r="B72" s="252">
        <v>2.3454162970000001E-2</v>
      </c>
      <c r="C72" s="252">
        <v>2.3282403010000001E-2</v>
      </c>
      <c r="D72" s="252">
        <v>2.3207090909999999E-2</v>
      </c>
      <c r="E72" s="252">
        <v>2.3217182560000001E-2</v>
      </c>
      <c r="F72" s="252">
        <v>2.302424611E-2</v>
      </c>
      <c r="G72" s="252">
        <v>2.3351280750000002E-2</v>
      </c>
      <c r="H72" s="252">
        <v>2.322451125E-2</v>
      </c>
      <c r="I72" s="252">
        <v>2.3599329580000002E-2</v>
      </c>
      <c r="J72" s="252">
        <v>2.4220302610000001E-2</v>
      </c>
      <c r="K72" s="164"/>
      <c r="L72" s="164"/>
      <c r="M72" s="164"/>
    </row>
    <row r="73" spans="1:13" ht="13" outlineLevel="3" x14ac:dyDescent="0.3">
      <c r="A73" s="234" t="s">
        <v>13</v>
      </c>
      <c r="B73" s="252">
        <v>0.22224977884</v>
      </c>
      <c r="C73" s="252">
        <v>0.21695014601000001</v>
      </c>
      <c r="D73" s="252">
        <v>0.21617003902000001</v>
      </c>
      <c r="E73" s="252">
        <v>0.21604022294</v>
      </c>
      <c r="F73" s="252">
        <v>0.21426007341</v>
      </c>
      <c r="G73" s="252">
        <v>0.21638020647</v>
      </c>
      <c r="H73" s="252">
        <v>0.21389975677</v>
      </c>
      <c r="I73" s="252">
        <v>0.21651998216000001</v>
      </c>
      <c r="J73" s="252">
        <v>0.22191983025000001</v>
      </c>
      <c r="K73" s="164"/>
      <c r="L73" s="164"/>
      <c r="M73" s="164"/>
    </row>
    <row r="74" spans="1:13" ht="13" outlineLevel="3" x14ac:dyDescent="0.3">
      <c r="A74" s="234" t="s">
        <v>28</v>
      </c>
      <c r="B74" s="252">
        <v>3.6820325010000001</v>
      </c>
      <c r="C74" s="252">
        <v>3.6335086631800002</v>
      </c>
      <c r="D74" s="252">
        <v>3.5906258306100001</v>
      </c>
      <c r="E74" s="252">
        <v>5.0715584578300001</v>
      </c>
      <c r="F74" s="252">
        <v>5.0441295803199999</v>
      </c>
      <c r="G74" s="252">
        <v>5.0259857078800003</v>
      </c>
      <c r="H74" s="252">
        <v>5.0298681040400002</v>
      </c>
      <c r="I74" s="252">
        <v>4.9763086688699998</v>
      </c>
      <c r="J74" s="252">
        <v>5.1108297168899997</v>
      </c>
      <c r="K74" s="164"/>
      <c r="L74" s="164"/>
      <c r="M74" s="164"/>
    </row>
    <row r="75" spans="1:13" ht="13" outlineLevel="3" x14ac:dyDescent="0.3">
      <c r="A75" s="234" t="s">
        <v>112</v>
      </c>
      <c r="B75" s="252">
        <v>0.22224977884</v>
      </c>
      <c r="C75" s="252">
        <v>0.21695014601000001</v>
      </c>
      <c r="D75" s="252">
        <v>0.21617003902000001</v>
      </c>
      <c r="E75" s="252">
        <v>0.21604022294</v>
      </c>
      <c r="F75" s="252">
        <v>0.21426007341</v>
      </c>
      <c r="G75" s="252">
        <v>0.21638020647</v>
      </c>
      <c r="H75" s="252">
        <v>0.21389975677</v>
      </c>
      <c r="I75" s="252">
        <v>0.21651998216000001</v>
      </c>
      <c r="J75" s="252">
        <v>0.22191983025000001</v>
      </c>
      <c r="K75" s="164"/>
      <c r="L75" s="164"/>
      <c r="M75" s="164"/>
    </row>
    <row r="76" spans="1:13" ht="13" outlineLevel="3" x14ac:dyDescent="0.3">
      <c r="A76" s="234" t="s">
        <v>52</v>
      </c>
      <c r="B76" s="252">
        <v>0.62447708832000004</v>
      </c>
      <c r="C76" s="252">
        <v>0.60958618811999998</v>
      </c>
      <c r="D76" s="252">
        <v>0.60739424471000003</v>
      </c>
      <c r="E76" s="252">
        <v>0.60711617068000001</v>
      </c>
      <c r="F76" s="252">
        <v>0.60211359498999995</v>
      </c>
      <c r="G76" s="252">
        <v>0.60807159227999996</v>
      </c>
      <c r="H76" s="252">
        <v>0.60110103328999998</v>
      </c>
      <c r="I76" s="252">
        <v>0.60846438989999996</v>
      </c>
      <c r="J76" s="252">
        <v>0.62381732079999996</v>
      </c>
      <c r="K76" s="164"/>
      <c r="L76" s="164"/>
      <c r="M76" s="164"/>
    </row>
    <row r="77" spans="1:13" ht="13" outlineLevel="3" x14ac:dyDescent="0.3">
      <c r="A77" s="234" t="s">
        <v>114</v>
      </c>
      <c r="B77" s="252">
        <v>9.6949115109999998E-2</v>
      </c>
      <c r="C77" s="252">
        <v>9.463732557E-2</v>
      </c>
      <c r="D77" s="252">
        <v>9.4494067759999995E-2</v>
      </c>
      <c r="E77" s="252">
        <v>9.4534723880000004E-2</v>
      </c>
      <c r="F77" s="252">
        <v>9.3755767340000004E-2</v>
      </c>
      <c r="G77" s="252">
        <v>0.10037379502</v>
      </c>
      <c r="H77" s="252">
        <v>9.922317152E-2</v>
      </c>
      <c r="I77" s="252">
        <v>0.10633438135000001</v>
      </c>
      <c r="J77" s="252">
        <v>0.10975806808000001</v>
      </c>
      <c r="K77" s="164"/>
      <c r="L77" s="164"/>
      <c r="M77" s="164"/>
    </row>
    <row r="78" spans="1:13" ht="13" outlineLevel="3" x14ac:dyDescent="0.3">
      <c r="A78" s="234" t="s">
        <v>140</v>
      </c>
      <c r="B78" s="252">
        <v>4.7255449999999998E-4</v>
      </c>
      <c r="C78" s="252">
        <v>4.7255449999999998E-4</v>
      </c>
      <c r="D78" s="252">
        <v>4.7255449999999998E-4</v>
      </c>
      <c r="E78" s="252">
        <v>4.7255449999999998E-4</v>
      </c>
      <c r="F78" s="252">
        <v>4.7255449999999998E-4</v>
      </c>
      <c r="G78" s="252">
        <v>4.7255449999999998E-4</v>
      </c>
      <c r="H78" s="252">
        <v>4.7255449999999998E-4</v>
      </c>
      <c r="I78" s="252">
        <v>4.7255449999999998E-4</v>
      </c>
      <c r="J78" s="252">
        <v>4.7255449999999998E-4</v>
      </c>
      <c r="K78" s="164"/>
      <c r="L78" s="164"/>
      <c r="M78" s="164"/>
    </row>
    <row r="79" spans="1:13" ht="13" outlineLevel="3" x14ac:dyDescent="0.3">
      <c r="A79" s="234" t="s">
        <v>223</v>
      </c>
      <c r="B79" s="252">
        <v>0.4994446609</v>
      </c>
      <c r="C79" s="252">
        <v>0.48753520775999998</v>
      </c>
      <c r="D79" s="252">
        <v>0.48578213394999997</v>
      </c>
      <c r="E79" s="252">
        <v>0.48167919678999999</v>
      </c>
      <c r="F79" s="252">
        <v>0.47972653660999998</v>
      </c>
      <c r="G79" s="252">
        <v>0.48447349704999998</v>
      </c>
      <c r="H79" s="252">
        <v>0.47722594792</v>
      </c>
      <c r="I79" s="252">
        <v>0.48549150555999998</v>
      </c>
      <c r="J79" s="252">
        <v>0.49759930437</v>
      </c>
      <c r="K79" s="164"/>
      <c r="L79" s="164"/>
      <c r="M79" s="164"/>
    </row>
    <row r="80" spans="1:13" ht="13" outlineLevel="3" x14ac:dyDescent="0.3">
      <c r="A80" s="234" t="s">
        <v>25</v>
      </c>
      <c r="B80" s="252">
        <v>0.94627132542000003</v>
      </c>
      <c r="C80" s="252">
        <v>0.90459581158000002</v>
      </c>
      <c r="D80" s="252">
        <v>0.88494597796999996</v>
      </c>
      <c r="E80" s="252">
        <v>0.88200048298</v>
      </c>
      <c r="F80" s="252">
        <v>0.85349433202000002</v>
      </c>
      <c r="G80" s="252">
        <v>0.85099195671000005</v>
      </c>
      <c r="H80" s="252">
        <v>0.83076486373000002</v>
      </c>
      <c r="I80" s="252">
        <v>0.86118127385999999</v>
      </c>
      <c r="J80" s="252">
        <v>0.92234639003999996</v>
      </c>
      <c r="K80" s="164"/>
      <c r="L80" s="164"/>
      <c r="M80" s="164"/>
    </row>
    <row r="81" spans="1:13" ht="13" outlineLevel="2" x14ac:dyDescent="0.3">
      <c r="A81" s="69" t="s">
        <v>214</v>
      </c>
      <c r="B81" s="56">
        <f t="shared" ref="B81:J81" si="13">SUM(B$82:B$82)</f>
        <v>0.60585586000000002</v>
      </c>
      <c r="C81" s="56">
        <f t="shared" si="13"/>
        <v>0.60585586000000002</v>
      </c>
      <c r="D81" s="56">
        <f t="shared" si="13"/>
        <v>0.60585586000000002</v>
      </c>
      <c r="E81" s="56">
        <f t="shared" si="13"/>
        <v>0.60585586000000002</v>
      </c>
      <c r="F81" s="56">
        <f t="shared" si="13"/>
        <v>0.60585586000000002</v>
      </c>
      <c r="G81" s="56">
        <f t="shared" si="13"/>
        <v>0.60585586000000002</v>
      </c>
      <c r="H81" s="56">
        <f t="shared" si="13"/>
        <v>0.60585586000000002</v>
      </c>
      <c r="I81" s="56">
        <f t="shared" si="13"/>
        <v>0.60585586000000002</v>
      </c>
      <c r="J81" s="56">
        <f t="shared" si="13"/>
        <v>0.60585586000000002</v>
      </c>
      <c r="K81" s="164"/>
      <c r="L81" s="164"/>
      <c r="M81" s="164"/>
    </row>
    <row r="82" spans="1:13" ht="13" outlineLevel="3" x14ac:dyDescent="0.3">
      <c r="A82" s="234" t="s">
        <v>123</v>
      </c>
      <c r="B82" s="252">
        <v>0.60585586000000002</v>
      </c>
      <c r="C82" s="252">
        <v>0.60585586000000002</v>
      </c>
      <c r="D82" s="252">
        <v>0.60585586000000002</v>
      </c>
      <c r="E82" s="252">
        <v>0.60585586000000002</v>
      </c>
      <c r="F82" s="252">
        <v>0.60585586000000002</v>
      </c>
      <c r="G82" s="252">
        <v>0.60585586000000002</v>
      </c>
      <c r="H82" s="252">
        <v>0.60585586000000002</v>
      </c>
      <c r="I82" s="252">
        <v>0.60585586000000002</v>
      </c>
      <c r="J82" s="252">
        <v>0.60585586000000002</v>
      </c>
      <c r="K82" s="164"/>
      <c r="L82" s="164"/>
      <c r="M82" s="164"/>
    </row>
    <row r="83" spans="1:13" ht="13" outlineLevel="2" x14ac:dyDescent="0.3">
      <c r="A83" s="69" t="s">
        <v>225</v>
      </c>
      <c r="B83" s="56">
        <f t="shared" ref="B83:J83" si="14">SUM(B$84:B$89)</f>
        <v>1.56620920958</v>
      </c>
      <c r="C83" s="56">
        <f t="shared" si="14"/>
        <v>1.5288623388900002</v>
      </c>
      <c r="D83" s="56">
        <f t="shared" si="14"/>
        <v>1.4979561883199999</v>
      </c>
      <c r="E83" s="56">
        <f t="shared" si="14"/>
        <v>1.6508844137299998</v>
      </c>
      <c r="F83" s="56">
        <f t="shared" si="14"/>
        <v>1.6332678938000003</v>
      </c>
      <c r="G83" s="56">
        <f t="shared" si="14"/>
        <v>1.64322328055</v>
      </c>
      <c r="H83" s="56">
        <f t="shared" si="14"/>
        <v>1.58765407129</v>
      </c>
      <c r="I83" s="56">
        <f t="shared" si="14"/>
        <v>1.61235429221</v>
      </c>
      <c r="J83" s="56">
        <f t="shared" si="14"/>
        <v>1.6189729982400001</v>
      </c>
      <c r="K83" s="164"/>
      <c r="L83" s="164"/>
      <c r="M83" s="164"/>
    </row>
    <row r="84" spans="1:13" ht="13" outlineLevel="3" x14ac:dyDescent="0.3">
      <c r="A84" s="234" t="s">
        <v>64</v>
      </c>
      <c r="B84" s="252">
        <v>0.72231178122999995</v>
      </c>
      <c r="C84" s="252">
        <v>0.70508797455000005</v>
      </c>
      <c r="D84" s="252">
        <v>0.70255262682999997</v>
      </c>
      <c r="E84" s="252">
        <v>0.70213072454000003</v>
      </c>
      <c r="F84" s="252">
        <v>0.69634523860999997</v>
      </c>
      <c r="G84" s="252">
        <v>0.70323567102999995</v>
      </c>
      <c r="H84" s="252">
        <v>0.69517420953999998</v>
      </c>
      <c r="I84" s="252">
        <v>0.70368994203000002</v>
      </c>
      <c r="J84" s="252">
        <v>0.72123944831999998</v>
      </c>
      <c r="K84" s="164"/>
      <c r="L84" s="164"/>
      <c r="M84" s="164"/>
    </row>
    <row r="85" spans="1:13" ht="13" outlineLevel="3" x14ac:dyDescent="0.3">
      <c r="A85" s="234" t="s">
        <v>81</v>
      </c>
      <c r="B85" s="252">
        <v>5.681727E-5</v>
      </c>
      <c r="C85" s="252">
        <v>5.5462440000000002E-5</v>
      </c>
      <c r="D85" s="252">
        <v>5.5263010000000003E-5</v>
      </c>
      <c r="E85" s="252">
        <v>5.5229819999999999E-5</v>
      </c>
      <c r="F85" s="252">
        <v>5.4774729999999998E-5</v>
      </c>
      <c r="G85" s="252">
        <v>5.5316730000000001E-5</v>
      </c>
      <c r="H85" s="252">
        <v>5.4682619999999999E-5</v>
      </c>
      <c r="I85" s="252">
        <v>5.535247E-5</v>
      </c>
      <c r="J85" s="252">
        <v>5.6732920000000002E-5</v>
      </c>
      <c r="K85" s="164"/>
      <c r="L85" s="164"/>
      <c r="M85" s="164"/>
    </row>
    <row r="86" spans="1:13" ht="13" outlineLevel="3" x14ac:dyDescent="0.3">
      <c r="A86" s="234" t="s">
        <v>176</v>
      </c>
      <c r="B86" s="252">
        <v>4.3185847999999997E-3</v>
      </c>
      <c r="C86" s="252">
        <v>4.2156064600000001E-3</v>
      </c>
      <c r="D86" s="252">
        <v>4.2004480299999997E-3</v>
      </c>
      <c r="E86" s="252">
        <v>4.1979255400000004E-3</v>
      </c>
      <c r="F86" s="252">
        <v>4.1633350600000004E-3</v>
      </c>
      <c r="G86" s="252">
        <v>4.2045318400000002E-3</v>
      </c>
      <c r="H86" s="252">
        <v>4.1563336699999998E-3</v>
      </c>
      <c r="I86" s="252">
        <v>4.20724785E-3</v>
      </c>
      <c r="J86" s="252">
        <v>4.3121734999999996E-3</v>
      </c>
      <c r="K86" s="164"/>
      <c r="L86" s="164"/>
      <c r="M86" s="164"/>
    </row>
    <row r="87" spans="1:13" ht="13" outlineLevel="3" x14ac:dyDescent="0.3">
      <c r="A87" s="234" t="s">
        <v>175</v>
      </c>
      <c r="B87" s="252">
        <v>0.2708811217</v>
      </c>
      <c r="C87" s="252">
        <v>0.26442185547000002</v>
      </c>
      <c r="D87" s="252">
        <v>0.26409687530999998</v>
      </c>
      <c r="E87" s="252">
        <v>0.25020198264999999</v>
      </c>
      <c r="F87" s="252">
        <v>0.24413870237999999</v>
      </c>
      <c r="G87" s="252">
        <v>0.23963246579</v>
      </c>
      <c r="H87" s="252">
        <v>0.22552662536000001</v>
      </c>
      <c r="I87" s="252">
        <v>0.23288919786000001</v>
      </c>
      <c r="J87" s="252">
        <v>0.23159804617999999</v>
      </c>
      <c r="K87" s="164"/>
      <c r="L87" s="164"/>
      <c r="M87" s="164"/>
    </row>
    <row r="88" spans="1:13" ht="13" outlineLevel="3" x14ac:dyDescent="0.3">
      <c r="A88" s="234" t="s">
        <v>50</v>
      </c>
      <c r="B88" s="252">
        <v>0.56864090458000005</v>
      </c>
      <c r="C88" s="252">
        <v>0.55508143997000003</v>
      </c>
      <c r="D88" s="252">
        <v>0.52705097513999999</v>
      </c>
      <c r="E88" s="252">
        <v>0.52673446647</v>
      </c>
      <c r="F88" s="252">
        <v>0.52239422787000001</v>
      </c>
      <c r="G88" s="252">
        <v>0.52756339101000005</v>
      </c>
      <c r="H88" s="252">
        <v>0.49512524250000001</v>
      </c>
      <c r="I88" s="252">
        <v>0.50119041879000004</v>
      </c>
      <c r="J88" s="252">
        <v>0.48696274988999999</v>
      </c>
      <c r="K88" s="164"/>
      <c r="L88" s="164"/>
      <c r="M88" s="164"/>
    </row>
    <row r="89" spans="1:13" ht="13" outlineLevel="3" x14ac:dyDescent="0.3">
      <c r="A89" s="234" t="s">
        <v>59</v>
      </c>
      <c r="B89" s="252">
        <v>0</v>
      </c>
      <c r="C89" s="252">
        <v>0</v>
      </c>
      <c r="D89" s="252">
        <v>0</v>
      </c>
      <c r="E89" s="252">
        <v>0.16756408471000001</v>
      </c>
      <c r="F89" s="252">
        <v>0.16617161515000001</v>
      </c>
      <c r="G89" s="252">
        <v>0.16853190414999999</v>
      </c>
      <c r="H89" s="252">
        <v>0.16761697759999999</v>
      </c>
      <c r="I89" s="252">
        <v>0.17032213321</v>
      </c>
      <c r="J89" s="252">
        <v>0.17480384742999999</v>
      </c>
      <c r="K89" s="164"/>
      <c r="L89" s="164"/>
      <c r="M89" s="164"/>
    </row>
    <row r="90" spans="1:13" ht="13" outlineLevel="2" x14ac:dyDescent="0.3">
      <c r="A90" s="69" t="s">
        <v>41</v>
      </c>
      <c r="B90" s="56">
        <f t="shared" ref="B90:J90" si="15">SUM(B$91:B$97)</f>
        <v>19.760940011999999</v>
      </c>
      <c r="C90" s="56">
        <f t="shared" si="15"/>
        <v>19.701319142589998</v>
      </c>
      <c r="D90" s="56">
        <f t="shared" si="15"/>
        <v>19.692542939020001</v>
      </c>
      <c r="E90" s="56">
        <f t="shared" si="15"/>
        <v>19.69108250807</v>
      </c>
      <c r="F90" s="56">
        <f t="shared" si="15"/>
        <v>19.67105582584</v>
      </c>
      <c r="G90" s="56">
        <f t="shared" si="15"/>
        <v>19.69490732277</v>
      </c>
      <c r="H90" s="56">
        <f t="shared" si="15"/>
        <v>19.667002263640001</v>
      </c>
      <c r="I90" s="56">
        <f t="shared" si="15"/>
        <v>19.69647979929</v>
      </c>
      <c r="J90" s="56">
        <f t="shared" si="15"/>
        <v>15.219165084</v>
      </c>
      <c r="K90" s="164"/>
      <c r="L90" s="164"/>
      <c r="M90" s="164"/>
    </row>
    <row r="91" spans="1:13" ht="13" outlineLevel="3" x14ac:dyDescent="0.3">
      <c r="A91" s="234" t="s">
        <v>209</v>
      </c>
      <c r="B91" s="252">
        <v>7.5606299999999997</v>
      </c>
      <c r="C91" s="252">
        <v>7.5606299999999997</v>
      </c>
      <c r="D91" s="252">
        <v>7.5606299999999997</v>
      </c>
      <c r="E91" s="252">
        <v>7.5606299999999997</v>
      </c>
      <c r="F91" s="252">
        <v>7.5606299999999997</v>
      </c>
      <c r="G91" s="252">
        <v>7.5606299999999997</v>
      </c>
      <c r="H91" s="252">
        <v>7.5606299999999997</v>
      </c>
      <c r="I91" s="252">
        <v>7.5606299999999997</v>
      </c>
      <c r="J91" s="252">
        <v>0</v>
      </c>
      <c r="K91" s="164"/>
      <c r="L91" s="164"/>
      <c r="M91" s="164"/>
    </row>
    <row r="92" spans="1:13" ht="13" outlineLevel="3" x14ac:dyDescent="0.3">
      <c r="A92" s="234" t="s">
        <v>227</v>
      </c>
      <c r="B92" s="252">
        <v>3</v>
      </c>
      <c r="C92" s="252">
        <v>3</v>
      </c>
      <c r="D92" s="252">
        <v>3</v>
      </c>
      <c r="E92" s="252">
        <v>3</v>
      </c>
      <c r="F92" s="252">
        <v>3</v>
      </c>
      <c r="G92" s="252">
        <v>3</v>
      </c>
      <c r="H92" s="252">
        <v>3</v>
      </c>
      <c r="I92" s="252">
        <v>3</v>
      </c>
      <c r="J92" s="252">
        <v>0</v>
      </c>
      <c r="K92" s="164"/>
      <c r="L92" s="164"/>
      <c r="M92" s="164"/>
    </row>
    <row r="93" spans="1:13" ht="13" outlineLevel="3" x14ac:dyDescent="0.3">
      <c r="A93" s="234" t="s">
        <v>22</v>
      </c>
      <c r="B93" s="252">
        <v>2.35</v>
      </c>
      <c r="C93" s="252">
        <v>2.35</v>
      </c>
      <c r="D93" s="252">
        <v>2.35</v>
      </c>
      <c r="E93" s="252">
        <v>2.35</v>
      </c>
      <c r="F93" s="252">
        <v>2.35</v>
      </c>
      <c r="G93" s="252">
        <v>2.35</v>
      </c>
      <c r="H93" s="252">
        <v>2.35</v>
      </c>
      <c r="I93" s="252">
        <v>2.35</v>
      </c>
      <c r="J93" s="252">
        <v>0</v>
      </c>
      <c r="K93" s="164"/>
      <c r="L93" s="164"/>
      <c r="M93" s="164"/>
    </row>
    <row r="94" spans="1:13" ht="13" outlineLevel="3" x14ac:dyDescent="0.3">
      <c r="A94" s="234" t="s">
        <v>61</v>
      </c>
      <c r="B94" s="252">
        <v>1.1112488942200001</v>
      </c>
      <c r="C94" s="252">
        <v>1.0847507300400001</v>
      </c>
      <c r="D94" s="252">
        <v>1.08085019512</v>
      </c>
      <c r="E94" s="252">
        <v>1.0802011146999999</v>
      </c>
      <c r="F94" s="252">
        <v>1.0713003670400001</v>
      </c>
      <c r="G94" s="252">
        <v>1.08190103234</v>
      </c>
      <c r="H94" s="252">
        <v>1.0694987838400001</v>
      </c>
      <c r="I94" s="252">
        <v>1.0825999108</v>
      </c>
      <c r="J94" s="252">
        <v>0</v>
      </c>
      <c r="K94" s="164"/>
      <c r="L94" s="164"/>
      <c r="M94" s="164"/>
    </row>
    <row r="95" spans="1:13" ht="13" outlineLevel="3" x14ac:dyDescent="0.3">
      <c r="A95" s="234" t="s">
        <v>187</v>
      </c>
      <c r="B95" s="252">
        <v>3.9890611177799999</v>
      </c>
      <c r="C95" s="252">
        <v>3.9559384125500001</v>
      </c>
      <c r="D95" s="252">
        <v>3.9510627439000001</v>
      </c>
      <c r="E95" s="252">
        <v>3.9502513933699999</v>
      </c>
      <c r="F95" s="252">
        <v>3.9391254588</v>
      </c>
      <c r="G95" s="252">
        <v>3.9523762904300002</v>
      </c>
      <c r="H95" s="252">
        <v>3.9368734798</v>
      </c>
      <c r="I95" s="252">
        <v>3.9532498884899998</v>
      </c>
      <c r="J95" s="252">
        <v>0</v>
      </c>
      <c r="K95" s="164"/>
      <c r="L95" s="164"/>
      <c r="M95" s="164"/>
    </row>
    <row r="96" spans="1:13" ht="13" outlineLevel="3" x14ac:dyDescent="0.3">
      <c r="A96" s="234" t="s">
        <v>3</v>
      </c>
      <c r="B96" s="252">
        <v>1.75</v>
      </c>
      <c r="C96" s="252">
        <v>1.75</v>
      </c>
      <c r="D96" s="252">
        <v>1.75</v>
      </c>
      <c r="E96" s="252">
        <v>1.75</v>
      </c>
      <c r="F96" s="252">
        <v>1.75</v>
      </c>
      <c r="G96" s="252">
        <v>1.75</v>
      </c>
      <c r="H96" s="252">
        <v>1.75</v>
      </c>
      <c r="I96" s="252">
        <v>1.75</v>
      </c>
      <c r="J96" s="252">
        <v>0</v>
      </c>
      <c r="K96" s="164"/>
      <c r="L96" s="164"/>
      <c r="M96" s="164"/>
    </row>
    <row r="97" spans="1:13" ht="13" outlineLevel="3" x14ac:dyDescent="0.3">
      <c r="A97" s="234" t="s">
        <v>49</v>
      </c>
      <c r="B97" s="252">
        <v>0</v>
      </c>
      <c r="C97" s="252">
        <v>0</v>
      </c>
      <c r="D97" s="252">
        <v>0</v>
      </c>
      <c r="E97" s="252">
        <v>0</v>
      </c>
      <c r="F97" s="252">
        <v>0</v>
      </c>
      <c r="G97" s="252">
        <v>0</v>
      </c>
      <c r="H97" s="252">
        <v>0</v>
      </c>
      <c r="I97" s="252">
        <v>0</v>
      </c>
      <c r="J97" s="252">
        <v>15.219165084</v>
      </c>
      <c r="K97" s="164"/>
      <c r="L97" s="164"/>
      <c r="M97" s="164"/>
    </row>
    <row r="98" spans="1:13" ht="13" outlineLevel="2" x14ac:dyDescent="0.3">
      <c r="A98" s="69" t="s">
        <v>208</v>
      </c>
      <c r="B98" s="56">
        <f t="shared" ref="B98:J98" si="16">SUM(B$99:B$99)</f>
        <v>3</v>
      </c>
      <c r="C98" s="56">
        <f t="shared" si="16"/>
        <v>3</v>
      </c>
      <c r="D98" s="56">
        <f t="shared" si="16"/>
        <v>3</v>
      </c>
      <c r="E98" s="56">
        <f t="shared" si="16"/>
        <v>3</v>
      </c>
      <c r="F98" s="56">
        <f t="shared" si="16"/>
        <v>3</v>
      </c>
      <c r="G98" s="56">
        <f t="shared" si="16"/>
        <v>3</v>
      </c>
      <c r="H98" s="56">
        <f t="shared" si="16"/>
        <v>3</v>
      </c>
      <c r="I98" s="56">
        <f t="shared" si="16"/>
        <v>3</v>
      </c>
      <c r="J98" s="56">
        <f t="shared" si="16"/>
        <v>3</v>
      </c>
      <c r="K98" s="164"/>
      <c r="L98" s="164"/>
      <c r="M98" s="164"/>
    </row>
    <row r="99" spans="1:13" ht="13" outlineLevel="3" x14ac:dyDescent="0.3">
      <c r="A99" s="234" t="s">
        <v>120</v>
      </c>
      <c r="B99" s="252">
        <v>3</v>
      </c>
      <c r="C99" s="252">
        <v>3</v>
      </c>
      <c r="D99" s="252">
        <v>3</v>
      </c>
      <c r="E99" s="252">
        <v>3</v>
      </c>
      <c r="F99" s="252">
        <v>3</v>
      </c>
      <c r="G99" s="252">
        <v>3</v>
      </c>
      <c r="H99" s="252">
        <v>3</v>
      </c>
      <c r="I99" s="252">
        <v>3</v>
      </c>
      <c r="J99" s="252">
        <v>3</v>
      </c>
      <c r="K99" s="164"/>
      <c r="L99" s="164"/>
      <c r="M99" s="164"/>
    </row>
    <row r="100" spans="1:13" ht="13" outlineLevel="2" x14ac:dyDescent="0.3">
      <c r="A100" s="69" t="s">
        <v>180</v>
      </c>
      <c r="B100" s="56">
        <f t="shared" ref="B100:J100" si="17">SUM(B$101:B$101)</f>
        <v>4.2346040658300002</v>
      </c>
      <c r="C100" s="56">
        <f t="shared" si="17"/>
        <v>4.1974077769100004</v>
      </c>
      <c r="D100" s="56">
        <f t="shared" si="17"/>
        <v>4.1900857881500002</v>
      </c>
      <c r="E100" s="56">
        <f t="shared" si="17"/>
        <v>4.1789899822400001</v>
      </c>
      <c r="F100" s="56">
        <f t="shared" si="17"/>
        <v>4.1596748313600003</v>
      </c>
      <c r="G100" s="56">
        <f t="shared" si="17"/>
        <v>4.1773805033200002</v>
      </c>
      <c r="H100" s="56">
        <f t="shared" si="17"/>
        <v>4.1515169155800002</v>
      </c>
      <c r="I100" s="56">
        <f t="shared" si="17"/>
        <v>4.1927909164399999</v>
      </c>
      <c r="J100" s="56">
        <f t="shared" si="17"/>
        <v>4.2501828764500003</v>
      </c>
      <c r="K100" s="164"/>
      <c r="L100" s="164"/>
      <c r="M100" s="164"/>
    </row>
    <row r="101" spans="1:13" ht="13" outlineLevel="3" x14ac:dyDescent="0.3">
      <c r="A101" s="234" t="s">
        <v>150</v>
      </c>
      <c r="B101" s="252">
        <v>4.2346040658300002</v>
      </c>
      <c r="C101" s="252">
        <v>4.1974077769100004</v>
      </c>
      <c r="D101" s="252">
        <v>4.1900857881500002</v>
      </c>
      <c r="E101" s="252">
        <v>4.1789899822400001</v>
      </c>
      <c r="F101" s="252">
        <v>4.1596748313600003</v>
      </c>
      <c r="G101" s="252">
        <v>4.1773805033200002</v>
      </c>
      <c r="H101" s="252">
        <v>4.1515169155800002</v>
      </c>
      <c r="I101" s="252">
        <v>4.1927909164399999</v>
      </c>
      <c r="J101" s="252">
        <v>4.2501828764500003</v>
      </c>
      <c r="K101" s="164"/>
      <c r="L101" s="164"/>
      <c r="M101" s="164"/>
    </row>
    <row r="102" spans="1:13" ht="14.5" outlineLevel="1" x14ac:dyDescent="0.35">
      <c r="A102" s="14" t="s">
        <v>14</v>
      </c>
      <c r="B102" s="235">
        <f t="shared" ref="B102:J102" si="18">B$103+B$110+B$112+B$115+B$118</f>
        <v>6.9141565258700002</v>
      </c>
      <c r="C102" s="235">
        <f t="shared" si="18"/>
        <v>7.0184809484199988</v>
      </c>
      <c r="D102" s="235">
        <f t="shared" si="18"/>
        <v>6.6923731089799992</v>
      </c>
      <c r="E102" s="235">
        <f t="shared" si="18"/>
        <v>6.2406674253000007</v>
      </c>
      <c r="F102" s="235">
        <f t="shared" si="18"/>
        <v>6.1221205063300008</v>
      </c>
      <c r="G102" s="235">
        <f t="shared" si="18"/>
        <v>6.1396107366200008</v>
      </c>
      <c r="H102" s="235">
        <f t="shared" si="18"/>
        <v>6.1366358928500002</v>
      </c>
      <c r="I102" s="235">
        <f t="shared" si="18"/>
        <v>6.197722402090001</v>
      </c>
      <c r="J102" s="235">
        <f t="shared" si="18"/>
        <v>5.4087495700699986</v>
      </c>
      <c r="K102" s="164"/>
      <c r="L102" s="164"/>
      <c r="M102" s="164"/>
    </row>
    <row r="103" spans="1:13" ht="13" outlineLevel="2" x14ac:dyDescent="0.3">
      <c r="A103" s="69" t="s">
        <v>177</v>
      </c>
      <c r="B103" s="56">
        <f t="shared" ref="B103:J103" si="19">SUM(B$104:B$109)</f>
        <v>4.2282431492699999</v>
      </c>
      <c r="C103" s="56">
        <f t="shared" si="19"/>
        <v>4.3342358572199995</v>
      </c>
      <c r="D103" s="56">
        <f t="shared" si="19"/>
        <v>4.0089681941199995</v>
      </c>
      <c r="E103" s="56">
        <f t="shared" si="19"/>
        <v>3.55630352397</v>
      </c>
      <c r="F103" s="56">
        <f t="shared" si="19"/>
        <v>3.4385099268400001</v>
      </c>
      <c r="G103" s="56">
        <f t="shared" si="19"/>
        <v>3.4588802962799998</v>
      </c>
      <c r="H103" s="56">
        <f t="shared" si="19"/>
        <v>3.4563848075500005</v>
      </c>
      <c r="I103" s="56">
        <f t="shared" si="19"/>
        <v>3.5159952660500005</v>
      </c>
      <c r="J103" s="56">
        <f t="shared" si="19"/>
        <v>3.4283744582399995</v>
      </c>
      <c r="K103" s="164"/>
      <c r="L103" s="164"/>
      <c r="M103" s="164"/>
    </row>
    <row r="104" spans="1:13" ht="13" outlineLevel="3" x14ac:dyDescent="0.3">
      <c r="A104" s="234" t="s">
        <v>65</v>
      </c>
      <c r="B104" s="252">
        <v>0.33337466827000001</v>
      </c>
      <c r="C104" s="252">
        <v>0.32542521900999999</v>
      </c>
      <c r="D104" s="252">
        <v>0.32425505853999997</v>
      </c>
      <c r="E104" s="252">
        <v>0.32406033440999998</v>
      </c>
      <c r="F104" s="252">
        <v>0.32139011011000002</v>
      </c>
      <c r="G104" s="252">
        <v>0.3245703097</v>
      </c>
      <c r="H104" s="252">
        <v>0.32084963514999998</v>
      </c>
      <c r="I104" s="252">
        <v>0.32477997324000002</v>
      </c>
      <c r="J104" s="252">
        <v>0.33287974537999998</v>
      </c>
      <c r="K104" s="164"/>
      <c r="L104" s="164"/>
      <c r="M104" s="164"/>
    </row>
    <row r="105" spans="1:13" ht="13" outlineLevel="3" x14ac:dyDescent="0.3">
      <c r="A105" s="234" t="s">
        <v>53</v>
      </c>
      <c r="B105" s="252">
        <v>1.1150653507099999</v>
      </c>
      <c r="C105" s="252">
        <v>1.2517191920299999</v>
      </c>
      <c r="D105" s="252">
        <v>1.06245181802</v>
      </c>
      <c r="E105" s="252">
        <v>0.87674574459999999</v>
      </c>
      <c r="F105" s="252">
        <v>0.86177490949000002</v>
      </c>
      <c r="G105" s="252">
        <v>0.87411533037</v>
      </c>
      <c r="H105" s="252">
        <v>0.88239419668999997</v>
      </c>
      <c r="I105" s="252">
        <v>0.92214084802999996</v>
      </c>
      <c r="J105" s="252">
        <v>0.93399789654999998</v>
      </c>
      <c r="K105" s="164"/>
      <c r="L105" s="164"/>
      <c r="M105" s="164"/>
    </row>
    <row r="106" spans="1:13" ht="13" outlineLevel="3" x14ac:dyDescent="0.3">
      <c r="A106" s="234" t="s">
        <v>98</v>
      </c>
      <c r="B106" s="252">
        <v>0.11186386994</v>
      </c>
      <c r="C106" s="252">
        <v>0.10786761258999999</v>
      </c>
      <c r="D106" s="252">
        <v>0.10747974340999999</v>
      </c>
      <c r="E106" s="252">
        <v>0.10741519884</v>
      </c>
      <c r="F106" s="252">
        <v>0.1065301085</v>
      </c>
      <c r="G106" s="252">
        <v>0.10758423866</v>
      </c>
      <c r="H106" s="252">
        <v>0.10635095906</v>
      </c>
      <c r="I106" s="252">
        <v>0.10616330843000001</v>
      </c>
      <c r="J106" s="252">
        <v>0.10881094276</v>
      </c>
      <c r="K106" s="164"/>
      <c r="L106" s="164"/>
      <c r="M106" s="164"/>
    </row>
    <row r="107" spans="1:13" ht="13" outlineLevel="3" x14ac:dyDescent="0.3">
      <c r="A107" s="234" t="s">
        <v>135</v>
      </c>
      <c r="B107" s="252">
        <v>0.53712731924000001</v>
      </c>
      <c r="C107" s="252">
        <v>0.53712731924000001</v>
      </c>
      <c r="D107" s="252">
        <v>0.53714231924</v>
      </c>
      <c r="E107" s="252">
        <v>0.53466577961999995</v>
      </c>
      <c r="F107" s="252">
        <v>0.52393577964000004</v>
      </c>
      <c r="G107" s="252">
        <v>0.52081577963000003</v>
      </c>
      <c r="H107" s="252">
        <v>0.52509737963000003</v>
      </c>
      <c r="I107" s="252">
        <v>0.52509737963000003</v>
      </c>
      <c r="J107" s="252">
        <v>0.52510377962999999</v>
      </c>
      <c r="K107" s="164"/>
      <c r="L107" s="164"/>
      <c r="M107" s="164"/>
    </row>
    <row r="108" spans="1:13" ht="13" outlineLevel="3" x14ac:dyDescent="0.3">
      <c r="A108" s="234" t="s">
        <v>150</v>
      </c>
      <c r="B108" s="252">
        <v>2.13065401311</v>
      </c>
      <c r="C108" s="252">
        <v>2.11193858635</v>
      </c>
      <c r="D108" s="252">
        <v>1.97747832691</v>
      </c>
      <c r="E108" s="252">
        <v>1.7132555384999999</v>
      </c>
      <c r="F108" s="252">
        <v>1.6247180911000001</v>
      </c>
      <c r="G108" s="252">
        <v>1.63163370992</v>
      </c>
      <c r="H108" s="252">
        <v>1.6215317090200001</v>
      </c>
      <c r="I108" s="252">
        <v>1.6376528287200001</v>
      </c>
      <c r="J108" s="252">
        <v>1.52741756592</v>
      </c>
      <c r="K108" s="164"/>
      <c r="L108" s="164"/>
      <c r="M108" s="164"/>
    </row>
    <row r="109" spans="1:13" ht="13" outlineLevel="3" x14ac:dyDescent="0.3">
      <c r="A109" s="234" t="s">
        <v>145</v>
      </c>
      <c r="B109" s="252">
        <v>1.57928E-4</v>
      </c>
      <c r="C109" s="252">
        <v>1.57928E-4</v>
      </c>
      <c r="D109" s="252">
        <v>1.6092799999999999E-4</v>
      </c>
      <c r="E109" s="252">
        <v>1.6092799999999999E-4</v>
      </c>
      <c r="F109" s="252">
        <v>1.6092799999999999E-4</v>
      </c>
      <c r="G109" s="252">
        <v>1.6092799999999999E-4</v>
      </c>
      <c r="H109" s="252">
        <v>1.6092799999999999E-4</v>
      </c>
      <c r="I109" s="252">
        <v>1.6092799999999999E-4</v>
      </c>
      <c r="J109" s="252">
        <v>1.6452799999999999E-4</v>
      </c>
      <c r="K109" s="164"/>
      <c r="L109" s="164"/>
      <c r="M109" s="164"/>
    </row>
    <row r="110" spans="1:13" ht="13" outlineLevel="2" x14ac:dyDescent="0.3">
      <c r="A110" s="69" t="s">
        <v>45</v>
      </c>
      <c r="B110" s="56">
        <f t="shared" ref="B110:J110" si="20">SUM(B$111:B$111)</f>
        <v>2.9710928290000001E-2</v>
      </c>
      <c r="C110" s="56">
        <f t="shared" si="20"/>
        <v>2.9002459590000002E-2</v>
      </c>
      <c r="D110" s="56">
        <f t="shared" si="20"/>
        <v>3.2031220569999998E-2</v>
      </c>
      <c r="E110" s="56">
        <f t="shared" si="20"/>
        <v>3.327652431E-2</v>
      </c>
      <c r="F110" s="56">
        <f t="shared" si="20"/>
        <v>3.3021612530000001E-2</v>
      </c>
      <c r="G110" s="56">
        <f t="shared" si="20"/>
        <v>3.3364594470000002E-2</v>
      </c>
      <c r="H110" s="56">
        <f t="shared" si="20"/>
        <v>3.3552626000000002E-2</v>
      </c>
      <c r="I110" s="56">
        <f t="shared" si="20"/>
        <v>3.3963638359999999E-2</v>
      </c>
      <c r="J110" s="56">
        <f t="shared" si="20"/>
        <v>3.4810666359999999E-2</v>
      </c>
      <c r="K110" s="164"/>
      <c r="L110" s="164"/>
      <c r="M110" s="164"/>
    </row>
    <row r="111" spans="1:13" ht="13" outlineLevel="3" x14ac:dyDescent="0.3">
      <c r="A111" s="234" t="s">
        <v>52</v>
      </c>
      <c r="B111" s="252">
        <v>2.9710928290000001E-2</v>
      </c>
      <c r="C111" s="252">
        <v>2.9002459590000002E-2</v>
      </c>
      <c r="D111" s="252">
        <v>3.2031220569999998E-2</v>
      </c>
      <c r="E111" s="252">
        <v>3.327652431E-2</v>
      </c>
      <c r="F111" s="252">
        <v>3.3021612530000001E-2</v>
      </c>
      <c r="G111" s="252">
        <v>3.3364594470000002E-2</v>
      </c>
      <c r="H111" s="252">
        <v>3.3552626000000002E-2</v>
      </c>
      <c r="I111" s="252">
        <v>3.3963638359999999E-2</v>
      </c>
      <c r="J111" s="252">
        <v>3.4810666359999999E-2</v>
      </c>
      <c r="K111" s="164"/>
      <c r="L111" s="164"/>
      <c r="M111" s="164"/>
    </row>
    <row r="112" spans="1:13" ht="13" outlineLevel="2" x14ac:dyDescent="0.3">
      <c r="A112" s="69" t="s">
        <v>225</v>
      </c>
      <c r="B112" s="56">
        <f t="shared" ref="B112:J112" si="21">SUM(B$113:B$114)</f>
        <v>1.02193230805</v>
      </c>
      <c r="C112" s="56">
        <f t="shared" si="21"/>
        <v>1.02193230805</v>
      </c>
      <c r="D112" s="56">
        <f t="shared" si="21"/>
        <v>1.0182523080499999</v>
      </c>
      <c r="E112" s="56">
        <f t="shared" si="21"/>
        <v>1.0182523080499999</v>
      </c>
      <c r="F112" s="56">
        <f t="shared" si="21"/>
        <v>1.0182523080499999</v>
      </c>
      <c r="G112" s="56">
        <f t="shared" si="21"/>
        <v>1.01457230805</v>
      </c>
      <c r="H112" s="56">
        <f t="shared" si="21"/>
        <v>1.01457230805</v>
      </c>
      <c r="I112" s="56">
        <f t="shared" si="21"/>
        <v>1.01457230805</v>
      </c>
      <c r="J112" s="56">
        <f t="shared" si="21"/>
        <v>1.0108923080499999</v>
      </c>
      <c r="K112" s="164"/>
      <c r="L112" s="164"/>
      <c r="M112" s="164"/>
    </row>
    <row r="113" spans="1:13" ht="13" outlineLevel="3" x14ac:dyDescent="0.3">
      <c r="A113" s="234" t="s">
        <v>156</v>
      </c>
      <c r="B113" s="252">
        <v>0.19693230805</v>
      </c>
      <c r="C113" s="252">
        <v>0.19693230805</v>
      </c>
      <c r="D113" s="252">
        <v>0.19325230804999999</v>
      </c>
      <c r="E113" s="252">
        <v>0.19325230804999999</v>
      </c>
      <c r="F113" s="252">
        <v>0.19325230804999999</v>
      </c>
      <c r="G113" s="252">
        <v>0.18957230805</v>
      </c>
      <c r="H113" s="252">
        <v>0.18957230805</v>
      </c>
      <c r="I113" s="252">
        <v>0.18957230805</v>
      </c>
      <c r="J113" s="252">
        <v>0.18589230805000001</v>
      </c>
      <c r="K113" s="164"/>
      <c r="L113" s="164"/>
      <c r="M113" s="164"/>
    </row>
    <row r="114" spans="1:13" ht="13" outlineLevel="3" x14ac:dyDescent="0.3">
      <c r="A114" s="234" t="s">
        <v>122</v>
      </c>
      <c r="B114" s="252">
        <v>0.82499999999999996</v>
      </c>
      <c r="C114" s="252">
        <v>0.82499999999999996</v>
      </c>
      <c r="D114" s="252">
        <v>0.82499999999999996</v>
      </c>
      <c r="E114" s="252">
        <v>0.82499999999999996</v>
      </c>
      <c r="F114" s="252">
        <v>0.82499999999999996</v>
      </c>
      <c r="G114" s="252">
        <v>0.82499999999999996</v>
      </c>
      <c r="H114" s="252">
        <v>0.82499999999999996</v>
      </c>
      <c r="I114" s="252">
        <v>0.82499999999999996</v>
      </c>
      <c r="J114" s="252">
        <v>0.82499999999999996</v>
      </c>
      <c r="K114" s="164"/>
      <c r="L114" s="164"/>
      <c r="M114" s="164"/>
    </row>
    <row r="115" spans="1:13" ht="13" outlineLevel="2" x14ac:dyDescent="0.3">
      <c r="A115" s="69" t="s">
        <v>54</v>
      </c>
      <c r="B115" s="56">
        <f t="shared" ref="B115:J115" si="22">SUM(B$116:B$117)</f>
        <v>1.5249999999999999</v>
      </c>
      <c r="C115" s="56">
        <f t="shared" si="22"/>
        <v>1.5249999999999999</v>
      </c>
      <c r="D115" s="56">
        <f t="shared" si="22"/>
        <v>1.5249999999999999</v>
      </c>
      <c r="E115" s="56">
        <f t="shared" si="22"/>
        <v>1.5249999999999999</v>
      </c>
      <c r="F115" s="56">
        <f t="shared" si="22"/>
        <v>1.5249999999999999</v>
      </c>
      <c r="G115" s="56">
        <f t="shared" si="22"/>
        <v>1.5249999999999999</v>
      </c>
      <c r="H115" s="56">
        <f t="shared" si="22"/>
        <v>1.5249999999999999</v>
      </c>
      <c r="I115" s="56">
        <f t="shared" si="22"/>
        <v>1.5249999999999999</v>
      </c>
      <c r="J115" s="56">
        <f t="shared" si="22"/>
        <v>0.82499999999999996</v>
      </c>
      <c r="K115" s="164"/>
      <c r="L115" s="164"/>
      <c r="M115" s="164"/>
    </row>
    <row r="116" spans="1:13" ht="13" outlineLevel="3" x14ac:dyDescent="0.3">
      <c r="A116" s="234" t="s">
        <v>104</v>
      </c>
      <c r="B116" s="252">
        <v>0.7</v>
      </c>
      <c r="C116" s="252">
        <v>0.7</v>
      </c>
      <c r="D116" s="252">
        <v>0.7</v>
      </c>
      <c r="E116" s="252">
        <v>0.7</v>
      </c>
      <c r="F116" s="252">
        <v>0.7</v>
      </c>
      <c r="G116" s="252">
        <v>0.7</v>
      </c>
      <c r="H116" s="252">
        <v>0.7</v>
      </c>
      <c r="I116" s="252">
        <v>0.7</v>
      </c>
      <c r="J116" s="252">
        <v>0</v>
      </c>
      <c r="K116" s="164"/>
      <c r="L116" s="164"/>
      <c r="M116" s="164"/>
    </row>
    <row r="117" spans="1:13" ht="13" outlineLevel="3" x14ac:dyDescent="0.3">
      <c r="A117" s="234" t="s">
        <v>103</v>
      </c>
      <c r="B117" s="252">
        <v>0.82499999999999996</v>
      </c>
      <c r="C117" s="252">
        <v>0.82499999999999996</v>
      </c>
      <c r="D117" s="252">
        <v>0.82499999999999996</v>
      </c>
      <c r="E117" s="252">
        <v>0.82499999999999996</v>
      </c>
      <c r="F117" s="252">
        <v>0.82499999999999996</v>
      </c>
      <c r="G117" s="252">
        <v>0.82499999999999996</v>
      </c>
      <c r="H117" s="252">
        <v>0.82499999999999996</v>
      </c>
      <c r="I117" s="252">
        <v>0.82499999999999996</v>
      </c>
      <c r="J117" s="252">
        <v>0.82499999999999996</v>
      </c>
      <c r="K117" s="164"/>
      <c r="L117" s="164"/>
      <c r="M117" s="164"/>
    </row>
    <row r="118" spans="1:13" ht="13" outlineLevel="2" x14ac:dyDescent="0.3">
      <c r="A118" s="69" t="s">
        <v>180</v>
      </c>
      <c r="B118" s="56">
        <f t="shared" ref="B118:J118" si="23">SUM(B$119:B$119)</f>
        <v>0.10927014026</v>
      </c>
      <c r="C118" s="56">
        <f t="shared" si="23"/>
        <v>0.10831032356</v>
      </c>
      <c r="D118" s="56">
        <f t="shared" si="23"/>
        <v>0.10812138624000001</v>
      </c>
      <c r="E118" s="56">
        <f t="shared" si="23"/>
        <v>0.10783506897</v>
      </c>
      <c r="F118" s="56">
        <f t="shared" si="23"/>
        <v>0.10733665890999999</v>
      </c>
      <c r="G118" s="56">
        <f t="shared" si="23"/>
        <v>0.10779353781999999</v>
      </c>
      <c r="H118" s="56">
        <f t="shared" si="23"/>
        <v>0.10712615125</v>
      </c>
      <c r="I118" s="56">
        <f t="shared" si="23"/>
        <v>0.10819118963</v>
      </c>
      <c r="J118" s="56">
        <f t="shared" si="23"/>
        <v>0.10967213742</v>
      </c>
      <c r="K118" s="164"/>
      <c r="L118" s="164"/>
      <c r="M118" s="164"/>
    </row>
    <row r="119" spans="1:13" ht="13" outlineLevel="3" x14ac:dyDescent="0.3">
      <c r="A119" s="234" t="s">
        <v>150</v>
      </c>
      <c r="B119" s="252">
        <v>0.10927014026</v>
      </c>
      <c r="C119" s="252">
        <v>0.10831032356</v>
      </c>
      <c r="D119" s="252">
        <v>0.10812138624000001</v>
      </c>
      <c r="E119" s="252">
        <v>0.10783506897</v>
      </c>
      <c r="F119" s="252">
        <v>0.10733665890999999</v>
      </c>
      <c r="G119" s="252">
        <v>0.10779353781999999</v>
      </c>
      <c r="H119" s="252">
        <v>0.10712615125</v>
      </c>
      <c r="I119" s="252">
        <v>0.10819118963</v>
      </c>
      <c r="J119" s="252">
        <v>0.10967213742</v>
      </c>
      <c r="K119" s="164"/>
      <c r="L119" s="164"/>
      <c r="M119" s="164"/>
    </row>
    <row r="120" spans="1:13" x14ac:dyDescent="0.25">
      <c r="B120" s="205"/>
      <c r="C120" s="205"/>
      <c r="D120" s="205"/>
      <c r="E120" s="205"/>
      <c r="F120" s="205"/>
      <c r="G120" s="205"/>
      <c r="H120" s="205"/>
      <c r="I120" s="205"/>
      <c r="J120" s="205"/>
      <c r="K120" s="164"/>
      <c r="L120" s="164"/>
      <c r="M120" s="164"/>
    </row>
    <row r="121" spans="1:13" x14ac:dyDescent="0.25">
      <c r="B121" s="205"/>
      <c r="C121" s="205"/>
      <c r="D121" s="205"/>
      <c r="E121" s="205"/>
      <c r="F121" s="205"/>
      <c r="G121" s="205"/>
      <c r="H121" s="205"/>
      <c r="I121" s="205"/>
      <c r="J121" s="205"/>
      <c r="K121" s="164"/>
      <c r="L121" s="164"/>
      <c r="M121" s="164"/>
    </row>
    <row r="122" spans="1:13" x14ac:dyDescent="0.25">
      <c r="B122" s="205"/>
      <c r="C122" s="205"/>
      <c r="D122" s="205"/>
      <c r="E122" s="205"/>
      <c r="F122" s="205"/>
      <c r="G122" s="205"/>
      <c r="H122" s="205"/>
      <c r="I122" s="205"/>
      <c r="J122" s="205"/>
      <c r="K122" s="164"/>
      <c r="L122" s="164"/>
      <c r="M122" s="164"/>
    </row>
    <row r="123" spans="1:13" x14ac:dyDescent="0.25">
      <c r="B123" s="205"/>
      <c r="C123" s="205"/>
      <c r="D123" s="205"/>
      <c r="E123" s="205"/>
      <c r="F123" s="205"/>
      <c r="G123" s="205"/>
      <c r="H123" s="205"/>
      <c r="I123" s="205"/>
      <c r="J123" s="205"/>
      <c r="K123" s="164"/>
      <c r="L123" s="164"/>
      <c r="M123" s="164"/>
    </row>
    <row r="124" spans="1:13" x14ac:dyDescent="0.25">
      <c r="B124" s="205"/>
      <c r="C124" s="205"/>
      <c r="D124" s="205"/>
      <c r="E124" s="205"/>
      <c r="F124" s="205"/>
      <c r="G124" s="205"/>
      <c r="H124" s="205"/>
      <c r="I124" s="205"/>
      <c r="J124" s="205"/>
      <c r="K124" s="164"/>
      <c r="L124" s="164"/>
      <c r="M124" s="164"/>
    </row>
    <row r="125" spans="1:13" x14ac:dyDescent="0.25">
      <c r="B125" s="205"/>
      <c r="C125" s="205"/>
      <c r="D125" s="205"/>
      <c r="E125" s="205"/>
      <c r="F125" s="205"/>
      <c r="G125" s="205"/>
      <c r="H125" s="205"/>
      <c r="I125" s="205"/>
      <c r="J125" s="205"/>
      <c r="K125" s="164"/>
      <c r="L125" s="164"/>
      <c r="M125" s="164"/>
    </row>
    <row r="126" spans="1:13" x14ac:dyDescent="0.25">
      <c r="B126" s="205"/>
      <c r="C126" s="205"/>
      <c r="D126" s="205"/>
      <c r="E126" s="205"/>
      <c r="F126" s="205"/>
      <c r="G126" s="205"/>
      <c r="H126" s="205"/>
      <c r="I126" s="205"/>
      <c r="J126" s="205"/>
      <c r="K126" s="164"/>
      <c r="L126" s="164"/>
      <c r="M126" s="164"/>
    </row>
    <row r="127" spans="1:13" x14ac:dyDescent="0.25">
      <c r="B127" s="205"/>
      <c r="C127" s="205"/>
      <c r="D127" s="205"/>
      <c r="E127" s="205"/>
      <c r="F127" s="205"/>
      <c r="G127" s="205"/>
      <c r="H127" s="205"/>
      <c r="I127" s="205"/>
      <c r="J127" s="205"/>
      <c r="K127" s="164"/>
      <c r="L127" s="164"/>
      <c r="M127" s="164"/>
    </row>
    <row r="128" spans="1:13" x14ac:dyDescent="0.25">
      <c r="B128" s="205"/>
      <c r="C128" s="205"/>
      <c r="D128" s="205"/>
      <c r="E128" s="205"/>
      <c r="F128" s="205"/>
      <c r="G128" s="205"/>
      <c r="H128" s="205"/>
      <c r="I128" s="205"/>
      <c r="J128" s="205"/>
      <c r="K128" s="164"/>
      <c r="L128" s="164"/>
      <c r="M128" s="164"/>
    </row>
    <row r="129" spans="2:13" x14ac:dyDescent="0.25">
      <c r="B129" s="205"/>
      <c r="C129" s="205"/>
      <c r="D129" s="205"/>
      <c r="E129" s="205"/>
      <c r="F129" s="205"/>
      <c r="G129" s="205"/>
      <c r="H129" s="205"/>
      <c r="I129" s="205"/>
      <c r="J129" s="205"/>
      <c r="K129" s="164"/>
      <c r="L129" s="164"/>
      <c r="M129" s="164"/>
    </row>
    <row r="130" spans="2:13" x14ac:dyDescent="0.25">
      <c r="B130" s="205"/>
      <c r="C130" s="205"/>
      <c r="D130" s="205"/>
      <c r="E130" s="205"/>
      <c r="F130" s="205"/>
      <c r="G130" s="205"/>
      <c r="H130" s="205"/>
      <c r="I130" s="205"/>
      <c r="J130" s="205"/>
      <c r="K130" s="164"/>
      <c r="L130" s="164"/>
      <c r="M130" s="164"/>
    </row>
    <row r="131" spans="2:13" x14ac:dyDescent="0.25">
      <c r="B131" s="205"/>
      <c r="C131" s="205"/>
      <c r="D131" s="205"/>
      <c r="E131" s="205"/>
      <c r="F131" s="205"/>
      <c r="G131" s="205"/>
      <c r="H131" s="205"/>
      <c r="I131" s="205"/>
      <c r="J131" s="205"/>
      <c r="K131" s="164"/>
      <c r="L131" s="164"/>
      <c r="M131" s="164"/>
    </row>
    <row r="132" spans="2:13" x14ac:dyDescent="0.25">
      <c r="B132" s="205"/>
      <c r="C132" s="205"/>
      <c r="D132" s="205"/>
      <c r="E132" s="205"/>
      <c r="F132" s="205"/>
      <c r="G132" s="205"/>
      <c r="H132" s="205"/>
      <c r="I132" s="205"/>
      <c r="J132" s="205"/>
      <c r="K132" s="164"/>
      <c r="L132" s="164"/>
      <c r="M132" s="164"/>
    </row>
    <row r="133" spans="2:13" x14ac:dyDescent="0.25">
      <c r="B133" s="205"/>
      <c r="C133" s="205"/>
      <c r="D133" s="205"/>
      <c r="E133" s="205"/>
      <c r="F133" s="205"/>
      <c r="G133" s="205"/>
      <c r="H133" s="205"/>
      <c r="I133" s="205"/>
      <c r="J133" s="205"/>
      <c r="K133" s="164"/>
      <c r="L133" s="164"/>
      <c r="M133" s="164"/>
    </row>
    <row r="134" spans="2:13" x14ac:dyDescent="0.25">
      <c r="B134" s="205"/>
      <c r="C134" s="205"/>
      <c r="D134" s="205"/>
      <c r="E134" s="205"/>
      <c r="F134" s="205"/>
      <c r="G134" s="205"/>
      <c r="H134" s="205"/>
      <c r="I134" s="205"/>
      <c r="J134" s="205"/>
      <c r="K134" s="164"/>
      <c r="L134" s="164"/>
      <c r="M134" s="164"/>
    </row>
    <row r="135" spans="2:13" x14ac:dyDescent="0.25">
      <c r="B135" s="205"/>
      <c r="C135" s="205"/>
      <c r="D135" s="205"/>
      <c r="E135" s="205"/>
      <c r="F135" s="205"/>
      <c r="G135" s="205"/>
      <c r="H135" s="205"/>
      <c r="I135" s="205"/>
      <c r="J135" s="205"/>
      <c r="K135" s="164"/>
      <c r="L135" s="164"/>
      <c r="M135" s="164"/>
    </row>
    <row r="136" spans="2:13" x14ac:dyDescent="0.25">
      <c r="B136" s="205"/>
      <c r="C136" s="205"/>
      <c r="D136" s="205"/>
      <c r="E136" s="205"/>
      <c r="F136" s="205"/>
      <c r="G136" s="205"/>
      <c r="H136" s="205"/>
      <c r="I136" s="205"/>
      <c r="J136" s="205"/>
      <c r="K136" s="164"/>
      <c r="L136" s="164"/>
      <c r="M136" s="164"/>
    </row>
    <row r="137" spans="2:13" x14ac:dyDescent="0.25">
      <c r="B137" s="205"/>
      <c r="C137" s="205"/>
      <c r="D137" s="205"/>
      <c r="E137" s="205"/>
      <c r="F137" s="205"/>
      <c r="G137" s="205"/>
      <c r="H137" s="205"/>
      <c r="I137" s="205"/>
      <c r="J137" s="205"/>
      <c r="K137" s="164"/>
      <c r="L137" s="164"/>
      <c r="M137" s="164"/>
    </row>
    <row r="138" spans="2:13" x14ac:dyDescent="0.25">
      <c r="B138" s="205"/>
      <c r="C138" s="205"/>
      <c r="D138" s="205"/>
      <c r="E138" s="205"/>
      <c r="F138" s="205"/>
      <c r="G138" s="205"/>
      <c r="H138" s="205"/>
      <c r="I138" s="205"/>
      <c r="J138" s="205"/>
      <c r="K138" s="164"/>
      <c r="L138" s="164"/>
      <c r="M138" s="164"/>
    </row>
    <row r="139" spans="2:13" x14ac:dyDescent="0.25">
      <c r="B139" s="205"/>
      <c r="C139" s="205"/>
      <c r="D139" s="205"/>
      <c r="E139" s="205"/>
      <c r="F139" s="205"/>
      <c r="G139" s="205"/>
      <c r="H139" s="205"/>
      <c r="I139" s="205"/>
      <c r="J139" s="205"/>
      <c r="K139" s="164"/>
      <c r="L139" s="164"/>
      <c r="M139" s="164"/>
    </row>
    <row r="140" spans="2:13" x14ac:dyDescent="0.25">
      <c r="B140" s="205"/>
      <c r="C140" s="205"/>
      <c r="D140" s="205"/>
      <c r="E140" s="205"/>
      <c r="F140" s="205"/>
      <c r="G140" s="205"/>
      <c r="H140" s="205"/>
      <c r="I140" s="205"/>
      <c r="J140" s="205"/>
      <c r="K140" s="164"/>
      <c r="L140" s="164"/>
      <c r="M140" s="164"/>
    </row>
    <row r="141" spans="2:13" x14ac:dyDescent="0.25">
      <c r="B141" s="205"/>
      <c r="C141" s="205"/>
      <c r="D141" s="205"/>
      <c r="E141" s="205"/>
      <c r="F141" s="205"/>
      <c r="G141" s="205"/>
      <c r="H141" s="205"/>
      <c r="I141" s="205"/>
      <c r="J141" s="205"/>
      <c r="K141" s="164"/>
      <c r="L141" s="164"/>
      <c r="M141" s="164"/>
    </row>
    <row r="142" spans="2:13" x14ac:dyDescent="0.25">
      <c r="B142" s="205"/>
      <c r="C142" s="205"/>
      <c r="D142" s="205"/>
      <c r="E142" s="205"/>
      <c r="F142" s="205"/>
      <c r="G142" s="205"/>
      <c r="H142" s="205"/>
      <c r="I142" s="205"/>
      <c r="J142" s="205"/>
      <c r="K142" s="164"/>
      <c r="L142" s="164"/>
      <c r="M142" s="164"/>
    </row>
    <row r="143" spans="2:13" x14ac:dyDescent="0.25">
      <c r="B143" s="205"/>
      <c r="C143" s="205"/>
      <c r="D143" s="205"/>
      <c r="E143" s="205"/>
      <c r="F143" s="205"/>
      <c r="G143" s="205"/>
      <c r="H143" s="205"/>
      <c r="I143" s="205"/>
      <c r="J143" s="205"/>
      <c r="K143" s="164"/>
      <c r="L143" s="164"/>
      <c r="M143" s="164"/>
    </row>
    <row r="144" spans="2:13" x14ac:dyDescent="0.25">
      <c r="B144" s="205"/>
      <c r="C144" s="205"/>
      <c r="D144" s="205"/>
      <c r="E144" s="205"/>
      <c r="F144" s="205"/>
      <c r="G144" s="205"/>
      <c r="H144" s="205"/>
      <c r="I144" s="205"/>
      <c r="J144" s="205"/>
      <c r="K144" s="164"/>
      <c r="L144" s="164"/>
      <c r="M144" s="164"/>
    </row>
    <row r="145" spans="2:13" x14ac:dyDescent="0.25">
      <c r="B145" s="205"/>
      <c r="C145" s="205"/>
      <c r="D145" s="205"/>
      <c r="E145" s="205"/>
      <c r="F145" s="205"/>
      <c r="G145" s="205"/>
      <c r="H145" s="205"/>
      <c r="I145" s="205"/>
      <c r="J145" s="205"/>
      <c r="K145" s="164"/>
      <c r="L145" s="164"/>
      <c r="M145" s="164"/>
    </row>
    <row r="146" spans="2:13" x14ac:dyDescent="0.25">
      <c r="B146" s="205"/>
      <c r="C146" s="205"/>
      <c r="D146" s="205"/>
      <c r="E146" s="205"/>
      <c r="F146" s="205"/>
      <c r="G146" s="205"/>
      <c r="H146" s="205"/>
      <c r="I146" s="205"/>
      <c r="J146" s="205"/>
      <c r="K146" s="164"/>
      <c r="L146" s="164"/>
      <c r="M146" s="164"/>
    </row>
    <row r="147" spans="2:13" x14ac:dyDescent="0.25">
      <c r="B147" s="205"/>
      <c r="C147" s="205"/>
      <c r="D147" s="205"/>
      <c r="E147" s="205"/>
      <c r="F147" s="205"/>
      <c r="G147" s="205"/>
      <c r="H147" s="205"/>
      <c r="I147" s="205"/>
      <c r="J147" s="205"/>
      <c r="K147" s="164"/>
      <c r="L147" s="164"/>
      <c r="M147" s="164"/>
    </row>
    <row r="148" spans="2:13" x14ac:dyDescent="0.25">
      <c r="B148" s="205"/>
      <c r="C148" s="205"/>
      <c r="D148" s="205"/>
      <c r="E148" s="205"/>
      <c r="F148" s="205"/>
      <c r="G148" s="205"/>
      <c r="H148" s="205"/>
      <c r="I148" s="205"/>
      <c r="J148" s="205"/>
      <c r="K148" s="164"/>
      <c r="L148" s="164"/>
      <c r="M148" s="164"/>
    </row>
    <row r="149" spans="2:13" x14ac:dyDescent="0.25">
      <c r="B149" s="205"/>
      <c r="C149" s="205"/>
      <c r="D149" s="205"/>
      <c r="E149" s="205"/>
      <c r="F149" s="205"/>
      <c r="G149" s="205"/>
      <c r="H149" s="205"/>
      <c r="I149" s="205"/>
      <c r="J149" s="205"/>
      <c r="K149" s="164"/>
      <c r="L149" s="164"/>
      <c r="M149" s="164"/>
    </row>
    <row r="150" spans="2:13" x14ac:dyDescent="0.25">
      <c r="B150" s="205"/>
      <c r="C150" s="205"/>
      <c r="D150" s="205"/>
      <c r="E150" s="205"/>
      <c r="F150" s="205"/>
      <c r="G150" s="205"/>
      <c r="H150" s="205"/>
      <c r="I150" s="205"/>
      <c r="J150" s="205"/>
      <c r="K150" s="164"/>
      <c r="L150" s="164"/>
      <c r="M150" s="164"/>
    </row>
    <row r="151" spans="2:13" x14ac:dyDescent="0.25">
      <c r="B151" s="205"/>
      <c r="C151" s="205"/>
      <c r="D151" s="205"/>
      <c r="E151" s="205"/>
      <c r="F151" s="205"/>
      <c r="G151" s="205"/>
      <c r="H151" s="205"/>
      <c r="I151" s="205"/>
      <c r="J151" s="205"/>
      <c r="K151" s="164"/>
      <c r="L151" s="164"/>
      <c r="M151" s="164"/>
    </row>
    <row r="152" spans="2:13" x14ac:dyDescent="0.25">
      <c r="B152" s="205"/>
      <c r="C152" s="205"/>
      <c r="D152" s="205"/>
      <c r="E152" s="205"/>
      <c r="F152" s="205"/>
      <c r="G152" s="205"/>
      <c r="H152" s="205"/>
      <c r="I152" s="205"/>
      <c r="J152" s="205"/>
      <c r="K152" s="164"/>
      <c r="L152" s="164"/>
      <c r="M152" s="164"/>
    </row>
    <row r="153" spans="2:13" x14ac:dyDescent="0.25">
      <c r="B153" s="205"/>
      <c r="C153" s="205"/>
      <c r="D153" s="205"/>
      <c r="E153" s="205"/>
      <c r="F153" s="205"/>
      <c r="G153" s="205"/>
      <c r="H153" s="205"/>
      <c r="I153" s="205"/>
      <c r="J153" s="205"/>
      <c r="K153" s="164"/>
      <c r="L153" s="164"/>
      <c r="M153" s="164"/>
    </row>
    <row r="154" spans="2:13" x14ac:dyDescent="0.25">
      <c r="B154" s="205"/>
      <c r="C154" s="205"/>
      <c r="D154" s="205"/>
      <c r="E154" s="205"/>
      <c r="F154" s="205"/>
      <c r="G154" s="205"/>
      <c r="H154" s="205"/>
      <c r="I154" s="205"/>
      <c r="J154" s="205"/>
      <c r="K154" s="164"/>
      <c r="L154" s="164"/>
      <c r="M154" s="164"/>
    </row>
    <row r="155" spans="2:13" x14ac:dyDescent="0.25">
      <c r="B155" s="205"/>
      <c r="C155" s="205"/>
      <c r="D155" s="205"/>
      <c r="E155" s="205"/>
      <c r="F155" s="205"/>
      <c r="G155" s="205"/>
      <c r="H155" s="205"/>
      <c r="I155" s="205"/>
      <c r="J155" s="205"/>
      <c r="K155" s="164"/>
      <c r="L155" s="164"/>
      <c r="M155" s="164"/>
    </row>
    <row r="156" spans="2:13" x14ac:dyDescent="0.25">
      <c r="B156" s="205"/>
      <c r="C156" s="205"/>
      <c r="D156" s="205"/>
      <c r="E156" s="205"/>
      <c r="F156" s="205"/>
      <c r="G156" s="205"/>
      <c r="H156" s="205"/>
      <c r="I156" s="205"/>
      <c r="J156" s="205"/>
      <c r="K156" s="164"/>
      <c r="L156" s="164"/>
      <c r="M156" s="164"/>
    </row>
    <row r="157" spans="2:13" x14ac:dyDescent="0.25">
      <c r="B157" s="205"/>
      <c r="C157" s="205"/>
      <c r="D157" s="205"/>
      <c r="E157" s="205"/>
      <c r="F157" s="205"/>
      <c r="G157" s="205"/>
      <c r="H157" s="205"/>
      <c r="I157" s="205"/>
      <c r="J157" s="205"/>
      <c r="K157" s="164"/>
      <c r="L157" s="164"/>
      <c r="M157" s="164"/>
    </row>
    <row r="158" spans="2:13" x14ac:dyDescent="0.25">
      <c r="B158" s="205"/>
      <c r="C158" s="205"/>
      <c r="D158" s="205"/>
      <c r="E158" s="205"/>
      <c r="F158" s="205"/>
      <c r="G158" s="205"/>
      <c r="H158" s="205"/>
      <c r="I158" s="205"/>
      <c r="J158" s="205"/>
      <c r="K158" s="164"/>
      <c r="L158" s="164"/>
      <c r="M158" s="164"/>
    </row>
    <row r="159" spans="2:13" x14ac:dyDescent="0.25">
      <c r="B159" s="205"/>
      <c r="C159" s="205"/>
      <c r="D159" s="205"/>
      <c r="E159" s="205"/>
      <c r="F159" s="205"/>
      <c r="G159" s="205"/>
      <c r="H159" s="205"/>
      <c r="I159" s="205"/>
      <c r="J159" s="205"/>
      <c r="K159" s="164"/>
      <c r="L159" s="164"/>
      <c r="M159" s="164"/>
    </row>
    <row r="160" spans="2:13" x14ac:dyDescent="0.25">
      <c r="B160" s="205"/>
      <c r="C160" s="205"/>
      <c r="D160" s="205"/>
      <c r="E160" s="205"/>
      <c r="F160" s="205"/>
      <c r="G160" s="205"/>
      <c r="H160" s="205"/>
      <c r="I160" s="205"/>
      <c r="J160" s="205"/>
      <c r="K160" s="164"/>
      <c r="L160" s="164"/>
      <c r="M160" s="164"/>
    </row>
    <row r="161" spans="2:13" x14ac:dyDescent="0.25">
      <c r="B161" s="205"/>
      <c r="C161" s="205"/>
      <c r="D161" s="205"/>
      <c r="E161" s="205"/>
      <c r="F161" s="205"/>
      <c r="G161" s="205"/>
      <c r="H161" s="205"/>
      <c r="I161" s="205"/>
      <c r="J161" s="205"/>
      <c r="K161" s="164"/>
      <c r="L161" s="164"/>
      <c r="M161" s="164"/>
    </row>
    <row r="162" spans="2:13" x14ac:dyDescent="0.25">
      <c r="B162" s="205"/>
      <c r="C162" s="205"/>
      <c r="D162" s="205"/>
      <c r="E162" s="205"/>
      <c r="F162" s="205"/>
      <c r="G162" s="205"/>
      <c r="H162" s="205"/>
      <c r="I162" s="205"/>
      <c r="J162" s="205"/>
      <c r="K162" s="164"/>
      <c r="L162" s="164"/>
      <c r="M162" s="164"/>
    </row>
    <row r="163" spans="2:13" x14ac:dyDescent="0.25">
      <c r="B163" s="205"/>
      <c r="C163" s="205"/>
      <c r="D163" s="205"/>
      <c r="E163" s="205"/>
      <c r="F163" s="205"/>
      <c r="G163" s="205"/>
      <c r="H163" s="205"/>
      <c r="I163" s="205"/>
      <c r="J163" s="205"/>
      <c r="K163" s="164"/>
      <c r="L163" s="164"/>
      <c r="M163" s="164"/>
    </row>
    <row r="164" spans="2:13" x14ac:dyDescent="0.25">
      <c r="B164" s="205"/>
      <c r="C164" s="205"/>
      <c r="D164" s="205"/>
      <c r="E164" s="205"/>
      <c r="F164" s="205"/>
      <c r="G164" s="205"/>
      <c r="H164" s="205"/>
      <c r="I164" s="205"/>
      <c r="J164" s="205"/>
      <c r="K164" s="164"/>
      <c r="L164" s="164"/>
      <c r="M164" s="164"/>
    </row>
    <row r="165" spans="2:13" x14ac:dyDescent="0.25">
      <c r="B165" s="205"/>
      <c r="C165" s="205"/>
      <c r="D165" s="205"/>
      <c r="E165" s="205"/>
      <c r="F165" s="205"/>
      <c r="G165" s="205"/>
      <c r="H165" s="205"/>
      <c r="I165" s="205"/>
      <c r="J165" s="205"/>
      <c r="K165" s="164"/>
      <c r="L165" s="164"/>
      <c r="M165" s="164"/>
    </row>
    <row r="166" spans="2:13" x14ac:dyDescent="0.25">
      <c r="B166" s="205"/>
      <c r="C166" s="205"/>
      <c r="D166" s="205"/>
      <c r="E166" s="205"/>
      <c r="F166" s="205"/>
      <c r="G166" s="205"/>
      <c r="H166" s="205"/>
      <c r="I166" s="205"/>
      <c r="J166" s="205"/>
      <c r="K166" s="164"/>
      <c r="L166" s="164"/>
      <c r="M166" s="164"/>
    </row>
    <row r="167" spans="2:13" x14ac:dyDescent="0.25">
      <c r="B167" s="205"/>
      <c r="C167" s="205"/>
      <c r="D167" s="205"/>
      <c r="E167" s="205"/>
      <c r="F167" s="205"/>
      <c r="G167" s="205"/>
      <c r="H167" s="205"/>
      <c r="I167" s="205"/>
      <c r="J167" s="205"/>
      <c r="K167" s="164"/>
      <c r="L167" s="164"/>
      <c r="M167" s="164"/>
    </row>
    <row r="168" spans="2:13" x14ac:dyDescent="0.25">
      <c r="B168" s="205"/>
      <c r="C168" s="205"/>
      <c r="D168" s="205"/>
      <c r="E168" s="205"/>
      <c r="F168" s="205"/>
      <c r="G168" s="205"/>
      <c r="H168" s="205"/>
      <c r="I168" s="205"/>
      <c r="J168" s="205"/>
      <c r="K168" s="164"/>
      <c r="L168" s="164"/>
      <c r="M168" s="164"/>
    </row>
    <row r="169" spans="2:13" x14ac:dyDescent="0.25">
      <c r="B169" s="205"/>
      <c r="C169" s="205"/>
      <c r="D169" s="205"/>
      <c r="E169" s="205"/>
      <c r="F169" s="205"/>
      <c r="G169" s="205"/>
      <c r="H169" s="205"/>
      <c r="I169" s="205"/>
      <c r="J169" s="205"/>
      <c r="K169" s="164"/>
      <c r="L169" s="164"/>
      <c r="M169" s="164"/>
    </row>
    <row r="170" spans="2:13" x14ac:dyDescent="0.25">
      <c r="B170" s="205"/>
      <c r="C170" s="205"/>
      <c r="D170" s="205"/>
      <c r="E170" s="205"/>
      <c r="F170" s="205"/>
      <c r="G170" s="205"/>
      <c r="H170" s="205"/>
      <c r="I170" s="205"/>
      <c r="J170" s="205"/>
      <c r="K170" s="164"/>
      <c r="L170" s="164"/>
      <c r="M170" s="164"/>
    </row>
    <row r="171" spans="2:13" x14ac:dyDescent="0.25">
      <c r="B171" s="205"/>
      <c r="C171" s="205"/>
      <c r="D171" s="205"/>
      <c r="E171" s="205"/>
      <c r="F171" s="205"/>
      <c r="G171" s="205"/>
      <c r="H171" s="205"/>
      <c r="I171" s="205"/>
      <c r="J171" s="205"/>
      <c r="K171" s="164"/>
      <c r="L171" s="164"/>
      <c r="M171" s="164"/>
    </row>
    <row r="172" spans="2:13" x14ac:dyDescent="0.25">
      <c r="B172" s="205"/>
      <c r="C172" s="205"/>
      <c r="D172" s="205"/>
      <c r="E172" s="205"/>
      <c r="F172" s="205"/>
      <c r="G172" s="205"/>
      <c r="H172" s="205"/>
      <c r="I172" s="205"/>
      <c r="J172" s="205"/>
      <c r="K172" s="164"/>
      <c r="L172" s="164"/>
      <c r="M172" s="164"/>
    </row>
    <row r="173" spans="2:13" x14ac:dyDescent="0.25">
      <c r="B173" s="205"/>
      <c r="C173" s="205"/>
      <c r="D173" s="205"/>
      <c r="E173" s="205"/>
      <c r="F173" s="205"/>
      <c r="G173" s="205"/>
      <c r="H173" s="205"/>
      <c r="I173" s="205"/>
      <c r="J173" s="205"/>
      <c r="K173" s="164"/>
      <c r="L173" s="164"/>
      <c r="M173" s="164"/>
    </row>
    <row r="174" spans="2:13" x14ac:dyDescent="0.25">
      <c r="B174" s="205"/>
      <c r="C174" s="205"/>
      <c r="D174" s="205"/>
      <c r="E174" s="205"/>
      <c r="F174" s="205"/>
      <c r="G174" s="205"/>
      <c r="H174" s="205"/>
      <c r="I174" s="205"/>
      <c r="J174" s="205"/>
      <c r="K174" s="164"/>
      <c r="L174" s="164"/>
      <c r="M174" s="164"/>
    </row>
    <row r="175" spans="2:13" x14ac:dyDescent="0.25">
      <c r="B175" s="205"/>
      <c r="C175" s="205"/>
      <c r="D175" s="205"/>
      <c r="E175" s="205"/>
      <c r="F175" s="205"/>
      <c r="G175" s="205"/>
      <c r="H175" s="205"/>
      <c r="I175" s="205"/>
      <c r="J175" s="205"/>
      <c r="K175" s="164"/>
      <c r="L175" s="164"/>
      <c r="M175" s="164"/>
    </row>
    <row r="176" spans="2:13" x14ac:dyDescent="0.25">
      <c r="B176" s="205"/>
      <c r="C176" s="205"/>
      <c r="D176" s="205"/>
      <c r="E176" s="205"/>
      <c r="F176" s="205"/>
      <c r="G176" s="205"/>
      <c r="H176" s="205"/>
      <c r="I176" s="205"/>
      <c r="J176" s="205"/>
      <c r="K176" s="164"/>
      <c r="L176" s="164"/>
      <c r="M176" s="164"/>
    </row>
    <row r="177" spans="2:13" x14ac:dyDescent="0.25">
      <c r="B177" s="205"/>
      <c r="C177" s="205"/>
      <c r="D177" s="205"/>
      <c r="E177" s="205"/>
      <c r="F177" s="205"/>
      <c r="G177" s="205"/>
      <c r="H177" s="205"/>
      <c r="I177" s="205"/>
      <c r="J177" s="205"/>
      <c r="K177" s="164"/>
      <c r="L177" s="164"/>
      <c r="M177" s="164"/>
    </row>
    <row r="178" spans="2:13" x14ac:dyDescent="0.25">
      <c r="B178" s="205"/>
      <c r="C178" s="205"/>
      <c r="D178" s="205"/>
      <c r="E178" s="205"/>
      <c r="F178" s="205"/>
      <c r="G178" s="205"/>
      <c r="H178" s="205"/>
      <c r="I178" s="205"/>
      <c r="J178" s="205"/>
      <c r="K178" s="164"/>
      <c r="L178" s="164"/>
      <c r="M178" s="164"/>
    </row>
    <row r="179" spans="2:13" x14ac:dyDescent="0.25">
      <c r="B179" s="205"/>
      <c r="C179" s="205"/>
      <c r="D179" s="205"/>
      <c r="E179" s="205"/>
      <c r="F179" s="205"/>
      <c r="G179" s="205"/>
      <c r="H179" s="205"/>
      <c r="I179" s="205"/>
      <c r="J179" s="205"/>
      <c r="K179" s="164"/>
      <c r="L179" s="164"/>
      <c r="M179" s="164"/>
    </row>
    <row r="180" spans="2:13" x14ac:dyDescent="0.25">
      <c r="B180" s="205"/>
      <c r="C180" s="205"/>
      <c r="D180" s="205"/>
      <c r="E180" s="205"/>
      <c r="F180" s="205"/>
      <c r="G180" s="205"/>
      <c r="H180" s="205"/>
      <c r="I180" s="205"/>
      <c r="J180" s="205"/>
      <c r="K180" s="164"/>
      <c r="L180" s="164"/>
      <c r="M180" s="164"/>
    </row>
  </sheetData>
  <mergeCells count="1">
    <mergeCell ref="A2:J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indexed="12"/>
    <outlinePr applyStyles="1" summaryBelow="0"/>
    <pageSetUpPr fitToPage="1"/>
  </sheetPr>
  <dimension ref="A2:S183"/>
  <sheetViews>
    <sheetView topLeftCell="A50" workbookViewId="0">
      <selection activeCell="A66" sqref="A66"/>
    </sheetView>
  </sheetViews>
  <sheetFormatPr defaultColWidth="9.1796875" defaultRowHeight="13" outlineLevelRow="3" x14ac:dyDescent="0.3"/>
  <cols>
    <col min="1" max="1" width="81.453125" style="150" customWidth="1"/>
    <col min="2" max="2" width="14.26953125" style="186" customWidth="1"/>
    <col min="3" max="3" width="15.453125" style="186" customWidth="1"/>
    <col min="4" max="4" width="10.26953125" style="33" customWidth="1"/>
    <col min="5" max="16384" width="9.1796875" style="150"/>
  </cols>
  <sheetData>
    <row r="2" spans="1:19" ht="18.5" x14ac:dyDescent="0.45">
      <c r="A2" s="4" t="str">
        <f>IF(REPORT_LANG="UKR","Державний та гарантований державою борг України за станом на ","State debt and State guaranteed debt  of Ukraine as of ") &amp; STRPRESENTDATE</f>
        <v>Державний та гарантований державою борг України за станом на 31.08.2024</v>
      </c>
      <c r="B2" s="3"/>
      <c r="C2" s="3"/>
      <c r="D2" s="3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</row>
    <row r="3" spans="1:19" ht="18.5" x14ac:dyDescent="0.45">
      <c r="A3" s="1" t="str">
        <f>IF(REPORT_LANG="UKR","(за типом кредитора)","by borrowing market (creditors)")</f>
        <v>(за типом кредитора)</v>
      </c>
      <c r="B3" s="1"/>
      <c r="C3" s="1"/>
      <c r="D3" s="1"/>
    </row>
    <row r="4" spans="1:19" x14ac:dyDescent="0.3">
      <c r="B4" s="173"/>
      <c r="C4" s="173"/>
      <c r="D4" s="20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</row>
    <row r="5" spans="1:19" s="140" customFormat="1" x14ac:dyDescent="0.3">
      <c r="B5" s="175"/>
      <c r="C5" s="175"/>
      <c r="D5" s="140" t="str">
        <f>VALVAL</f>
        <v>млрд. одиниць</v>
      </c>
    </row>
    <row r="6" spans="1:19" s="111" customFormat="1" x14ac:dyDescent="0.25">
      <c r="A6" s="126"/>
      <c r="B6" s="122" t="str">
        <f>IF(REPORT_LANG="UKR","дол.США","USD")</f>
        <v>дол.США</v>
      </c>
      <c r="C6" s="122" t="str">
        <f>IF(REPORT_LANG="UKR","грн.","UAH")</f>
        <v>грн.</v>
      </c>
      <c r="D6" s="125" t="s">
        <v>195</v>
      </c>
    </row>
    <row r="7" spans="1:19" s="130" customFormat="1" ht="15.5" x14ac:dyDescent="0.25">
      <c r="A7" s="172" t="str">
        <f>IF(REPORT_LANG="UKR","Загальна сума державного та гарантованого державою боргу","Total")</f>
        <v>Загальна сума державного та гарантованого державою боргу</v>
      </c>
      <c r="B7" s="101">
        <f>B$60+B$8</f>
        <v>154.68978262837999</v>
      </c>
      <c r="C7" s="101">
        <f>C$60+C$8</f>
        <v>6371.6876154330603</v>
      </c>
      <c r="D7" s="78">
        <f>D$60+D$8</f>
        <v>1.000006</v>
      </c>
    </row>
    <row r="8" spans="1:19" s="133" customFormat="1" ht="14.5" x14ac:dyDescent="0.25">
      <c r="A8" s="18" t="s">
        <v>51</v>
      </c>
      <c r="B8" s="85">
        <f>B$9+B$44</f>
        <v>42.497394439500006</v>
      </c>
      <c r="C8" s="85">
        <f>C$9+C$44</f>
        <v>1750.4719266997492</v>
      </c>
      <c r="D8" s="192">
        <f>D$9+D$44</f>
        <v>0.27473100000000006</v>
      </c>
    </row>
    <row r="9" spans="1:19" s="223" customFormat="1" ht="14.5" outlineLevel="1" x14ac:dyDescent="0.25">
      <c r="A9" s="53" t="s">
        <v>68</v>
      </c>
      <c r="B9" s="170">
        <f>B$10+B$42</f>
        <v>40.797198247870007</v>
      </c>
      <c r="C9" s="170">
        <f>C$10+C$42</f>
        <v>1680.4406755469192</v>
      </c>
      <c r="D9" s="183">
        <f>D$10+D$42</f>
        <v>0.26374100000000006</v>
      </c>
    </row>
    <row r="10" spans="1:19" s="132" customFormat="1" ht="14" outlineLevel="2" x14ac:dyDescent="0.25">
      <c r="A10" s="241" t="s">
        <v>200</v>
      </c>
      <c r="B10" s="112">
        <f>SUM(B$11:B$41)</f>
        <v>40.760274229500006</v>
      </c>
      <c r="C10" s="112">
        <f>SUM(C$11:C$41)</f>
        <v>1678.9197715378994</v>
      </c>
      <c r="D10" s="168">
        <f>SUM(D$11:D$41)</f>
        <v>0.26350200000000007</v>
      </c>
    </row>
    <row r="11" spans="1:19" outlineLevel="3" x14ac:dyDescent="0.3">
      <c r="A11" s="109" t="s">
        <v>146</v>
      </c>
      <c r="B11" s="10">
        <v>1.7213221380899999</v>
      </c>
      <c r="C11" s="10">
        <v>70.901431000000002</v>
      </c>
      <c r="D11" s="97">
        <v>1.1128000000000001E-2</v>
      </c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</row>
    <row r="12" spans="1:19" outlineLevel="3" x14ac:dyDescent="0.3">
      <c r="A12" s="234" t="s">
        <v>210</v>
      </c>
      <c r="B12" s="252">
        <v>0.42566053495</v>
      </c>
      <c r="C12" s="252">
        <v>17.533000000000001</v>
      </c>
      <c r="D12" s="82">
        <v>2.7520000000000001E-3</v>
      </c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</row>
    <row r="13" spans="1:19" outlineLevel="3" x14ac:dyDescent="0.3">
      <c r="A13" s="234" t="s">
        <v>31</v>
      </c>
      <c r="B13" s="252">
        <v>1.8233420894200001</v>
      </c>
      <c r="C13" s="252">
        <v>75.103642996999994</v>
      </c>
      <c r="D13" s="82">
        <v>1.1787000000000001E-2</v>
      </c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</row>
    <row r="14" spans="1:19" outlineLevel="3" x14ac:dyDescent="0.3">
      <c r="A14" s="234" t="s">
        <v>35</v>
      </c>
      <c r="B14" s="252">
        <v>1.2138839187399999</v>
      </c>
      <c r="C14" s="252">
        <v>50</v>
      </c>
      <c r="D14" s="82">
        <v>7.8469999999999998E-3</v>
      </c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</row>
    <row r="15" spans="1:19" outlineLevel="3" x14ac:dyDescent="0.3">
      <c r="A15" s="234" t="s">
        <v>87</v>
      </c>
      <c r="B15" s="252">
        <v>0.81815778550999996</v>
      </c>
      <c r="C15" s="252">
        <v>33.700001</v>
      </c>
      <c r="D15" s="82">
        <v>5.2890000000000003E-3</v>
      </c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</row>
    <row r="16" spans="1:19" outlineLevel="3" x14ac:dyDescent="0.3">
      <c r="A16" s="234" t="s">
        <v>137</v>
      </c>
      <c r="B16" s="252">
        <v>1.13862311577</v>
      </c>
      <c r="C16" s="252">
        <v>46.9</v>
      </c>
      <c r="D16" s="82">
        <v>7.3610000000000004E-3</v>
      </c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</row>
    <row r="17" spans="1:17" outlineLevel="3" x14ac:dyDescent="0.3">
      <c r="A17" s="234" t="s">
        <v>201</v>
      </c>
      <c r="B17" s="252">
        <v>5.7562850539200001</v>
      </c>
      <c r="C17" s="252">
        <v>237.101957</v>
      </c>
      <c r="D17" s="82">
        <v>3.7212000000000002E-2</v>
      </c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</row>
    <row r="18" spans="1:17" outlineLevel="3" x14ac:dyDescent="0.3">
      <c r="A18" s="234" t="s">
        <v>27</v>
      </c>
      <c r="B18" s="252">
        <v>0.29370513788000002</v>
      </c>
      <c r="C18" s="252">
        <v>12.097744</v>
      </c>
      <c r="D18" s="82">
        <v>1.8990000000000001E-3</v>
      </c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</row>
    <row r="19" spans="1:17" outlineLevel="3" x14ac:dyDescent="0.3">
      <c r="A19" s="234" t="s">
        <v>79</v>
      </c>
      <c r="B19" s="252">
        <v>0.65787031349000002</v>
      </c>
      <c r="C19" s="252">
        <v>27.097743999999999</v>
      </c>
      <c r="D19" s="82">
        <v>4.2529999999999998E-3</v>
      </c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</row>
    <row r="20" spans="1:17" outlineLevel="3" x14ac:dyDescent="0.3">
      <c r="A20" s="234" t="s">
        <v>171</v>
      </c>
      <c r="B20" s="252">
        <v>4.30832621288</v>
      </c>
      <c r="C20" s="252">
        <v>177.4603875409</v>
      </c>
      <c r="D20" s="82">
        <v>2.7851000000000001E-2</v>
      </c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</row>
    <row r="21" spans="1:17" outlineLevel="3" x14ac:dyDescent="0.3">
      <c r="A21" s="234" t="s">
        <v>130</v>
      </c>
      <c r="B21" s="252">
        <v>0.29370513788000002</v>
      </c>
      <c r="C21" s="252">
        <v>12.097744</v>
      </c>
      <c r="D21" s="82">
        <v>1.8990000000000001E-3</v>
      </c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</row>
    <row r="22" spans="1:17" outlineLevel="3" x14ac:dyDescent="0.3">
      <c r="A22" s="234" t="s">
        <v>196</v>
      </c>
      <c r="B22" s="252">
        <v>0.29370513788000002</v>
      </c>
      <c r="C22" s="252">
        <v>12.097744</v>
      </c>
      <c r="D22" s="82">
        <v>1.8990000000000001E-3</v>
      </c>
      <c r="E22" s="137"/>
      <c r="F22" s="137"/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37"/>
    </row>
    <row r="23" spans="1:17" outlineLevel="3" x14ac:dyDescent="0.3">
      <c r="A23" s="234" t="s">
        <v>224</v>
      </c>
      <c r="B23" s="252">
        <v>5.6094111934899997</v>
      </c>
      <c r="C23" s="252">
        <v>231.05220800000001</v>
      </c>
      <c r="D23" s="82">
        <v>3.6262000000000003E-2</v>
      </c>
      <c r="E23" s="137"/>
      <c r="F23" s="137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</row>
    <row r="24" spans="1:17" outlineLevel="3" x14ac:dyDescent="0.3">
      <c r="A24" s="234" t="s">
        <v>154</v>
      </c>
      <c r="B24" s="252">
        <v>0.29370513788000002</v>
      </c>
      <c r="C24" s="252">
        <v>12.097744</v>
      </c>
      <c r="D24" s="82">
        <v>1.8990000000000001E-3</v>
      </c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</row>
    <row r="25" spans="1:17" outlineLevel="3" x14ac:dyDescent="0.3">
      <c r="A25" s="234" t="s">
        <v>216</v>
      </c>
      <c r="B25" s="252">
        <v>0.29370513788000002</v>
      </c>
      <c r="C25" s="252">
        <v>12.097744</v>
      </c>
      <c r="D25" s="82">
        <v>1.8990000000000001E-3</v>
      </c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</row>
    <row r="26" spans="1:17" outlineLevel="3" x14ac:dyDescent="0.3">
      <c r="A26" s="234" t="s">
        <v>39</v>
      </c>
      <c r="B26" s="252">
        <v>0.29370513788000002</v>
      </c>
      <c r="C26" s="252">
        <v>12.097744</v>
      </c>
      <c r="D26" s="82">
        <v>1.8990000000000001E-3</v>
      </c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</row>
    <row r="27" spans="1:17" outlineLevel="3" x14ac:dyDescent="0.3">
      <c r="A27" s="234" t="s">
        <v>92</v>
      </c>
      <c r="B27" s="252">
        <v>0.29370513788000002</v>
      </c>
      <c r="C27" s="252">
        <v>12.097744</v>
      </c>
      <c r="D27" s="82">
        <v>1.8990000000000001E-3</v>
      </c>
      <c r="E27" s="137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7"/>
    </row>
    <row r="28" spans="1:17" outlineLevel="3" x14ac:dyDescent="0.3">
      <c r="A28" s="234" t="s">
        <v>80</v>
      </c>
      <c r="B28" s="252">
        <v>0.29370513788000002</v>
      </c>
      <c r="C28" s="252">
        <v>12.097744</v>
      </c>
      <c r="D28" s="82">
        <v>1.8990000000000001E-3</v>
      </c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</row>
    <row r="29" spans="1:17" outlineLevel="3" x14ac:dyDescent="0.3">
      <c r="A29" s="234" t="s">
        <v>131</v>
      </c>
      <c r="B29" s="252">
        <v>0.29370513788000002</v>
      </c>
      <c r="C29" s="252">
        <v>12.097744</v>
      </c>
      <c r="D29" s="82">
        <v>1.8990000000000001E-3</v>
      </c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</row>
    <row r="30" spans="1:17" outlineLevel="3" x14ac:dyDescent="0.3">
      <c r="A30" s="234" t="s">
        <v>197</v>
      </c>
      <c r="B30" s="252">
        <v>0.29370513788000002</v>
      </c>
      <c r="C30" s="252">
        <v>12.097744</v>
      </c>
      <c r="D30" s="82">
        <v>1.8990000000000001E-3</v>
      </c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</row>
    <row r="31" spans="1:17" outlineLevel="3" x14ac:dyDescent="0.3">
      <c r="A31" s="234" t="s">
        <v>20</v>
      </c>
      <c r="B31" s="252">
        <v>0.29370513788000002</v>
      </c>
      <c r="C31" s="252">
        <v>12.097744</v>
      </c>
      <c r="D31" s="82">
        <v>1.8990000000000001E-3</v>
      </c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</row>
    <row r="32" spans="1:17" outlineLevel="3" x14ac:dyDescent="0.3">
      <c r="A32" s="234" t="s">
        <v>75</v>
      </c>
      <c r="B32" s="252">
        <v>0.29370513788000002</v>
      </c>
      <c r="C32" s="252">
        <v>12.097744</v>
      </c>
      <c r="D32" s="82">
        <v>1.8990000000000001E-3</v>
      </c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</row>
    <row r="33" spans="1:17" outlineLevel="3" x14ac:dyDescent="0.3">
      <c r="A33" s="234" t="s">
        <v>126</v>
      </c>
      <c r="B33" s="252">
        <v>0.29370513788000002</v>
      </c>
      <c r="C33" s="252">
        <v>12.097744</v>
      </c>
      <c r="D33" s="82">
        <v>1.8990000000000001E-3</v>
      </c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</row>
    <row r="34" spans="1:17" outlineLevel="3" x14ac:dyDescent="0.3">
      <c r="A34" s="234" t="s">
        <v>46</v>
      </c>
      <c r="B34" s="252">
        <v>4.3940450011100003</v>
      </c>
      <c r="C34" s="252">
        <v>180.991153</v>
      </c>
      <c r="D34" s="82">
        <v>2.8406000000000001E-2</v>
      </c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</row>
    <row r="35" spans="1:17" outlineLevel="3" x14ac:dyDescent="0.3">
      <c r="A35" s="234" t="s">
        <v>93</v>
      </c>
      <c r="B35" s="252">
        <v>6.2417365094799999</v>
      </c>
      <c r="C35" s="252">
        <v>257.09775100000002</v>
      </c>
      <c r="D35" s="82">
        <v>4.0349999999999997E-2</v>
      </c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</row>
    <row r="36" spans="1:17" outlineLevel="3" x14ac:dyDescent="0.3">
      <c r="A36" s="234" t="s">
        <v>97</v>
      </c>
      <c r="B36" s="252">
        <v>0.21312135684</v>
      </c>
      <c r="C36" s="252">
        <v>8.7784899999999997</v>
      </c>
      <c r="D36" s="82">
        <v>1.3780000000000001E-3</v>
      </c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</row>
    <row r="37" spans="1:17" outlineLevel="3" x14ac:dyDescent="0.3">
      <c r="A37" s="234" t="s">
        <v>158</v>
      </c>
      <c r="B37" s="252">
        <v>0.99706570269000006</v>
      </c>
      <c r="C37" s="252">
        <v>41.069235999999997</v>
      </c>
      <c r="D37" s="82">
        <v>6.4460000000000003E-3</v>
      </c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</row>
    <row r="38" spans="1:17" outlineLevel="3" x14ac:dyDescent="0.3">
      <c r="A38" s="234" t="s">
        <v>218</v>
      </c>
      <c r="B38" s="252">
        <v>0.99733690863000002</v>
      </c>
      <c r="C38" s="252">
        <v>41.080407000000001</v>
      </c>
      <c r="D38" s="82">
        <v>6.4469999999999996E-3</v>
      </c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</row>
    <row r="39" spans="1:17" outlineLevel="3" x14ac:dyDescent="0.3">
      <c r="A39" s="234" t="s">
        <v>42</v>
      </c>
      <c r="B39" s="252">
        <v>0.43169817505000002</v>
      </c>
      <c r="C39" s="252">
        <v>17.781690999999999</v>
      </c>
      <c r="D39" s="82">
        <v>2.7910000000000001E-3</v>
      </c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</row>
    <row r="40" spans="1:17" outlineLevel="3" x14ac:dyDescent="0.3">
      <c r="A40" s="234" t="s">
        <v>95</v>
      </c>
      <c r="B40" s="252">
        <v>6.0694195940000001E-2</v>
      </c>
      <c r="C40" s="252">
        <v>2.5</v>
      </c>
      <c r="D40" s="82">
        <v>3.9199999999999999E-4</v>
      </c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</row>
    <row r="41" spans="1:17" outlineLevel="3" x14ac:dyDescent="0.3">
      <c r="A41" s="234" t="s">
        <v>147</v>
      </c>
      <c r="B41" s="252">
        <v>0.13352723106</v>
      </c>
      <c r="C41" s="252">
        <v>5.5</v>
      </c>
      <c r="D41" s="82">
        <v>8.6300000000000005E-4</v>
      </c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</row>
    <row r="42" spans="1:17" ht="14" outlineLevel="2" x14ac:dyDescent="0.35">
      <c r="A42" s="75" t="s">
        <v>118</v>
      </c>
      <c r="B42" s="60">
        <f>SUM(B$43:B$43)</f>
        <v>3.6924018369999999E-2</v>
      </c>
      <c r="C42" s="60">
        <f>SUM(C$43:C$43)</f>
        <v>1.5209040090199999</v>
      </c>
      <c r="D42" s="159">
        <f>SUM(D$43:D$43)</f>
        <v>2.3900000000000001E-4</v>
      </c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</row>
    <row r="43" spans="1:17" outlineLevel="3" x14ac:dyDescent="0.3">
      <c r="A43" s="234" t="s">
        <v>30</v>
      </c>
      <c r="B43" s="252">
        <v>3.6924018369999999E-2</v>
      </c>
      <c r="C43" s="252">
        <v>1.5209040090199999</v>
      </c>
      <c r="D43" s="82">
        <v>2.3900000000000001E-4</v>
      </c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</row>
    <row r="44" spans="1:17" ht="14.5" outlineLevel="1" x14ac:dyDescent="0.35">
      <c r="A44" s="144" t="s">
        <v>14</v>
      </c>
      <c r="B44" s="71">
        <f>B$45+B$50+B$58</f>
        <v>1.7001961916299999</v>
      </c>
      <c r="C44" s="71">
        <f>C$45+C$50+C$58</f>
        <v>70.031251152829995</v>
      </c>
      <c r="D44" s="190">
        <f>D$45+D$50+D$58</f>
        <v>1.0990000000000002E-2</v>
      </c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</row>
    <row r="45" spans="1:17" ht="14" outlineLevel="2" x14ac:dyDescent="0.35">
      <c r="A45" s="75" t="s">
        <v>200</v>
      </c>
      <c r="B45" s="60">
        <f>SUM(B$46:B$49)</f>
        <v>0.19361476665999999</v>
      </c>
      <c r="C45" s="60">
        <f>SUM(C$46:C$49)</f>
        <v>7.9750116000000002</v>
      </c>
      <c r="D45" s="159">
        <f>SUM(D$46:D$49)</f>
        <v>1.2509999999999999E-3</v>
      </c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</row>
    <row r="46" spans="1:17" outlineLevel="3" x14ac:dyDescent="0.3">
      <c r="A46" s="234" t="s">
        <v>113</v>
      </c>
      <c r="B46" s="252">
        <v>2.8162E-7</v>
      </c>
      <c r="C46" s="252">
        <v>1.1600000000000001E-5</v>
      </c>
      <c r="D46" s="82">
        <v>0</v>
      </c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</row>
    <row r="47" spans="1:17" outlineLevel="3" x14ac:dyDescent="0.3">
      <c r="A47" s="234" t="s">
        <v>76</v>
      </c>
      <c r="B47" s="252">
        <v>6.0087253979999998E-2</v>
      </c>
      <c r="C47" s="252">
        <v>2.4750000000000001</v>
      </c>
      <c r="D47" s="82">
        <v>3.88E-4</v>
      </c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</row>
    <row r="48" spans="1:17" outlineLevel="3" x14ac:dyDescent="0.3">
      <c r="A48" s="234" t="s">
        <v>164</v>
      </c>
      <c r="B48" s="252">
        <v>8.4971874310000001E-2</v>
      </c>
      <c r="C48" s="252">
        <v>3.5</v>
      </c>
      <c r="D48" s="82">
        <v>5.4900000000000001E-4</v>
      </c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</row>
    <row r="49" spans="1:17" outlineLevel="3" x14ac:dyDescent="0.3">
      <c r="A49" s="234" t="s">
        <v>0</v>
      </c>
      <c r="B49" s="252">
        <v>4.8555356750000001E-2</v>
      </c>
      <c r="C49" s="252">
        <v>2</v>
      </c>
      <c r="D49" s="82">
        <v>3.1399999999999999E-4</v>
      </c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</row>
    <row r="50" spans="1:17" ht="14" outlineLevel="2" x14ac:dyDescent="0.35">
      <c r="A50" s="75" t="s">
        <v>118</v>
      </c>
      <c r="B50" s="60">
        <f>SUM(B$51:B$57)</f>
        <v>1.50655824828</v>
      </c>
      <c r="C50" s="60">
        <f>SUM(C$51:C$57)</f>
        <v>62.055284902829996</v>
      </c>
      <c r="D50" s="159">
        <f>SUM(D$51:D$57)</f>
        <v>9.7390000000000011E-3</v>
      </c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</row>
    <row r="51" spans="1:17" outlineLevel="3" x14ac:dyDescent="0.3">
      <c r="A51" s="234" t="s">
        <v>143</v>
      </c>
      <c r="B51" s="252">
        <v>7.2531236449999995E-2</v>
      </c>
      <c r="C51" s="252">
        <v>2.9875688828999998</v>
      </c>
      <c r="D51" s="82">
        <v>4.6900000000000002E-4</v>
      </c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</row>
    <row r="52" spans="1:17" outlineLevel="3" x14ac:dyDescent="0.3">
      <c r="A52" s="234" t="s">
        <v>128</v>
      </c>
      <c r="B52" s="252">
        <v>8.6666666800000007E-3</v>
      </c>
      <c r="C52" s="252">
        <v>0.35698086722</v>
      </c>
      <c r="D52" s="82">
        <v>5.5999999999999999E-5</v>
      </c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137"/>
      <c r="P52" s="137"/>
      <c r="Q52" s="137"/>
    </row>
    <row r="53" spans="1:17" outlineLevel="3" x14ac:dyDescent="0.3">
      <c r="A53" s="234" t="s">
        <v>202</v>
      </c>
      <c r="B53" s="252">
        <v>6.66666664E-3</v>
      </c>
      <c r="C53" s="252">
        <v>0.27460066557000001</v>
      </c>
      <c r="D53" s="82">
        <v>4.3000000000000002E-5</v>
      </c>
      <c r="E53" s="137"/>
      <c r="F53" s="137"/>
      <c r="G53" s="137"/>
      <c r="H53" s="137"/>
      <c r="I53" s="137"/>
      <c r="J53" s="137"/>
      <c r="K53" s="137"/>
      <c r="L53" s="137"/>
      <c r="M53" s="137"/>
      <c r="N53" s="137"/>
      <c r="O53" s="137"/>
      <c r="P53" s="137"/>
      <c r="Q53" s="137"/>
    </row>
    <row r="54" spans="1:17" outlineLevel="3" x14ac:dyDescent="0.3">
      <c r="A54" s="234" t="s">
        <v>185</v>
      </c>
      <c r="B54" s="252">
        <v>9.3333333199999997E-3</v>
      </c>
      <c r="C54" s="252">
        <v>0.38444093278000002</v>
      </c>
      <c r="D54" s="82">
        <v>6.0000000000000002E-5</v>
      </c>
      <c r="E54" s="137"/>
      <c r="F54" s="137"/>
      <c r="G54" s="137"/>
      <c r="H54" s="137"/>
      <c r="I54" s="137"/>
      <c r="J54" s="137"/>
      <c r="K54" s="137"/>
      <c r="L54" s="137"/>
      <c r="M54" s="137"/>
      <c r="N54" s="137"/>
      <c r="O54" s="137"/>
      <c r="P54" s="137"/>
      <c r="Q54" s="137"/>
    </row>
    <row r="55" spans="1:17" outlineLevel="3" x14ac:dyDescent="0.3">
      <c r="A55" s="234" t="s">
        <v>63</v>
      </c>
      <c r="B55" s="252">
        <v>0.35508335686999998</v>
      </c>
      <c r="C55" s="252">
        <v>14.62591897767</v>
      </c>
      <c r="D55" s="82">
        <v>2.2950000000000002E-3</v>
      </c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  <c r="Q55" s="137"/>
    </row>
    <row r="56" spans="1:17" outlineLevel="3" x14ac:dyDescent="0.3">
      <c r="A56" s="234" t="s">
        <v>182</v>
      </c>
      <c r="B56" s="252">
        <v>0.29310655903999999</v>
      </c>
      <c r="C56" s="252">
        <v>12.07308847749</v>
      </c>
      <c r="D56" s="82">
        <v>1.895E-3</v>
      </c>
      <c r="E56" s="137"/>
      <c r="F56" s="137"/>
      <c r="G56" s="137"/>
      <c r="H56" s="137"/>
      <c r="I56" s="137"/>
      <c r="J56" s="137"/>
      <c r="K56" s="137"/>
      <c r="L56" s="137"/>
      <c r="M56" s="137"/>
      <c r="N56" s="137"/>
      <c r="O56" s="137"/>
      <c r="P56" s="137"/>
      <c r="Q56" s="137"/>
    </row>
    <row r="57" spans="1:17" outlineLevel="3" x14ac:dyDescent="0.3">
      <c r="A57" s="234" t="s">
        <v>215</v>
      </c>
      <c r="B57" s="252">
        <v>0.76117042928</v>
      </c>
      <c r="C57" s="252">
        <v>31.3526860992</v>
      </c>
      <c r="D57" s="82">
        <v>4.921E-3</v>
      </c>
      <c r="E57" s="137"/>
      <c r="F57" s="137"/>
      <c r="G57" s="137"/>
      <c r="H57" s="137"/>
      <c r="I57" s="137"/>
      <c r="J57" s="137"/>
      <c r="K57" s="137"/>
      <c r="L57" s="137"/>
      <c r="M57" s="137"/>
      <c r="N57" s="137"/>
      <c r="O57" s="137"/>
      <c r="P57" s="137"/>
      <c r="Q57" s="137"/>
    </row>
    <row r="58" spans="1:17" ht="14" outlineLevel="2" x14ac:dyDescent="0.35">
      <c r="A58" s="75" t="s">
        <v>141</v>
      </c>
      <c r="B58" s="60">
        <f>SUM(B$59:B$59)</f>
        <v>2.3176690000000001E-5</v>
      </c>
      <c r="C58" s="60">
        <f>SUM(C$59:C$59)</f>
        <v>9.5465000000000003E-4</v>
      </c>
      <c r="D58" s="159">
        <f>SUM(D$59:D$59)</f>
        <v>0</v>
      </c>
      <c r="E58" s="137"/>
      <c r="F58" s="137"/>
      <c r="G58" s="137"/>
      <c r="H58" s="137"/>
      <c r="I58" s="137"/>
      <c r="J58" s="137"/>
      <c r="K58" s="137"/>
      <c r="L58" s="137"/>
      <c r="M58" s="137"/>
      <c r="N58" s="137"/>
      <c r="O58" s="137"/>
      <c r="P58" s="137"/>
      <c r="Q58" s="137"/>
    </row>
    <row r="59" spans="1:17" outlineLevel="3" x14ac:dyDescent="0.3">
      <c r="A59" s="234" t="s">
        <v>69</v>
      </c>
      <c r="B59" s="252">
        <v>2.3176690000000001E-5</v>
      </c>
      <c r="C59" s="252">
        <v>9.5465000000000003E-4</v>
      </c>
      <c r="D59" s="82">
        <v>0</v>
      </c>
      <c r="E59" s="137"/>
      <c r="F59" s="137"/>
      <c r="G59" s="137"/>
      <c r="H59" s="137"/>
      <c r="I59" s="137"/>
      <c r="J59" s="137"/>
      <c r="K59" s="137"/>
      <c r="L59" s="137"/>
      <c r="M59" s="137"/>
      <c r="N59" s="137"/>
      <c r="O59" s="137"/>
      <c r="P59" s="137"/>
      <c r="Q59" s="137"/>
    </row>
    <row r="60" spans="1:17" ht="14.5" x14ac:dyDescent="0.35">
      <c r="A60" s="184" t="s">
        <v>62</v>
      </c>
      <c r="B60" s="88">
        <f>B$61+B$96</f>
        <v>112.19238818887999</v>
      </c>
      <c r="C60" s="88">
        <f>C$61+C$96</f>
        <v>4621.2156887333113</v>
      </c>
      <c r="D60" s="199">
        <f>D$61+D$96</f>
        <v>0.725275</v>
      </c>
      <c r="E60" s="137"/>
      <c r="F60" s="137"/>
      <c r="G60" s="137"/>
      <c r="H60" s="137"/>
      <c r="I60" s="137"/>
      <c r="J60" s="137"/>
      <c r="K60" s="137"/>
      <c r="L60" s="137"/>
      <c r="M60" s="137"/>
      <c r="N60" s="137"/>
      <c r="O60" s="137"/>
      <c r="P60" s="137"/>
      <c r="Q60" s="137"/>
    </row>
    <row r="61" spans="1:17" ht="14.5" outlineLevel="1" x14ac:dyDescent="0.35">
      <c r="A61" s="144" t="s">
        <v>68</v>
      </c>
      <c r="B61" s="71">
        <f>B$62+B$71+B$81+B$83+B$90+B$92+B$94</f>
        <v>106.78363861880999</v>
      </c>
      <c r="C61" s="71">
        <f>C$62+C$71+C$81+C$83+C$90+C$92+C$94</f>
        <v>4398.4287530676011</v>
      </c>
      <c r="D61" s="190">
        <f>D$62+D$71+D$81+D$83+D$90+D$92+D$94</f>
        <v>0.69030999999999998</v>
      </c>
      <c r="E61" s="137"/>
      <c r="F61" s="137"/>
      <c r="G61" s="137"/>
      <c r="H61" s="137"/>
      <c r="I61" s="137"/>
      <c r="J61" s="137"/>
      <c r="K61" s="137"/>
      <c r="L61" s="137"/>
      <c r="M61" s="137"/>
      <c r="N61" s="137"/>
      <c r="O61" s="137"/>
      <c r="P61" s="137"/>
      <c r="Q61" s="137"/>
    </row>
    <row r="62" spans="1:17" ht="14" outlineLevel="2" x14ac:dyDescent="0.35">
      <c r="A62" s="75" t="s">
        <v>177</v>
      </c>
      <c r="B62" s="60">
        <f>SUM(B$63:B$70)</f>
        <v>74.356578482329994</v>
      </c>
      <c r="C62" s="60">
        <f>SUM(C$63:C$70)</f>
        <v>3062.7549033411201</v>
      </c>
      <c r="D62" s="159">
        <f>SUM(D$63:D$70)</f>
        <v>0.48068100000000002</v>
      </c>
      <c r="E62" s="137"/>
      <c r="F62" s="137"/>
      <c r="G62" s="137"/>
      <c r="H62" s="137"/>
      <c r="I62" s="137"/>
      <c r="J62" s="137"/>
      <c r="K62" s="137"/>
      <c r="L62" s="137"/>
      <c r="M62" s="137"/>
      <c r="N62" s="137"/>
      <c r="O62" s="137"/>
      <c r="P62" s="137"/>
      <c r="Q62" s="137"/>
    </row>
    <row r="63" spans="1:17" outlineLevel="3" x14ac:dyDescent="0.3">
      <c r="A63" s="234" t="s">
        <v>109</v>
      </c>
      <c r="B63" s="252">
        <v>1.043424771E-2</v>
      </c>
      <c r="C63" s="252">
        <v>0.42978770641000003</v>
      </c>
      <c r="D63" s="82">
        <v>6.7000000000000002E-5</v>
      </c>
      <c r="E63" s="137"/>
      <c r="F63" s="137"/>
      <c r="G63" s="137"/>
      <c r="H63" s="137"/>
      <c r="I63" s="137"/>
      <c r="J63" s="137"/>
      <c r="K63" s="137"/>
      <c r="L63" s="137"/>
      <c r="M63" s="137"/>
      <c r="N63" s="137"/>
      <c r="O63" s="137"/>
      <c r="P63" s="137"/>
      <c r="Q63" s="137"/>
    </row>
    <row r="64" spans="1:17" outlineLevel="3" x14ac:dyDescent="0.3">
      <c r="A64" s="234" t="s">
        <v>230</v>
      </c>
      <c r="B64" s="252">
        <v>7.7671940590000002E-2</v>
      </c>
      <c r="C64" s="252">
        <v>3.1993149999999999</v>
      </c>
      <c r="D64" s="82">
        <v>5.0199999999999995E-4</v>
      </c>
      <c r="E64" s="137"/>
      <c r="F64" s="137"/>
      <c r="G64" s="137"/>
      <c r="H64" s="137"/>
      <c r="I64" s="137"/>
      <c r="J64" s="137"/>
      <c r="K64" s="137"/>
      <c r="L64" s="137"/>
      <c r="M64" s="137"/>
      <c r="N64" s="137"/>
      <c r="O64" s="137"/>
      <c r="P64" s="137"/>
      <c r="Q64" s="137"/>
    </row>
    <row r="65" spans="1:17" outlineLevel="3" x14ac:dyDescent="0.3">
      <c r="A65" s="234" t="s">
        <v>53</v>
      </c>
      <c r="B65" s="252">
        <v>0.14990297849000001</v>
      </c>
      <c r="C65" s="252">
        <v>6.1745186743899998</v>
      </c>
      <c r="D65" s="82">
        <v>9.6900000000000003E-4</v>
      </c>
      <c r="E65" s="137"/>
      <c r="F65" s="137"/>
      <c r="G65" s="137"/>
      <c r="H65" s="137"/>
      <c r="I65" s="137"/>
      <c r="J65" s="137"/>
      <c r="K65" s="137"/>
      <c r="L65" s="137"/>
      <c r="M65" s="137"/>
      <c r="N65" s="137"/>
      <c r="O65" s="137"/>
      <c r="P65" s="137"/>
      <c r="Q65" s="137"/>
    </row>
    <row r="66" spans="1:17" outlineLevel="3" x14ac:dyDescent="0.3">
      <c r="A66" s="234" t="s">
        <v>98</v>
      </c>
      <c r="B66" s="252">
        <v>2.9807902723800002</v>
      </c>
      <c r="C66" s="252">
        <v>122.77904939731</v>
      </c>
      <c r="D66" s="82">
        <v>1.9269000000000001E-2</v>
      </c>
      <c r="E66" s="137"/>
      <c r="F66" s="137"/>
      <c r="G66" s="137"/>
      <c r="H66" s="137"/>
      <c r="I66" s="137"/>
      <c r="J66" s="137"/>
      <c r="K66" s="137"/>
      <c r="L66" s="137"/>
      <c r="M66" s="137"/>
      <c r="N66" s="137"/>
      <c r="O66" s="137"/>
      <c r="P66" s="137"/>
      <c r="Q66" s="137"/>
    </row>
    <row r="67" spans="1:17" outlineLevel="3" x14ac:dyDescent="0.3">
      <c r="A67" s="234" t="s">
        <v>168</v>
      </c>
      <c r="B67" s="252">
        <v>43.90139345339</v>
      </c>
      <c r="C67" s="252">
        <v>1808.30278648276</v>
      </c>
      <c r="D67" s="82">
        <v>0.28380300000000003</v>
      </c>
      <c r="E67" s="137"/>
      <c r="F67" s="137"/>
      <c r="G67" s="137"/>
      <c r="H67" s="137"/>
      <c r="I67" s="137"/>
      <c r="J67" s="137"/>
      <c r="K67" s="137"/>
      <c r="L67" s="137"/>
      <c r="M67" s="137"/>
      <c r="N67" s="137"/>
      <c r="O67" s="137"/>
      <c r="P67" s="137"/>
      <c r="Q67" s="137"/>
    </row>
    <row r="68" spans="1:17" outlineLevel="3" x14ac:dyDescent="0.3">
      <c r="A68" s="234" t="s">
        <v>135</v>
      </c>
      <c r="B68" s="252">
        <v>14.660313455240001</v>
      </c>
      <c r="C68" s="252">
        <v>603.85977725224996</v>
      </c>
      <c r="D68" s="82">
        <v>9.4771999999999995E-2</v>
      </c>
      <c r="E68" s="137"/>
      <c r="F68" s="137"/>
      <c r="G68" s="137"/>
      <c r="H68" s="137"/>
      <c r="I68" s="137"/>
      <c r="J68" s="137"/>
      <c r="K68" s="137"/>
      <c r="L68" s="137"/>
      <c r="M68" s="137"/>
      <c r="N68" s="137"/>
      <c r="O68" s="137"/>
      <c r="P68" s="137"/>
      <c r="Q68" s="137"/>
    </row>
    <row r="69" spans="1:17" outlineLevel="3" x14ac:dyDescent="0.3">
      <c r="A69" s="234" t="s">
        <v>150</v>
      </c>
      <c r="B69" s="252">
        <v>12.46188876167</v>
      </c>
      <c r="C69" s="252">
        <v>513.30644428154994</v>
      </c>
      <c r="D69" s="82">
        <v>8.0560999999999994E-2</v>
      </c>
      <c r="E69" s="137"/>
      <c r="F69" s="137"/>
      <c r="G69" s="137"/>
      <c r="H69" s="137"/>
      <c r="I69" s="137"/>
      <c r="J69" s="137"/>
      <c r="K69" s="137"/>
      <c r="L69" s="137"/>
      <c r="M69" s="137"/>
      <c r="N69" s="137"/>
      <c r="O69" s="137"/>
      <c r="P69" s="137"/>
      <c r="Q69" s="137"/>
    </row>
    <row r="70" spans="1:17" outlineLevel="3" x14ac:dyDescent="0.3">
      <c r="A70" s="234" t="s">
        <v>145</v>
      </c>
      <c r="B70" s="252">
        <v>0.11418337285999999</v>
      </c>
      <c r="C70" s="252">
        <v>4.7032245464500004</v>
      </c>
      <c r="D70" s="82">
        <v>7.3800000000000005E-4</v>
      </c>
      <c r="E70" s="137"/>
      <c r="F70" s="137"/>
      <c r="G70" s="137"/>
      <c r="H70" s="137"/>
      <c r="I70" s="137"/>
      <c r="J70" s="137"/>
      <c r="K70" s="137"/>
      <c r="L70" s="137"/>
      <c r="M70" s="137"/>
      <c r="N70" s="137"/>
      <c r="O70" s="137"/>
      <c r="P70" s="137"/>
      <c r="Q70" s="137"/>
    </row>
    <row r="71" spans="1:17" ht="14" outlineLevel="2" x14ac:dyDescent="0.35">
      <c r="A71" s="75" t="s">
        <v>99</v>
      </c>
      <c r="B71" s="60">
        <f>SUM(B$72:B$80)</f>
        <v>7.732883317789998</v>
      </c>
      <c r="C71" s="60">
        <f>SUM(C$72:C$80)</f>
        <v>318.51823714815998</v>
      </c>
      <c r="D71" s="159">
        <f>SUM(D$72:D$80)</f>
        <v>4.9992000000000009E-2</v>
      </c>
      <c r="E71" s="137"/>
      <c r="F71" s="137"/>
      <c r="G71" s="137"/>
      <c r="H71" s="137"/>
      <c r="I71" s="137"/>
      <c r="J71" s="137"/>
      <c r="K71" s="137"/>
      <c r="L71" s="137"/>
      <c r="M71" s="137"/>
      <c r="N71" s="137"/>
      <c r="O71" s="137"/>
      <c r="P71" s="137"/>
      <c r="Q71" s="137"/>
    </row>
    <row r="72" spans="1:17" outlineLevel="3" x14ac:dyDescent="0.3">
      <c r="A72" s="234" t="s">
        <v>24</v>
      </c>
      <c r="B72" s="252">
        <v>2.4220302610000001E-2</v>
      </c>
      <c r="C72" s="252">
        <v>0.99763668660000004</v>
      </c>
      <c r="D72" s="82">
        <v>1.5699999999999999E-4</v>
      </c>
      <c r="E72" s="137"/>
      <c r="F72" s="137"/>
      <c r="G72" s="137"/>
      <c r="H72" s="137"/>
      <c r="I72" s="137"/>
      <c r="J72" s="137"/>
      <c r="K72" s="137"/>
      <c r="L72" s="137"/>
      <c r="M72" s="137"/>
      <c r="N72" s="137"/>
      <c r="O72" s="137"/>
      <c r="P72" s="137"/>
      <c r="Q72" s="137"/>
    </row>
    <row r="73" spans="1:17" outlineLevel="3" x14ac:dyDescent="0.3">
      <c r="A73" s="234" t="s">
        <v>13</v>
      </c>
      <c r="B73" s="252">
        <v>0.22191983025000001</v>
      </c>
      <c r="C73" s="252">
        <v>9.1409000000000002</v>
      </c>
      <c r="D73" s="82">
        <v>1.4350000000000001E-3</v>
      </c>
      <c r="E73" s="137"/>
      <c r="F73" s="137"/>
      <c r="G73" s="137"/>
      <c r="H73" s="137"/>
      <c r="I73" s="137"/>
      <c r="J73" s="137"/>
      <c r="K73" s="137"/>
      <c r="L73" s="137"/>
      <c r="M73" s="137"/>
      <c r="N73" s="137"/>
      <c r="O73" s="137"/>
      <c r="P73" s="137"/>
      <c r="Q73" s="137"/>
    </row>
    <row r="74" spans="1:17" outlineLevel="3" x14ac:dyDescent="0.3">
      <c r="A74" s="234" t="s">
        <v>28</v>
      </c>
      <c r="B74" s="252">
        <v>5.1108297168899997</v>
      </c>
      <c r="C74" s="252">
        <v>210.51558712175</v>
      </c>
      <c r="D74" s="82">
        <v>3.3038999999999999E-2</v>
      </c>
      <c r="E74" s="137"/>
      <c r="F74" s="137"/>
      <c r="G74" s="137"/>
      <c r="H74" s="137"/>
      <c r="I74" s="137"/>
      <c r="J74" s="137"/>
      <c r="K74" s="137"/>
      <c r="L74" s="137"/>
      <c r="M74" s="137"/>
      <c r="N74" s="137"/>
      <c r="O74" s="137"/>
      <c r="P74" s="137"/>
      <c r="Q74" s="137"/>
    </row>
    <row r="75" spans="1:17" outlineLevel="3" x14ac:dyDescent="0.3">
      <c r="A75" s="234" t="s">
        <v>112</v>
      </c>
      <c r="B75" s="252">
        <v>0.22191983025000001</v>
      </c>
      <c r="C75" s="252">
        <v>9.1409000000000002</v>
      </c>
      <c r="D75" s="82">
        <v>1.4350000000000001E-3</v>
      </c>
      <c r="E75" s="137"/>
      <c r="F75" s="137"/>
      <c r="G75" s="137"/>
      <c r="H75" s="137"/>
      <c r="I75" s="137"/>
      <c r="J75" s="137"/>
      <c r="K75" s="137"/>
      <c r="L75" s="137"/>
      <c r="M75" s="137"/>
      <c r="N75" s="137"/>
      <c r="O75" s="137"/>
      <c r="P75" s="137"/>
      <c r="Q75" s="137"/>
    </row>
    <row r="76" spans="1:17" outlineLevel="3" x14ac:dyDescent="0.3">
      <c r="A76" s="234" t="s">
        <v>52</v>
      </c>
      <c r="B76" s="252">
        <v>0.62381732079999996</v>
      </c>
      <c r="C76" s="252">
        <v>25.695097825449999</v>
      </c>
      <c r="D76" s="82">
        <v>4.0330000000000001E-3</v>
      </c>
      <c r="E76" s="137"/>
      <c r="F76" s="137"/>
      <c r="G76" s="137"/>
      <c r="H76" s="137"/>
      <c r="I76" s="137"/>
      <c r="J76" s="137"/>
      <c r="K76" s="137"/>
      <c r="L76" s="137"/>
      <c r="M76" s="137"/>
      <c r="N76" s="137"/>
      <c r="O76" s="137"/>
      <c r="P76" s="137"/>
      <c r="Q76" s="137"/>
    </row>
    <row r="77" spans="1:17" outlineLevel="3" x14ac:dyDescent="0.3">
      <c r="A77" s="234" t="s">
        <v>114</v>
      </c>
      <c r="B77" s="252">
        <v>0.10975806808000001</v>
      </c>
      <c r="C77" s="252">
        <v>4.5209458001799998</v>
      </c>
      <c r="D77" s="82">
        <v>7.1000000000000002E-4</v>
      </c>
      <c r="E77" s="137"/>
      <c r="F77" s="137"/>
      <c r="G77" s="137"/>
      <c r="H77" s="137"/>
      <c r="I77" s="137"/>
      <c r="J77" s="137"/>
      <c r="K77" s="137"/>
      <c r="L77" s="137"/>
      <c r="M77" s="137"/>
      <c r="N77" s="137"/>
      <c r="O77" s="137"/>
      <c r="P77" s="137"/>
      <c r="Q77" s="137"/>
    </row>
    <row r="78" spans="1:17" outlineLevel="3" x14ac:dyDescent="0.3">
      <c r="A78" s="234" t="s">
        <v>140</v>
      </c>
      <c r="B78" s="252">
        <v>4.7255449999999998E-4</v>
      </c>
      <c r="C78" s="252">
        <v>1.9464567110000001E-2</v>
      </c>
      <c r="D78" s="82">
        <v>3.0000000000000001E-6</v>
      </c>
      <c r="E78" s="137"/>
      <c r="F78" s="137"/>
      <c r="G78" s="137"/>
      <c r="H78" s="137"/>
      <c r="I78" s="137"/>
      <c r="J78" s="137"/>
      <c r="K78" s="137"/>
      <c r="L78" s="137"/>
      <c r="M78" s="137"/>
      <c r="N78" s="137"/>
      <c r="O78" s="137"/>
      <c r="P78" s="137"/>
      <c r="Q78" s="137"/>
    </row>
    <row r="79" spans="1:17" outlineLevel="3" x14ac:dyDescent="0.3">
      <c r="A79" s="234" t="s">
        <v>223</v>
      </c>
      <c r="B79" s="252">
        <v>0.49759930437</v>
      </c>
      <c r="C79" s="252">
        <v>20.496165106549999</v>
      </c>
      <c r="D79" s="82">
        <v>3.2169999999999998E-3</v>
      </c>
      <c r="E79" s="137"/>
      <c r="F79" s="137"/>
      <c r="G79" s="137"/>
      <c r="H79" s="137"/>
      <c r="I79" s="137"/>
      <c r="J79" s="137"/>
      <c r="K79" s="137"/>
      <c r="L79" s="137"/>
      <c r="M79" s="137"/>
      <c r="N79" s="137"/>
      <c r="O79" s="137"/>
      <c r="P79" s="137"/>
      <c r="Q79" s="137"/>
    </row>
    <row r="80" spans="1:17" outlineLevel="3" x14ac:dyDescent="0.3">
      <c r="A80" s="234" t="s">
        <v>25</v>
      </c>
      <c r="B80" s="252">
        <v>0.92234639003999996</v>
      </c>
      <c r="C80" s="252">
        <v>37.99154004052</v>
      </c>
      <c r="D80" s="82">
        <v>5.9630000000000004E-3</v>
      </c>
      <c r="E80" s="137"/>
      <c r="F80" s="137"/>
      <c r="G80" s="137"/>
      <c r="H80" s="137"/>
      <c r="I80" s="137"/>
      <c r="J80" s="137"/>
      <c r="K80" s="137"/>
      <c r="L80" s="137"/>
      <c r="M80" s="137"/>
      <c r="N80" s="137"/>
      <c r="O80" s="137"/>
      <c r="P80" s="137"/>
      <c r="Q80" s="137"/>
    </row>
    <row r="81" spans="1:17" ht="14" outlineLevel="2" x14ac:dyDescent="0.35">
      <c r="A81" s="75" t="s">
        <v>214</v>
      </c>
      <c r="B81" s="60">
        <f>SUM(B$82:B$82)</f>
        <v>0.60585586000000002</v>
      </c>
      <c r="C81" s="60">
        <f>SUM(C$82:C$82)</f>
        <v>24.95526345899</v>
      </c>
      <c r="D81" s="159">
        <f>SUM(D$82:D$82)</f>
        <v>3.9170000000000003E-3</v>
      </c>
      <c r="E81" s="137"/>
      <c r="F81" s="137"/>
      <c r="G81" s="137"/>
      <c r="H81" s="137"/>
      <c r="I81" s="137"/>
      <c r="J81" s="137"/>
      <c r="K81" s="137"/>
      <c r="L81" s="137"/>
      <c r="M81" s="137"/>
      <c r="N81" s="137"/>
      <c r="O81" s="137"/>
      <c r="P81" s="137"/>
      <c r="Q81" s="137"/>
    </row>
    <row r="82" spans="1:17" outlineLevel="3" x14ac:dyDescent="0.3">
      <c r="A82" s="234" t="s">
        <v>123</v>
      </c>
      <c r="B82" s="252">
        <v>0.60585586000000002</v>
      </c>
      <c r="C82" s="252">
        <v>24.95526345899</v>
      </c>
      <c r="D82" s="82">
        <v>3.9170000000000003E-3</v>
      </c>
      <c r="E82" s="137"/>
      <c r="F82" s="137"/>
      <c r="G82" s="137"/>
      <c r="H82" s="137"/>
      <c r="I82" s="137"/>
      <c r="J82" s="137"/>
      <c r="K82" s="137"/>
      <c r="L82" s="137"/>
      <c r="M82" s="137"/>
      <c r="N82" s="137"/>
      <c r="O82" s="137"/>
      <c r="P82" s="137"/>
      <c r="Q82" s="137"/>
    </row>
    <row r="83" spans="1:17" ht="14" outlineLevel="2" x14ac:dyDescent="0.35">
      <c r="A83" s="75" t="s">
        <v>225</v>
      </c>
      <c r="B83" s="60">
        <f>SUM(B$84:B$89)</f>
        <v>1.6189729982400001</v>
      </c>
      <c r="C83" s="60">
        <f>SUM(C$84:C$89)</f>
        <v>66.685659693809995</v>
      </c>
      <c r="D83" s="159">
        <f>SUM(D$84:D$89)</f>
        <v>1.0465000000000002E-2</v>
      </c>
      <c r="E83" s="137"/>
      <c r="F83" s="137"/>
      <c r="G83" s="137"/>
      <c r="H83" s="137"/>
      <c r="I83" s="137"/>
      <c r="J83" s="137"/>
      <c r="K83" s="137"/>
      <c r="L83" s="137"/>
      <c r="M83" s="137"/>
      <c r="N83" s="137"/>
      <c r="O83" s="137"/>
      <c r="P83" s="137"/>
      <c r="Q83" s="137"/>
    </row>
    <row r="84" spans="1:17" outlineLevel="3" x14ac:dyDescent="0.3">
      <c r="A84" s="234" t="s">
        <v>64</v>
      </c>
      <c r="B84" s="252">
        <v>0.72123944831999998</v>
      </c>
      <c r="C84" s="252">
        <v>29.707924999999999</v>
      </c>
      <c r="D84" s="82">
        <v>4.6620000000000003E-3</v>
      </c>
      <c r="E84" s="137"/>
      <c r="F84" s="137"/>
      <c r="G84" s="137"/>
      <c r="H84" s="137"/>
      <c r="I84" s="137"/>
      <c r="J84" s="137"/>
      <c r="K84" s="137"/>
      <c r="L84" s="137"/>
      <c r="M84" s="137"/>
      <c r="N84" s="137"/>
      <c r="O84" s="137"/>
      <c r="P84" s="137"/>
      <c r="Q84" s="137"/>
    </row>
    <row r="85" spans="1:17" outlineLevel="3" x14ac:dyDescent="0.3">
      <c r="A85" s="234" t="s">
        <v>81</v>
      </c>
      <c r="B85" s="252">
        <v>5.6732920000000002E-5</v>
      </c>
      <c r="C85" s="252">
        <v>2.33683452E-3</v>
      </c>
      <c r="D85" s="82">
        <v>0</v>
      </c>
      <c r="E85" s="137"/>
      <c r="F85" s="137"/>
      <c r="G85" s="137"/>
      <c r="H85" s="137"/>
      <c r="I85" s="137"/>
      <c r="J85" s="137"/>
      <c r="K85" s="137"/>
      <c r="L85" s="137"/>
      <c r="M85" s="137"/>
      <c r="N85" s="137"/>
      <c r="O85" s="137"/>
      <c r="P85" s="137"/>
      <c r="Q85" s="137"/>
    </row>
    <row r="86" spans="1:17" outlineLevel="3" x14ac:dyDescent="0.3">
      <c r="A86" s="234" t="s">
        <v>176</v>
      </c>
      <c r="B86" s="252">
        <v>4.3121734999999996E-3</v>
      </c>
      <c r="C86" s="252">
        <v>0.17761885763999999</v>
      </c>
      <c r="D86" s="82">
        <v>2.8E-5</v>
      </c>
      <c r="E86" s="137"/>
      <c r="F86" s="137"/>
      <c r="G86" s="137"/>
      <c r="H86" s="137"/>
      <c r="I86" s="137"/>
      <c r="J86" s="137"/>
      <c r="K86" s="137"/>
      <c r="L86" s="137"/>
      <c r="M86" s="137"/>
      <c r="N86" s="137"/>
      <c r="O86" s="137"/>
      <c r="P86" s="137"/>
      <c r="Q86" s="137"/>
    </row>
    <row r="87" spans="1:17" outlineLevel="3" x14ac:dyDescent="0.3">
      <c r="A87" s="234" t="s">
        <v>175</v>
      </c>
      <c r="B87" s="252">
        <v>0.23159804617999999</v>
      </c>
      <c r="C87" s="252">
        <v>9.5395466816300001</v>
      </c>
      <c r="D87" s="82">
        <v>1.4970000000000001E-3</v>
      </c>
      <c r="E87" s="137"/>
      <c r="F87" s="137"/>
      <c r="G87" s="137"/>
      <c r="H87" s="137"/>
      <c r="I87" s="137"/>
      <c r="J87" s="137"/>
      <c r="K87" s="137"/>
      <c r="L87" s="137"/>
      <c r="M87" s="137"/>
      <c r="N87" s="137"/>
      <c r="O87" s="137"/>
      <c r="P87" s="137"/>
      <c r="Q87" s="137"/>
    </row>
    <row r="88" spans="1:17" outlineLevel="3" x14ac:dyDescent="0.3">
      <c r="A88" s="234" t="s">
        <v>50</v>
      </c>
      <c r="B88" s="252">
        <v>0.48696274988999999</v>
      </c>
      <c r="C88" s="252">
        <v>20.058044364200001</v>
      </c>
      <c r="D88" s="82">
        <v>3.1480000000000002E-3</v>
      </c>
      <c r="E88" s="137"/>
      <c r="F88" s="137"/>
      <c r="G88" s="137"/>
      <c r="H88" s="137"/>
      <c r="I88" s="137"/>
      <c r="J88" s="137"/>
      <c r="K88" s="137"/>
      <c r="L88" s="137"/>
      <c r="M88" s="137"/>
      <c r="N88" s="137"/>
      <c r="O88" s="137"/>
      <c r="P88" s="137"/>
      <c r="Q88" s="137"/>
    </row>
    <row r="89" spans="1:17" outlineLevel="3" x14ac:dyDescent="0.3">
      <c r="A89" s="234" t="s">
        <v>59</v>
      </c>
      <c r="B89" s="252">
        <v>0.17480384742999999</v>
      </c>
      <c r="C89" s="252">
        <v>7.2001879558199997</v>
      </c>
      <c r="D89" s="82">
        <v>1.1299999999999999E-3</v>
      </c>
      <c r="E89" s="137"/>
      <c r="F89" s="137"/>
      <c r="G89" s="137"/>
      <c r="H89" s="137"/>
      <c r="I89" s="137"/>
      <c r="J89" s="137"/>
      <c r="K89" s="137"/>
      <c r="L89" s="137"/>
      <c r="M89" s="137"/>
      <c r="N89" s="137"/>
      <c r="O89" s="137"/>
      <c r="P89" s="137"/>
      <c r="Q89" s="137"/>
    </row>
    <row r="90" spans="1:17" ht="14" outlineLevel="2" x14ac:dyDescent="0.35">
      <c r="A90" s="75" t="s">
        <v>41</v>
      </c>
      <c r="B90" s="60">
        <f>SUM(B$91:B$91)</f>
        <v>15.219165084</v>
      </c>
      <c r="C90" s="60">
        <f>SUM(C$91:C$91)</f>
        <v>626.87893172647</v>
      </c>
      <c r="D90" s="159">
        <f>SUM(D$91:D$91)</f>
        <v>9.8385E-2</v>
      </c>
      <c r="E90" s="137"/>
      <c r="F90" s="137"/>
      <c r="G90" s="137"/>
      <c r="H90" s="137"/>
      <c r="I90" s="137"/>
      <c r="J90" s="137"/>
      <c r="K90" s="137"/>
      <c r="L90" s="137"/>
      <c r="M90" s="137"/>
      <c r="N90" s="137"/>
      <c r="O90" s="137"/>
      <c r="P90" s="137"/>
      <c r="Q90" s="137"/>
    </row>
    <row r="91" spans="1:17" outlineLevel="3" x14ac:dyDescent="0.3">
      <c r="A91" s="234" t="s">
        <v>49</v>
      </c>
      <c r="B91" s="252">
        <v>15.219165084</v>
      </c>
      <c r="C91" s="252">
        <v>626.87893172647</v>
      </c>
      <c r="D91" s="82">
        <v>9.8385E-2</v>
      </c>
      <c r="E91" s="137"/>
      <c r="F91" s="137"/>
      <c r="G91" s="137"/>
      <c r="H91" s="137"/>
      <c r="I91" s="137"/>
      <c r="J91" s="137"/>
      <c r="K91" s="137"/>
      <c r="L91" s="137"/>
      <c r="M91" s="137"/>
      <c r="N91" s="137"/>
      <c r="O91" s="137"/>
      <c r="P91" s="137"/>
      <c r="Q91" s="137"/>
    </row>
    <row r="92" spans="1:17" ht="14" outlineLevel="2" x14ac:dyDescent="0.35">
      <c r="A92" s="75" t="s">
        <v>208</v>
      </c>
      <c r="B92" s="60">
        <f>SUM(B$93:B$93)</f>
        <v>3</v>
      </c>
      <c r="C92" s="60">
        <f>SUM(C$93:C$93)</f>
        <v>123.5703</v>
      </c>
      <c r="D92" s="159">
        <f>SUM(D$93:D$93)</f>
        <v>1.9394000000000002E-2</v>
      </c>
      <c r="E92" s="137"/>
      <c r="F92" s="137"/>
      <c r="G92" s="137"/>
      <c r="H92" s="137"/>
      <c r="I92" s="137"/>
      <c r="J92" s="137"/>
      <c r="K92" s="137"/>
      <c r="L92" s="137"/>
      <c r="M92" s="137"/>
      <c r="N92" s="137"/>
      <c r="O92" s="137"/>
      <c r="P92" s="137"/>
      <c r="Q92" s="137"/>
    </row>
    <row r="93" spans="1:17" outlineLevel="3" x14ac:dyDescent="0.3">
      <c r="A93" s="234" t="s">
        <v>120</v>
      </c>
      <c r="B93" s="252">
        <v>3</v>
      </c>
      <c r="C93" s="252">
        <v>123.5703</v>
      </c>
      <c r="D93" s="82">
        <v>1.9394000000000002E-2</v>
      </c>
      <c r="E93" s="137"/>
      <c r="F93" s="137"/>
      <c r="G93" s="137"/>
      <c r="H93" s="137"/>
      <c r="I93" s="137"/>
      <c r="J93" s="137"/>
      <c r="K93" s="137"/>
      <c r="L93" s="137"/>
      <c r="M93" s="137"/>
      <c r="N93" s="137"/>
      <c r="O93" s="137"/>
      <c r="P93" s="137"/>
      <c r="Q93" s="137"/>
    </row>
    <row r="94" spans="1:17" ht="14" outlineLevel="2" x14ac:dyDescent="0.35">
      <c r="A94" s="75" t="s">
        <v>180</v>
      </c>
      <c r="B94" s="60">
        <f>SUM(B$95:B$95)</f>
        <v>4.2501828764500003</v>
      </c>
      <c r="C94" s="60">
        <f>SUM(C$95:C$95)</f>
        <v>175.06545769905</v>
      </c>
      <c r="D94" s="159">
        <f>SUM(D$95:D$95)</f>
        <v>2.7476E-2</v>
      </c>
      <c r="E94" s="137"/>
      <c r="F94" s="137"/>
      <c r="G94" s="137"/>
      <c r="H94" s="137"/>
      <c r="I94" s="137"/>
      <c r="J94" s="137"/>
      <c r="K94" s="137"/>
      <c r="L94" s="137"/>
      <c r="M94" s="137"/>
      <c r="N94" s="137"/>
      <c r="O94" s="137"/>
      <c r="P94" s="137"/>
      <c r="Q94" s="137"/>
    </row>
    <row r="95" spans="1:17" outlineLevel="3" x14ac:dyDescent="0.3">
      <c r="A95" s="234" t="s">
        <v>150</v>
      </c>
      <c r="B95" s="252">
        <v>4.2501828764500003</v>
      </c>
      <c r="C95" s="252">
        <v>175.06545769905</v>
      </c>
      <c r="D95" s="82">
        <v>2.7476E-2</v>
      </c>
      <c r="E95" s="137"/>
      <c r="F95" s="137"/>
      <c r="G95" s="137"/>
      <c r="H95" s="137"/>
      <c r="I95" s="137"/>
      <c r="J95" s="137"/>
      <c r="K95" s="137"/>
      <c r="L95" s="137"/>
      <c r="M95" s="137"/>
      <c r="N95" s="137"/>
      <c r="O95" s="137"/>
      <c r="P95" s="137"/>
      <c r="Q95" s="137"/>
    </row>
    <row r="96" spans="1:17" ht="14.5" outlineLevel="1" x14ac:dyDescent="0.35">
      <c r="A96" s="144" t="s">
        <v>14</v>
      </c>
      <c r="B96" s="71">
        <f>B$97+B$104+B$106+B$109+B$111</f>
        <v>5.4087495700699986</v>
      </c>
      <c r="C96" s="71">
        <f>C$97+C$104+C$106+C$109+C$111</f>
        <v>222.78693566570999</v>
      </c>
      <c r="D96" s="190">
        <f>D$97+D$104+D$106+D$109+D$111</f>
        <v>3.4965000000000003E-2</v>
      </c>
      <c r="E96" s="137"/>
      <c r="F96" s="137"/>
      <c r="G96" s="137"/>
      <c r="H96" s="137"/>
      <c r="I96" s="137"/>
      <c r="J96" s="137"/>
      <c r="K96" s="137"/>
      <c r="L96" s="137"/>
      <c r="M96" s="137"/>
      <c r="N96" s="137"/>
      <c r="O96" s="137"/>
      <c r="P96" s="137"/>
      <c r="Q96" s="137"/>
    </row>
    <row r="97" spans="1:17" ht="14" outlineLevel="2" x14ac:dyDescent="0.35">
      <c r="A97" s="75" t="s">
        <v>177</v>
      </c>
      <c r="B97" s="60">
        <f>SUM(B$98:B$103)</f>
        <v>3.4283744582399995</v>
      </c>
      <c r="C97" s="60">
        <f>SUM(C$98:C$103)</f>
        <v>141.21508677199</v>
      </c>
      <c r="D97" s="159">
        <f>SUM(D$98:D$103)</f>
        <v>2.2163000000000002E-2</v>
      </c>
      <c r="E97" s="137"/>
      <c r="F97" s="137"/>
      <c r="G97" s="137"/>
      <c r="H97" s="137"/>
      <c r="I97" s="137"/>
      <c r="J97" s="137"/>
      <c r="K97" s="137"/>
      <c r="L97" s="137"/>
      <c r="M97" s="137"/>
      <c r="N97" s="137"/>
      <c r="O97" s="137"/>
      <c r="P97" s="137"/>
      <c r="Q97" s="137"/>
    </row>
    <row r="98" spans="1:17" outlineLevel="3" x14ac:dyDescent="0.3">
      <c r="A98" s="234" t="s">
        <v>65</v>
      </c>
      <c r="B98" s="252">
        <v>0.33287974537999998</v>
      </c>
      <c r="C98" s="252">
        <v>13.711349999999999</v>
      </c>
      <c r="D98" s="82">
        <v>2.1519999999999998E-3</v>
      </c>
      <c r="E98" s="137"/>
      <c r="F98" s="137"/>
      <c r="G98" s="137"/>
      <c r="H98" s="137"/>
      <c r="I98" s="137"/>
      <c r="J98" s="137"/>
      <c r="K98" s="137"/>
      <c r="L98" s="137"/>
      <c r="M98" s="137"/>
      <c r="N98" s="137"/>
      <c r="O98" s="137"/>
      <c r="P98" s="137"/>
      <c r="Q98" s="137"/>
    </row>
    <row r="99" spans="1:17" outlineLevel="3" x14ac:dyDescent="0.3">
      <c r="A99" s="234" t="s">
        <v>53</v>
      </c>
      <c r="B99" s="252">
        <v>0.93399789654999998</v>
      </c>
      <c r="C99" s="252">
        <v>38.471466758289999</v>
      </c>
      <c r="D99" s="82">
        <v>6.038E-3</v>
      </c>
      <c r="E99" s="137"/>
      <c r="F99" s="137"/>
      <c r="G99" s="137"/>
      <c r="H99" s="137"/>
      <c r="I99" s="137"/>
      <c r="J99" s="137"/>
      <c r="K99" s="137"/>
      <c r="L99" s="137"/>
      <c r="M99" s="137"/>
      <c r="N99" s="137"/>
      <c r="O99" s="137"/>
      <c r="P99" s="137"/>
      <c r="Q99" s="137"/>
    </row>
    <row r="100" spans="1:17" outlineLevel="3" x14ac:dyDescent="0.3">
      <c r="A100" s="234" t="s">
        <v>98</v>
      </c>
      <c r="B100" s="252">
        <v>0.10881094276</v>
      </c>
      <c r="C100" s="252">
        <v>4.4819336135799999</v>
      </c>
      <c r="D100" s="82">
        <v>7.0299999999999996E-4</v>
      </c>
      <c r="E100" s="137"/>
      <c r="F100" s="137"/>
      <c r="G100" s="137"/>
      <c r="H100" s="137"/>
      <c r="I100" s="137"/>
      <c r="J100" s="137"/>
      <c r="K100" s="137"/>
      <c r="L100" s="137"/>
      <c r="M100" s="137"/>
      <c r="N100" s="137"/>
      <c r="O100" s="137"/>
      <c r="P100" s="137"/>
      <c r="Q100" s="137"/>
    </row>
    <row r="101" spans="1:17" outlineLevel="3" x14ac:dyDescent="0.3">
      <c r="A101" s="234" t="s">
        <v>135</v>
      </c>
      <c r="B101" s="252">
        <v>0.52510377962999999</v>
      </c>
      <c r="C101" s="252">
        <v>21.629077193330001</v>
      </c>
      <c r="D101" s="82">
        <v>3.395E-3</v>
      </c>
      <c r="E101" s="137"/>
      <c r="F101" s="137"/>
      <c r="G101" s="137"/>
      <c r="H101" s="137"/>
      <c r="I101" s="137"/>
      <c r="J101" s="137"/>
      <c r="K101" s="137"/>
      <c r="L101" s="137"/>
      <c r="M101" s="137"/>
      <c r="N101" s="137"/>
      <c r="O101" s="137"/>
      <c r="P101" s="137"/>
      <c r="Q101" s="137"/>
    </row>
    <row r="102" spans="1:17" outlineLevel="3" x14ac:dyDescent="0.3">
      <c r="A102" s="234" t="s">
        <v>150</v>
      </c>
      <c r="B102" s="252">
        <v>1.52741756592</v>
      </c>
      <c r="C102" s="252">
        <v>62.914482282020003</v>
      </c>
      <c r="D102" s="82">
        <v>9.8740000000000008E-3</v>
      </c>
      <c r="E102" s="137"/>
      <c r="F102" s="137"/>
      <c r="G102" s="137"/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</row>
    <row r="103" spans="1:17" outlineLevel="3" x14ac:dyDescent="0.3">
      <c r="A103" s="234" t="s">
        <v>145</v>
      </c>
      <c r="B103" s="252">
        <v>1.6452799999999999E-4</v>
      </c>
      <c r="C103" s="252">
        <v>6.7769247699999997E-3</v>
      </c>
      <c r="D103" s="82">
        <v>9.9999999999999995E-7</v>
      </c>
      <c r="E103" s="137"/>
      <c r="F103" s="137"/>
      <c r="G103" s="137"/>
      <c r="H103" s="137"/>
      <c r="I103" s="137"/>
      <c r="J103" s="137"/>
      <c r="K103" s="137"/>
      <c r="L103" s="137"/>
      <c r="M103" s="137"/>
      <c r="N103" s="137"/>
      <c r="O103" s="137"/>
      <c r="P103" s="137"/>
      <c r="Q103" s="137"/>
    </row>
    <row r="104" spans="1:17" ht="14" outlineLevel="2" x14ac:dyDescent="0.35">
      <c r="A104" s="75" t="s">
        <v>45</v>
      </c>
      <c r="B104" s="60">
        <f>SUM(B$105:B$105)</f>
        <v>3.4810666359999999E-2</v>
      </c>
      <c r="C104" s="60">
        <f>SUM(C$105:C$105)</f>
        <v>1.4338548283100001</v>
      </c>
      <c r="D104" s="159">
        <f>SUM(D$105:D$105)</f>
        <v>2.2499999999999999E-4</v>
      </c>
      <c r="E104" s="137"/>
      <c r="F104" s="137"/>
      <c r="G104" s="137"/>
      <c r="H104" s="137"/>
      <c r="I104" s="137"/>
      <c r="J104" s="137"/>
      <c r="K104" s="137"/>
      <c r="L104" s="137"/>
      <c r="M104" s="137"/>
      <c r="N104" s="137"/>
      <c r="O104" s="137"/>
      <c r="P104" s="137"/>
      <c r="Q104" s="137"/>
    </row>
    <row r="105" spans="1:17" outlineLevel="3" x14ac:dyDescent="0.3">
      <c r="A105" s="234" t="s">
        <v>52</v>
      </c>
      <c r="B105" s="252">
        <v>3.4810666359999999E-2</v>
      </c>
      <c r="C105" s="252">
        <v>1.4338548283100001</v>
      </c>
      <c r="D105" s="82">
        <v>2.2499999999999999E-4</v>
      </c>
      <c r="E105" s="137"/>
      <c r="F105" s="137"/>
      <c r="G105" s="137"/>
      <c r="H105" s="137"/>
      <c r="I105" s="137"/>
      <c r="J105" s="137"/>
      <c r="K105" s="137"/>
      <c r="L105" s="137"/>
      <c r="M105" s="137"/>
      <c r="N105" s="137"/>
      <c r="O105" s="137"/>
      <c r="P105" s="137"/>
      <c r="Q105" s="137"/>
    </row>
    <row r="106" spans="1:17" ht="14" outlineLevel="2" x14ac:dyDescent="0.35">
      <c r="A106" s="75" t="s">
        <v>225</v>
      </c>
      <c r="B106" s="60">
        <f>SUM(B$107:B$108)</f>
        <v>1.0108923080499999</v>
      </c>
      <c r="C106" s="60">
        <f>SUM(C$107:C$108)</f>
        <v>41.638755257810004</v>
      </c>
      <c r="D106" s="159">
        <f>SUM(D$107:D$108)</f>
        <v>6.535E-3</v>
      </c>
      <c r="E106" s="137"/>
      <c r="F106" s="137"/>
      <c r="G106" s="137"/>
      <c r="H106" s="137"/>
      <c r="I106" s="137"/>
      <c r="J106" s="137"/>
      <c r="K106" s="137"/>
      <c r="L106" s="137"/>
      <c r="M106" s="137"/>
      <c r="N106" s="137"/>
      <c r="O106" s="137"/>
      <c r="P106" s="137"/>
      <c r="Q106" s="137"/>
    </row>
    <row r="107" spans="1:17" outlineLevel="3" x14ac:dyDescent="0.3">
      <c r="A107" s="234" t="s">
        <v>156</v>
      </c>
      <c r="B107" s="252">
        <v>0.18589230805000001</v>
      </c>
      <c r="C107" s="252">
        <v>7.6569227578100003</v>
      </c>
      <c r="D107" s="82">
        <v>1.2019999999999999E-3</v>
      </c>
      <c r="E107" s="137"/>
      <c r="F107" s="137"/>
      <c r="G107" s="137"/>
      <c r="H107" s="137"/>
      <c r="I107" s="137"/>
      <c r="J107" s="137"/>
      <c r="K107" s="137"/>
      <c r="L107" s="137"/>
      <c r="M107" s="137"/>
      <c r="N107" s="137"/>
      <c r="O107" s="137"/>
      <c r="P107" s="137"/>
      <c r="Q107" s="137"/>
    </row>
    <row r="108" spans="1:17" outlineLevel="3" x14ac:dyDescent="0.3">
      <c r="A108" s="234" t="s">
        <v>122</v>
      </c>
      <c r="B108" s="252">
        <v>0.82499999999999996</v>
      </c>
      <c r="C108" s="252">
        <v>33.981832500000003</v>
      </c>
      <c r="D108" s="82">
        <v>5.3330000000000001E-3</v>
      </c>
      <c r="E108" s="137"/>
      <c r="F108" s="137"/>
      <c r="G108" s="137"/>
      <c r="H108" s="137"/>
      <c r="I108" s="137"/>
      <c r="J108" s="137"/>
      <c r="K108" s="137"/>
      <c r="L108" s="137"/>
      <c r="M108" s="137"/>
      <c r="N108" s="137"/>
      <c r="O108" s="137"/>
      <c r="P108" s="137"/>
      <c r="Q108" s="137"/>
    </row>
    <row r="109" spans="1:17" ht="14" outlineLevel="2" x14ac:dyDescent="0.35">
      <c r="A109" s="75" t="s">
        <v>54</v>
      </c>
      <c r="B109" s="60">
        <f>SUM(B$110:B$110)</f>
        <v>0.82499999999999996</v>
      </c>
      <c r="C109" s="60">
        <f>SUM(C$110:C$110)</f>
        <v>33.981832500000003</v>
      </c>
      <c r="D109" s="159">
        <f>SUM(D$110:D$110)</f>
        <v>5.3330000000000001E-3</v>
      </c>
      <c r="E109" s="137"/>
      <c r="F109" s="137"/>
      <c r="G109" s="137"/>
      <c r="H109" s="137"/>
      <c r="I109" s="137"/>
      <c r="J109" s="137"/>
      <c r="K109" s="137"/>
      <c r="L109" s="137"/>
      <c r="M109" s="137"/>
      <c r="N109" s="137"/>
      <c r="O109" s="137"/>
      <c r="P109" s="137"/>
      <c r="Q109" s="137"/>
    </row>
    <row r="110" spans="1:17" outlineLevel="3" x14ac:dyDescent="0.3">
      <c r="A110" s="234" t="s">
        <v>103</v>
      </c>
      <c r="B110" s="252">
        <v>0.82499999999999996</v>
      </c>
      <c r="C110" s="252">
        <v>33.981832500000003</v>
      </c>
      <c r="D110" s="82">
        <v>5.3330000000000001E-3</v>
      </c>
      <c r="E110" s="137"/>
      <c r="F110" s="137"/>
      <c r="G110" s="137"/>
      <c r="H110" s="137"/>
      <c r="I110" s="137"/>
      <c r="J110" s="137"/>
      <c r="K110" s="137"/>
      <c r="L110" s="137"/>
      <c r="M110" s="137"/>
      <c r="N110" s="137"/>
      <c r="O110" s="137"/>
      <c r="P110" s="137"/>
      <c r="Q110" s="137"/>
    </row>
    <row r="111" spans="1:17" ht="14" outlineLevel="2" x14ac:dyDescent="0.35">
      <c r="A111" s="75" t="s">
        <v>180</v>
      </c>
      <c r="B111" s="60">
        <f>SUM(B$112:B$112)</f>
        <v>0.10967213742</v>
      </c>
      <c r="C111" s="60">
        <f>SUM(C$112:C$112)</f>
        <v>4.5174063075999999</v>
      </c>
      <c r="D111" s="159">
        <f>SUM(D$112:D$112)</f>
        <v>7.0899999999999999E-4</v>
      </c>
      <c r="E111" s="137"/>
      <c r="F111" s="137"/>
      <c r="G111" s="137"/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</row>
    <row r="112" spans="1:17" outlineLevel="3" x14ac:dyDescent="0.3">
      <c r="A112" s="234" t="s">
        <v>150</v>
      </c>
      <c r="B112" s="252">
        <v>0.10967213742</v>
      </c>
      <c r="C112" s="252">
        <v>4.5174063075999999</v>
      </c>
      <c r="D112" s="82">
        <v>7.0899999999999999E-4</v>
      </c>
      <c r="E112" s="137"/>
      <c r="F112" s="137"/>
      <c r="G112" s="137"/>
      <c r="H112" s="137"/>
      <c r="I112" s="137"/>
      <c r="J112" s="137"/>
      <c r="K112" s="137"/>
      <c r="L112" s="137"/>
      <c r="M112" s="137"/>
      <c r="N112" s="137"/>
      <c r="O112" s="137"/>
      <c r="P112" s="137"/>
      <c r="Q112" s="137"/>
    </row>
    <row r="113" spans="2:17" x14ac:dyDescent="0.3">
      <c r="B113" s="173"/>
      <c r="C113" s="173"/>
      <c r="D113" s="20"/>
      <c r="E113" s="137"/>
      <c r="F113" s="137"/>
      <c r="G113" s="137"/>
      <c r="H113" s="137"/>
      <c r="I113" s="137"/>
      <c r="J113" s="137"/>
      <c r="K113" s="137"/>
      <c r="L113" s="137"/>
      <c r="M113" s="137"/>
      <c r="N113" s="137"/>
      <c r="O113" s="137"/>
      <c r="P113" s="137"/>
      <c r="Q113" s="137"/>
    </row>
    <row r="114" spans="2:17" x14ac:dyDescent="0.3">
      <c r="B114" s="173"/>
      <c r="C114" s="173"/>
      <c r="D114" s="20"/>
      <c r="E114" s="137"/>
      <c r="F114" s="137"/>
      <c r="G114" s="137"/>
      <c r="H114" s="137"/>
      <c r="I114" s="137"/>
      <c r="J114" s="137"/>
      <c r="K114" s="137"/>
      <c r="L114" s="137"/>
      <c r="M114" s="137"/>
      <c r="N114" s="137"/>
      <c r="O114" s="137"/>
      <c r="P114" s="137"/>
      <c r="Q114" s="137"/>
    </row>
    <row r="115" spans="2:17" x14ac:dyDescent="0.3">
      <c r="B115" s="173"/>
      <c r="C115" s="173"/>
      <c r="D115" s="20"/>
      <c r="E115" s="137"/>
      <c r="F115" s="137"/>
      <c r="G115" s="137"/>
      <c r="H115" s="137"/>
      <c r="I115" s="137"/>
      <c r="J115" s="137"/>
      <c r="K115" s="137"/>
      <c r="L115" s="137"/>
      <c r="M115" s="137"/>
      <c r="N115" s="137"/>
      <c r="O115" s="137"/>
      <c r="P115" s="137"/>
      <c r="Q115" s="137"/>
    </row>
    <row r="116" spans="2:17" x14ac:dyDescent="0.3">
      <c r="B116" s="173"/>
      <c r="C116" s="173"/>
      <c r="D116" s="20"/>
      <c r="E116" s="137"/>
      <c r="F116" s="137"/>
      <c r="G116" s="137"/>
      <c r="H116" s="137"/>
      <c r="I116" s="137"/>
      <c r="J116" s="137"/>
      <c r="K116" s="137"/>
      <c r="L116" s="137"/>
      <c r="M116" s="137"/>
      <c r="N116" s="137"/>
      <c r="O116" s="137"/>
      <c r="P116" s="137"/>
      <c r="Q116" s="137"/>
    </row>
    <row r="117" spans="2:17" x14ac:dyDescent="0.3">
      <c r="B117" s="173"/>
      <c r="C117" s="173"/>
      <c r="D117" s="20"/>
      <c r="E117" s="137"/>
      <c r="F117" s="137"/>
      <c r="G117" s="137"/>
      <c r="H117" s="137"/>
      <c r="I117" s="137"/>
      <c r="J117" s="137"/>
      <c r="K117" s="137"/>
      <c r="L117" s="137"/>
      <c r="M117" s="137"/>
      <c r="N117" s="137"/>
      <c r="O117" s="137"/>
      <c r="P117" s="137"/>
      <c r="Q117" s="137"/>
    </row>
    <row r="118" spans="2:17" x14ac:dyDescent="0.3">
      <c r="B118" s="173"/>
      <c r="C118" s="173"/>
      <c r="D118" s="20"/>
      <c r="E118" s="137"/>
      <c r="F118" s="137"/>
      <c r="G118" s="137"/>
      <c r="H118" s="137"/>
      <c r="I118" s="137"/>
      <c r="J118" s="137"/>
      <c r="K118" s="137"/>
      <c r="L118" s="137"/>
      <c r="M118" s="137"/>
      <c r="N118" s="137"/>
      <c r="O118" s="137"/>
      <c r="P118" s="137"/>
      <c r="Q118" s="137"/>
    </row>
    <row r="119" spans="2:17" x14ac:dyDescent="0.3">
      <c r="B119" s="173"/>
      <c r="C119" s="173"/>
      <c r="D119" s="20"/>
      <c r="E119" s="137"/>
      <c r="F119" s="137"/>
      <c r="G119" s="137"/>
      <c r="H119" s="137"/>
      <c r="I119" s="137"/>
      <c r="J119" s="137"/>
      <c r="K119" s="137"/>
      <c r="L119" s="137"/>
      <c r="M119" s="137"/>
      <c r="N119" s="137"/>
      <c r="O119" s="137"/>
      <c r="P119" s="137"/>
      <c r="Q119" s="137"/>
    </row>
    <row r="120" spans="2:17" x14ac:dyDescent="0.3">
      <c r="B120" s="173"/>
      <c r="C120" s="173"/>
      <c r="D120" s="20"/>
      <c r="E120" s="137"/>
      <c r="F120" s="137"/>
      <c r="G120" s="137"/>
      <c r="H120" s="137"/>
      <c r="I120" s="137"/>
      <c r="J120" s="137"/>
      <c r="K120" s="137"/>
      <c r="L120" s="137"/>
      <c r="M120" s="137"/>
      <c r="N120" s="137"/>
      <c r="O120" s="137"/>
      <c r="P120" s="137"/>
      <c r="Q120" s="137"/>
    </row>
    <row r="121" spans="2:17" x14ac:dyDescent="0.3">
      <c r="B121" s="173"/>
      <c r="C121" s="173"/>
      <c r="D121" s="20"/>
      <c r="E121" s="137"/>
      <c r="F121" s="137"/>
      <c r="G121" s="137"/>
      <c r="H121" s="137"/>
      <c r="I121" s="137"/>
      <c r="J121" s="137"/>
      <c r="K121" s="137"/>
      <c r="L121" s="137"/>
      <c r="M121" s="137"/>
      <c r="N121" s="137"/>
      <c r="O121" s="137"/>
      <c r="P121" s="137"/>
      <c r="Q121" s="137"/>
    </row>
    <row r="122" spans="2:17" x14ac:dyDescent="0.3">
      <c r="B122" s="173"/>
      <c r="C122" s="173"/>
      <c r="D122" s="20"/>
      <c r="E122" s="137"/>
      <c r="F122" s="137"/>
      <c r="G122" s="137"/>
      <c r="H122" s="137"/>
      <c r="I122" s="137"/>
      <c r="J122" s="137"/>
      <c r="K122" s="137"/>
      <c r="L122" s="137"/>
      <c r="M122" s="137"/>
      <c r="N122" s="137"/>
      <c r="O122" s="137"/>
      <c r="P122" s="137"/>
      <c r="Q122" s="137"/>
    </row>
    <row r="123" spans="2:17" x14ac:dyDescent="0.3">
      <c r="B123" s="173"/>
      <c r="C123" s="173"/>
      <c r="D123" s="20"/>
      <c r="E123" s="137"/>
      <c r="F123" s="137"/>
      <c r="G123" s="137"/>
      <c r="H123" s="137"/>
      <c r="I123" s="137"/>
      <c r="J123" s="137"/>
      <c r="K123" s="137"/>
      <c r="L123" s="137"/>
      <c r="M123" s="137"/>
      <c r="N123" s="137"/>
      <c r="O123" s="137"/>
      <c r="P123" s="137"/>
      <c r="Q123" s="137"/>
    </row>
    <row r="124" spans="2:17" x14ac:dyDescent="0.3">
      <c r="B124" s="173"/>
      <c r="C124" s="173"/>
      <c r="D124" s="20"/>
      <c r="E124" s="137"/>
      <c r="F124" s="137"/>
      <c r="G124" s="137"/>
      <c r="H124" s="137"/>
      <c r="I124" s="137"/>
      <c r="J124" s="137"/>
      <c r="K124" s="137"/>
      <c r="L124" s="137"/>
      <c r="M124" s="137"/>
      <c r="N124" s="137"/>
      <c r="O124" s="137"/>
      <c r="P124" s="137"/>
      <c r="Q124" s="137"/>
    </row>
    <row r="125" spans="2:17" x14ac:dyDescent="0.3">
      <c r="B125" s="173"/>
      <c r="C125" s="173"/>
      <c r="D125" s="20"/>
      <c r="E125" s="137"/>
      <c r="F125" s="137"/>
      <c r="G125" s="137"/>
      <c r="H125" s="137"/>
      <c r="I125" s="137"/>
      <c r="J125" s="137"/>
      <c r="K125" s="137"/>
      <c r="L125" s="137"/>
      <c r="M125" s="137"/>
      <c r="N125" s="137"/>
      <c r="O125" s="137"/>
      <c r="P125" s="137"/>
      <c r="Q125" s="137"/>
    </row>
    <row r="126" spans="2:17" x14ac:dyDescent="0.3">
      <c r="B126" s="173"/>
      <c r="C126" s="173"/>
      <c r="D126" s="20"/>
      <c r="E126" s="137"/>
      <c r="F126" s="137"/>
      <c r="G126" s="137"/>
      <c r="H126" s="137"/>
      <c r="I126" s="137"/>
      <c r="J126" s="137"/>
      <c r="K126" s="137"/>
      <c r="L126" s="137"/>
      <c r="M126" s="137"/>
      <c r="N126" s="137"/>
      <c r="O126" s="137"/>
      <c r="P126" s="137"/>
      <c r="Q126" s="137"/>
    </row>
    <row r="127" spans="2:17" x14ac:dyDescent="0.3">
      <c r="B127" s="173"/>
      <c r="C127" s="173"/>
      <c r="D127" s="20"/>
      <c r="E127" s="137"/>
      <c r="F127" s="137"/>
      <c r="G127" s="137"/>
      <c r="H127" s="137"/>
      <c r="I127" s="137"/>
      <c r="J127" s="137"/>
      <c r="K127" s="137"/>
      <c r="L127" s="137"/>
      <c r="M127" s="137"/>
      <c r="N127" s="137"/>
      <c r="O127" s="137"/>
      <c r="P127" s="137"/>
      <c r="Q127" s="137"/>
    </row>
    <row r="128" spans="2:17" x14ac:dyDescent="0.3">
      <c r="B128" s="173"/>
      <c r="C128" s="173"/>
      <c r="D128" s="20"/>
      <c r="E128" s="137"/>
      <c r="F128" s="137"/>
      <c r="G128" s="137"/>
      <c r="H128" s="137"/>
      <c r="I128" s="137"/>
      <c r="J128" s="137"/>
      <c r="K128" s="137"/>
      <c r="L128" s="137"/>
      <c r="M128" s="137"/>
      <c r="N128" s="137"/>
      <c r="O128" s="137"/>
      <c r="P128" s="137"/>
      <c r="Q128" s="137"/>
    </row>
    <row r="129" spans="2:17" x14ac:dyDescent="0.3">
      <c r="B129" s="173"/>
      <c r="C129" s="173"/>
      <c r="D129" s="20"/>
      <c r="E129" s="137"/>
      <c r="F129" s="137"/>
      <c r="G129" s="137"/>
      <c r="H129" s="137"/>
      <c r="I129" s="137"/>
      <c r="J129" s="137"/>
      <c r="K129" s="137"/>
      <c r="L129" s="137"/>
      <c r="M129" s="137"/>
      <c r="N129" s="137"/>
      <c r="O129" s="137"/>
      <c r="P129" s="137"/>
      <c r="Q129" s="137"/>
    </row>
    <row r="130" spans="2:17" x14ac:dyDescent="0.3">
      <c r="B130" s="173"/>
      <c r="C130" s="173"/>
      <c r="D130" s="20"/>
      <c r="E130" s="137"/>
      <c r="F130" s="137"/>
      <c r="G130" s="137"/>
      <c r="H130" s="137"/>
      <c r="I130" s="137"/>
      <c r="J130" s="137"/>
      <c r="K130" s="137"/>
      <c r="L130" s="137"/>
      <c r="M130" s="137"/>
      <c r="N130" s="137"/>
      <c r="O130" s="137"/>
      <c r="P130" s="137"/>
      <c r="Q130" s="137"/>
    </row>
    <row r="131" spans="2:17" x14ac:dyDescent="0.3">
      <c r="B131" s="173"/>
      <c r="C131" s="173"/>
      <c r="D131" s="20"/>
      <c r="E131" s="137"/>
      <c r="F131" s="137"/>
      <c r="G131" s="137"/>
      <c r="H131" s="137"/>
      <c r="I131" s="137"/>
      <c r="J131" s="137"/>
      <c r="K131" s="137"/>
      <c r="L131" s="137"/>
      <c r="M131" s="137"/>
      <c r="N131" s="137"/>
      <c r="O131" s="137"/>
      <c r="P131" s="137"/>
      <c r="Q131" s="137"/>
    </row>
    <row r="132" spans="2:17" x14ac:dyDescent="0.3">
      <c r="B132" s="173"/>
      <c r="C132" s="173"/>
      <c r="D132" s="20"/>
      <c r="E132" s="137"/>
      <c r="F132" s="137"/>
      <c r="G132" s="137"/>
      <c r="H132" s="137"/>
      <c r="I132" s="137"/>
      <c r="J132" s="137"/>
      <c r="K132" s="137"/>
      <c r="L132" s="137"/>
      <c r="M132" s="137"/>
      <c r="N132" s="137"/>
      <c r="O132" s="137"/>
      <c r="P132" s="137"/>
      <c r="Q132" s="137"/>
    </row>
    <row r="133" spans="2:17" x14ac:dyDescent="0.3">
      <c r="B133" s="173"/>
      <c r="C133" s="173"/>
      <c r="D133" s="20"/>
      <c r="E133" s="137"/>
      <c r="F133" s="137"/>
      <c r="G133" s="137"/>
      <c r="H133" s="137"/>
      <c r="I133" s="137"/>
      <c r="J133" s="137"/>
      <c r="K133" s="137"/>
      <c r="L133" s="137"/>
      <c r="M133" s="137"/>
      <c r="N133" s="137"/>
      <c r="O133" s="137"/>
      <c r="P133" s="137"/>
      <c r="Q133" s="137"/>
    </row>
    <row r="134" spans="2:17" x14ac:dyDescent="0.3">
      <c r="B134" s="173"/>
      <c r="C134" s="173"/>
      <c r="D134" s="20"/>
      <c r="E134" s="137"/>
      <c r="F134" s="137"/>
      <c r="G134" s="137"/>
      <c r="H134" s="137"/>
      <c r="I134" s="137"/>
      <c r="J134" s="137"/>
      <c r="K134" s="137"/>
      <c r="L134" s="137"/>
      <c r="M134" s="137"/>
      <c r="N134" s="137"/>
      <c r="O134" s="137"/>
      <c r="P134" s="137"/>
      <c r="Q134" s="137"/>
    </row>
    <row r="135" spans="2:17" x14ac:dyDescent="0.3">
      <c r="B135" s="173"/>
      <c r="C135" s="173"/>
      <c r="D135" s="20"/>
      <c r="E135" s="137"/>
      <c r="F135" s="137"/>
      <c r="G135" s="137"/>
      <c r="H135" s="137"/>
      <c r="I135" s="137"/>
      <c r="J135" s="137"/>
      <c r="K135" s="137"/>
      <c r="L135" s="137"/>
      <c r="M135" s="137"/>
      <c r="N135" s="137"/>
      <c r="O135" s="137"/>
      <c r="P135" s="137"/>
      <c r="Q135" s="137"/>
    </row>
    <row r="136" spans="2:17" x14ac:dyDescent="0.3">
      <c r="B136" s="173"/>
      <c r="C136" s="173"/>
      <c r="D136" s="20"/>
      <c r="E136" s="137"/>
      <c r="F136" s="137"/>
      <c r="G136" s="137"/>
      <c r="H136" s="137"/>
      <c r="I136" s="137"/>
      <c r="J136" s="137"/>
      <c r="K136" s="137"/>
      <c r="L136" s="137"/>
      <c r="M136" s="137"/>
      <c r="N136" s="137"/>
      <c r="O136" s="137"/>
      <c r="P136" s="137"/>
      <c r="Q136" s="137"/>
    </row>
    <row r="137" spans="2:17" x14ac:dyDescent="0.3">
      <c r="B137" s="173"/>
      <c r="C137" s="173"/>
      <c r="D137" s="20"/>
      <c r="E137" s="137"/>
      <c r="F137" s="137"/>
      <c r="G137" s="137"/>
      <c r="H137" s="137"/>
      <c r="I137" s="137"/>
      <c r="J137" s="137"/>
      <c r="K137" s="137"/>
      <c r="L137" s="137"/>
      <c r="M137" s="137"/>
      <c r="N137" s="137"/>
      <c r="O137" s="137"/>
      <c r="P137" s="137"/>
      <c r="Q137" s="137"/>
    </row>
    <row r="138" spans="2:17" x14ac:dyDescent="0.3">
      <c r="B138" s="173"/>
      <c r="C138" s="173"/>
      <c r="D138" s="20"/>
      <c r="E138" s="137"/>
      <c r="F138" s="137"/>
      <c r="G138" s="137"/>
      <c r="H138" s="137"/>
      <c r="I138" s="137"/>
      <c r="J138" s="137"/>
      <c r="K138" s="137"/>
      <c r="L138" s="137"/>
      <c r="M138" s="137"/>
      <c r="N138" s="137"/>
      <c r="O138" s="137"/>
      <c r="P138" s="137"/>
      <c r="Q138" s="137"/>
    </row>
    <row r="139" spans="2:17" x14ac:dyDescent="0.3">
      <c r="B139" s="173"/>
      <c r="C139" s="173"/>
      <c r="D139" s="20"/>
      <c r="E139" s="137"/>
      <c r="F139" s="137"/>
      <c r="G139" s="137"/>
      <c r="H139" s="137"/>
      <c r="I139" s="137"/>
      <c r="J139" s="137"/>
      <c r="K139" s="137"/>
      <c r="L139" s="137"/>
      <c r="M139" s="137"/>
      <c r="N139" s="137"/>
      <c r="O139" s="137"/>
      <c r="P139" s="137"/>
      <c r="Q139" s="137"/>
    </row>
    <row r="140" spans="2:17" x14ac:dyDescent="0.3">
      <c r="B140" s="173"/>
      <c r="C140" s="173"/>
      <c r="D140" s="20"/>
      <c r="E140" s="137"/>
      <c r="F140" s="137"/>
      <c r="G140" s="137"/>
      <c r="H140" s="137"/>
      <c r="I140" s="137"/>
      <c r="J140" s="137"/>
      <c r="K140" s="137"/>
      <c r="L140" s="137"/>
      <c r="M140" s="137"/>
      <c r="N140" s="137"/>
      <c r="O140" s="137"/>
      <c r="P140" s="137"/>
      <c r="Q140" s="137"/>
    </row>
    <row r="141" spans="2:17" x14ac:dyDescent="0.3">
      <c r="B141" s="173"/>
      <c r="C141" s="173"/>
      <c r="D141" s="20"/>
      <c r="E141" s="137"/>
      <c r="F141" s="137"/>
      <c r="G141" s="137"/>
      <c r="H141" s="137"/>
      <c r="I141" s="137"/>
      <c r="J141" s="137"/>
      <c r="K141" s="137"/>
      <c r="L141" s="137"/>
      <c r="M141" s="137"/>
      <c r="N141" s="137"/>
      <c r="O141" s="137"/>
      <c r="P141" s="137"/>
      <c r="Q141" s="137"/>
    </row>
    <row r="142" spans="2:17" x14ac:dyDescent="0.3">
      <c r="B142" s="173"/>
      <c r="C142" s="173"/>
      <c r="D142" s="20"/>
      <c r="E142" s="137"/>
      <c r="F142" s="137"/>
      <c r="G142" s="137"/>
      <c r="H142" s="137"/>
      <c r="I142" s="137"/>
      <c r="J142" s="137"/>
      <c r="K142" s="137"/>
      <c r="L142" s="137"/>
      <c r="M142" s="137"/>
      <c r="N142" s="137"/>
      <c r="O142" s="137"/>
      <c r="P142" s="137"/>
      <c r="Q142" s="137"/>
    </row>
    <row r="143" spans="2:17" x14ac:dyDescent="0.3">
      <c r="B143" s="173"/>
      <c r="C143" s="173"/>
      <c r="D143" s="20"/>
      <c r="E143" s="137"/>
      <c r="F143" s="137"/>
      <c r="G143" s="137"/>
      <c r="H143" s="137"/>
      <c r="I143" s="137"/>
      <c r="J143" s="137"/>
      <c r="K143" s="137"/>
      <c r="L143" s="137"/>
      <c r="M143" s="137"/>
      <c r="N143" s="137"/>
      <c r="O143" s="137"/>
      <c r="P143" s="137"/>
      <c r="Q143" s="137"/>
    </row>
    <row r="144" spans="2:17" x14ac:dyDescent="0.3">
      <c r="B144" s="173"/>
      <c r="C144" s="173"/>
      <c r="D144" s="20"/>
      <c r="E144" s="137"/>
      <c r="F144" s="137"/>
      <c r="G144" s="137"/>
      <c r="H144" s="137"/>
      <c r="I144" s="137"/>
      <c r="J144" s="137"/>
      <c r="K144" s="137"/>
      <c r="L144" s="137"/>
      <c r="M144" s="137"/>
      <c r="N144" s="137"/>
      <c r="O144" s="137"/>
      <c r="P144" s="137"/>
      <c r="Q144" s="137"/>
    </row>
    <row r="145" spans="2:17" x14ac:dyDescent="0.3">
      <c r="B145" s="173"/>
      <c r="C145" s="173"/>
      <c r="D145" s="20"/>
      <c r="E145" s="137"/>
      <c r="F145" s="137"/>
      <c r="G145" s="137"/>
      <c r="H145" s="137"/>
      <c r="I145" s="137"/>
      <c r="J145" s="137"/>
      <c r="K145" s="137"/>
      <c r="L145" s="137"/>
      <c r="M145" s="137"/>
      <c r="N145" s="137"/>
      <c r="O145" s="137"/>
      <c r="P145" s="137"/>
      <c r="Q145" s="137"/>
    </row>
    <row r="146" spans="2:17" x14ac:dyDescent="0.3">
      <c r="B146" s="173"/>
      <c r="C146" s="173"/>
      <c r="D146" s="20"/>
      <c r="E146" s="137"/>
      <c r="F146" s="137"/>
      <c r="G146" s="137"/>
      <c r="H146" s="137"/>
      <c r="I146" s="137"/>
      <c r="J146" s="137"/>
      <c r="K146" s="137"/>
      <c r="L146" s="137"/>
      <c r="M146" s="137"/>
      <c r="N146" s="137"/>
      <c r="O146" s="137"/>
      <c r="P146" s="137"/>
      <c r="Q146" s="137"/>
    </row>
    <row r="147" spans="2:17" x14ac:dyDescent="0.3">
      <c r="B147" s="173"/>
      <c r="C147" s="173"/>
      <c r="D147" s="20"/>
      <c r="E147" s="137"/>
      <c r="F147" s="137"/>
      <c r="G147" s="137"/>
      <c r="H147" s="137"/>
      <c r="I147" s="137"/>
      <c r="J147" s="137"/>
      <c r="K147" s="137"/>
      <c r="L147" s="137"/>
      <c r="M147" s="137"/>
      <c r="N147" s="137"/>
      <c r="O147" s="137"/>
      <c r="P147" s="137"/>
      <c r="Q147" s="137"/>
    </row>
    <row r="148" spans="2:17" x14ac:dyDescent="0.3">
      <c r="B148" s="173"/>
      <c r="C148" s="173"/>
      <c r="D148" s="20"/>
      <c r="E148" s="137"/>
      <c r="F148" s="137"/>
      <c r="G148" s="137"/>
      <c r="H148" s="137"/>
      <c r="I148" s="137"/>
      <c r="J148" s="137"/>
      <c r="K148" s="137"/>
      <c r="L148" s="137"/>
      <c r="M148" s="137"/>
      <c r="N148" s="137"/>
      <c r="O148" s="137"/>
      <c r="P148" s="137"/>
      <c r="Q148" s="137"/>
    </row>
    <row r="149" spans="2:17" x14ac:dyDescent="0.3">
      <c r="B149" s="173"/>
      <c r="C149" s="173"/>
      <c r="D149" s="20"/>
      <c r="E149" s="137"/>
      <c r="F149" s="137"/>
      <c r="G149" s="137"/>
      <c r="H149" s="137"/>
      <c r="I149" s="137"/>
      <c r="J149" s="137"/>
      <c r="K149" s="137"/>
      <c r="L149" s="137"/>
      <c r="M149" s="137"/>
      <c r="N149" s="137"/>
      <c r="O149" s="137"/>
      <c r="P149" s="137"/>
      <c r="Q149" s="137"/>
    </row>
    <row r="150" spans="2:17" x14ac:dyDescent="0.3">
      <c r="B150" s="173"/>
      <c r="C150" s="173"/>
      <c r="D150" s="20"/>
      <c r="E150" s="137"/>
      <c r="F150" s="137"/>
      <c r="G150" s="137"/>
      <c r="H150" s="137"/>
      <c r="I150" s="137"/>
      <c r="J150" s="137"/>
      <c r="K150" s="137"/>
      <c r="L150" s="137"/>
      <c r="M150" s="137"/>
      <c r="N150" s="137"/>
      <c r="O150" s="137"/>
      <c r="P150" s="137"/>
      <c r="Q150" s="137"/>
    </row>
    <row r="151" spans="2:17" x14ac:dyDescent="0.3">
      <c r="B151" s="173"/>
      <c r="C151" s="173"/>
      <c r="D151" s="20"/>
      <c r="E151" s="137"/>
      <c r="F151" s="137"/>
      <c r="G151" s="137"/>
      <c r="H151" s="137"/>
      <c r="I151" s="137"/>
      <c r="J151" s="137"/>
      <c r="K151" s="137"/>
      <c r="L151" s="137"/>
      <c r="M151" s="137"/>
      <c r="N151" s="137"/>
      <c r="O151" s="137"/>
      <c r="P151" s="137"/>
      <c r="Q151" s="137"/>
    </row>
    <row r="152" spans="2:17" x14ac:dyDescent="0.3">
      <c r="B152" s="173"/>
      <c r="C152" s="173"/>
      <c r="D152" s="20"/>
      <c r="E152" s="137"/>
      <c r="F152" s="137"/>
      <c r="G152" s="137"/>
      <c r="H152" s="137"/>
      <c r="I152" s="137"/>
      <c r="J152" s="137"/>
      <c r="K152" s="137"/>
      <c r="L152" s="137"/>
      <c r="M152" s="137"/>
      <c r="N152" s="137"/>
      <c r="O152" s="137"/>
      <c r="P152" s="137"/>
      <c r="Q152" s="137"/>
    </row>
    <row r="153" spans="2:17" x14ac:dyDescent="0.3">
      <c r="B153" s="173"/>
      <c r="C153" s="173"/>
      <c r="D153" s="20"/>
      <c r="E153" s="137"/>
      <c r="F153" s="137"/>
      <c r="G153" s="137"/>
      <c r="H153" s="137"/>
      <c r="I153" s="137"/>
      <c r="J153" s="137"/>
      <c r="K153" s="137"/>
      <c r="L153" s="137"/>
      <c r="M153" s="137"/>
      <c r="N153" s="137"/>
      <c r="O153" s="137"/>
      <c r="P153" s="137"/>
      <c r="Q153" s="137"/>
    </row>
    <row r="154" spans="2:17" x14ac:dyDescent="0.3">
      <c r="B154" s="173"/>
      <c r="C154" s="173"/>
      <c r="D154" s="20"/>
      <c r="E154" s="137"/>
      <c r="F154" s="137"/>
      <c r="G154" s="137"/>
      <c r="H154" s="137"/>
      <c r="I154" s="137"/>
      <c r="J154" s="137"/>
      <c r="K154" s="137"/>
      <c r="L154" s="137"/>
      <c r="M154" s="137"/>
      <c r="N154" s="137"/>
      <c r="O154" s="137"/>
      <c r="P154" s="137"/>
      <c r="Q154" s="137"/>
    </row>
    <row r="155" spans="2:17" x14ac:dyDescent="0.3">
      <c r="B155" s="173"/>
      <c r="C155" s="173"/>
      <c r="D155" s="20"/>
      <c r="E155" s="137"/>
      <c r="F155" s="137"/>
      <c r="G155" s="137"/>
      <c r="H155" s="137"/>
      <c r="I155" s="137"/>
      <c r="J155" s="137"/>
      <c r="K155" s="137"/>
      <c r="L155" s="137"/>
      <c r="M155" s="137"/>
      <c r="N155" s="137"/>
      <c r="O155" s="137"/>
      <c r="P155" s="137"/>
      <c r="Q155" s="137"/>
    </row>
    <row r="156" spans="2:17" x14ac:dyDescent="0.3">
      <c r="B156" s="173"/>
      <c r="C156" s="173"/>
      <c r="D156" s="20"/>
      <c r="E156" s="137"/>
      <c r="F156" s="137"/>
      <c r="G156" s="137"/>
      <c r="H156" s="137"/>
      <c r="I156" s="137"/>
      <c r="J156" s="137"/>
      <c r="K156" s="137"/>
      <c r="L156" s="137"/>
      <c r="M156" s="137"/>
      <c r="N156" s="137"/>
      <c r="O156" s="137"/>
      <c r="P156" s="137"/>
      <c r="Q156" s="137"/>
    </row>
    <row r="157" spans="2:17" x14ac:dyDescent="0.3">
      <c r="B157" s="173"/>
      <c r="C157" s="173"/>
      <c r="D157" s="20"/>
      <c r="E157" s="137"/>
      <c r="F157" s="137"/>
      <c r="G157" s="137"/>
      <c r="H157" s="137"/>
      <c r="I157" s="137"/>
      <c r="J157" s="137"/>
      <c r="K157" s="137"/>
      <c r="L157" s="137"/>
      <c r="M157" s="137"/>
      <c r="N157" s="137"/>
      <c r="O157" s="137"/>
      <c r="P157" s="137"/>
      <c r="Q157" s="137"/>
    </row>
    <row r="158" spans="2:17" x14ac:dyDescent="0.3">
      <c r="B158" s="173"/>
      <c r="C158" s="173"/>
      <c r="D158" s="20"/>
      <c r="E158" s="137"/>
      <c r="F158" s="137"/>
      <c r="G158" s="137"/>
      <c r="H158" s="137"/>
      <c r="I158" s="137"/>
      <c r="J158" s="137"/>
      <c r="K158" s="137"/>
      <c r="L158" s="137"/>
      <c r="M158" s="137"/>
      <c r="N158" s="137"/>
      <c r="O158" s="137"/>
      <c r="P158" s="137"/>
      <c r="Q158" s="137"/>
    </row>
    <row r="159" spans="2:17" x14ac:dyDescent="0.3">
      <c r="B159" s="173"/>
      <c r="C159" s="173"/>
      <c r="D159" s="20"/>
      <c r="E159" s="137"/>
      <c r="F159" s="137"/>
      <c r="G159" s="137"/>
      <c r="H159" s="137"/>
      <c r="I159" s="137"/>
      <c r="J159" s="137"/>
      <c r="K159" s="137"/>
      <c r="L159" s="137"/>
      <c r="M159" s="137"/>
      <c r="N159" s="137"/>
      <c r="O159" s="137"/>
      <c r="P159" s="137"/>
      <c r="Q159" s="137"/>
    </row>
    <row r="160" spans="2:17" x14ac:dyDescent="0.3">
      <c r="B160" s="173"/>
      <c r="C160" s="173"/>
      <c r="D160" s="20"/>
      <c r="E160" s="137"/>
      <c r="F160" s="137"/>
      <c r="G160" s="137"/>
      <c r="H160" s="137"/>
      <c r="I160" s="137"/>
      <c r="J160" s="137"/>
      <c r="K160" s="137"/>
      <c r="L160" s="137"/>
      <c r="M160" s="137"/>
      <c r="N160" s="137"/>
      <c r="O160" s="137"/>
      <c r="P160" s="137"/>
      <c r="Q160" s="137"/>
    </row>
    <row r="161" spans="2:17" x14ac:dyDescent="0.3">
      <c r="B161" s="173"/>
      <c r="C161" s="173"/>
      <c r="D161" s="20"/>
      <c r="E161" s="137"/>
      <c r="F161" s="137"/>
      <c r="G161" s="137"/>
      <c r="H161" s="137"/>
      <c r="I161" s="137"/>
      <c r="J161" s="137"/>
      <c r="K161" s="137"/>
      <c r="L161" s="137"/>
      <c r="M161" s="137"/>
      <c r="N161" s="137"/>
      <c r="O161" s="137"/>
      <c r="P161" s="137"/>
      <c r="Q161" s="137"/>
    </row>
    <row r="162" spans="2:17" x14ac:dyDescent="0.3">
      <c r="B162" s="173"/>
      <c r="C162" s="173"/>
      <c r="D162" s="20"/>
      <c r="E162" s="137"/>
      <c r="F162" s="137"/>
      <c r="G162" s="137"/>
      <c r="H162" s="137"/>
      <c r="I162" s="137"/>
      <c r="J162" s="137"/>
      <c r="K162" s="137"/>
      <c r="L162" s="137"/>
      <c r="M162" s="137"/>
      <c r="N162" s="137"/>
      <c r="O162" s="137"/>
      <c r="P162" s="137"/>
      <c r="Q162" s="137"/>
    </row>
    <row r="163" spans="2:17" x14ac:dyDescent="0.3">
      <c r="B163" s="173"/>
      <c r="C163" s="173"/>
      <c r="D163" s="20"/>
      <c r="E163" s="137"/>
      <c r="F163" s="137"/>
      <c r="G163" s="137"/>
      <c r="H163" s="137"/>
      <c r="I163" s="137"/>
      <c r="J163" s="137"/>
      <c r="K163" s="137"/>
      <c r="L163" s="137"/>
      <c r="M163" s="137"/>
      <c r="N163" s="137"/>
      <c r="O163" s="137"/>
      <c r="P163" s="137"/>
      <c r="Q163" s="137"/>
    </row>
    <row r="164" spans="2:17" x14ac:dyDescent="0.3">
      <c r="B164" s="173"/>
      <c r="C164" s="173"/>
      <c r="D164" s="20"/>
      <c r="E164" s="137"/>
      <c r="F164" s="137"/>
      <c r="G164" s="137"/>
      <c r="H164" s="137"/>
      <c r="I164" s="137"/>
      <c r="J164" s="137"/>
      <c r="K164" s="137"/>
      <c r="L164" s="137"/>
      <c r="M164" s="137"/>
      <c r="N164" s="137"/>
      <c r="O164" s="137"/>
      <c r="P164" s="137"/>
      <c r="Q164" s="137"/>
    </row>
    <row r="165" spans="2:17" x14ac:dyDescent="0.3">
      <c r="B165" s="173"/>
      <c r="C165" s="173"/>
      <c r="D165" s="20"/>
      <c r="E165" s="137"/>
      <c r="F165" s="137"/>
      <c r="G165" s="137"/>
      <c r="H165" s="137"/>
      <c r="I165" s="137"/>
      <c r="J165" s="137"/>
      <c r="K165" s="137"/>
      <c r="L165" s="137"/>
      <c r="M165" s="137"/>
      <c r="N165" s="137"/>
      <c r="O165" s="137"/>
      <c r="P165" s="137"/>
      <c r="Q165" s="137"/>
    </row>
    <row r="166" spans="2:17" x14ac:dyDescent="0.3">
      <c r="B166" s="173"/>
      <c r="C166" s="173"/>
      <c r="D166" s="20"/>
      <c r="E166" s="137"/>
      <c r="F166" s="137"/>
      <c r="G166" s="137"/>
      <c r="H166" s="137"/>
      <c r="I166" s="137"/>
      <c r="J166" s="137"/>
      <c r="K166" s="137"/>
      <c r="L166" s="137"/>
      <c r="M166" s="137"/>
      <c r="N166" s="137"/>
      <c r="O166" s="137"/>
      <c r="P166" s="137"/>
      <c r="Q166" s="137"/>
    </row>
    <row r="167" spans="2:17" x14ac:dyDescent="0.3">
      <c r="B167" s="173"/>
      <c r="C167" s="173"/>
      <c r="D167" s="20"/>
      <c r="E167" s="137"/>
      <c r="F167" s="137"/>
      <c r="G167" s="137"/>
      <c r="H167" s="137"/>
      <c r="I167" s="137"/>
      <c r="J167" s="137"/>
      <c r="K167" s="137"/>
      <c r="L167" s="137"/>
      <c r="M167" s="137"/>
      <c r="N167" s="137"/>
      <c r="O167" s="137"/>
      <c r="P167" s="137"/>
      <c r="Q167" s="137"/>
    </row>
    <row r="168" spans="2:17" x14ac:dyDescent="0.3">
      <c r="B168" s="173"/>
      <c r="C168" s="173"/>
      <c r="D168" s="20"/>
      <c r="E168" s="137"/>
      <c r="F168" s="137"/>
      <c r="G168" s="137"/>
      <c r="H168" s="137"/>
      <c r="I168" s="137"/>
      <c r="J168" s="137"/>
      <c r="K168" s="137"/>
      <c r="L168" s="137"/>
      <c r="M168" s="137"/>
      <c r="N168" s="137"/>
      <c r="O168" s="137"/>
      <c r="P168" s="137"/>
      <c r="Q168" s="137"/>
    </row>
    <row r="169" spans="2:17" x14ac:dyDescent="0.3">
      <c r="B169" s="173"/>
      <c r="C169" s="173"/>
      <c r="D169" s="20"/>
      <c r="E169" s="137"/>
      <c r="F169" s="137"/>
      <c r="G169" s="137"/>
      <c r="H169" s="137"/>
      <c r="I169" s="137"/>
      <c r="J169" s="137"/>
      <c r="K169" s="137"/>
      <c r="L169" s="137"/>
      <c r="M169" s="137"/>
      <c r="N169" s="137"/>
      <c r="O169" s="137"/>
      <c r="P169" s="137"/>
      <c r="Q169" s="137"/>
    </row>
    <row r="170" spans="2:17" x14ac:dyDescent="0.3">
      <c r="B170" s="173"/>
      <c r="C170" s="173"/>
      <c r="D170" s="20"/>
      <c r="E170" s="137"/>
      <c r="F170" s="137"/>
      <c r="G170" s="137"/>
      <c r="H170" s="137"/>
      <c r="I170" s="137"/>
      <c r="J170" s="137"/>
      <c r="K170" s="137"/>
      <c r="L170" s="137"/>
      <c r="M170" s="137"/>
      <c r="N170" s="137"/>
      <c r="O170" s="137"/>
      <c r="P170" s="137"/>
      <c r="Q170" s="137"/>
    </row>
    <row r="171" spans="2:17" x14ac:dyDescent="0.3">
      <c r="B171" s="173"/>
      <c r="C171" s="173"/>
      <c r="D171" s="20"/>
      <c r="E171" s="137"/>
      <c r="F171" s="137"/>
      <c r="G171" s="137"/>
      <c r="H171" s="137"/>
      <c r="I171" s="137"/>
      <c r="J171" s="137"/>
      <c r="K171" s="137"/>
      <c r="L171" s="137"/>
      <c r="M171" s="137"/>
      <c r="N171" s="137"/>
      <c r="O171" s="137"/>
      <c r="P171" s="137"/>
      <c r="Q171" s="137"/>
    </row>
    <row r="172" spans="2:17" x14ac:dyDescent="0.3">
      <c r="B172" s="173"/>
      <c r="C172" s="173"/>
      <c r="D172" s="20"/>
      <c r="E172" s="137"/>
      <c r="F172" s="137"/>
      <c r="G172" s="137"/>
      <c r="H172" s="137"/>
      <c r="I172" s="137"/>
      <c r="J172" s="137"/>
      <c r="K172" s="137"/>
      <c r="L172" s="137"/>
      <c r="M172" s="137"/>
      <c r="N172" s="137"/>
      <c r="O172" s="137"/>
      <c r="P172" s="137"/>
      <c r="Q172" s="137"/>
    </row>
    <row r="173" spans="2:17" x14ac:dyDescent="0.3">
      <c r="B173" s="173"/>
      <c r="C173" s="173"/>
      <c r="D173" s="20"/>
      <c r="E173" s="137"/>
      <c r="F173" s="137"/>
      <c r="G173" s="137"/>
      <c r="H173" s="137"/>
      <c r="I173" s="137"/>
      <c r="J173" s="137"/>
      <c r="K173" s="137"/>
      <c r="L173" s="137"/>
      <c r="M173" s="137"/>
      <c r="N173" s="137"/>
      <c r="O173" s="137"/>
      <c r="P173" s="137"/>
      <c r="Q173" s="137"/>
    </row>
    <row r="174" spans="2:17" x14ac:dyDescent="0.3">
      <c r="B174" s="173"/>
      <c r="C174" s="173"/>
      <c r="D174" s="20"/>
      <c r="E174" s="137"/>
      <c r="F174" s="137"/>
      <c r="G174" s="137"/>
      <c r="H174" s="137"/>
      <c r="I174" s="137"/>
      <c r="J174" s="137"/>
      <c r="K174" s="137"/>
      <c r="L174" s="137"/>
      <c r="M174" s="137"/>
      <c r="N174" s="137"/>
      <c r="O174" s="137"/>
      <c r="P174" s="137"/>
      <c r="Q174" s="137"/>
    </row>
    <row r="175" spans="2:17" x14ac:dyDescent="0.3">
      <c r="B175" s="173"/>
      <c r="C175" s="173"/>
      <c r="D175" s="20"/>
      <c r="E175" s="137"/>
      <c r="F175" s="137"/>
      <c r="G175" s="137"/>
      <c r="H175" s="137"/>
      <c r="I175" s="137"/>
      <c r="J175" s="137"/>
      <c r="K175" s="137"/>
      <c r="L175" s="137"/>
      <c r="M175" s="137"/>
      <c r="N175" s="137"/>
      <c r="O175" s="137"/>
      <c r="P175" s="137"/>
      <c r="Q175" s="137"/>
    </row>
    <row r="176" spans="2:17" x14ac:dyDescent="0.3">
      <c r="B176" s="173"/>
      <c r="C176" s="173"/>
      <c r="D176" s="20"/>
      <c r="E176" s="137"/>
      <c r="F176" s="137"/>
      <c r="G176" s="137"/>
      <c r="H176" s="137"/>
      <c r="I176" s="137"/>
      <c r="J176" s="137"/>
      <c r="K176" s="137"/>
      <c r="L176" s="137"/>
      <c r="M176" s="137"/>
      <c r="N176" s="137"/>
      <c r="O176" s="137"/>
      <c r="P176" s="137"/>
      <c r="Q176" s="137"/>
    </row>
    <row r="177" spans="2:17" x14ac:dyDescent="0.3">
      <c r="B177" s="173"/>
      <c r="C177" s="173"/>
      <c r="D177" s="20"/>
      <c r="E177" s="137"/>
      <c r="F177" s="137"/>
      <c r="G177" s="137"/>
      <c r="H177" s="137"/>
      <c r="I177" s="137"/>
      <c r="J177" s="137"/>
      <c r="K177" s="137"/>
      <c r="L177" s="137"/>
      <c r="M177" s="137"/>
      <c r="N177" s="137"/>
      <c r="O177" s="137"/>
      <c r="P177" s="137"/>
      <c r="Q177" s="137"/>
    </row>
    <row r="178" spans="2:17" x14ac:dyDescent="0.3">
      <c r="B178" s="173"/>
      <c r="C178" s="173"/>
      <c r="D178" s="20"/>
      <c r="E178" s="137"/>
      <c r="F178" s="137"/>
      <c r="G178" s="137"/>
      <c r="H178" s="137"/>
      <c r="I178" s="137"/>
      <c r="J178" s="137"/>
      <c r="K178" s="137"/>
      <c r="L178" s="137"/>
      <c r="M178" s="137"/>
      <c r="N178" s="137"/>
      <c r="O178" s="137"/>
      <c r="P178" s="137"/>
      <c r="Q178" s="137"/>
    </row>
    <row r="179" spans="2:17" x14ac:dyDescent="0.3">
      <c r="B179" s="173"/>
      <c r="C179" s="173"/>
      <c r="D179" s="20"/>
      <c r="E179" s="137"/>
      <c r="F179" s="137"/>
      <c r="G179" s="137"/>
      <c r="H179" s="137"/>
      <c r="I179" s="137"/>
      <c r="J179" s="137"/>
      <c r="K179" s="137"/>
      <c r="L179" s="137"/>
      <c r="M179" s="137"/>
      <c r="N179" s="137"/>
      <c r="O179" s="137"/>
      <c r="P179" s="137"/>
      <c r="Q179" s="137"/>
    </row>
    <row r="180" spans="2:17" x14ac:dyDescent="0.3">
      <c r="B180" s="173"/>
      <c r="C180" s="173"/>
      <c r="D180" s="20"/>
      <c r="E180" s="137"/>
      <c r="F180" s="137"/>
      <c r="G180" s="137"/>
      <c r="H180" s="137"/>
      <c r="I180" s="137"/>
      <c r="J180" s="137"/>
      <c r="K180" s="137"/>
      <c r="L180" s="137"/>
      <c r="M180" s="137"/>
      <c r="N180" s="137"/>
      <c r="O180" s="137"/>
      <c r="P180" s="137"/>
      <c r="Q180" s="137"/>
    </row>
    <row r="181" spans="2:17" x14ac:dyDescent="0.3">
      <c r="B181" s="173"/>
      <c r="C181" s="173"/>
      <c r="D181" s="20"/>
      <c r="E181" s="137"/>
      <c r="F181" s="137"/>
      <c r="G181" s="137"/>
      <c r="H181" s="137"/>
      <c r="I181" s="137"/>
      <c r="J181" s="137"/>
      <c r="K181" s="137"/>
      <c r="L181" s="137"/>
      <c r="M181" s="137"/>
      <c r="N181" s="137"/>
      <c r="O181" s="137"/>
      <c r="P181" s="137"/>
      <c r="Q181" s="137"/>
    </row>
    <row r="182" spans="2:17" x14ac:dyDescent="0.3">
      <c r="B182" s="173"/>
      <c r="C182" s="173"/>
      <c r="D182" s="20"/>
      <c r="E182" s="137"/>
      <c r="F182" s="137"/>
      <c r="G182" s="137"/>
      <c r="H182" s="137"/>
      <c r="I182" s="137"/>
      <c r="J182" s="137"/>
      <c r="K182" s="137"/>
      <c r="L182" s="137"/>
      <c r="M182" s="137"/>
      <c r="N182" s="137"/>
      <c r="O182" s="137"/>
      <c r="P182" s="137"/>
      <c r="Q182" s="137"/>
    </row>
    <row r="183" spans="2:17" x14ac:dyDescent="0.3">
      <c r="B183" s="173"/>
      <c r="C183" s="173"/>
      <c r="D183" s="20"/>
      <c r="E183" s="137"/>
      <c r="F183" s="137"/>
      <c r="G183" s="137"/>
      <c r="H183" s="137"/>
      <c r="I183" s="137"/>
      <c r="J183" s="137"/>
      <c r="K183" s="137"/>
      <c r="L183" s="137"/>
      <c r="M183" s="137"/>
      <c r="N183" s="137"/>
      <c r="O183" s="137"/>
      <c r="P183" s="137"/>
      <c r="Q183" s="137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4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indexed="20"/>
    <outlinePr applyStyles="1" summaryBelow="0"/>
    <pageSetUpPr fitToPage="1"/>
  </sheetPr>
  <dimension ref="A2:S183"/>
  <sheetViews>
    <sheetView workbookViewId="0">
      <selection activeCell="A2" sqref="A2:D2"/>
    </sheetView>
  </sheetViews>
  <sheetFormatPr defaultColWidth="9.1796875" defaultRowHeight="13" x14ac:dyDescent="0.3"/>
  <cols>
    <col min="1" max="1" width="81.453125" style="150" customWidth="1"/>
    <col min="2" max="2" width="14.26953125" style="186" customWidth="1"/>
    <col min="3" max="3" width="15.453125" style="186" customWidth="1"/>
    <col min="4" max="4" width="10.26953125" style="33" customWidth="1"/>
    <col min="5" max="16384" width="9.1796875" style="150"/>
  </cols>
  <sheetData>
    <row r="2" spans="1:19" ht="18.5" x14ac:dyDescent="0.45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31.08.2024</v>
      </c>
      <c r="B2" s="3"/>
      <c r="C2" s="3"/>
      <c r="D2" s="3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</row>
    <row r="3" spans="1:19" ht="18.5" x14ac:dyDescent="0.45">
      <c r="A3" s="1" t="s">
        <v>169</v>
      </c>
      <c r="B3" s="1"/>
      <c r="C3" s="1"/>
      <c r="D3" s="1"/>
    </row>
    <row r="4" spans="1:19" x14ac:dyDescent="0.3">
      <c r="B4" s="173"/>
      <c r="C4" s="173"/>
      <c r="D4" s="20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</row>
    <row r="5" spans="1:19" s="140" customFormat="1" x14ac:dyDescent="0.3">
      <c r="B5" s="175"/>
      <c r="C5" s="175"/>
      <c r="D5" s="140" t="str">
        <f>VALVAL</f>
        <v>млрд. одиниць</v>
      </c>
    </row>
    <row r="6" spans="1:19" s="111" customFormat="1" x14ac:dyDescent="0.25">
      <c r="A6" s="126"/>
      <c r="B6" s="34" t="s">
        <v>170</v>
      </c>
      <c r="C6" s="34" t="s">
        <v>173</v>
      </c>
      <c r="D6" s="125" t="s">
        <v>195</v>
      </c>
    </row>
    <row r="7" spans="1:19" s="130" customFormat="1" ht="15.5" x14ac:dyDescent="0.25">
      <c r="A7" s="58" t="s">
        <v>155</v>
      </c>
      <c r="B7" s="118">
        <f>SUM(B8:B46)</f>
        <v>154.68978262838002</v>
      </c>
      <c r="C7" s="118">
        <f>SUM(C8:C46)</f>
        <v>6371.6876154330603</v>
      </c>
      <c r="D7" s="221">
        <f>SUM(D8:D46)</f>
        <v>1.0000009999999999</v>
      </c>
    </row>
    <row r="8" spans="1:19" s="133" customFormat="1" x14ac:dyDescent="0.25">
      <c r="A8" s="176" t="s">
        <v>84</v>
      </c>
      <c r="B8" s="197">
        <v>40.953888996160003</v>
      </c>
      <c r="C8" s="197">
        <v>1686.8947831379</v>
      </c>
      <c r="D8" s="23">
        <v>0.26474900000000001</v>
      </c>
    </row>
    <row r="9" spans="1:19" s="223" customFormat="1" x14ac:dyDescent="0.25">
      <c r="A9" s="176" t="s">
        <v>179</v>
      </c>
      <c r="B9" s="197">
        <v>1.5434822666500001</v>
      </c>
      <c r="C9" s="197">
        <v>63.576188911849997</v>
      </c>
      <c r="D9" s="23">
        <v>9.9780000000000008E-3</v>
      </c>
    </row>
    <row r="10" spans="1:19" s="132" customFormat="1" x14ac:dyDescent="0.25">
      <c r="A10" s="21" t="s">
        <v>117</v>
      </c>
      <c r="B10" s="74">
        <v>2.3176690000000001E-5</v>
      </c>
      <c r="C10" s="74">
        <v>9.5465000000000003E-4</v>
      </c>
      <c r="D10" s="191">
        <v>0</v>
      </c>
    </row>
    <row r="11" spans="1:19" x14ac:dyDescent="0.3">
      <c r="A11" s="69" t="s">
        <v>160</v>
      </c>
      <c r="B11" s="56">
        <v>19.044165083999999</v>
      </c>
      <c r="C11" s="56">
        <v>784.43106422646997</v>
      </c>
      <c r="D11" s="171">
        <v>0.123112</v>
      </c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</row>
    <row r="12" spans="1:19" x14ac:dyDescent="0.3">
      <c r="A12" s="69" t="s">
        <v>12</v>
      </c>
      <c r="B12" s="56">
        <v>2.6298653062900001</v>
      </c>
      <c r="C12" s="56">
        <v>108.32441495162</v>
      </c>
      <c r="D12" s="171">
        <v>1.7000999999999999E-2</v>
      </c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</row>
    <row r="13" spans="1:19" x14ac:dyDescent="0.3">
      <c r="A13" s="69" t="s">
        <v>172</v>
      </c>
      <c r="B13" s="56">
        <v>77.784952940569994</v>
      </c>
      <c r="C13" s="56">
        <v>3203.9699901131098</v>
      </c>
      <c r="D13" s="171">
        <v>0.50284499999999999</v>
      </c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</row>
    <row r="14" spans="1:19" x14ac:dyDescent="0.3">
      <c r="A14" s="69" t="s">
        <v>129</v>
      </c>
      <c r="B14" s="56">
        <v>8.3735498441500003</v>
      </c>
      <c r="C14" s="56">
        <v>344.90735543545998</v>
      </c>
      <c r="D14" s="171">
        <v>5.4130999999999999E-2</v>
      </c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</row>
    <row r="15" spans="1:19" x14ac:dyDescent="0.3">
      <c r="A15" s="69" t="s">
        <v>189</v>
      </c>
      <c r="B15" s="56">
        <v>4.3598550138699999</v>
      </c>
      <c r="C15" s="56">
        <v>179.58286400665</v>
      </c>
      <c r="D15" s="171">
        <v>2.8185000000000002E-2</v>
      </c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</row>
    <row r="16" spans="1:19" x14ac:dyDescent="0.3">
      <c r="B16" s="173"/>
      <c r="C16" s="173"/>
      <c r="D16" s="20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</row>
    <row r="17" spans="2:17" x14ac:dyDescent="0.3">
      <c r="B17" s="173"/>
      <c r="C17" s="173"/>
      <c r="D17" s="20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</row>
    <row r="18" spans="2:17" x14ac:dyDescent="0.3">
      <c r="B18" s="173"/>
      <c r="C18" s="173"/>
      <c r="D18" s="20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</row>
    <row r="19" spans="2:17" x14ac:dyDescent="0.3">
      <c r="B19" s="173"/>
      <c r="C19" s="173"/>
      <c r="D19" s="20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</row>
    <row r="20" spans="2:17" x14ac:dyDescent="0.3">
      <c r="B20" s="173"/>
      <c r="C20" s="173"/>
      <c r="D20" s="20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</row>
    <row r="21" spans="2:17" x14ac:dyDescent="0.3">
      <c r="B21" s="173"/>
      <c r="C21" s="173"/>
      <c r="D21" s="20"/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</row>
    <row r="22" spans="2:17" x14ac:dyDescent="0.3">
      <c r="B22" s="173"/>
      <c r="C22" s="173"/>
      <c r="D22" s="20"/>
      <c r="E22" s="137"/>
      <c r="F22" s="137"/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37"/>
    </row>
    <row r="23" spans="2:17" x14ac:dyDescent="0.3">
      <c r="B23" s="173"/>
      <c r="C23" s="173"/>
      <c r="D23" s="20"/>
      <c r="E23" s="137"/>
      <c r="F23" s="137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</row>
    <row r="24" spans="2:17" x14ac:dyDescent="0.3">
      <c r="B24" s="173"/>
      <c r="C24" s="173"/>
      <c r="D24" s="20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</row>
    <row r="25" spans="2:17" x14ac:dyDescent="0.3">
      <c r="B25" s="173"/>
      <c r="C25" s="173"/>
      <c r="D25" s="20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</row>
    <row r="26" spans="2:17" x14ac:dyDescent="0.3">
      <c r="B26" s="173"/>
      <c r="C26" s="173"/>
      <c r="D26" s="20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</row>
    <row r="27" spans="2:17" x14ac:dyDescent="0.3">
      <c r="B27" s="173"/>
      <c r="C27" s="173"/>
      <c r="D27" s="20"/>
      <c r="E27" s="137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7"/>
    </row>
    <row r="28" spans="2:17" x14ac:dyDescent="0.3">
      <c r="B28" s="173"/>
      <c r="C28" s="173"/>
      <c r="D28" s="20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</row>
    <row r="29" spans="2:17" x14ac:dyDescent="0.3">
      <c r="B29" s="173"/>
      <c r="C29" s="173"/>
      <c r="D29" s="20"/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</row>
    <row r="30" spans="2:17" x14ac:dyDescent="0.3">
      <c r="B30" s="173"/>
      <c r="C30" s="173"/>
      <c r="D30" s="20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</row>
    <row r="31" spans="2:17" x14ac:dyDescent="0.3">
      <c r="B31" s="173"/>
      <c r="C31" s="173"/>
      <c r="D31" s="20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</row>
    <row r="32" spans="2:17" x14ac:dyDescent="0.3">
      <c r="B32" s="173"/>
      <c r="C32" s="173"/>
      <c r="D32" s="20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</row>
    <row r="33" spans="2:17" x14ac:dyDescent="0.3">
      <c r="B33" s="173"/>
      <c r="C33" s="173"/>
      <c r="D33" s="20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</row>
    <row r="34" spans="2:17" x14ac:dyDescent="0.3">
      <c r="B34" s="173"/>
      <c r="C34" s="173"/>
      <c r="D34" s="20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</row>
    <row r="35" spans="2:17" x14ac:dyDescent="0.3">
      <c r="B35" s="173"/>
      <c r="C35" s="173"/>
      <c r="D35" s="20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</row>
    <row r="36" spans="2:17" x14ac:dyDescent="0.3">
      <c r="B36" s="173"/>
      <c r="C36" s="173"/>
      <c r="D36" s="20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</row>
    <row r="37" spans="2:17" x14ac:dyDescent="0.3">
      <c r="B37" s="173"/>
      <c r="C37" s="173"/>
      <c r="D37" s="20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</row>
    <row r="38" spans="2:17" x14ac:dyDescent="0.3">
      <c r="B38" s="173"/>
      <c r="C38" s="173"/>
      <c r="D38" s="20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</row>
    <row r="39" spans="2:17" x14ac:dyDescent="0.3">
      <c r="B39" s="173"/>
      <c r="C39" s="173"/>
      <c r="D39" s="20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</row>
    <row r="40" spans="2:17" x14ac:dyDescent="0.3">
      <c r="B40" s="173"/>
      <c r="C40" s="173"/>
      <c r="D40" s="20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</row>
    <row r="41" spans="2:17" x14ac:dyDescent="0.3">
      <c r="B41" s="173"/>
      <c r="C41" s="173"/>
      <c r="D41" s="20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</row>
    <row r="42" spans="2:17" x14ac:dyDescent="0.3">
      <c r="B42" s="173"/>
      <c r="C42" s="173"/>
      <c r="D42" s="20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</row>
    <row r="43" spans="2:17" x14ac:dyDescent="0.3">
      <c r="B43" s="173"/>
      <c r="C43" s="173"/>
      <c r="D43" s="20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</row>
    <row r="44" spans="2:17" x14ac:dyDescent="0.3">
      <c r="B44" s="173"/>
      <c r="C44" s="173"/>
      <c r="D44" s="20"/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</row>
    <row r="45" spans="2:17" x14ac:dyDescent="0.3">
      <c r="B45" s="173"/>
      <c r="C45" s="173"/>
      <c r="D45" s="20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</row>
    <row r="46" spans="2:17" x14ac:dyDescent="0.3">
      <c r="B46" s="173"/>
      <c r="C46" s="173"/>
      <c r="D46" s="20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</row>
    <row r="47" spans="2:17" x14ac:dyDescent="0.3">
      <c r="B47" s="173"/>
      <c r="C47" s="173"/>
      <c r="D47" s="20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</row>
    <row r="48" spans="2:17" x14ac:dyDescent="0.3">
      <c r="B48" s="173"/>
      <c r="C48" s="173"/>
      <c r="D48" s="20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</row>
    <row r="49" spans="2:17" x14ac:dyDescent="0.3">
      <c r="B49" s="173"/>
      <c r="C49" s="173"/>
      <c r="D49" s="20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</row>
    <row r="50" spans="2:17" x14ac:dyDescent="0.3">
      <c r="B50" s="173"/>
      <c r="C50" s="173"/>
      <c r="D50" s="20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</row>
    <row r="51" spans="2:17" x14ac:dyDescent="0.3">
      <c r="B51" s="173"/>
      <c r="C51" s="173"/>
      <c r="D51" s="20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</row>
    <row r="52" spans="2:17" x14ac:dyDescent="0.3">
      <c r="B52" s="173"/>
      <c r="C52" s="173"/>
      <c r="D52" s="20"/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137"/>
      <c r="P52" s="137"/>
      <c r="Q52" s="137"/>
    </row>
    <row r="53" spans="2:17" x14ac:dyDescent="0.3">
      <c r="B53" s="173"/>
      <c r="C53" s="173"/>
      <c r="D53" s="20"/>
      <c r="E53" s="137"/>
      <c r="F53" s="137"/>
      <c r="G53" s="137"/>
      <c r="H53" s="137"/>
      <c r="I53" s="137"/>
      <c r="J53" s="137"/>
      <c r="K53" s="137"/>
      <c r="L53" s="137"/>
      <c r="M53" s="137"/>
      <c r="N53" s="137"/>
      <c r="O53" s="137"/>
      <c r="P53" s="137"/>
      <c r="Q53" s="137"/>
    </row>
    <row r="54" spans="2:17" x14ac:dyDescent="0.3">
      <c r="B54" s="173"/>
      <c r="C54" s="173"/>
      <c r="D54" s="20"/>
      <c r="E54" s="137"/>
      <c r="F54" s="137"/>
      <c r="G54" s="137"/>
      <c r="H54" s="137"/>
      <c r="I54" s="137"/>
      <c r="J54" s="137"/>
      <c r="K54" s="137"/>
      <c r="L54" s="137"/>
      <c r="M54" s="137"/>
      <c r="N54" s="137"/>
      <c r="O54" s="137"/>
      <c r="P54" s="137"/>
      <c r="Q54" s="137"/>
    </row>
    <row r="55" spans="2:17" x14ac:dyDescent="0.3">
      <c r="B55" s="173"/>
      <c r="C55" s="173"/>
      <c r="D55" s="20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  <c r="Q55" s="137"/>
    </row>
    <row r="56" spans="2:17" x14ac:dyDescent="0.3">
      <c r="B56" s="173"/>
      <c r="C56" s="173"/>
      <c r="D56" s="20"/>
      <c r="E56" s="137"/>
      <c r="F56" s="137"/>
      <c r="G56" s="137"/>
      <c r="H56" s="137"/>
      <c r="I56" s="137"/>
      <c r="J56" s="137"/>
      <c r="K56" s="137"/>
      <c r="L56" s="137"/>
      <c r="M56" s="137"/>
      <c r="N56" s="137"/>
      <c r="O56" s="137"/>
      <c r="P56" s="137"/>
      <c r="Q56" s="137"/>
    </row>
    <row r="57" spans="2:17" x14ac:dyDescent="0.3">
      <c r="B57" s="173"/>
      <c r="C57" s="173"/>
      <c r="D57" s="20"/>
      <c r="E57" s="137"/>
      <c r="F57" s="137"/>
      <c r="G57" s="137"/>
      <c r="H57" s="137"/>
      <c r="I57" s="137"/>
      <c r="J57" s="137"/>
      <c r="K57" s="137"/>
      <c r="L57" s="137"/>
      <c r="M57" s="137"/>
      <c r="N57" s="137"/>
      <c r="O57" s="137"/>
      <c r="P57" s="137"/>
      <c r="Q57" s="137"/>
    </row>
    <row r="58" spans="2:17" x14ac:dyDescent="0.3">
      <c r="B58" s="173"/>
      <c r="C58" s="173"/>
      <c r="D58" s="20"/>
      <c r="E58" s="137"/>
      <c r="F58" s="137"/>
      <c r="G58" s="137"/>
      <c r="H58" s="137"/>
      <c r="I58" s="137"/>
      <c r="J58" s="137"/>
      <c r="K58" s="137"/>
      <c r="L58" s="137"/>
      <c r="M58" s="137"/>
      <c r="N58" s="137"/>
      <c r="O58" s="137"/>
      <c r="P58" s="137"/>
      <c r="Q58" s="137"/>
    </row>
    <row r="59" spans="2:17" x14ac:dyDescent="0.3">
      <c r="B59" s="173"/>
      <c r="C59" s="173"/>
      <c r="D59" s="20"/>
      <c r="E59" s="137"/>
      <c r="F59" s="137"/>
      <c r="G59" s="137"/>
      <c r="H59" s="137"/>
      <c r="I59" s="137"/>
      <c r="J59" s="137"/>
      <c r="K59" s="137"/>
      <c r="L59" s="137"/>
      <c r="M59" s="137"/>
      <c r="N59" s="137"/>
      <c r="O59" s="137"/>
      <c r="P59" s="137"/>
      <c r="Q59" s="137"/>
    </row>
    <row r="60" spans="2:17" x14ac:dyDescent="0.3">
      <c r="B60" s="173"/>
      <c r="C60" s="173"/>
      <c r="D60" s="20"/>
      <c r="E60" s="137"/>
      <c r="F60" s="137"/>
      <c r="G60" s="137"/>
      <c r="H60" s="137"/>
      <c r="I60" s="137"/>
      <c r="J60" s="137"/>
      <c r="K60" s="137"/>
      <c r="L60" s="137"/>
      <c r="M60" s="137"/>
      <c r="N60" s="137"/>
      <c r="O60" s="137"/>
      <c r="P60" s="137"/>
      <c r="Q60" s="137"/>
    </row>
    <row r="61" spans="2:17" x14ac:dyDescent="0.3">
      <c r="B61" s="173"/>
      <c r="C61" s="173"/>
      <c r="D61" s="20"/>
      <c r="E61" s="137"/>
      <c r="F61" s="137"/>
      <c r="G61" s="137"/>
      <c r="H61" s="137"/>
      <c r="I61" s="137"/>
      <c r="J61" s="137"/>
      <c r="K61" s="137"/>
      <c r="L61" s="137"/>
      <c r="M61" s="137"/>
      <c r="N61" s="137"/>
      <c r="O61" s="137"/>
      <c r="P61" s="137"/>
      <c r="Q61" s="137"/>
    </row>
    <row r="62" spans="2:17" x14ac:dyDescent="0.3">
      <c r="B62" s="173"/>
      <c r="C62" s="173"/>
      <c r="D62" s="20"/>
      <c r="E62" s="137"/>
      <c r="F62" s="137"/>
      <c r="G62" s="137"/>
      <c r="H62" s="137"/>
      <c r="I62" s="137"/>
      <c r="J62" s="137"/>
      <c r="K62" s="137"/>
      <c r="L62" s="137"/>
      <c r="M62" s="137"/>
      <c r="N62" s="137"/>
      <c r="O62" s="137"/>
      <c r="P62" s="137"/>
      <c r="Q62" s="137"/>
    </row>
    <row r="63" spans="2:17" x14ac:dyDescent="0.3">
      <c r="B63" s="173"/>
      <c r="C63" s="173"/>
      <c r="D63" s="20"/>
      <c r="E63" s="137"/>
      <c r="F63" s="137"/>
      <c r="G63" s="137"/>
      <c r="H63" s="137"/>
      <c r="I63" s="137"/>
      <c r="J63" s="137"/>
      <c r="K63" s="137"/>
      <c r="L63" s="137"/>
      <c r="M63" s="137"/>
      <c r="N63" s="137"/>
      <c r="O63" s="137"/>
      <c r="P63" s="137"/>
      <c r="Q63" s="137"/>
    </row>
    <row r="64" spans="2:17" x14ac:dyDescent="0.3">
      <c r="B64" s="173"/>
      <c r="C64" s="173"/>
      <c r="D64" s="20"/>
      <c r="E64" s="137"/>
      <c r="F64" s="137"/>
      <c r="G64" s="137"/>
      <c r="H64" s="137"/>
      <c r="I64" s="137"/>
      <c r="J64" s="137"/>
      <c r="K64" s="137"/>
      <c r="L64" s="137"/>
      <c r="M64" s="137"/>
      <c r="N64" s="137"/>
      <c r="O64" s="137"/>
      <c r="P64" s="137"/>
      <c r="Q64" s="137"/>
    </row>
    <row r="65" spans="2:17" x14ac:dyDescent="0.3">
      <c r="B65" s="173"/>
      <c r="C65" s="173"/>
      <c r="D65" s="20"/>
      <c r="E65" s="137"/>
      <c r="F65" s="137"/>
      <c r="G65" s="137"/>
      <c r="H65" s="137"/>
      <c r="I65" s="137"/>
      <c r="J65" s="137"/>
      <c r="K65" s="137"/>
      <c r="L65" s="137"/>
      <c r="M65" s="137"/>
      <c r="N65" s="137"/>
      <c r="O65" s="137"/>
      <c r="P65" s="137"/>
      <c r="Q65" s="137"/>
    </row>
    <row r="66" spans="2:17" x14ac:dyDescent="0.3">
      <c r="B66" s="173"/>
      <c r="C66" s="173"/>
      <c r="D66" s="20"/>
      <c r="E66" s="137"/>
      <c r="F66" s="137"/>
      <c r="G66" s="137"/>
      <c r="H66" s="137"/>
      <c r="I66" s="137"/>
      <c r="J66" s="137"/>
      <c r="K66" s="137"/>
      <c r="L66" s="137"/>
      <c r="M66" s="137"/>
      <c r="N66" s="137"/>
      <c r="O66" s="137"/>
      <c r="P66" s="137"/>
      <c r="Q66" s="137"/>
    </row>
    <row r="67" spans="2:17" x14ac:dyDescent="0.3">
      <c r="B67" s="173"/>
      <c r="C67" s="173"/>
      <c r="D67" s="20"/>
      <c r="E67" s="137"/>
      <c r="F67" s="137"/>
      <c r="G67" s="137"/>
      <c r="H67" s="137"/>
      <c r="I67" s="137"/>
      <c r="J67" s="137"/>
      <c r="K67" s="137"/>
      <c r="L67" s="137"/>
      <c r="M67" s="137"/>
      <c r="N67" s="137"/>
      <c r="O67" s="137"/>
      <c r="P67" s="137"/>
      <c r="Q67" s="137"/>
    </row>
    <row r="68" spans="2:17" x14ac:dyDescent="0.3">
      <c r="B68" s="173"/>
      <c r="C68" s="173"/>
      <c r="D68" s="20"/>
      <c r="E68" s="137"/>
      <c r="F68" s="137"/>
      <c r="G68" s="137"/>
      <c r="H68" s="137"/>
      <c r="I68" s="137"/>
      <c r="J68" s="137"/>
      <c r="K68" s="137"/>
      <c r="L68" s="137"/>
      <c r="M68" s="137"/>
      <c r="N68" s="137"/>
      <c r="O68" s="137"/>
      <c r="P68" s="137"/>
      <c r="Q68" s="137"/>
    </row>
    <row r="69" spans="2:17" x14ac:dyDescent="0.3">
      <c r="B69" s="173"/>
      <c r="C69" s="173"/>
      <c r="D69" s="20"/>
      <c r="E69" s="137"/>
      <c r="F69" s="137"/>
      <c r="G69" s="137"/>
      <c r="H69" s="137"/>
      <c r="I69" s="137"/>
      <c r="J69" s="137"/>
      <c r="K69" s="137"/>
      <c r="L69" s="137"/>
      <c r="M69" s="137"/>
      <c r="N69" s="137"/>
      <c r="O69" s="137"/>
      <c r="P69" s="137"/>
      <c r="Q69" s="137"/>
    </row>
    <row r="70" spans="2:17" x14ac:dyDescent="0.3">
      <c r="B70" s="173"/>
      <c r="C70" s="173"/>
      <c r="D70" s="20"/>
      <c r="E70" s="137"/>
      <c r="F70" s="137"/>
      <c r="G70" s="137"/>
      <c r="H70" s="137"/>
      <c r="I70" s="137"/>
      <c r="J70" s="137"/>
      <c r="K70" s="137"/>
      <c r="L70" s="137"/>
      <c r="M70" s="137"/>
      <c r="N70" s="137"/>
      <c r="O70" s="137"/>
      <c r="P70" s="137"/>
      <c r="Q70" s="137"/>
    </row>
    <row r="71" spans="2:17" x14ac:dyDescent="0.3">
      <c r="B71" s="173"/>
      <c r="C71" s="173"/>
      <c r="D71" s="20"/>
      <c r="E71" s="137"/>
      <c r="F71" s="137"/>
      <c r="G71" s="137"/>
      <c r="H71" s="137"/>
      <c r="I71" s="137"/>
      <c r="J71" s="137"/>
      <c r="K71" s="137"/>
      <c r="L71" s="137"/>
      <c r="M71" s="137"/>
      <c r="N71" s="137"/>
      <c r="O71" s="137"/>
      <c r="P71" s="137"/>
      <c r="Q71" s="137"/>
    </row>
    <row r="72" spans="2:17" x14ac:dyDescent="0.3">
      <c r="B72" s="173"/>
      <c r="C72" s="173"/>
      <c r="D72" s="20"/>
      <c r="E72" s="137"/>
      <c r="F72" s="137"/>
      <c r="G72" s="137"/>
      <c r="H72" s="137"/>
      <c r="I72" s="137"/>
      <c r="J72" s="137"/>
      <c r="K72" s="137"/>
      <c r="L72" s="137"/>
      <c r="M72" s="137"/>
      <c r="N72" s="137"/>
      <c r="O72" s="137"/>
      <c r="P72" s="137"/>
      <c r="Q72" s="137"/>
    </row>
    <row r="73" spans="2:17" x14ac:dyDescent="0.3">
      <c r="B73" s="173"/>
      <c r="C73" s="173"/>
      <c r="D73" s="20"/>
      <c r="E73" s="137"/>
      <c r="F73" s="137"/>
      <c r="G73" s="137"/>
      <c r="H73" s="137"/>
      <c r="I73" s="137"/>
      <c r="J73" s="137"/>
      <c r="K73" s="137"/>
      <c r="L73" s="137"/>
      <c r="M73" s="137"/>
      <c r="N73" s="137"/>
      <c r="O73" s="137"/>
      <c r="P73" s="137"/>
      <c r="Q73" s="137"/>
    </row>
    <row r="74" spans="2:17" x14ac:dyDescent="0.3">
      <c r="B74" s="173"/>
      <c r="C74" s="173"/>
      <c r="D74" s="20"/>
      <c r="E74" s="137"/>
      <c r="F74" s="137"/>
      <c r="G74" s="137"/>
      <c r="H74" s="137"/>
      <c r="I74" s="137"/>
      <c r="J74" s="137"/>
      <c r="K74" s="137"/>
      <c r="L74" s="137"/>
      <c r="M74" s="137"/>
      <c r="N74" s="137"/>
      <c r="O74" s="137"/>
      <c r="P74" s="137"/>
      <c r="Q74" s="137"/>
    </row>
    <row r="75" spans="2:17" x14ac:dyDescent="0.3">
      <c r="B75" s="173"/>
      <c r="C75" s="173"/>
      <c r="D75" s="20"/>
      <c r="E75" s="137"/>
      <c r="F75" s="137"/>
      <c r="G75" s="137"/>
      <c r="H75" s="137"/>
      <c r="I75" s="137"/>
      <c r="J75" s="137"/>
      <c r="K75" s="137"/>
      <c r="L75" s="137"/>
      <c r="M75" s="137"/>
      <c r="N75" s="137"/>
      <c r="O75" s="137"/>
      <c r="P75" s="137"/>
      <c r="Q75" s="137"/>
    </row>
    <row r="76" spans="2:17" x14ac:dyDescent="0.3">
      <c r="B76" s="173"/>
      <c r="C76" s="173"/>
      <c r="D76" s="20"/>
      <c r="E76" s="137"/>
      <c r="F76" s="137"/>
      <c r="G76" s="137"/>
      <c r="H76" s="137"/>
      <c r="I76" s="137"/>
      <c r="J76" s="137"/>
      <c r="K76" s="137"/>
      <c r="L76" s="137"/>
      <c r="M76" s="137"/>
      <c r="N76" s="137"/>
      <c r="O76" s="137"/>
      <c r="P76" s="137"/>
      <c r="Q76" s="137"/>
    </row>
    <row r="77" spans="2:17" x14ac:dyDescent="0.3">
      <c r="B77" s="173"/>
      <c r="C77" s="173"/>
      <c r="D77" s="20"/>
      <c r="E77" s="137"/>
      <c r="F77" s="137"/>
      <c r="G77" s="137"/>
      <c r="H77" s="137"/>
      <c r="I77" s="137"/>
      <c r="J77" s="137"/>
      <c r="K77" s="137"/>
      <c r="L77" s="137"/>
      <c r="M77" s="137"/>
      <c r="N77" s="137"/>
      <c r="O77" s="137"/>
      <c r="P77" s="137"/>
      <c r="Q77" s="137"/>
    </row>
    <row r="78" spans="2:17" x14ac:dyDescent="0.3">
      <c r="B78" s="173"/>
      <c r="C78" s="173"/>
      <c r="D78" s="20"/>
      <c r="E78" s="137"/>
      <c r="F78" s="137"/>
      <c r="G78" s="137"/>
      <c r="H78" s="137"/>
      <c r="I78" s="137"/>
      <c r="J78" s="137"/>
      <c r="K78" s="137"/>
      <c r="L78" s="137"/>
      <c r="M78" s="137"/>
      <c r="N78" s="137"/>
      <c r="O78" s="137"/>
      <c r="P78" s="137"/>
      <c r="Q78" s="137"/>
    </row>
    <row r="79" spans="2:17" x14ac:dyDescent="0.3">
      <c r="B79" s="173"/>
      <c r="C79" s="173"/>
      <c r="D79" s="20"/>
      <c r="E79" s="137"/>
      <c r="F79" s="137"/>
      <c r="G79" s="137"/>
      <c r="H79" s="137"/>
      <c r="I79" s="137"/>
      <c r="J79" s="137"/>
      <c r="K79" s="137"/>
      <c r="L79" s="137"/>
      <c r="M79" s="137"/>
      <c r="N79" s="137"/>
      <c r="O79" s="137"/>
      <c r="P79" s="137"/>
      <c r="Q79" s="137"/>
    </row>
    <row r="80" spans="2:17" x14ac:dyDescent="0.3">
      <c r="B80" s="173"/>
      <c r="C80" s="173"/>
      <c r="D80" s="20"/>
      <c r="E80" s="137"/>
      <c r="F80" s="137"/>
      <c r="G80" s="137"/>
      <c r="H80" s="137"/>
      <c r="I80" s="137"/>
      <c r="J80" s="137"/>
      <c r="K80" s="137"/>
      <c r="L80" s="137"/>
      <c r="M80" s="137"/>
      <c r="N80" s="137"/>
      <c r="O80" s="137"/>
      <c r="P80" s="137"/>
      <c r="Q80" s="137"/>
    </row>
    <row r="81" spans="2:17" x14ac:dyDescent="0.3">
      <c r="B81" s="173"/>
      <c r="C81" s="173"/>
      <c r="D81" s="20"/>
      <c r="E81" s="137"/>
      <c r="F81" s="137"/>
      <c r="G81" s="137"/>
      <c r="H81" s="137"/>
      <c r="I81" s="137"/>
      <c r="J81" s="137"/>
      <c r="K81" s="137"/>
      <c r="L81" s="137"/>
      <c r="M81" s="137"/>
      <c r="N81" s="137"/>
      <c r="O81" s="137"/>
      <c r="P81" s="137"/>
      <c r="Q81" s="137"/>
    </row>
    <row r="82" spans="2:17" x14ac:dyDescent="0.3">
      <c r="B82" s="173"/>
      <c r="C82" s="173"/>
      <c r="D82" s="20"/>
      <c r="E82" s="137"/>
      <c r="F82" s="137"/>
      <c r="G82" s="137"/>
      <c r="H82" s="137"/>
      <c r="I82" s="137"/>
      <c r="J82" s="137"/>
      <c r="K82" s="137"/>
      <c r="L82" s="137"/>
      <c r="M82" s="137"/>
      <c r="N82" s="137"/>
      <c r="O82" s="137"/>
      <c r="P82" s="137"/>
      <c r="Q82" s="137"/>
    </row>
    <row r="83" spans="2:17" x14ac:dyDescent="0.3">
      <c r="B83" s="173"/>
      <c r="C83" s="173"/>
      <c r="D83" s="20"/>
      <c r="E83" s="137"/>
      <c r="F83" s="137"/>
      <c r="G83" s="137"/>
      <c r="H83" s="137"/>
      <c r="I83" s="137"/>
      <c r="J83" s="137"/>
      <c r="K83" s="137"/>
      <c r="L83" s="137"/>
      <c r="M83" s="137"/>
      <c r="N83" s="137"/>
      <c r="O83" s="137"/>
      <c r="P83" s="137"/>
      <c r="Q83" s="137"/>
    </row>
    <row r="84" spans="2:17" x14ac:dyDescent="0.3">
      <c r="B84" s="173"/>
      <c r="C84" s="173"/>
      <c r="D84" s="20"/>
      <c r="E84" s="137"/>
      <c r="F84" s="137"/>
      <c r="G84" s="137"/>
      <c r="H84" s="137"/>
      <c r="I84" s="137"/>
      <c r="J84" s="137"/>
      <c r="K84" s="137"/>
      <c r="L84" s="137"/>
      <c r="M84" s="137"/>
      <c r="N84" s="137"/>
      <c r="O84" s="137"/>
      <c r="P84" s="137"/>
      <c r="Q84" s="137"/>
    </row>
    <row r="85" spans="2:17" x14ac:dyDescent="0.3">
      <c r="B85" s="173"/>
      <c r="C85" s="173"/>
      <c r="D85" s="20"/>
      <c r="E85" s="137"/>
      <c r="F85" s="137"/>
      <c r="G85" s="137"/>
      <c r="H85" s="137"/>
      <c r="I85" s="137"/>
      <c r="J85" s="137"/>
      <c r="K85" s="137"/>
      <c r="L85" s="137"/>
      <c r="M85" s="137"/>
      <c r="N85" s="137"/>
      <c r="O85" s="137"/>
      <c r="P85" s="137"/>
      <c r="Q85" s="137"/>
    </row>
    <row r="86" spans="2:17" x14ac:dyDescent="0.3">
      <c r="B86" s="173"/>
      <c r="C86" s="173"/>
      <c r="D86" s="20"/>
      <c r="E86" s="137"/>
      <c r="F86" s="137"/>
      <c r="G86" s="137"/>
      <c r="H86" s="137"/>
      <c r="I86" s="137"/>
      <c r="J86" s="137"/>
      <c r="K86" s="137"/>
      <c r="L86" s="137"/>
      <c r="M86" s="137"/>
      <c r="N86" s="137"/>
      <c r="O86" s="137"/>
      <c r="P86" s="137"/>
      <c r="Q86" s="137"/>
    </row>
    <row r="87" spans="2:17" x14ac:dyDescent="0.3">
      <c r="B87" s="173"/>
      <c r="C87" s="173"/>
      <c r="D87" s="20"/>
      <c r="E87" s="137"/>
      <c r="F87" s="137"/>
      <c r="G87" s="137"/>
      <c r="H87" s="137"/>
      <c r="I87" s="137"/>
      <c r="J87" s="137"/>
      <c r="K87" s="137"/>
      <c r="L87" s="137"/>
      <c r="M87" s="137"/>
      <c r="N87" s="137"/>
      <c r="O87" s="137"/>
      <c r="P87" s="137"/>
      <c r="Q87" s="137"/>
    </row>
    <row r="88" spans="2:17" x14ac:dyDescent="0.3">
      <c r="B88" s="173"/>
      <c r="C88" s="173"/>
      <c r="D88" s="20"/>
      <c r="E88" s="137"/>
      <c r="F88" s="137"/>
      <c r="G88" s="137"/>
      <c r="H88" s="137"/>
      <c r="I88" s="137"/>
      <c r="J88" s="137"/>
      <c r="K88" s="137"/>
      <c r="L88" s="137"/>
      <c r="M88" s="137"/>
      <c r="N88" s="137"/>
      <c r="O88" s="137"/>
      <c r="P88" s="137"/>
      <c r="Q88" s="137"/>
    </row>
    <row r="89" spans="2:17" x14ac:dyDescent="0.3">
      <c r="B89" s="173"/>
      <c r="C89" s="173"/>
      <c r="D89" s="20"/>
      <c r="E89" s="137"/>
      <c r="F89" s="137"/>
      <c r="G89" s="137"/>
      <c r="H89" s="137"/>
      <c r="I89" s="137"/>
      <c r="J89" s="137"/>
      <c r="K89" s="137"/>
      <c r="L89" s="137"/>
      <c r="M89" s="137"/>
      <c r="N89" s="137"/>
      <c r="O89" s="137"/>
      <c r="P89" s="137"/>
      <c r="Q89" s="137"/>
    </row>
    <row r="90" spans="2:17" x14ac:dyDescent="0.3">
      <c r="B90" s="173"/>
      <c r="C90" s="173"/>
      <c r="D90" s="20"/>
      <c r="E90" s="137"/>
      <c r="F90" s="137"/>
      <c r="G90" s="137"/>
      <c r="H90" s="137"/>
      <c r="I90" s="137"/>
      <c r="J90" s="137"/>
      <c r="K90" s="137"/>
      <c r="L90" s="137"/>
      <c r="M90" s="137"/>
      <c r="N90" s="137"/>
      <c r="O90" s="137"/>
      <c r="P90" s="137"/>
      <c r="Q90" s="137"/>
    </row>
    <row r="91" spans="2:17" x14ac:dyDescent="0.3">
      <c r="B91" s="173"/>
      <c r="C91" s="173"/>
      <c r="D91" s="20"/>
      <c r="E91" s="137"/>
      <c r="F91" s="137"/>
      <c r="G91" s="137"/>
      <c r="H91" s="137"/>
      <c r="I91" s="137"/>
      <c r="J91" s="137"/>
      <c r="K91" s="137"/>
      <c r="L91" s="137"/>
      <c r="M91" s="137"/>
      <c r="N91" s="137"/>
      <c r="O91" s="137"/>
      <c r="P91" s="137"/>
      <c r="Q91" s="137"/>
    </row>
    <row r="92" spans="2:17" x14ac:dyDescent="0.3">
      <c r="B92" s="173"/>
      <c r="C92" s="173"/>
      <c r="D92" s="20"/>
      <c r="E92" s="137"/>
      <c r="F92" s="137"/>
      <c r="G92" s="137"/>
      <c r="H92" s="137"/>
      <c r="I92" s="137"/>
      <c r="J92" s="137"/>
      <c r="K92" s="137"/>
      <c r="L92" s="137"/>
      <c r="M92" s="137"/>
      <c r="N92" s="137"/>
      <c r="O92" s="137"/>
      <c r="P92" s="137"/>
      <c r="Q92" s="137"/>
    </row>
    <row r="93" spans="2:17" x14ac:dyDescent="0.3">
      <c r="B93" s="173"/>
      <c r="C93" s="173"/>
      <c r="D93" s="20"/>
      <c r="E93" s="137"/>
      <c r="F93" s="137"/>
      <c r="G93" s="137"/>
      <c r="H93" s="137"/>
      <c r="I93" s="137"/>
      <c r="J93" s="137"/>
      <c r="K93" s="137"/>
      <c r="L93" s="137"/>
      <c r="M93" s="137"/>
      <c r="N93" s="137"/>
      <c r="O93" s="137"/>
      <c r="P93" s="137"/>
      <c r="Q93" s="137"/>
    </row>
    <row r="94" spans="2:17" x14ac:dyDescent="0.3">
      <c r="B94" s="173"/>
      <c r="C94" s="173"/>
      <c r="D94" s="20"/>
      <c r="E94" s="137"/>
      <c r="F94" s="137"/>
      <c r="G94" s="137"/>
      <c r="H94" s="137"/>
      <c r="I94" s="137"/>
      <c r="J94" s="137"/>
      <c r="K94" s="137"/>
      <c r="L94" s="137"/>
      <c r="M94" s="137"/>
      <c r="N94" s="137"/>
      <c r="O94" s="137"/>
      <c r="P94" s="137"/>
      <c r="Q94" s="137"/>
    </row>
    <row r="95" spans="2:17" x14ac:dyDescent="0.3">
      <c r="B95" s="173"/>
      <c r="C95" s="173"/>
      <c r="D95" s="20"/>
      <c r="E95" s="137"/>
      <c r="F95" s="137"/>
      <c r="G95" s="137"/>
      <c r="H95" s="137"/>
      <c r="I95" s="137"/>
      <c r="J95" s="137"/>
      <c r="K95" s="137"/>
      <c r="L95" s="137"/>
      <c r="M95" s="137"/>
      <c r="N95" s="137"/>
      <c r="O95" s="137"/>
      <c r="P95" s="137"/>
      <c r="Q95" s="137"/>
    </row>
    <row r="96" spans="2:17" x14ac:dyDescent="0.3">
      <c r="B96" s="173"/>
      <c r="C96" s="173"/>
      <c r="D96" s="20"/>
      <c r="E96" s="137"/>
      <c r="F96" s="137"/>
      <c r="G96" s="137"/>
      <c r="H96" s="137"/>
      <c r="I96" s="137"/>
      <c r="J96" s="137"/>
      <c r="K96" s="137"/>
      <c r="L96" s="137"/>
      <c r="M96" s="137"/>
      <c r="N96" s="137"/>
      <c r="O96" s="137"/>
      <c r="P96" s="137"/>
      <c r="Q96" s="137"/>
    </row>
    <row r="97" spans="2:17" x14ac:dyDescent="0.3">
      <c r="B97" s="173"/>
      <c r="C97" s="173"/>
      <c r="D97" s="20"/>
      <c r="E97" s="137"/>
      <c r="F97" s="137"/>
      <c r="G97" s="137"/>
      <c r="H97" s="137"/>
      <c r="I97" s="137"/>
      <c r="J97" s="137"/>
      <c r="K97" s="137"/>
      <c r="L97" s="137"/>
      <c r="M97" s="137"/>
      <c r="N97" s="137"/>
      <c r="O97" s="137"/>
      <c r="P97" s="137"/>
      <c r="Q97" s="137"/>
    </row>
    <row r="98" spans="2:17" x14ac:dyDescent="0.3">
      <c r="B98" s="173"/>
      <c r="C98" s="173"/>
      <c r="D98" s="20"/>
      <c r="E98" s="137"/>
      <c r="F98" s="137"/>
      <c r="G98" s="137"/>
      <c r="H98" s="137"/>
      <c r="I98" s="137"/>
      <c r="J98" s="137"/>
      <c r="K98" s="137"/>
      <c r="L98" s="137"/>
      <c r="M98" s="137"/>
      <c r="N98" s="137"/>
      <c r="O98" s="137"/>
      <c r="P98" s="137"/>
      <c r="Q98" s="137"/>
    </row>
    <row r="99" spans="2:17" x14ac:dyDescent="0.3">
      <c r="B99" s="173"/>
      <c r="C99" s="173"/>
      <c r="D99" s="20"/>
      <c r="E99" s="137"/>
      <c r="F99" s="137"/>
      <c r="G99" s="137"/>
      <c r="H99" s="137"/>
      <c r="I99" s="137"/>
      <c r="J99" s="137"/>
      <c r="K99" s="137"/>
      <c r="L99" s="137"/>
      <c r="M99" s="137"/>
      <c r="N99" s="137"/>
      <c r="O99" s="137"/>
      <c r="P99" s="137"/>
      <c r="Q99" s="137"/>
    </row>
    <row r="100" spans="2:17" x14ac:dyDescent="0.3">
      <c r="B100" s="173"/>
      <c r="C100" s="173"/>
      <c r="D100" s="20"/>
      <c r="E100" s="137"/>
      <c r="F100" s="137"/>
      <c r="G100" s="137"/>
      <c r="H100" s="137"/>
      <c r="I100" s="137"/>
      <c r="J100" s="137"/>
      <c r="K100" s="137"/>
      <c r="L100" s="137"/>
      <c r="M100" s="137"/>
      <c r="N100" s="137"/>
      <c r="O100" s="137"/>
      <c r="P100" s="137"/>
      <c r="Q100" s="137"/>
    </row>
    <row r="101" spans="2:17" x14ac:dyDescent="0.3">
      <c r="B101" s="173"/>
      <c r="C101" s="173"/>
      <c r="D101" s="20"/>
      <c r="E101" s="137"/>
      <c r="F101" s="137"/>
      <c r="G101" s="137"/>
      <c r="H101" s="137"/>
      <c r="I101" s="137"/>
      <c r="J101" s="137"/>
      <c r="K101" s="137"/>
      <c r="L101" s="137"/>
      <c r="M101" s="137"/>
      <c r="N101" s="137"/>
      <c r="O101" s="137"/>
      <c r="P101" s="137"/>
      <c r="Q101" s="137"/>
    </row>
    <row r="102" spans="2:17" x14ac:dyDescent="0.3">
      <c r="B102" s="173"/>
      <c r="C102" s="173"/>
      <c r="D102" s="20"/>
      <c r="E102" s="137"/>
      <c r="F102" s="137"/>
      <c r="G102" s="137"/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</row>
    <row r="103" spans="2:17" x14ac:dyDescent="0.3">
      <c r="B103" s="173"/>
      <c r="C103" s="173"/>
      <c r="D103" s="20"/>
      <c r="E103" s="137"/>
      <c r="F103" s="137"/>
      <c r="G103" s="137"/>
      <c r="H103" s="137"/>
      <c r="I103" s="137"/>
      <c r="J103" s="137"/>
      <c r="K103" s="137"/>
      <c r="L103" s="137"/>
      <c r="M103" s="137"/>
      <c r="N103" s="137"/>
      <c r="O103" s="137"/>
      <c r="P103" s="137"/>
      <c r="Q103" s="137"/>
    </row>
    <row r="104" spans="2:17" x14ac:dyDescent="0.3">
      <c r="B104" s="173"/>
      <c r="C104" s="173"/>
      <c r="D104" s="20"/>
      <c r="E104" s="137"/>
      <c r="F104" s="137"/>
      <c r="G104" s="137"/>
      <c r="H104" s="137"/>
      <c r="I104" s="137"/>
      <c r="J104" s="137"/>
      <c r="K104" s="137"/>
      <c r="L104" s="137"/>
      <c r="M104" s="137"/>
      <c r="N104" s="137"/>
      <c r="O104" s="137"/>
      <c r="P104" s="137"/>
      <c r="Q104" s="137"/>
    </row>
    <row r="105" spans="2:17" x14ac:dyDescent="0.3">
      <c r="B105" s="173"/>
      <c r="C105" s="173"/>
      <c r="D105" s="20"/>
      <c r="E105" s="137"/>
      <c r="F105" s="137"/>
      <c r="G105" s="137"/>
      <c r="H105" s="137"/>
      <c r="I105" s="137"/>
      <c r="J105" s="137"/>
      <c r="K105" s="137"/>
      <c r="L105" s="137"/>
      <c r="M105" s="137"/>
      <c r="N105" s="137"/>
      <c r="O105" s="137"/>
      <c r="P105" s="137"/>
      <c r="Q105" s="137"/>
    </row>
    <row r="106" spans="2:17" x14ac:dyDescent="0.3">
      <c r="B106" s="173"/>
      <c r="C106" s="173"/>
      <c r="D106" s="20"/>
      <c r="E106" s="137"/>
      <c r="F106" s="137"/>
      <c r="G106" s="137"/>
      <c r="H106" s="137"/>
      <c r="I106" s="137"/>
      <c r="J106" s="137"/>
      <c r="K106" s="137"/>
      <c r="L106" s="137"/>
      <c r="M106" s="137"/>
      <c r="N106" s="137"/>
      <c r="O106" s="137"/>
      <c r="P106" s="137"/>
      <c r="Q106" s="137"/>
    </row>
    <row r="107" spans="2:17" x14ac:dyDescent="0.3">
      <c r="B107" s="173"/>
      <c r="C107" s="173"/>
      <c r="D107" s="20"/>
      <c r="E107" s="137"/>
      <c r="F107" s="137"/>
      <c r="G107" s="137"/>
      <c r="H107" s="137"/>
      <c r="I107" s="137"/>
      <c r="J107" s="137"/>
      <c r="K107" s="137"/>
      <c r="L107" s="137"/>
      <c r="M107" s="137"/>
      <c r="N107" s="137"/>
      <c r="O107" s="137"/>
      <c r="P107" s="137"/>
      <c r="Q107" s="137"/>
    </row>
    <row r="108" spans="2:17" x14ac:dyDescent="0.3">
      <c r="B108" s="173"/>
      <c r="C108" s="173"/>
      <c r="D108" s="20"/>
      <c r="E108" s="137"/>
      <c r="F108" s="137"/>
      <c r="G108" s="137"/>
      <c r="H108" s="137"/>
      <c r="I108" s="137"/>
      <c r="J108" s="137"/>
      <c r="K108" s="137"/>
      <c r="L108" s="137"/>
      <c r="M108" s="137"/>
      <c r="N108" s="137"/>
      <c r="O108" s="137"/>
      <c r="P108" s="137"/>
      <c r="Q108" s="137"/>
    </row>
    <row r="109" spans="2:17" x14ac:dyDescent="0.3">
      <c r="B109" s="173"/>
      <c r="C109" s="173"/>
      <c r="D109" s="20"/>
      <c r="E109" s="137"/>
      <c r="F109" s="137"/>
      <c r="G109" s="137"/>
      <c r="H109" s="137"/>
      <c r="I109" s="137"/>
      <c r="J109" s="137"/>
      <c r="K109" s="137"/>
      <c r="L109" s="137"/>
      <c r="M109" s="137"/>
      <c r="N109" s="137"/>
      <c r="O109" s="137"/>
      <c r="P109" s="137"/>
      <c r="Q109" s="137"/>
    </row>
    <row r="110" spans="2:17" x14ac:dyDescent="0.3">
      <c r="B110" s="173"/>
      <c r="C110" s="173"/>
      <c r="D110" s="20"/>
      <c r="E110" s="137"/>
      <c r="F110" s="137"/>
      <c r="G110" s="137"/>
      <c r="H110" s="137"/>
      <c r="I110" s="137"/>
      <c r="J110" s="137"/>
      <c r="K110" s="137"/>
      <c r="L110" s="137"/>
      <c r="M110" s="137"/>
      <c r="N110" s="137"/>
      <c r="O110" s="137"/>
      <c r="P110" s="137"/>
      <c r="Q110" s="137"/>
    </row>
    <row r="111" spans="2:17" x14ac:dyDescent="0.3">
      <c r="B111" s="173"/>
      <c r="C111" s="173"/>
      <c r="D111" s="20"/>
      <c r="E111" s="137"/>
      <c r="F111" s="137"/>
      <c r="G111" s="137"/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</row>
    <row r="112" spans="2:17" x14ac:dyDescent="0.3">
      <c r="B112" s="173"/>
      <c r="C112" s="173"/>
      <c r="D112" s="20"/>
      <c r="E112" s="137"/>
      <c r="F112" s="137"/>
      <c r="G112" s="137"/>
      <c r="H112" s="137"/>
      <c r="I112" s="137"/>
      <c r="J112" s="137"/>
      <c r="K112" s="137"/>
      <c r="L112" s="137"/>
      <c r="M112" s="137"/>
      <c r="N112" s="137"/>
      <c r="O112" s="137"/>
      <c r="P112" s="137"/>
      <c r="Q112" s="137"/>
    </row>
    <row r="113" spans="2:17" x14ac:dyDescent="0.3">
      <c r="B113" s="173"/>
      <c r="C113" s="173"/>
      <c r="D113" s="20"/>
      <c r="E113" s="137"/>
      <c r="F113" s="137"/>
      <c r="G113" s="137"/>
      <c r="H113" s="137"/>
      <c r="I113" s="137"/>
      <c r="J113" s="137"/>
      <c r="K113" s="137"/>
      <c r="L113" s="137"/>
      <c r="M113" s="137"/>
      <c r="N113" s="137"/>
      <c r="O113" s="137"/>
      <c r="P113" s="137"/>
      <c r="Q113" s="137"/>
    </row>
    <row r="114" spans="2:17" x14ac:dyDescent="0.3">
      <c r="B114" s="173"/>
      <c r="C114" s="173"/>
      <c r="D114" s="20"/>
      <c r="E114" s="137"/>
      <c r="F114" s="137"/>
      <c r="G114" s="137"/>
      <c r="H114" s="137"/>
      <c r="I114" s="137"/>
      <c r="J114" s="137"/>
      <c r="K114" s="137"/>
      <c r="L114" s="137"/>
      <c r="M114" s="137"/>
      <c r="N114" s="137"/>
      <c r="O114" s="137"/>
      <c r="P114" s="137"/>
      <c r="Q114" s="137"/>
    </row>
    <row r="115" spans="2:17" x14ac:dyDescent="0.3">
      <c r="B115" s="173"/>
      <c r="C115" s="173"/>
      <c r="D115" s="20"/>
      <c r="E115" s="137"/>
      <c r="F115" s="137"/>
      <c r="G115" s="137"/>
      <c r="H115" s="137"/>
      <c r="I115" s="137"/>
      <c r="J115" s="137"/>
      <c r="K115" s="137"/>
      <c r="L115" s="137"/>
      <c r="M115" s="137"/>
      <c r="N115" s="137"/>
      <c r="O115" s="137"/>
      <c r="P115" s="137"/>
      <c r="Q115" s="137"/>
    </row>
    <row r="116" spans="2:17" x14ac:dyDescent="0.3">
      <c r="B116" s="173"/>
      <c r="C116" s="173"/>
      <c r="D116" s="20"/>
      <c r="E116" s="137"/>
      <c r="F116" s="137"/>
      <c r="G116" s="137"/>
      <c r="H116" s="137"/>
      <c r="I116" s="137"/>
      <c r="J116" s="137"/>
      <c r="K116" s="137"/>
      <c r="L116" s="137"/>
      <c r="M116" s="137"/>
      <c r="N116" s="137"/>
      <c r="O116" s="137"/>
      <c r="P116" s="137"/>
      <c r="Q116" s="137"/>
    </row>
    <row r="117" spans="2:17" x14ac:dyDescent="0.3">
      <c r="B117" s="173"/>
      <c r="C117" s="173"/>
      <c r="D117" s="20"/>
      <c r="E117" s="137"/>
      <c r="F117" s="137"/>
      <c r="G117" s="137"/>
      <c r="H117" s="137"/>
      <c r="I117" s="137"/>
      <c r="J117" s="137"/>
      <c r="K117" s="137"/>
      <c r="L117" s="137"/>
      <c r="M117" s="137"/>
      <c r="N117" s="137"/>
      <c r="O117" s="137"/>
      <c r="P117" s="137"/>
      <c r="Q117" s="137"/>
    </row>
    <row r="118" spans="2:17" x14ac:dyDescent="0.3">
      <c r="B118" s="173"/>
      <c r="C118" s="173"/>
      <c r="D118" s="20"/>
      <c r="E118" s="137"/>
      <c r="F118" s="137"/>
      <c r="G118" s="137"/>
      <c r="H118" s="137"/>
      <c r="I118" s="137"/>
      <c r="J118" s="137"/>
      <c r="K118" s="137"/>
      <c r="L118" s="137"/>
      <c r="M118" s="137"/>
      <c r="N118" s="137"/>
      <c r="O118" s="137"/>
      <c r="P118" s="137"/>
      <c r="Q118" s="137"/>
    </row>
    <row r="119" spans="2:17" x14ac:dyDescent="0.3">
      <c r="B119" s="173"/>
      <c r="C119" s="173"/>
      <c r="D119" s="20"/>
      <c r="E119" s="137"/>
      <c r="F119" s="137"/>
      <c r="G119" s="137"/>
      <c r="H119" s="137"/>
      <c r="I119" s="137"/>
      <c r="J119" s="137"/>
      <c r="K119" s="137"/>
      <c r="L119" s="137"/>
      <c r="M119" s="137"/>
      <c r="N119" s="137"/>
      <c r="O119" s="137"/>
      <c r="P119" s="137"/>
      <c r="Q119" s="137"/>
    </row>
    <row r="120" spans="2:17" x14ac:dyDescent="0.3">
      <c r="B120" s="173"/>
      <c r="C120" s="173"/>
      <c r="D120" s="20"/>
      <c r="E120" s="137"/>
      <c r="F120" s="137"/>
      <c r="G120" s="137"/>
      <c r="H120" s="137"/>
      <c r="I120" s="137"/>
      <c r="J120" s="137"/>
      <c r="K120" s="137"/>
      <c r="L120" s="137"/>
      <c r="M120" s="137"/>
      <c r="N120" s="137"/>
      <c r="O120" s="137"/>
      <c r="P120" s="137"/>
      <c r="Q120" s="137"/>
    </row>
    <row r="121" spans="2:17" x14ac:dyDescent="0.3">
      <c r="B121" s="173"/>
      <c r="C121" s="173"/>
      <c r="D121" s="20"/>
      <c r="E121" s="137"/>
      <c r="F121" s="137"/>
      <c r="G121" s="137"/>
      <c r="H121" s="137"/>
      <c r="I121" s="137"/>
      <c r="J121" s="137"/>
      <c r="K121" s="137"/>
      <c r="L121" s="137"/>
      <c r="M121" s="137"/>
      <c r="N121" s="137"/>
      <c r="O121" s="137"/>
      <c r="P121" s="137"/>
      <c r="Q121" s="137"/>
    </row>
    <row r="122" spans="2:17" x14ac:dyDescent="0.3">
      <c r="B122" s="173"/>
      <c r="C122" s="173"/>
      <c r="D122" s="20"/>
      <c r="E122" s="137"/>
      <c r="F122" s="137"/>
      <c r="G122" s="137"/>
      <c r="H122" s="137"/>
      <c r="I122" s="137"/>
      <c r="J122" s="137"/>
      <c r="K122" s="137"/>
      <c r="L122" s="137"/>
      <c r="M122" s="137"/>
      <c r="N122" s="137"/>
      <c r="O122" s="137"/>
      <c r="P122" s="137"/>
      <c r="Q122" s="137"/>
    </row>
    <row r="123" spans="2:17" x14ac:dyDescent="0.3">
      <c r="B123" s="173"/>
      <c r="C123" s="173"/>
      <c r="D123" s="20"/>
      <c r="E123" s="137"/>
      <c r="F123" s="137"/>
      <c r="G123" s="137"/>
      <c r="H123" s="137"/>
      <c r="I123" s="137"/>
      <c r="J123" s="137"/>
      <c r="K123" s="137"/>
      <c r="L123" s="137"/>
      <c r="M123" s="137"/>
      <c r="N123" s="137"/>
      <c r="O123" s="137"/>
      <c r="P123" s="137"/>
      <c r="Q123" s="137"/>
    </row>
    <row r="124" spans="2:17" x14ac:dyDescent="0.3">
      <c r="B124" s="173"/>
      <c r="C124" s="173"/>
      <c r="D124" s="20"/>
      <c r="E124" s="137"/>
      <c r="F124" s="137"/>
      <c r="G124" s="137"/>
      <c r="H124" s="137"/>
      <c r="I124" s="137"/>
      <c r="J124" s="137"/>
      <c r="K124" s="137"/>
      <c r="L124" s="137"/>
      <c r="M124" s="137"/>
      <c r="N124" s="137"/>
      <c r="O124" s="137"/>
      <c r="P124" s="137"/>
      <c r="Q124" s="137"/>
    </row>
    <row r="125" spans="2:17" x14ac:dyDescent="0.3">
      <c r="B125" s="173"/>
      <c r="C125" s="173"/>
      <c r="D125" s="20"/>
      <c r="E125" s="137"/>
      <c r="F125" s="137"/>
      <c r="G125" s="137"/>
      <c r="H125" s="137"/>
      <c r="I125" s="137"/>
      <c r="J125" s="137"/>
      <c r="K125" s="137"/>
      <c r="L125" s="137"/>
      <c r="M125" s="137"/>
      <c r="N125" s="137"/>
      <c r="O125" s="137"/>
      <c r="P125" s="137"/>
      <c r="Q125" s="137"/>
    </row>
    <row r="126" spans="2:17" x14ac:dyDescent="0.3">
      <c r="B126" s="173"/>
      <c r="C126" s="173"/>
      <c r="D126" s="20"/>
      <c r="E126" s="137"/>
      <c r="F126" s="137"/>
      <c r="G126" s="137"/>
      <c r="H126" s="137"/>
      <c r="I126" s="137"/>
      <c r="J126" s="137"/>
      <c r="K126" s="137"/>
      <c r="L126" s="137"/>
      <c r="M126" s="137"/>
      <c r="N126" s="137"/>
      <c r="O126" s="137"/>
      <c r="P126" s="137"/>
      <c r="Q126" s="137"/>
    </row>
    <row r="127" spans="2:17" x14ac:dyDescent="0.3">
      <c r="B127" s="173"/>
      <c r="C127" s="173"/>
      <c r="D127" s="20"/>
      <c r="E127" s="137"/>
      <c r="F127" s="137"/>
      <c r="G127" s="137"/>
      <c r="H127" s="137"/>
      <c r="I127" s="137"/>
      <c r="J127" s="137"/>
      <c r="K127" s="137"/>
      <c r="L127" s="137"/>
      <c r="M127" s="137"/>
      <c r="N127" s="137"/>
      <c r="O127" s="137"/>
      <c r="P127" s="137"/>
      <c r="Q127" s="137"/>
    </row>
    <row r="128" spans="2:17" x14ac:dyDescent="0.3">
      <c r="B128" s="173"/>
      <c r="C128" s="173"/>
      <c r="D128" s="20"/>
      <c r="E128" s="137"/>
      <c r="F128" s="137"/>
      <c r="G128" s="137"/>
      <c r="H128" s="137"/>
      <c r="I128" s="137"/>
      <c r="J128" s="137"/>
      <c r="K128" s="137"/>
      <c r="L128" s="137"/>
      <c r="M128" s="137"/>
      <c r="N128" s="137"/>
      <c r="O128" s="137"/>
      <c r="P128" s="137"/>
      <c r="Q128" s="137"/>
    </row>
    <row r="129" spans="2:17" x14ac:dyDescent="0.3">
      <c r="B129" s="173"/>
      <c r="C129" s="173"/>
      <c r="D129" s="20"/>
      <c r="E129" s="137"/>
      <c r="F129" s="137"/>
      <c r="G129" s="137"/>
      <c r="H129" s="137"/>
      <c r="I129" s="137"/>
      <c r="J129" s="137"/>
      <c r="K129" s="137"/>
      <c r="L129" s="137"/>
      <c r="M129" s="137"/>
      <c r="N129" s="137"/>
      <c r="O129" s="137"/>
      <c r="P129" s="137"/>
      <c r="Q129" s="137"/>
    </row>
    <row r="130" spans="2:17" x14ac:dyDescent="0.3">
      <c r="B130" s="173"/>
      <c r="C130" s="173"/>
      <c r="D130" s="20"/>
      <c r="E130" s="137"/>
      <c r="F130" s="137"/>
      <c r="G130" s="137"/>
      <c r="H130" s="137"/>
      <c r="I130" s="137"/>
      <c r="J130" s="137"/>
      <c r="K130" s="137"/>
      <c r="L130" s="137"/>
      <c r="M130" s="137"/>
      <c r="N130" s="137"/>
      <c r="O130" s="137"/>
      <c r="P130" s="137"/>
      <c r="Q130" s="137"/>
    </row>
    <row r="131" spans="2:17" x14ac:dyDescent="0.3">
      <c r="B131" s="173"/>
      <c r="C131" s="173"/>
      <c r="D131" s="20"/>
      <c r="E131" s="137"/>
      <c r="F131" s="137"/>
      <c r="G131" s="137"/>
      <c r="H131" s="137"/>
      <c r="I131" s="137"/>
      <c r="J131" s="137"/>
      <c r="K131" s="137"/>
      <c r="L131" s="137"/>
      <c r="M131" s="137"/>
      <c r="N131" s="137"/>
      <c r="O131" s="137"/>
      <c r="P131" s="137"/>
      <c r="Q131" s="137"/>
    </row>
    <row r="132" spans="2:17" x14ac:dyDescent="0.3">
      <c r="B132" s="173"/>
      <c r="C132" s="173"/>
      <c r="D132" s="20"/>
      <c r="E132" s="137"/>
      <c r="F132" s="137"/>
      <c r="G132" s="137"/>
      <c r="H132" s="137"/>
      <c r="I132" s="137"/>
      <c r="J132" s="137"/>
      <c r="K132" s="137"/>
      <c r="L132" s="137"/>
      <c r="M132" s="137"/>
      <c r="N132" s="137"/>
      <c r="O132" s="137"/>
      <c r="P132" s="137"/>
      <c r="Q132" s="137"/>
    </row>
    <row r="133" spans="2:17" x14ac:dyDescent="0.3">
      <c r="B133" s="173"/>
      <c r="C133" s="173"/>
      <c r="D133" s="20"/>
      <c r="E133" s="137"/>
      <c r="F133" s="137"/>
      <c r="G133" s="137"/>
      <c r="H133" s="137"/>
      <c r="I133" s="137"/>
      <c r="J133" s="137"/>
      <c r="K133" s="137"/>
      <c r="L133" s="137"/>
      <c r="M133" s="137"/>
      <c r="N133" s="137"/>
      <c r="O133" s="137"/>
      <c r="P133" s="137"/>
      <c r="Q133" s="137"/>
    </row>
    <row r="134" spans="2:17" x14ac:dyDescent="0.3">
      <c r="B134" s="173"/>
      <c r="C134" s="173"/>
      <c r="D134" s="20"/>
      <c r="E134" s="137"/>
      <c r="F134" s="137"/>
      <c r="G134" s="137"/>
      <c r="H134" s="137"/>
      <c r="I134" s="137"/>
      <c r="J134" s="137"/>
      <c r="K134" s="137"/>
      <c r="L134" s="137"/>
      <c r="M134" s="137"/>
      <c r="N134" s="137"/>
      <c r="O134" s="137"/>
      <c r="P134" s="137"/>
      <c r="Q134" s="137"/>
    </row>
    <row r="135" spans="2:17" x14ac:dyDescent="0.3">
      <c r="B135" s="173"/>
      <c r="C135" s="173"/>
      <c r="D135" s="20"/>
      <c r="E135" s="137"/>
      <c r="F135" s="137"/>
      <c r="G135" s="137"/>
      <c r="H135" s="137"/>
      <c r="I135" s="137"/>
      <c r="J135" s="137"/>
      <c r="K135" s="137"/>
      <c r="L135" s="137"/>
      <c r="M135" s="137"/>
      <c r="N135" s="137"/>
      <c r="O135" s="137"/>
      <c r="P135" s="137"/>
      <c r="Q135" s="137"/>
    </row>
    <row r="136" spans="2:17" x14ac:dyDescent="0.3">
      <c r="B136" s="173"/>
      <c r="C136" s="173"/>
      <c r="D136" s="20"/>
      <c r="E136" s="137"/>
      <c r="F136" s="137"/>
      <c r="G136" s="137"/>
      <c r="H136" s="137"/>
      <c r="I136" s="137"/>
      <c r="J136" s="137"/>
      <c r="K136" s="137"/>
      <c r="L136" s="137"/>
      <c r="M136" s="137"/>
      <c r="N136" s="137"/>
      <c r="O136" s="137"/>
      <c r="P136" s="137"/>
      <c r="Q136" s="137"/>
    </row>
    <row r="137" spans="2:17" x14ac:dyDescent="0.3">
      <c r="B137" s="173"/>
      <c r="C137" s="173"/>
      <c r="D137" s="20"/>
      <c r="E137" s="137"/>
      <c r="F137" s="137"/>
      <c r="G137" s="137"/>
      <c r="H137" s="137"/>
      <c r="I137" s="137"/>
      <c r="J137" s="137"/>
      <c r="K137" s="137"/>
      <c r="L137" s="137"/>
      <c r="M137" s="137"/>
      <c r="N137" s="137"/>
      <c r="O137" s="137"/>
      <c r="P137" s="137"/>
      <c r="Q137" s="137"/>
    </row>
    <row r="138" spans="2:17" x14ac:dyDescent="0.3">
      <c r="B138" s="173"/>
      <c r="C138" s="173"/>
      <c r="D138" s="20"/>
      <c r="E138" s="137"/>
      <c r="F138" s="137"/>
      <c r="G138" s="137"/>
      <c r="H138" s="137"/>
      <c r="I138" s="137"/>
      <c r="J138" s="137"/>
      <c r="K138" s="137"/>
      <c r="L138" s="137"/>
      <c r="M138" s="137"/>
      <c r="N138" s="137"/>
      <c r="O138" s="137"/>
      <c r="P138" s="137"/>
      <c r="Q138" s="137"/>
    </row>
    <row r="139" spans="2:17" x14ac:dyDescent="0.3">
      <c r="B139" s="173"/>
      <c r="C139" s="173"/>
      <c r="D139" s="20"/>
      <c r="E139" s="137"/>
      <c r="F139" s="137"/>
      <c r="G139" s="137"/>
      <c r="H139" s="137"/>
      <c r="I139" s="137"/>
      <c r="J139" s="137"/>
      <c r="K139" s="137"/>
      <c r="L139" s="137"/>
      <c r="M139" s="137"/>
      <c r="N139" s="137"/>
      <c r="O139" s="137"/>
      <c r="P139" s="137"/>
      <c r="Q139" s="137"/>
    </row>
    <row r="140" spans="2:17" x14ac:dyDescent="0.3">
      <c r="B140" s="173"/>
      <c r="C140" s="173"/>
      <c r="D140" s="20"/>
      <c r="E140" s="137"/>
      <c r="F140" s="137"/>
      <c r="G140" s="137"/>
      <c r="H140" s="137"/>
      <c r="I140" s="137"/>
      <c r="J140" s="137"/>
      <c r="K140" s="137"/>
      <c r="L140" s="137"/>
      <c r="M140" s="137"/>
      <c r="N140" s="137"/>
      <c r="O140" s="137"/>
      <c r="P140" s="137"/>
      <c r="Q140" s="137"/>
    </row>
    <row r="141" spans="2:17" x14ac:dyDescent="0.3">
      <c r="B141" s="173"/>
      <c r="C141" s="173"/>
      <c r="D141" s="20"/>
      <c r="E141" s="137"/>
      <c r="F141" s="137"/>
      <c r="G141" s="137"/>
      <c r="H141" s="137"/>
      <c r="I141" s="137"/>
      <c r="J141" s="137"/>
      <c r="K141" s="137"/>
      <c r="L141" s="137"/>
      <c r="M141" s="137"/>
      <c r="N141" s="137"/>
      <c r="O141" s="137"/>
      <c r="P141" s="137"/>
      <c r="Q141" s="137"/>
    </row>
    <row r="142" spans="2:17" x14ac:dyDescent="0.3">
      <c r="B142" s="173"/>
      <c r="C142" s="173"/>
      <c r="D142" s="20"/>
      <c r="E142" s="137"/>
      <c r="F142" s="137"/>
      <c r="G142" s="137"/>
      <c r="H142" s="137"/>
      <c r="I142" s="137"/>
      <c r="J142" s="137"/>
      <c r="K142" s="137"/>
      <c r="L142" s="137"/>
      <c r="M142" s="137"/>
      <c r="N142" s="137"/>
      <c r="O142" s="137"/>
      <c r="P142" s="137"/>
      <c r="Q142" s="137"/>
    </row>
    <row r="143" spans="2:17" x14ac:dyDescent="0.3">
      <c r="B143" s="173"/>
      <c r="C143" s="173"/>
      <c r="D143" s="20"/>
      <c r="E143" s="137"/>
      <c r="F143" s="137"/>
      <c r="G143" s="137"/>
      <c r="H143" s="137"/>
      <c r="I143" s="137"/>
      <c r="J143" s="137"/>
      <c r="K143" s="137"/>
      <c r="L143" s="137"/>
      <c r="M143" s="137"/>
      <c r="N143" s="137"/>
      <c r="O143" s="137"/>
      <c r="P143" s="137"/>
      <c r="Q143" s="137"/>
    </row>
    <row r="144" spans="2:17" x14ac:dyDescent="0.3">
      <c r="B144" s="173"/>
      <c r="C144" s="173"/>
      <c r="D144" s="20"/>
      <c r="E144" s="137"/>
      <c r="F144" s="137"/>
      <c r="G144" s="137"/>
      <c r="H144" s="137"/>
      <c r="I144" s="137"/>
      <c r="J144" s="137"/>
      <c r="K144" s="137"/>
      <c r="L144" s="137"/>
      <c r="M144" s="137"/>
      <c r="N144" s="137"/>
      <c r="O144" s="137"/>
      <c r="P144" s="137"/>
      <c r="Q144" s="137"/>
    </row>
    <row r="145" spans="2:17" x14ac:dyDescent="0.3">
      <c r="B145" s="173"/>
      <c r="C145" s="173"/>
      <c r="D145" s="20"/>
      <c r="E145" s="137"/>
      <c r="F145" s="137"/>
      <c r="G145" s="137"/>
      <c r="H145" s="137"/>
      <c r="I145" s="137"/>
      <c r="J145" s="137"/>
      <c r="K145" s="137"/>
      <c r="L145" s="137"/>
      <c r="M145" s="137"/>
      <c r="N145" s="137"/>
      <c r="O145" s="137"/>
      <c r="P145" s="137"/>
      <c r="Q145" s="137"/>
    </row>
    <row r="146" spans="2:17" x14ac:dyDescent="0.3">
      <c r="B146" s="173"/>
      <c r="C146" s="173"/>
      <c r="D146" s="20"/>
      <c r="E146" s="137"/>
      <c r="F146" s="137"/>
      <c r="G146" s="137"/>
      <c r="H146" s="137"/>
      <c r="I146" s="137"/>
      <c r="J146" s="137"/>
      <c r="K146" s="137"/>
      <c r="L146" s="137"/>
      <c r="M146" s="137"/>
      <c r="N146" s="137"/>
      <c r="O146" s="137"/>
      <c r="P146" s="137"/>
      <c r="Q146" s="137"/>
    </row>
    <row r="147" spans="2:17" x14ac:dyDescent="0.3">
      <c r="B147" s="173"/>
      <c r="C147" s="173"/>
      <c r="D147" s="20"/>
      <c r="E147" s="137"/>
      <c r="F147" s="137"/>
      <c r="G147" s="137"/>
      <c r="H147" s="137"/>
      <c r="I147" s="137"/>
      <c r="J147" s="137"/>
      <c r="K147" s="137"/>
      <c r="L147" s="137"/>
      <c r="M147" s="137"/>
      <c r="N147" s="137"/>
      <c r="O147" s="137"/>
      <c r="P147" s="137"/>
      <c r="Q147" s="137"/>
    </row>
    <row r="148" spans="2:17" x14ac:dyDescent="0.3">
      <c r="B148" s="173"/>
      <c r="C148" s="173"/>
      <c r="D148" s="20"/>
      <c r="E148" s="137"/>
      <c r="F148" s="137"/>
      <c r="G148" s="137"/>
      <c r="H148" s="137"/>
      <c r="I148" s="137"/>
      <c r="J148" s="137"/>
      <c r="K148" s="137"/>
      <c r="L148" s="137"/>
      <c r="M148" s="137"/>
      <c r="N148" s="137"/>
      <c r="O148" s="137"/>
      <c r="P148" s="137"/>
      <c r="Q148" s="137"/>
    </row>
    <row r="149" spans="2:17" x14ac:dyDescent="0.3">
      <c r="B149" s="173"/>
      <c r="C149" s="173"/>
      <c r="D149" s="20"/>
      <c r="E149" s="137"/>
      <c r="F149" s="137"/>
      <c r="G149" s="137"/>
      <c r="H149" s="137"/>
      <c r="I149" s="137"/>
      <c r="J149" s="137"/>
      <c r="K149" s="137"/>
      <c r="L149" s="137"/>
      <c r="M149" s="137"/>
      <c r="N149" s="137"/>
      <c r="O149" s="137"/>
      <c r="P149" s="137"/>
      <c r="Q149" s="137"/>
    </row>
    <row r="150" spans="2:17" x14ac:dyDescent="0.3">
      <c r="B150" s="173"/>
      <c r="C150" s="173"/>
      <c r="D150" s="20"/>
      <c r="E150" s="137"/>
      <c r="F150" s="137"/>
      <c r="G150" s="137"/>
      <c r="H150" s="137"/>
      <c r="I150" s="137"/>
      <c r="J150" s="137"/>
      <c r="K150" s="137"/>
      <c r="L150" s="137"/>
      <c r="M150" s="137"/>
      <c r="N150" s="137"/>
      <c r="O150" s="137"/>
      <c r="P150" s="137"/>
      <c r="Q150" s="137"/>
    </row>
    <row r="151" spans="2:17" x14ac:dyDescent="0.3">
      <c r="B151" s="173"/>
      <c r="C151" s="173"/>
      <c r="D151" s="20"/>
      <c r="E151" s="137"/>
      <c r="F151" s="137"/>
      <c r="G151" s="137"/>
      <c r="H151" s="137"/>
      <c r="I151" s="137"/>
      <c r="J151" s="137"/>
      <c r="K151" s="137"/>
      <c r="L151" s="137"/>
      <c r="M151" s="137"/>
      <c r="N151" s="137"/>
      <c r="O151" s="137"/>
      <c r="P151" s="137"/>
      <c r="Q151" s="137"/>
    </row>
    <row r="152" spans="2:17" x14ac:dyDescent="0.3">
      <c r="B152" s="173"/>
      <c r="C152" s="173"/>
      <c r="D152" s="20"/>
      <c r="E152" s="137"/>
      <c r="F152" s="137"/>
      <c r="G152" s="137"/>
      <c r="H152" s="137"/>
      <c r="I152" s="137"/>
      <c r="J152" s="137"/>
      <c r="K152" s="137"/>
      <c r="L152" s="137"/>
      <c r="M152" s="137"/>
      <c r="N152" s="137"/>
      <c r="O152" s="137"/>
      <c r="P152" s="137"/>
      <c r="Q152" s="137"/>
    </row>
    <row r="153" spans="2:17" x14ac:dyDescent="0.3">
      <c r="B153" s="173"/>
      <c r="C153" s="173"/>
      <c r="D153" s="20"/>
      <c r="E153" s="137"/>
      <c r="F153" s="137"/>
      <c r="G153" s="137"/>
      <c r="H153" s="137"/>
      <c r="I153" s="137"/>
      <c r="J153" s="137"/>
      <c r="K153" s="137"/>
      <c r="L153" s="137"/>
      <c r="M153" s="137"/>
      <c r="N153" s="137"/>
      <c r="O153" s="137"/>
      <c r="P153" s="137"/>
      <c r="Q153" s="137"/>
    </row>
    <row r="154" spans="2:17" x14ac:dyDescent="0.3">
      <c r="B154" s="173"/>
      <c r="C154" s="173"/>
      <c r="D154" s="20"/>
      <c r="E154" s="137"/>
      <c r="F154" s="137"/>
      <c r="G154" s="137"/>
      <c r="H154" s="137"/>
      <c r="I154" s="137"/>
      <c r="J154" s="137"/>
      <c r="K154" s="137"/>
      <c r="L154" s="137"/>
      <c r="M154" s="137"/>
      <c r="N154" s="137"/>
      <c r="O154" s="137"/>
      <c r="P154" s="137"/>
      <c r="Q154" s="137"/>
    </row>
    <row r="155" spans="2:17" x14ac:dyDescent="0.3">
      <c r="B155" s="173"/>
      <c r="C155" s="173"/>
      <c r="D155" s="20"/>
      <c r="E155" s="137"/>
      <c r="F155" s="137"/>
      <c r="G155" s="137"/>
      <c r="H155" s="137"/>
      <c r="I155" s="137"/>
      <c r="J155" s="137"/>
      <c r="K155" s="137"/>
      <c r="L155" s="137"/>
      <c r="M155" s="137"/>
      <c r="N155" s="137"/>
      <c r="O155" s="137"/>
      <c r="P155" s="137"/>
      <c r="Q155" s="137"/>
    </row>
    <row r="156" spans="2:17" x14ac:dyDescent="0.3">
      <c r="B156" s="173"/>
      <c r="C156" s="173"/>
      <c r="D156" s="20"/>
      <c r="E156" s="137"/>
      <c r="F156" s="137"/>
      <c r="G156" s="137"/>
      <c r="H156" s="137"/>
      <c r="I156" s="137"/>
      <c r="J156" s="137"/>
      <c r="K156" s="137"/>
      <c r="L156" s="137"/>
      <c r="M156" s="137"/>
      <c r="N156" s="137"/>
      <c r="O156" s="137"/>
      <c r="P156" s="137"/>
      <c r="Q156" s="137"/>
    </row>
    <row r="157" spans="2:17" x14ac:dyDescent="0.3">
      <c r="B157" s="173"/>
      <c r="C157" s="173"/>
      <c r="D157" s="20"/>
      <c r="E157" s="137"/>
      <c r="F157" s="137"/>
      <c r="G157" s="137"/>
      <c r="H157" s="137"/>
      <c r="I157" s="137"/>
      <c r="J157" s="137"/>
      <c r="K157" s="137"/>
      <c r="L157" s="137"/>
      <c r="M157" s="137"/>
      <c r="N157" s="137"/>
      <c r="O157" s="137"/>
      <c r="P157" s="137"/>
      <c r="Q157" s="137"/>
    </row>
    <row r="158" spans="2:17" x14ac:dyDescent="0.3">
      <c r="B158" s="173"/>
      <c r="C158" s="173"/>
      <c r="D158" s="20"/>
      <c r="E158" s="137"/>
      <c r="F158" s="137"/>
      <c r="G158" s="137"/>
      <c r="H158" s="137"/>
      <c r="I158" s="137"/>
      <c r="J158" s="137"/>
      <c r="K158" s="137"/>
      <c r="L158" s="137"/>
      <c r="M158" s="137"/>
      <c r="N158" s="137"/>
      <c r="O158" s="137"/>
      <c r="P158" s="137"/>
      <c r="Q158" s="137"/>
    </row>
    <row r="159" spans="2:17" x14ac:dyDescent="0.3">
      <c r="B159" s="173"/>
      <c r="C159" s="173"/>
      <c r="D159" s="20"/>
      <c r="E159" s="137"/>
      <c r="F159" s="137"/>
      <c r="G159" s="137"/>
      <c r="H159" s="137"/>
      <c r="I159" s="137"/>
      <c r="J159" s="137"/>
      <c r="K159" s="137"/>
      <c r="L159" s="137"/>
      <c r="M159" s="137"/>
      <c r="N159" s="137"/>
      <c r="O159" s="137"/>
      <c r="P159" s="137"/>
      <c r="Q159" s="137"/>
    </row>
    <row r="160" spans="2:17" x14ac:dyDescent="0.3">
      <c r="B160" s="173"/>
      <c r="C160" s="173"/>
      <c r="D160" s="20"/>
      <c r="E160" s="137"/>
      <c r="F160" s="137"/>
      <c r="G160" s="137"/>
      <c r="H160" s="137"/>
      <c r="I160" s="137"/>
      <c r="J160" s="137"/>
      <c r="K160" s="137"/>
      <c r="L160" s="137"/>
      <c r="M160" s="137"/>
      <c r="N160" s="137"/>
      <c r="O160" s="137"/>
      <c r="P160" s="137"/>
      <c r="Q160" s="137"/>
    </row>
    <row r="161" spans="2:17" x14ac:dyDescent="0.3">
      <c r="B161" s="173"/>
      <c r="C161" s="173"/>
      <c r="D161" s="20"/>
      <c r="E161" s="137"/>
      <c r="F161" s="137"/>
      <c r="G161" s="137"/>
      <c r="H161" s="137"/>
      <c r="I161" s="137"/>
      <c r="J161" s="137"/>
      <c r="K161" s="137"/>
      <c r="L161" s="137"/>
      <c r="M161" s="137"/>
      <c r="N161" s="137"/>
      <c r="O161" s="137"/>
      <c r="P161" s="137"/>
      <c r="Q161" s="137"/>
    </row>
    <row r="162" spans="2:17" x14ac:dyDescent="0.3">
      <c r="B162" s="173"/>
      <c r="C162" s="173"/>
      <c r="D162" s="20"/>
      <c r="E162" s="137"/>
      <c r="F162" s="137"/>
      <c r="G162" s="137"/>
      <c r="H162" s="137"/>
      <c r="I162" s="137"/>
      <c r="J162" s="137"/>
      <c r="K162" s="137"/>
      <c r="L162" s="137"/>
      <c r="M162" s="137"/>
      <c r="N162" s="137"/>
      <c r="O162" s="137"/>
      <c r="P162" s="137"/>
      <c r="Q162" s="137"/>
    </row>
    <row r="163" spans="2:17" x14ac:dyDescent="0.3">
      <c r="B163" s="173"/>
      <c r="C163" s="173"/>
      <c r="D163" s="20"/>
      <c r="E163" s="137"/>
      <c r="F163" s="137"/>
      <c r="G163" s="137"/>
      <c r="H163" s="137"/>
      <c r="I163" s="137"/>
      <c r="J163" s="137"/>
      <c r="K163" s="137"/>
      <c r="L163" s="137"/>
      <c r="M163" s="137"/>
      <c r="N163" s="137"/>
      <c r="O163" s="137"/>
      <c r="P163" s="137"/>
      <c r="Q163" s="137"/>
    </row>
    <row r="164" spans="2:17" x14ac:dyDescent="0.3">
      <c r="B164" s="173"/>
      <c r="C164" s="173"/>
      <c r="D164" s="20"/>
      <c r="E164" s="137"/>
      <c r="F164" s="137"/>
      <c r="G164" s="137"/>
      <c r="H164" s="137"/>
      <c r="I164" s="137"/>
      <c r="J164" s="137"/>
      <c r="K164" s="137"/>
      <c r="L164" s="137"/>
      <c r="M164" s="137"/>
      <c r="N164" s="137"/>
      <c r="O164" s="137"/>
      <c r="P164" s="137"/>
      <c r="Q164" s="137"/>
    </row>
    <row r="165" spans="2:17" x14ac:dyDescent="0.3">
      <c r="B165" s="173"/>
      <c r="C165" s="173"/>
      <c r="D165" s="20"/>
      <c r="E165" s="137"/>
      <c r="F165" s="137"/>
      <c r="G165" s="137"/>
      <c r="H165" s="137"/>
      <c r="I165" s="137"/>
      <c r="J165" s="137"/>
      <c r="K165" s="137"/>
      <c r="L165" s="137"/>
      <c r="M165" s="137"/>
      <c r="N165" s="137"/>
      <c r="O165" s="137"/>
      <c r="P165" s="137"/>
      <c r="Q165" s="137"/>
    </row>
    <row r="166" spans="2:17" x14ac:dyDescent="0.3">
      <c r="B166" s="173"/>
      <c r="C166" s="173"/>
      <c r="D166" s="20"/>
      <c r="E166" s="137"/>
      <c r="F166" s="137"/>
      <c r="G166" s="137"/>
      <c r="H166" s="137"/>
      <c r="I166" s="137"/>
      <c r="J166" s="137"/>
      <c r="K166" s="137"/>
      <c r="L166" s="137"/>
      <c r="M166" s="137"/>
      <c r="N166" s="137"/>
      <c r="O166" s="137"/>
      <c r="P166" s="137"/>
      <c r="Q166" s="137"/>
    </row>
    <row r="167" spans="2:17" x14ac:dyDescent="0.3">
      <c r="B167" s="173"/>
      <c r="C167" s="173"/>
      <c r="D167" s="20"/>
      <c r="E167" s="137"/>
      <c r="F167" s="137"/>
      <c r="G167" s="137"/>
      <c r="H167" s="137"/>
      <c r="I167" s="137"/>
      <c r="J167" s="137"/>
      <c r="K167" s="137"/>
      <c r="L167" s="137"/>
      <c r="M167" s="137"/>
      <c r="N167" s="137"/>
      <c r="O167" s="137"/>
      <c r="P167" s="137"/>
      <c r="Q167" s="137"/>
    </row>
    <row r="168" spans="2:17" x14ac:dyDescent="0.3">
      <c r="B168" s="173"/>
      <c r="C168" s="173"/>
      <c r="D168" s="20"/>
      <c r="E168" s="137"/>
      <c r="F168" s="137"/>
      <c r="G168" s="137"/>
      <c r="H168" s="137"/>
      <c r="I168" s="137"/>
      <c r="J168" s="137"/>
      <c r="K168" s="137"/>
      <c r="L168" s="137"/>
      <c r="M168" s="137"/>
      <c r="N168" s="137"/>
      <c r="O168" s="137"/>
      <c r="P168" s="137"/>
      <c r="Q168" s="137"/>
    </row>
    <row r="169" spans="2:17" x14ac:dyDescent="0.3">
      <c r="B169" s="173"/>
      <c r="C169" s="173"/>
      <c r="D169" s="20"/>
      <c r="E169" s="137"/>
      <c r="F169" s="137"/>
      <c r="G169" s="137"/>
      <c r="H169" s="137"/>
      <c r="I169" s="137"/>
      <c r="J169" s="137"/>
      <c r="K169" s="137"/>
      <c r="L169" s="137"/>
      <c r="M169" s="137"/>
      <c r="N169" s="137"/>
      <c r="O169" s="137"/>
      <c r="P169" s="137"/>
      <c r="Q169" s="137"/>
    </row>
    <row r="170" spans="2:17" x14ac:dyDescent="0.3">
      <c r="B170" s="173"/>
      <c r="C170" s="173"/>
      <c r="D170" s="20"/>
      <c r="E170" s="137"/>
      <c r="F170" s="137"/>
      <c r="G170" s="137"/>
      <c r="H170" s="137"/>
      <c r="I170" s="137"/>
      <c r="J170" s="137"/>
      <c r="K170" s="137"/>
      <c r="L170" s="137"/>
      <c r="M170" s="137"/>
      <c r="N170" s="137"/>
      <c r="O170" s="137"/>
      <c r="P170" s="137"/>
      <c r="Q170" s="137"/>
    </row>
    <row r="171" spans="2:17" x14ac:dyDescent="0.3">
      <c r="B171" s="173"/>
      <c r="C171" s="173"/>
      <c r="D171" s="20"/>
      <c r="E171" s="137"/>
      <c r="F171" s="137"/>
      <c r="G171" s="137"/>
      <c r="H171" s="137"/>
      <c r="I171" s="137"/>
      <c r="J171" s="137"/>
      <c r="K171" s="137"/>
      <c r="L171" s="137"/>
      <c r="M171" s="137"/>
      <c r="N171" s="137"/>
      <c r="O171" s="137"/>
      <c r="P171" s="137"/>
      <c r="Q171" s="137"/>
    </row>
    <row r="172" spans="2:17" x14ac:dyDescent="0.3">
      <c r="B172" s="173"/>
      <c r="C172" s="173"/>
      <c r="D172" s="20"/>
      <c r="E172" s="137"/>
      <c r="F172" s="137"/>
      <c r="G172" s="137"/>
      <c r="H172" s="137"/>
      <c r="I172" s="137"/>
      <c r="J172" s="137"/>
      <c r="K172" s="137"/>
      <c r="L172" s="137"/>
      <c r="M172" s="137"/>
      <c r="N172" s="137"/>
      <c r="O172" s="137"/>
      <c r="P172" s="137"/>
      <c r="Q172" s="137"/>
    </row>
    <row r="173" spans="2:17" x14ac:dyDescent="0.3">
      <c r="B173" s="173"/>
      <c r="C173" s="173"/>
      <c r="D173" s="20"/>
      <c r="E173" s="137"/>
      <c r="F173" s="137"/>
      <c r="G173" s="137"/>
      <c r="H173" s="137"/>
      <c r="I173" s="137"/>
      <c r="J173" s="137"/>
      <c r="K173" s="137"/>
      <c r="L173" s="137"/>
      <c r="M173" s="137"/>
      <c r="N173" s="137"/>
      <c r="O173" s="137"/>
      <c r="P173" s="137"/>
      <c r="Q173" s="137"/>
    </row>
    <row r="174" spans="2:17" x14ac:dyDescent="0.3">
      <c r="B174" s="173"/>
      <c r="C174" s="173"/>
      <c r="D174" s="20"/>
      <c r="E174" s="137"/>
      <c r="F174" s="137"/>
      <c r="G174" s="137"/>
      <c r="H174" s="137"/>
      <c r="I174" s="137"/>
      <c r="J174" s="137"/>
      <c r="K174" s="137"/>
      <c r="L174" s="137"/>
      <c r="M174" s="137"/>
      <c r="N174" s="137"/>
      <c r="O174" s="137"/>
      <c r="P174" s="137"/>
      <c r="Q174" s="137"/>
    </row>
    <row r="175" spans="2:17" x14ac:dyDescent="0.3">
      <c r="B175" s="173"/>
      <c r="C175" s="173"/>
      <c r="D175" s="20"/>
      <c r="E175" s="137"/>
      <c r="F175" s="137"/>
      <c r="G175" s="137"/>
      <c r="H175" s="137"/>
      <c r="I175" s="137"/>
      <c r="J175" s="137"/>
      <c r="K175" s="137"/>
      <c r="L175" s="137"/>
      <c r="M175" s="137"/>
      <c r="N175" s="137"/>
      <c r="O175" s="137"/>
      <c r="P175" s="137"/>
      <c r="Q175" s="137"/>
    </row>
    <row r="176" spans="2:17" x14ac:dyDescent="0.3">
      <c r="B176" s="173"/>
      <c r="C176" s="173"/>
      <c r="D176" s="20"/>
      <c r="E176" s="137"/>
      <c r="F176" s="137"/>
      <c r="G176" s="137"/>
      <c r="H176" s="137"/>
      <c r="I176" s="137"/>
      <c r="J176" s="137"/>
      <c r="K176" s="137"/>
      <c r="L176" s="137"/>
      <c r="M176" s="137"/>
      <c r="N176" s="137"/>
      <c r="O176" s="137"/>
      <c r="P176" s="137"/>
      <c r="Q176" s="137"/>
    </row>
    <row r="177" spans="2:17" x14ac:dyDescent="0.3">
      <c r="B177" s="173"/>
      <c r="C177" s="173"/>
      <c r="D177" s="20"/>
      <c r="E177" s="137"/>
      <c r="F177" s="137"/>
      <c r="G177" s="137"/>
      <c r="H177" s="137"/>
      <c r="I177" s="137"/>
      <c r="J177" s="137"/>
      <c r="K177" s="137"/>
      <c r="L177" s="137"/>
      <c r="M177" s="137"/>
      <c r="N177" s="137"/>
      <c r="O177" s="137"/>
      <c r="P177" s="137"/>
      <c r="Q177" s="137"/>
    </row>
    <row r="178" spans="2:17" x14ac:dyDescent="0.3">
      <c r="B178" s="173"/>
      <c r="C178" s="173"/>
      <c r="D178" s="20"/>
      <c r="E178" s="137"/>
      <c r="F178" s="137"/>
      <c r="G178" s="137"/>
      <c r="H178" s="137"/>
      <c r="I178" s="137"/>
      <c r="J178" s="137"/>
      <c r="K178" s="137"/>
      <c r="L178" s="137"/>
      <c r="M178" s="137"/>
      <c r="N178" s="137"/>
      <c r="O178" s="137"/>
      <c r="P178" s="137"/>
      <c r="Q178" s="137"/>
    </row>
    <row r="179" spans="2:17" x14ac:dyDescent="0.3">
      <c r="B179" s="173"/>
      <c r="C179" s="173"/>
      <c r="D179" s="20"/>
      <c r="E179" s="137"/>
      <c r="F179" s="137"/>
      <c r="G179" s="137"/>
      <c r="H179" s="137"/>
      <c r="I179" s="137"/>
      <c r="J179" s="137"/>
      <c r="K179" s="137"/>
      <c r="L179" s="137"/>
      <c r="M179" s="137"/>
      <c r="N179" s="137"/>
      <c r="O179" s="137"/>
      <c r="P179" s="137"/>
      <c r="Q179" s="137"/>
    </row>
    <row r="180" spans="2:17" x14ac:dyDescent="0.3">
      <c r="B180" s="173"/>
      <c r="C180" s="173"/>
      <c r="D180" s="20"/>
      <c r="E180" s="137"/>
      <c r="F180" s="137"/>
      <c r="G180" s="137"/>
      <c r="H180" s="137"/>
      <c r="I180" s="137"/>
      <c r="J180" s="137"/>
      <c r="K180" s="137"/>
      <c r="L180" s="137"/>
      <c r="M180" s="137"/>
      <c r="N180" s="137"/>
      <c r="O180" s="137"/>
      <c r="P180" s="137"/>
      <c r="Q180" s="137"/>
    </row>
    <row r="181" spans="2:17" x14ac:dyDescent="0.3">
      <c r="B181" s="173"/>
      <c r="C181" s="173"/>
      <c r="D181" s="20"/>
      <c r="E181" s="137"/>
      <c r="F181" s="137"/>
      <c r="G181" s="137"/>
      <c r="H181" s="137"/>
      <c r="I181" s="137"/>
      <c r="J181" s="137"/>
      <c r="K181" s="137"/>
      <c r="L181" s="137"/>
      <c r="M181" s="137"/>
      <c r="N181" s="137"/>
      <c r="O181" s="137"/>
      <c r="P181" s="137"/>
      <c r="Q181" s="137"/>
    </row>
    <row r="182" spans="2:17" x14ac:dyDescent="0.3">
      <c r="B182" s="173"/>
      <c r="C182" s="173"/>
      <c r="D182" s="20"/>
      <c r="E182" s="137"/>
      <c r="F182" s="137"/>
      <c r="G182" s="137"/>
      <c r="H182" s="137"/>
      <c r="I182" s="137"/>
      <c r="J182" s="137"/>
      <c r="K182" s="137"/>
      <c r="L182" s="137"/>
      <c r="M182" s="137"/>
      <c r="N182" s="137"/>
      <c r="O182" s="137"/>
      <c r="P182" s="137"/>
      <c r="Q182" s="137"/>
    </row>
    <row r="183" spans="2:17" x14ac:dyDescent="0.3">
      <c r="B183" s="173"/>
      <c r="C183" s="173"/>
      <c r="D183" s="20"/>
      <c r="E183" s="137"/>
      <c r="F183" s="137"/>
      <c r="G183" s="137"/>
      <c r="H183" s="137"/>
      <c r="I183" s="137"/>
      <c r="J183" s="137"/>
      <c r="K183" s="137"/>
      <c r="L183" s="137"/>
      <c r="M183" s="137"/>
      <c r="N183" s="137"/>
      <c r="O183" s="137"/>
      <c r="P183" s="137"/>
      <c r="Q183" s="137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20"/>
  </sheetPr>
  <dimension ref="A1:S174"/>
  <sheetViews>
    <sheetView workbookViewId="0">
      <selection activeCell="A3" sqref="A3:D3"/>
    </sheetView>
  </sheetViews>
  <sheetFormatPr defaultColWidth="9.1796875" defaultRowHeight="13" outlineLevelRow="1" x14ac:dyDescent="0.3"/>
  <cols>
    <col min="1" max="1" width="81.453125" style="150" customWidth="1"/>
    <col min="2" max="2" width="14.26953125" style="186" customWidth="1"/>
    <col min="3" max="3" width="15.453125" style="186" customWidth="1"/>
    <col min="4" max="4" width="10.26953125" style="33" customWidth="1"/>
    <col min="5" max="16384" width="9.1796875" style="150"/>
  </cols>
  <sheetData>
    <row r="1" spans="1:19" x14ac:dyDescent="0.3">
      <c r="A1" s="267" t="str">
        <f>"Державний борг України за станом на " &amp; TEXT(DREPORTDATE,"dd.MM.yyyy")</f>
        <v>Державний борг України за станом на 31.08.2024</v>
      </c>
      <c r="B1" s="268"/>
      <c r="C1" s="268"/>
      <c r="D1" s="268"/>
    </row>
    <row r="2" spans="1:19" x14ac:dyDescent="0.3">
      <c r="A2" s="267" t="str">
        <f>"Гарантований державою борг України за станом на " &amp; TEXT(DREPORTDATE,"dd.MM.yyyy")</f>
        <v>Гарантований державою борг України за станом на 31.08.2024</v>
      </c>
      <c r="B2" s="268"/>
      <c r="C2" s="268"/>
      <c r="D2" s="268"/>
    </row>
    <row r="3" spans="1:19" ht="18.5" x14ac:dyDescent="0.45">
      <c r="A3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31.08.2024</v>
      </c>
      <c r="B3" s="3"/>
      <c r="C3" s="3"/>
      <c r="D3" s="3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</row>
    <row r="4" spans="1:19" ht="18.5" x14ac:dyDescent="0.45">
      <c r="A4" s="1" t="s">
        <v>169</v>
      </c>
      <c r="B4" s="1"/>
      <c r="C4" s="1"/>
      <c r="D4" s="1"/>
    </row>
    <row r="5" spans="1:19" x14ac:dyDescent="0.3">
      <c r="B5" s="173"/>
      <c r="C5" s="173"/>
      <c r="D5" s="20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</row>
    <row r="6" spans="1:19" s="140" customFormat="1" x14ac:dyDescent="0.3">
      <c r="B6" s="175"/>
      <c r="C6" s="175"/>
      <c r="D6" s="140" t="str">
        <f>VALVAL</f>
        <v>млрд. одиниць</v>
      </c>
    </row>
    <row r="7" spans="1:19" s="111" customFormat="1" x14ac:dyDescent="0.25">
      <c r="A7" s="126"/>
      <c r="B7" s="34" t="s">
        <v>170</v>
      </c>
      <c r="C7" s="34" t="s">
        <v>173</v>
      </c>
      <c r="D7" s="125" t="s">
        <v>195</v>
      </c>
    </row>
    <row r="8" spans="1:19" s="130" customFormat="1" ht="14.5" x14ac:dyDescent="0.25">
      <c r="A8" s="104" t="s">
        <v>155</v>
      </c>
      <c r="B8" s="136">
        <f>B$9+B$17</f>
        <v>154.68978262837996</v>
      </c>
      <c r="C8" s="136">
        <f>C$9+C$17</f>
        <v>6371.6876154330594</v>
      </c>
      <c r="D8" s="120">
        <f>D$9+D$17</f>
        <v>1.0000010000000001</v>
      </c>
    </row>
    <row r="9" spans="1:19" s="133" customFormat="1" ht="14.5" x14ac:dyDescent="0.25">
      <c r="A9" s="200" t="s">
        <v>68</v>
      </c>
      <c r="B9" s="42">
        <f>SUM(B$10:B$16)</f>
        <v>147.58083686667996</v>
      </c>
      <c r="C9" s="42">
        <f>SUM(C$10:C$16)</f>
        <v>6078.8694286145192</v>
      </c>
      <c r="D9" s="129">
        <f>SUM(D$10:D$16)</f>
        <v>0.95404500000000003</v>
      </c>
    </row>
    <row r="10" spans="1:19" s="223" customFormat="1" outlineLevel="1" x14ac:dyDescent="0.25">
      <c r="A10" s="176" t="s">
        <v>84</v>
      </c>
      <c r="B10" s="197">
        <v>40.760274229499998</v>
      </c>
      <c r="C10" s="197">
        <v>1678.9197715379</v>
      </c>
      <c r="D10" s="23">
        <v>0.26349699999999998</v>
      </c>
    </row>
    <row r="11" spans="1:19" s="132" customFormat="1" outlineLevel="1" x14ac:dyDescent="0.25">
      <c r="A11" s="21" t="s">
        <v>179</v>
      </c>
      <c r="B11" s="74">
        <v>3.6924018369999999E-2</v>
      </c>
      <c r="C11" s="74">
        <v>1.5209040090199999</v>
      </c>
      <c r="D11" s="191">
        <v>2.3900000000000001E-4</v>
      </c>
    </row>
    <row r="12" spans="1:19" outlineLevel="1" x14ac:dyDescent="0.3">
      <c r="A12" s="69" t="s">
        <v>160</v>
      </c>
      <c r="B12" s="56">
        <v>18.219165084</v>
      </c>
      <c r="C12" s="56">
        <v>750.44923172646998</v>
      </c>
      <c r="D12" s="171">
        <v>0.11777899999999999</v>
      </c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</row>
    <row r="13" spans="1:19" outlineLevel="1" x14ac:dyDescent="0.3">
      <c r="A13" s="69" t="s">
        <v>12</v>
      </c>
      <c r="B13" s="56">
        <v>1.6189729982400001</v>
      </c>
      <c r="C13" s="56">
        <v>66.685659693809995</v>
      </c>
      <c r="D13" s="171">
        <v>1.0466E-2</v>
      </c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</row>
    <row r="14" spans="1:19" outlineLevel="1" x14ac:dyDescent="0.3">
      <c r="A14" s="69" t="s">
        <v>172</v>
      </c>
      <c r="B14" s="56">
        <v>74.356578482329994</v>
      </c>
      <c r="C14" s="56">
        <v>3062.7549033411201</v>
      </c>
      <c r="D14" s="171">
        <v>0.480682</v>
      </c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</row>
    <row r="15" spans="1:19" outlineLevel="1" x14ac:dyDescent="0.3">
      <c r="A15" s="69" t="s">
        <v>129</v>
      </c>
      <c r="B15" s="56">
        <v>8.33873917779</v>
      </c>
      <c r="C15" s="56">
        <v>343.47350060715002</v>
      </c>
      <c r="D15" s="171">
        <v>5.3906000000000003E-2</v>
      </c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</row>
    <row r="16" spans="1:19" outlineLevel="1" x14ac:dyDescent="0.3">
      <c r="A16" s="69" t="s">
        <v>189</v>
      </c>
      <c r="B16" s="56">
        <v>4.2501828764500003</v>
      </c>
      <c r="C16" s="56">
        <v>175.06545769905</v>
      </c>
      <c r="D16" s="171">
        <v>2.7476E-2</v>
      </c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</row>
    <row r="17" spans="1:17" ht="14.5" x14ac:dyDescent="0.35">
      <c r="A17" s="231" t="s">
        <v>14</v>
      </c>
      <c r="B17" s="141">
        <f>SUM(B$18:B$25)</f>
        <v>7.1089457617000003</v>
      </c>
      <c r="C17" s="141">
        <f>SUM(C$18:C$25)</f>
        <v>292.81818681854008</v>
      </c>
      <c r="D17" s="246">
        <f>SUM(D$18:D$25)</f>
        <v>4.5955999999999997E-2</v>
      </c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</row>
    <row r="18" spans="1:17" outlineLevel="1" x14ac:dyDescent="0.3">
      <c r="A18" s="69" t="s">
        <v>84</v>
      </c>
      <c r="B18" s="56">
        <v>0.19361476665999999</v>
      </c>
      <c r="C18" s="56">
        <v>7.9750116000000002</v>
      </c>
      <c r="D18" s="171">
        <v>1.2520000000000001E-3</v>
      </c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</row>
    <row r="19" spans="1:17" outlineLevel="1" x14ac:dyDescent="0.3">
      <c r="A19" s="69" t="s">
        <v>179</v>
      </c>
      <c r="B19" s="56">
        <v>1.50655824828</v>
      </c>
      <c r="C19" s="56">
        <v>62.055284902830003</v>
      </c>
      <c r="D19" s="171">
        <v>9.7389999999999994E-3</v>
      </c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</row>
    <row r="20" spans="1:17" outlineLevel="1" x14ac:dyDescent="0.3">
      <c r="A20" s="69" t="s">
        <v>117</v>
      </c>
      <c r="B20" s="56">
        <v>2.3176690000000001E-5</v>
      </c>
      <c r="C20" s="56">
        <v>9.5465000000000003E-4</v>
      </c>
      <c r="D20" s="171">
        <v>0</v>
      </c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</row>
    <row r="21" spans="1:17" outlineLevel="1" x14ac:dyDescent="0.3">
      <c r="A21" s="69" t="s">
        <v>160</v>
      </c>
      <c r="B21" s="56">
        <v>0.82499999999999996</v>
      </c>
      <c r="C21" s="56">
        <v>33.981832500000003</v>
      </c>
      <c r="D21" s="171">
        <v>5.3330000000000001E-3</v>
      </c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</row>
    <row r="22" spans="1:17" outlineLevel="1" x14ac:dyDescent="0.3">
      <c r="A22" s="69" t="s">
        <v>12</v>
      </c>
      <c r="B22" s="56">
        <v>1.0108923080500001</v>
      </c>
      <c r="C22" s="56">
        <v>41.638755257809997</v>
      </c>
      <c r="D22" s="171">
        <v>6.535E-3</v>
      </c>
      <c r="E22" s="137"/>
      <c r="F22" s="137"/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37"/>
    </row>
    <row r="23" spans="1:17" outlineLevel="1" x14ac:dyDescent="0.3">
      <c r="A23" s="69" t="s">
        <v>172</v>
      </c>
      <c r="B23" s="56">
        <v>3.42837445824</v>
      </c>
      <c r="C23" s="56">
        <v>141.21508677199</v>
      </c>
      <c r="D23" s="171">
        <v>2.2162999999999999E-2</v>
      </c>
      <c r="E23" s="137"/>
      <c r="F23" s="137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</row>
    <row r="24" spans="1:17" outlineLevel="1" x14ac:dyDescent="0.3">
      <c r="A24" s="69" t="s">
        <v>129</v>
      </c>
      <c r="B24" s="56">
        <v>3.4810666359999999E-2</v>
      </c>
      <c r="C24" s="56">
        <v>1.4338548283100001</v>
      </c>
      <c r="D24" s="171">
        <v>2.2499999999999999E-4</v>
      </c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</row>
    <row r="25" spans="1:17" outlineLevel="1" x14ac:dyDescent="0.3">
      <c r="A25" s="69" t="s">
        <v>189</v>
      </c>
      <c r="B25" s="56">
        <v>0.10967213742</v>
      </c>
      <c r="C25" s="56">
        <v>4.5174063075999999</v>
      </c>
      <c r="D25" s="171">
        <v>7.0899999999999999E-4</v>
      </c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</row>
    <row r="26" spans="1:17" x14ac:dyDescent="0.3">
      <c r="B26" s="173"/>
      <c r="C26" s="173"/>
      <c r="D26" s="20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</row>
    <row r="27" spans="1:17" x14ac:dyDescent="0.3">
      <c r="B27" s="173"/>
      <c r="C27" s="173"/>
      <c r="D27" s="20"/>
      <c r="E27" s="137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7"/>
    </row>
    <row r="28" spans="1:17" x14ac:dyDescent="0.3">
      <c r="B28" s="173"/>
      <c r="C28" s="173"/>
      <c r="D28" s="20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</row>
    <row r="29" spans="1:17" x14ac:dyDescent="0.3">
      <c r="B29" s="173"/>
      <c r="C29" s="173"/>
      <c r="D29" s="20"/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</row>
    <row r="30" spans="1:17" x14ac:dyDescent="0.3">
      <c r="B30" s="173"/>
      <c r="C30" s="173"/>
      <c r="D30" s="20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</row>
    <row r="31" spans="1:17" x14ac:dyDescent="0.3">
      <c r="B31" s="173"/>
      <c r="C31" s="173"/>
      <c r="D31" s="20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</row>
    <row r="32" spans="1:17" x14ac:dyDescent="0.3">
      <c r="B32" s="173"/>
      <c r="C32" s="173"/>
      <c r="D32" s="20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</row>
    <row r="33" spans="2:17" x14ac:dyDescent="0.3">
      <c r="B33" s="173"/>
      <c r="C33" s="173"/>
      <c r="D33" s="20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</row>
    <row r="34" spans="2:17" x14ac:dyDescent="0.3">
      <c r="B34" s="173"/>
      <c r="C34" s="173"/>
      <c r="D34" s="20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</row>
    <row r="35" spans="2:17" x14ac:dyDescent="0.3">
      <c r="B35" s="173"/>
      <c r="C35" s="173"/>
      <c r="D35" s="20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</row>
    <row r="36" spans="2:17" x14ac:dyDescent="0.3">
      <c r="B36" s="173"/>
      <c r="C36" s="173"/>
      <c r="D36" s="20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</row>
    <row r="37" spans="2:17" x14ac:dyDescent="0.3">
      <c r="B37" s="173"/>
      <c r="C37" s="173"/>
      <c r="D37" s="20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</row>
    <row r="38" spans="2:17" x14ac:dyDescent="0.3">
      <c r="B38" s="173"/>
      <c r="C38" s="173"/>
      <c r="D38" s="20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</row>
    <row r="39" spans="2:17" x14ac:dyDescent="0.3">
      <c r="B39" s="173"/>
      <c r="C39" s="173"/>
      <c r="D39" s="20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</row>
    <row r="40" spans="2:17" x14ac:dyDescent="0.3">
      <c r="B40" s="173"/>
      <c r="C40" s="173"/>
      <c r="D40" s="20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</row>
    <row r="41" spans="2:17" x14ac:dyDescent="0.3">
      <c r="B41" s="173"/>
      <c r="C41" s="173"/>
      <c r="D41" s="20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</row>
    <row r="42" spans="2:17" x14ac:dyDescent="0.3">
      <c r="B42" s="173"/>
      <c r="C42" s="173"/>
      <c r="D42" s="20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</row>
    <row r="43" spans="2:17" x14ac:dyDescent="0.3">
      <c r="B43" s="173"/>
      <c r="C43" s="173"/>
      <c r="D43" s="20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</row>
    <row r="44" spans="2:17" x14ac:dyDescent="0.3">
      <c r="B44" s="173"/>
      <c r="C44" s="173"/>
      <c r="D44" s="20"/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</row>
    <row r="45" spans="2:17" x14ac:dyDescent="0.3">
      <c r="B45" s="173"/>
      <c r="C45" s="173"/>
      <c r="D45" s="20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</row>
    <row r="46" spans="2:17" x14ac:dyDescent="0.3">
      <c r="B46" s="173"/>
      <c r="C46" s="173"/>
      <c r="D46" s="20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</row>
    <row r="47" spans="2:17" x14ac:dyDescent="0.3">
      <c r="B47" s="173"/>
      <c r="C47" s="173"/>
      <c r="D47" s="20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</row>
    <row r="48" spans="2:17" x14ac:dyDescent="0.3">
      <c r="B48" s="173"/>
      <c r="C48" s="173"/>
      <c r="D48" s="20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</row>
    <row r="49" spans="2:17" x14ac:dyDescent="0.3">
      <c r="B49" s="173"/>
      <c r="C49" s="173"/>
      <c r="D49" s="20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</row>
    <row r="50" spans="2:17" x14ac:dyDescent="0.3">
      <c r="B50" s="173"/>
      <c r="C50" s="173"/>
      <c r="D50" s="20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</row>
    <row r="51" spans="2:17" x14ac:dyDescent="0.3">
      <c r="B51" s="173"/>
      <c r="C51" s="173"/>
      <c r="D51" s="20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</row>
    <row r="52" spans="2:17" x14ac:dyDescent="0.3">
      <c r="B52" s="173"/>
      <c r="C52" s="173"/>
      <c r="D52" s="20"/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137"/>
      <c r="P52" s="137"/>
      <c r="Q52" s="137"/>
    </row>
    <row r="53" spans="2:17" x14ac:dyDescent="0.3">
      <c r="B53" s="173"/>
      <c r="C53" s="173"/>
      <c r="D53" s="20"/>
      <c r="E53" s="137"/>
      <c r="F53" s="137"/>
      <c r="G53" s="137"/>
      <c r="H53" s="137"/>
      <c r="I53" s="137"/>
      <c r="J53" s="137"/>
      <c r="K53" s="137"/>
      <c r="L53" s="137"/>
      <c r="M53" s="137"/>
      <c r="N53" s="137"/>
      <c r="O53" s="137"/>
      <c r="P53" s="137"/>
      <c r="Q53" s="137"/>
    </row>
    <row r="54" spans="2:17" x14ac:dyDescent="0.3">
      <c r="B54" s="173"/>
      <c r="C54" s="173"/>
      <c r="D54" s="20"/>
      <c r="E54" s="137"/>
      <c r="F54" s="137"/>
      <c r="G54" s="137"/>
      <c r="H54" s="137"/>
      <c r="I54" s="137"/>
      <c r="J54" s="137"/>
      <c r="K54" s="137"/>
      <c r="L54" s="137"/>
      <c r="M54" s="137"/>
      <c r="N54" s="137"/>
      <c r="O54" s="137"/>
      <c r="P54" s="137"/>
      <c r="Q54" s="137"/>
    </row>
    <row r="55" spans="2:17" x14ac:dyDescent="0.3">
      <c r="B55" s="173"/>
      <c r="C55" s="173"/>
      <c r="D55" s="20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  <c r="Q55" s="137"/>
    </row>
    <row r="56" spans="2:17" x14ac:dyDescent="0.3">
      <c r="B56" s="173"/>
      <c r="C56" s="173"/>
      <c r="D56" s="20"/>
      <c r="E56" s="137"/>
      <c r="F56" s="137"/>
      <c r="G56" s="137"/>
      <c r="H56" s="137"/>
      <c r="I56" s="137"/>
      <c r="J56" s="137"/>
      <c r="K56" s="137"/>
      <c r="L56" s="137"/>
      <c r="M56" s="137"/>
      <c r="N56" s="137"/>
      <c r="O56" s="137"/>
      <c r="P56" s="137"/>
      <c r="Q56" s="137"/>
    </row>
    <row r="57" spans="2:17" x14ac:dyDescent="0.3">
      <c r="B57" s="173"/>
      <c r="C57" s="173"/>
      <c r="D57" s="20"/>
      <c r="E57" s="137"/>
      <c r="F57" s="137"/>
      <c r="G57" s="137"/>
      <c r="H57" s="137"/>
      <c r="I57" s="137"/>
      <c r="J57" s="137"/>
      <c r="K57" s="137"/>
      <c r="L57" s="137"/>
      <c r="M57" s="137"/>
      <c r="N57" s="137"/>
      <c r="O57" s="137"/>
      <c r="P57" s="137"/>
      <c r="Q57" s="137"/>
    </row>
    <row r="58" spans="2:17" x14ac:dyDescent="0.3">
      <c r="B58" s="173"/>
      <c r="C58" s="173"/>
      <c r="D58" s="20"/>
      <c r="E58" s="137"/>
      <c r="F58" s="137"/>
      <c r="G58" s="137"/>
      <c r="H58" s="137"/>
      <c r="I58" s="137"/>
      <c r="J58" s="137"/>
      <c r="K58" s="137"/>
      <c r="L58" s="137"/>
      <c r="M58" s="137"/>
      <c r="N58" s="137"/>
      <c r="O58" s="137"/>
      <c r="P58" s="137"/>
      <c r="Q58" s="137"/>
    </row>
    <row r="59" spans="2:17" x14ac:dyDescent="0.3">
      <c r="B59" s="173"/>
      <c r="C59" s="173"/>
      <c r="D59" s="20"/>
      <c r="E59" s="137"/>
      <c r="F59" s="137"/>
      <c r="G59" s="137"/>
      <c r="H59" s="137"/>
      <c r="I59" s="137"/>
      <c r="J59" s="137"/>
      <c r="K59" s="137"/>
      <c r="L59" s="137"/>
      <c r="M59" s="137"/>
      <c r="N59" s="137"/>
      <c r="O59" s="137"/>
      <c r="P59" s="137"/>
      <c r="Q59" s="137"/>
    </row>
    <row r="60" spans="2:17" x14ac:dyDescent="0.3">
      <c r="B60" s="173"/>
      <c r="C60" s="173"/>
      <c r="D60" s="20"/>
      <c r="E60" s="137"/>
      <c r="F60" s="137"/>
      <c r="G60" s="137"/>
      <c r="H60" s="137"/>
      <c r="I60" s="137"/>
      <c r="J60" s="137"/>
      <c r="K60" s="137"/>
      <c r="L60" s="137"/>
      <c r="M60" s="137"/>
      <c r="N60" s="137"/>
      <c r="O60" s="137"/>
      <c r="P60" s="137"/>
      <c r="Q60" s="137"/>
    </row>
    <row r="61" spans="2:17" x14ac:dyDescent="0.3">
      <c r="B61" s="173"/>
      <c r="C61" s="173"/>
      <c r="D61" s="20"/>
      <c r="E61" s="137"/>
      <c r="F61" s="137"/>
      <c r="G61" s="137"/>
      <c r="H61" s="137"/>
      <c r="I61" s="137"/>
      <c r="J61" s="137"/>
      <c r="K61" s="137"/>
      <c r="L61" s="137"/>
      <c r="M61" s="137"/>
      <c r="N61" s="137"/>
      <c r="O61" s="137"/>
      <c r="P61" s="137"/>
      <c r="Q61" s="137"/>
    </row>
    <row r="62" spans="2:17" x14ac:dyDescent="0.3">
      <c r="B62" s="173"/>
      <c r="C62" s="173"/>
      <c r="D62" s="20"/>
      <c r="E62" s="137"/>
      <c r="F62" s="137"/>
      <c r="G62" s="137"/>
      <c r="H62" s="137"/>
      <c r="I62" s="137"/>
      <c r="J62" s="137"/>
      <c r="K62" s="137"/>
      <c r="L62" s="137"/>
      <c r="M62" s="137"/>
      <c r="N62" s="137"/>
      <c r="O62" s="137"/>
      <c r="P62" s="137"/>
      <c r="Q62" s="137"/>
    </row>
    <row r="63" spans="2:17" x14ac:dyDescent="0.3">
      <c r="B63" s="173"/>
      <c r="C63" s="173"/>
      <c r="D63" s="20"/>
      <c r="E63" s="137"/>
      <c r="F63" s="137"/>
      <c r="G63" s="137"/>
      <c r="H63" s="137"/>
      <c r="I63" s="137"/>
      <c r="J63" s="137"/>
      <c r="K63" s="137"/>
      <c r="L63" s="137"/>
      <c r="M63" s="137"/>
      <c r="N63" s="137"/>
      <c r="O63" s="137"/>
      <c r="P63" s="137"/>
      <c r="Q63" s="137"/>
    </row>
    <row r="64" spans="2:17" x14ac:dyDescent="0.3">
      <c r="B64" s="173"/>
      <c r="C64" s="173"/>
      <c r="D64" s="20"/>
      <c r="E64" s="137"/>
      <c r="F64" s="137"/>
      <c r="G64" s="137"/>
      <c r="H64" s="137"/>
      <c r="I64" s="137"/>
      <c r="J64" s="137"/>
      <c r="K64" s="137"/>
      <c r="L64" s="137"/>
      <c r="M64" s="137"/>
      <c r="N64" s="137"/>
      <c r="O64" s="137"/>
      <c r="P64" s="137"/>
      <c r="Q64" s="137"/>
    </row>
    <row r="65" spans="2:17" x14ac:dyDescent="0.3">
      <c r="B65" s="173"/>
      <c r="C65" s="173"/>
      <c r="D65" s="20"/>
      <c r="E65" s="137"/>
      <c r="F65" s="137"/>
      <c r="G65" s="137"/>
      <c r="H65" s="137"/>
      <c r="I65" s="137"/>
      <c r="J65" s="137"/>
      <c r="K65" s="137"/>
      <c r="L65" s="137"/>
      <c r="M65" s="137"/>
      <c r="N65" s="137"/>
      <c r="O65" s="137"/>
      <c r="P65" s="137"/>
      <c r="Q65" s="137"/>
    </row>
    <row r="66" spans="2:17" x14ac:dyDescent="0.3">
      <c r="B66" s="173"/>
      <c r="C66" s="173"/>
      <c r="D66" s="20"/>
      <c r="E66" s="137"/>
      <c r="F66" s="137"/>
      <c r="G66" s="137"/>
      <c r="H66" s="137"/>
      <c r="I66" s="137"/>
      <c r="J66" s="137"/>
      <c r="K66" s="137"/>
      <c r="L66" s="137"/>
      <c r="M66" s="137"/>
      <c r="N66" s="137"/>
      <c r="O66" s="137"/>
      <c r="P66" s="137"/>
      <c r="Q66" s="137"/>
    </row>
    <row r="67" spans="2:17" x14ac:dyDescent="0.3">
      <c r="B67" s="173"/>
      <c r="C67" s="173"/>
      <c r="D67" s="20"/>
      <c r="E67" s="137"/>
      <c r="F67" s="137"/>
      <c r="G67" s="137"/>
      <c r="H67" s="137"/>
      <c r="I67" s="137"/>
      <c r="J67" s="137"/>
      <c r="K67" s="137"/>
      <c r="L67" s="137"/>
      <c r="M67" s="137"/>
      <c r="N67" s="137"/>
      <c r="O67" s="137"/>
      <c r="P67" s="137"/>
      <c r="Q67" s="137"/>
    </row>
    <row r="68" spans="2:17" x14ac:dyDescent="0.3">
      <c r="B68" s="173"/>
      <c r="C68" s="173"/>
      <c r="D68" s="20"/>
      <c r="E68" s="137"/>
      <c r="F68" s="137"/>
      <c r="G68" s="137"/>
      <c r="H68" s="137"/>
      <c r="I68" s="137"/>
      <c r="J68" s="137"/>
      <c r="K68" s="137"/>
      <c r="L68" s="137"/>
      <c r="M68" s="137"/>
      <c r="N68" s="137"/>
      <c r="O68" s="137"/>
      <c r="P68" s="137"/>
      <c r="Q68" s="137"/>
    </row>
    <row r="69" spans="2:17" x14ac:dyDescent="0.3">
      <c r="B69" s="173"/>
      <c r="C69" s="173"/>
      <c r="D69" s="20"/>
      <c r="E69" s="137"/>
      <c r="F69" s="137"/>
      <c r="G69" s="137"/>
      <c r="H69" s="137"/>
      <c r="I69" s="137"/>
      <c r="J69" s="137"/>
      <c r="K69" s="137"/>
      <c r="L69" s="137"/>
      <c r="M69" s="137"/>
      <c r="N69" s="137"/>
      <c r="O69" s="137"/>
      <c r="P69" s="137"/>
      <c r="Q69" s="137"/>
    </row>
    <row r="70" spans="2:17" x14ac:dyDescent="0.3">
      <c r="B70" s="173"/>
      <c r="C70" s="173"/>
      <c r="D70" s="20"/>
      <c r="E70" s="137"/>
      <c r="F70" s="137"/>
      <c r="G70" s="137"/>
      <c r="H70" s="137"/>
      <c r="I70" s="137"/>
      <c r="J70" s="137"/>
      <c r="K70" s="137"/>
      <c r="L70" s="137"/>
      <c r="M70" s="137"/>
      <c r="N70" s="137"/>
      <c r="O70" s="137"/>
      <c r="P70" s="137"/>
      <c r="Q70" s="137"/>
    </row>
    <row r="71" spans="2:17" x14ac:dyDescent="0.3">
      <c r="B71" s="173"/>
      <c r="C71" s="173"/>
      <c r="D71" s="20"/>
      <c r="E71" s="137"/>
      <c r="F71" s="137"/>
      <c r="G71" s="137"/>
      <c r="H71" s="137"/>
      <c r="I71" s="137"/>
      <c r="J71" s="137"/>
      <c r="K71" s="137"/>
      <c r="L71" s="137"/>
      <c r="M71" s="137"/>
      <c r="N71" s="137"/>
      <c r="O71" s="137"/>
      <c r="P71" s="137"/>
      <c r="Q71" s="137"/>
    </row>
    <row r="72" spans="2:17" x14ac:dyDescent="0.3">
      <c r="B72" s="173"/>
      <c r="C72" s="173"/>
      <c r="D72" s="20"/>
      <c r="E72" s="137"/>
      <c r="F72" s="137"/>
      <c r="G72" s="137"/>
      <c r="H72" s="137"/>
      <c r="I72" s="137"/>
      <c r="J72" s="137"/>
      <c r="K72" s="137"/>
      <c r="L72" s="137"/>
      <c r="M72" s="137"/>
      <c r="N72" s="137"/>
      <c r="O72" s="137"/>
      <c r="P72" s="137"/>
      <c r="Q72" s="137"/>
    </row>
    <row r="73" spans="2:17" x14ac:dyDescent="0.3">
      <c r="B73" s="173"/>
      <c r="C73" s="173"/>
      <c r="D73" s="20"/>
      <c r="E73" s="137"/>
      <c r="F73" s="137"/>
      <c r="G73" s="137"/>
      <c r="H73" s="137"/>
      <c r="I73" s="137"/>
      <c r="J73" s="137"/>
      <c r="K73" s="137"/>
      <c r="L73" s="137"/>
      <c r="M73" s="137"/>
      <c r="N73" s="137"/>
      <c r="O73" s="137"/>
      <c r="P73" s="137"/>
      <c r="Q73" s="137"/>
    </row>
    <row r="74" spans="2:17" x14ac:dyDescent="0.3">
      <c r="B74" s="173"/>
      <c r="C74" s="173"/>
      <c r="D74" s="20"/>
      <c r="E74" s="137"/>
      <c r="F74" s="137"/>
      <c r="G74" s="137"/>
      <c r="H74" s="137"/>
      <c r="I74" s="137"/>
      <c r="J74" s="137"/>
      <c r="K74" s="137"/>
      <c r="L74" s="137"/>
      <c r="M74" s="137"/>
      <c r="N74" s="137"/>
      <c r="O74" s="137"/>
      <c r="P74" s="137"/>
      <c r="Q74" s="137"/>
    </row>
    <row r="75" spans="2:17" x14ac:dyDescent="0.3">
      <c r="B75" s="173"/>
      <c r="C75" s="173"/>
      <c r="D75" s="20"/>
      <c r="E75" s="137"/>
      <c r="F75" s="137"/>
      <c r="G75" s="137"/>
      <c r="H75" s="137"/>
      <c r="I75" s="137"/>
      <c r="J75" s="137"/>
      <c r="K75" s="137"/>
      <c r="L75" s="137"/>
      <c r="M75" s="137"/>
      <c r="N75" s="137"/>
      <c r="O75" s="137"/>
      <c r="P75" s="137"/>
      <c r="Q75" s="137"/>
    </row>
    <row r="76" spans="2:17" x14ac:dyDescent="0.3">
      <c r="B76" s="173"/>
      <c r="C76" s="173"/>
      <c r="D76" s="20"/>
      <c r="E76" s="137"/>
      <c r="F76" s="137"/>
      <c r="G76" s="137"/>
      <c r="H76" s="137"/>
      <c r="I76" s="137"/>
      <c r="J76" s="137"/>
      <c r="K76" s="137"/>
      <c r="L76" s="137"/>
      <c r="M76" s="137"/>
      <c r="N76" s="137"/>
      <c r="O76" s="137"/>
      <c r="P76" s="137"/>
      <c r="Q76" s="137"/>
    </row>
    <row r="77" spans="2:17" x14ac:dyDescent="0.3">
      <c r="B77" s="173"/>
      <c r="C77" s="173"/>
      <c r="D77" s="20"/>
      <c r="E77" s="137"/>
      <c r="F77" s="137"/>
      <c r="G77" s="137"/>
      <c r="H77" s="137"/>
      <c r="I77" s="137"/>
      <c r="J77" s="137"/>
      <c r="K77" s="137"/>
      <c r="L77" s="137"/>
      <c r="M77" s="137"/>
      <c r="N77" s="137"/>
      <c r="O77" s="137"/>
      <c r="P77" s="137"/>
      <c r="Q77" s="137"/>
    </row>
    <row r="78" spans="2:17" x14ac:dyDescent="0.3">
      <c r="B78" s="173"/>
      <c r="C78" s="173"/>
      <c r="D78" s="20"/>
      <c r="E78" s="137"/>
      <c r="F78" s="137"/>
      <c r="G78" s="137"/>
      <c r="H78" s="137"/>
      <c r="I78" s="137"/>
      <c r="J78" s="137"/>
      <c r="K78" s="137"/>
      <c r="L78" s="137"/>
      <c r="M78" s="137"/>
      <c r="N78" s="137"/>
      <c r="O78" s="137"/>
      <c r="P78" s="137"/>
      <c r="Q78" s="137"/>
    </row>
    <row r="79" spans="2:17" x14ac:dyDescent="0.3">
      <c r="B79" s="173"/>
      <c r="C79" s="173"/>
      <c r="D79" s="20"/>
      <c r="E79" s="137"/>
      <c r="F79" s="137"/>
      <c r="G79" s="137"/>
      <c r="H79" s="137"/>
      <c r="I79" s="137"/>
      <c r="J79" s="137"/>
      <c r="K79" s="137"/>
      <c r="L79" s="137"/>
      <c r="M79" s="137"/>
      <c r="N79" s="137"/>
      <c r="O79" s="137"/>
      <c r="P79" s="137"/>
      <c r="Q79" s="137"/>
    </row>
    <row r="80" spans="2:17" x14ac:dyDescent="0.3">
      <c r="B80" s="173"/>
      <c r="C80" s="173"/>
      <c r="D80" s="20"/>
      <c r="E80" s="137"/>
      <c r="F80" s="137"/>
      <c r="G80" s="137"/>
      <c r="H80" s="137"/>
      <c r="I80" s="137"/>
      <c r="J80" s="137"/>
      <c r="K80" s="137"/>
      <c r="L80" s="137"/>
      <c r="M80" s="137"/>
      <c r="N80" s="137"/>
      <c r="O80" s="137"/>
      <c r="P80" s="137"/>
      <c r="Q80" s="137"/>
    </row>
    <row r="81" spans="2:17" x14ac:dyDescent="0.3">
      <c r="B81" s="173"/>
      <c r="C81" s="173"/>
      <c r="D81" s="20"/>
      <c r="E81" s="137"/>
      <c r="F81" s="137"/>
      <c r="G81" s="137"/>
      <c r="H81" s="137"/>
      <c r="I81" s="137"/>
      <c r="J81" s="137"/>
      <c r="K81" s="137"/>
      <c r="L81" s="137"/>
      <c r="M81" s="137"/>
      <c r="N81" s="137"/>
      <c r="O81" s="137"/>
      <c r="P81" s="137"/>
      <c r="Q81" s="137"/>
    </row>
    <row r="82" spans="2:17" x14ac:dyDescent="0.3">
      <c r="B82" s="173"/>
      <c r="C82" s="173"/>
      <c r="D82" s="20"/>
      <c r="E82" s="137"/>
      <c r="F82" s="137"/>
      <c r="G82" s="137"/>
      <c r="H82" s="137"/>
      <c r="I82" s="137"/>
      <c r="J82" s="137"/>
      <c r="K82" s="137"/>
      <c r="L82" s="137"/>
      <c r="M82" s="137"/>
      <c r="N82" s="137"/>
      <c r="O82" s="137"/>
      <c r="P82" s="137"/>
      <c r="Q82" s="137"/>
    </row>
    <row r="83" spans="2:17" x14ac:dyDescent="0.3">
      <c r="B83" s="173"/>
      <c r="C83" s="173"/>
      <c r="D83" s="20"/>
      <c r="E83" s="137"/>
      <c r="F83" s="137"/>
      <c r="G83" s="137"/>
      <c r="H83" s="137"/>
      <c r="I83" s="137"/>
      <c r="J83" s="137"/>
      <c r="K83" s="137"/>
      <c r="L83" s="137"/>
      <c r="M83" s="137"/>
      <c r="N83" s="137"/>
      <c r="O83" s="137"/>
      <c r="P83" s="137"/>
      <c r="Q83" s="137"/>
    </row>
    <row r="84" spans="2:17" x14ac:dyDescent="0.3">
      <c r="B84" s="173"/>
      <c r="C84" s="173"/>
      <c r="D84" s="20"/>
      <c r="E84" s="137"/>
      <c r="F84" s="137"/>
      <c r="G84" s="137"/>
      <c r="H84" s="137"/>
      <c r="I84" s="137"/>
      <c r="J84" s="137"/>
      <c r="K84" s="137"/>
      <c r="L84" s="137"/>
      <c r="M84" s="137"/>
      <c r="N84" s="137"/>
      <c r="O84" s="137"/>
      <c r="P84" s="137"/>
      <c r="Q84" s="137"/>
    </row>
    <row r="85" spans="2:17" x14ac:dyDescent="0.3">
      <c r="B85" s="173"/>
      <c r="C85" s="173"/>
      <c r="D85" s="20"/>
      <c r="E85" s="137"/>
      <c r="F85" s="137"/>
      <c r="G85" s="137"/>
      <c r="H85" s="137"/>
      <c r="I85" s="137"/>
      <c r="J85" s="137"/>
      <c r="K85" s="137"/>
      <c r="L85" s="137"/>
      <c r="M85" s="137"/>
      <c r="N85" s="137"/>
      <c r="O85" s="137"/>
      <c r="P85" s="137"/>
      <c r="Q85" s="137"/>
    </row>
    <row r="86" spans="2:17" x14ac:dyDescent="0.3">
      <c r="B86" s="173"/>
      <c r="C86" s="173"/>
      <c r="D86" s="20"/>
      <c r="E86" s="137"/>
      <c r="F86" s="137"/>
      <c r="G86" s="137"/>
      <c r="H86" s="137"/>
      <c r="I86" s="137"/>
      <c r="J86" s="137"/>
      <c r="K86" s="137"/>
      <c r="L86" s="137"/>
      <c r="M86" s="137"/>
      <c r="N86" s="137"/>
      <c r="O86" s="137"/>
      <c r="P86" s="137"/>
      <c r="Q86" s="137"/>
    </row>
    <row r="87" spans="2:17" x14ac:dyDescent="0.3">
      <c r="B87" s="173"/>
      <c r="C87" s="173"/>
      <c r="D87" s="20"/>
      <c r="E87" s="137"/>
      <c r="F87" s="137"/>
      <c r="G87" s="137"/>
      <c r="H87" s="137"/>
      <c r="I87" s="137"/>
      <c r="J87" s="137"/>
      <c r="K87" s="137"/>
      <c r="L87" s="137"/>
      <c r="M87" s="137"/>
      <c r="N87" s="137"/>
      <c r="O87" s="137"/>
      <c r="P87" s="137"/>
      <c r="Q87" s="137"/>
    </row>
    <row r="88" spans="2:17" x14ac:dyDescent="0.3">
      <c r="B88" s="173"/>
      <c r="C88" s="173"/>
      <c r="D88" s="20"/>
      <c r="E88" s="137"/>
      <c r="F88" s="137"/>
      <c r="G88" s="137"/>
      <c r="H88" s="137"/>
      <c r="I88" s="137"/>
      <c r="J88" s="137"/>
      <c r="K88" s="137"/>
      <c r="L88" s="137"/>
      <c r="M88" s="137"/>
      <c r="N88" s="137"/>
      <c r="O88" s="137"/>
      <c r="P88" s="137"/>
      <c r="Q88" s="137"/>
    </row>
    <row r="89" spans="2:17" x14ac:dyDescent="0.3">
      <c r="B89" s="173"/>
      <c r="C89" s="173"/>
      <c r="D89" s="20"/>
      <c r="E89" s="137"/>
      <c r="F89" s="137"/>
      <c r="G89" s="137"/>
      <c r="H89" s="137"/>
      <c r="I89" s="137"/>
      <c r="J89" s="137"/>
      <c r="K89" s="137"/>
      <c r="L89" s="137"/>
      <c r="M89" s="137"/>
      <c r="N89" s="137"/>
      <c r="O89" s="137"/>
      <c r="P89" s="137"/>
      <c r="Q89" s="137"/>
    </row>
    <row r="90" spans="2:17" x14ac:dyDescent="0.3">
      <c r="B90" s="173"/>
      <c r="C90" s="173"/>
      <c r="D90" s="20"/>
      <c r="E90" s="137"/>
      <c r="F90" s="137"/>
      <c r="G90" s="137"/>
      <c r="H90" s="137"/>
      <c r="I90" s="137"/>
      <c r="J90" s="137"/>
      <c r="K90" s="137"/>
      <c r="L90" s="137"/>
      <c r="M90" s="137"/>
      <c r="N90" s="137"/>
      <c r="O90" s="137"/>
      <c r="P90" s="137"/>
      <c r="Q90" s="137"/>
    </row>
    <row r="91" spans="2:17" x14ac:dyDescent="0.3">
      <c r="B91" s="173"/>
      <c r="C91" s="173"/>
      <c r="D91" s="20"/>
      <c r="E91" s="137"/>
      <c r="F91" s="137"/>
      <c r="G91" s="137"/>
      <c r="H91" s="137"/>
      <c r="I91" s="137"/>
      <c r="J91" s="137"/>
      <c r="K91" s="137"/>
      <c r="L91" s="137"/>
      <c r="M91" s="137"/>
      <c r="N91" s="137"/>
      <c r="O91" s="137"/>
      <c r="P91" s="137"/>
      <c r="Q91" s="137"/>
    </row>
    <row r="92" spans="2:17" x14ac:dyDescent="0.3">
      <c r="B92" s="173"/>
      <c r="C92" s="173"/>
      <c r="D92" s="20"/>
      <c r="E92" s="137"/>
      <c r="F92" s="137"/>
      <c r="G92" s="137"/>
      <c r="H92" s="137"/>
      <c r="I92" s="137"/>
      <c r="J92" s="137"/>
      <c r="K92" s="137"/>
      <c r="L92" s="137"/>
      <c r="M92" s="137"/>
      <c r="N92" s="137"/>
      <c r="O92" s="137"/>
      <c r="P92" s="137"/>
      <c r="Q92" s="137"/>
    </row>
    <row r="93" spans="2:17" x14ac:dyDescent="0.3">
      <c r="B93" s="173"/>
      <c r="C93" s="173"/>
      <c r="D93" s="20"/>
      <c r="E93" s="137"/>
      <c r="F93" s="137"/>
      <c r="G93" s="137"/>
      <c r="H93" s="137"/>
      <c r="I93" s="137"/>
      <c r="J93" s="137"/>
      <c r="K93" s="137"/>
      <c r="L93" s="137"/>
      <c r="M93" s="137"/>
      <c r="N93" s="137"/>
      <c r="O93" s="137"/>
      <c r="P93" s="137"/>
      <c r="Q93" s="137"/>
    </row>
    <row r="94" spans="2:17" x14ac:dyDescent="0.3">
      <c r="B94" s="173"/>
      <c r="C94" s="173"/>
      <c r="D94" s="20"/>
      <c r="E94" s="137"/>
      <c r="F94" s="137"/>
      <c r="G94" s="137"/>
      <c r="H94" s="137"/>
      <c r="I94" s="137"/>
      <c r="J94" s="137"/>
      <c r="K94" s="137"/>
      <c r="L94" s="137"/>
      <c r="M94" s="137"/>
      <c r="N94" s="137"/>
      <c r="O94" s="137"/>
      <c r="P94" s="137"/>
      <c r="Q94" s="137"/>
    </row>
    <row r="95" spans="2:17" x14ac:dyDescent="0.3">
      <c r="B95" s="173"/>
      <c r="C95" s="173"/>
      <c r="D95" s="20"/>
      <c r="E95" s="137"/>
      <c r="F95" s="137"/>
      <c r="G95" s="137"/>
      <c r="H95" s="137"/>
      <c r="I95" s="137"/>
      <c r="J95" s="137"/>
      <c r="K95" s="137"/>
      <c r="L95" s="137"/>
      <c r="M95" s="137"/>
      <c r="N95" s="137"/>
      <c r="O95" s="137"/>
      <c r="P95" s="137"/>
      <c r="Q95" s="137"/>
    </row>
    <row r="96" spans="2:17" x14ac:dyDescent="0.3">
      <c r="B96" s="173"/>
      <c r="C96" s="173"/>
      <c r="D96" s="20"/>
      <c r="E96" s="137"/>
      <c r="F96" s="137"/>
      <c r="G96" s="137"/>
      <c r="H96" s="137"/>
      <c r="I96" s="137"/>
      <c r="J96" s="137"/>
      <c r="K96" s="137"/>
      <c r="L96" s="137"/>
      <c r="M96" s="137"/>
      <c r="N96" s="137"/>
      <c r="O96" s="137"/>
      <c r="P96" s="137"/>
      <c r="Q96" s="137"/>
    </row>
    <row r="97" spans="2:17" x14ac:dyDescent="0.3">
      <c r="B97" s="173"/>
      <c r="C97" s="173"/>
      <c r="D97" s="20"/>
      <c r="E97" s="137"/>
      <c r="F97" s="137"/>
      <c r="G97" s="137"/>
      <c r="H97" s="137"/>
      <c r="I97" s="137"/>
      <c r="J97" s="137"/>
      <c r="K97" s="137"/>
      <c r="L97" s="137"/>
      <c r="M97" s="137"/>
      <c r="N97" s="137"/>
      <c r="O97" s="137"/>
      <c r="P97" s="137"/>
      <c r="Q97" s="137"/>
    </row>
    <row r="98" spans="2:17" x14ac:dyDescent="0.3">
      <c r="B98" s="173"/>
      <c r="C98" s="173"/>
      <c r="D98" s="20"/>
      <c r="E98" s="137"/>
      <c r="F98" s="137"/>
      <c r="G98" s="137"/>
      <c r="H98" s="137"/>
      <c r="I98" s="137"/>
      <c r="J98" s="137"/>
      <c r="K98" s="137"/>
      <c r="L98" s="137"/>
      <c r="M98" s="137"/>
      <c r="N98" s="137"/>
      <c r="O98" s="137"/>
      <c r="P98" s="137"/>
      <c r="Q98" s="137"/>
    </row>
    <row r="99" spans="2:17" x14ac:dyDescent="0.3">
      <c r="B99" s="173"/>
      <c r="C99" s="173"/>
      <c r="D99" s="20"/>
      <c r="E99" s="137"/>
      <c r="F99" s="137"/>
      <c r="G99" s="137"/>
      <c r="H99" s="137"/>
      <c r="I99" s="137"/>
      <c r="J99" s="137"/>
      <c r="K99" s="137"/>
      <c r="L99" s="137"/>
      <c r="M99" s="137"/>
      <c r="N99" s="137"/>
      <c r="O99" s="137"/>
      <c r="P99" s="137"/>
      <c r="Q99" s="137"/>
    </row>
    <row r="100" spans="2:17" x14ac:dyDescent="0.3">
      <c r="B100" s="173"/>
      <c r="C100" s="173"/>
      <c r="D100" s="20"/>
      <c r="E100" s="137"/>
      <c r="F100" s="137"/>
      <c r="G100" s="137"/>
      <c r="H100" s="137"/>
      <c r="I100" s="137"/>
      <c r="J100" s="137"/>
      <c r="K100" s="137"/>
      <c r="L100" s="137"/>
      <c r="M100" s="137"/>
      <c r="N100" s="137"/>
      <c r="O100" s="137"/>
      <c r="P100" s="137"/>
      <c r="Q100" s="137"/>
    </row>
    <row r="101" spans="2:17" x14ac:dyDescent="0.3">
      <c r="B101" s="173"/>
      <c r="C101" s="173"/>
      <c r="D101" s="20"/>
      <c r="E101" s="137"/>
      <c r="F101" s="137"/>
      <c r="G101" s="137"/>
      <c r="H101" s="137"/>
      <c r="I101" s="137"/>
      <c r="J101" s="137"/>
      <c r="K101" s="137"/>
      <c r="L101" s="137"/>
      <c r="M101" s="137"/>
      <c r="N101" s="137"/>
      <c r="O101" s="137"/>
      <c r="P101" s="137"/>
      <c r="Q101" s="137"/>
    </row>
    <row r="102" spans="2:17" x14ac:dyDescent="0.3">
      <c r="B102" s="173"/>
      <c r="C102" s="173"/>
      <c r="D102" s="20"/>
      <c r="E102" s="137"/>
      <c r="F102" s="137"/>
      <c r="G102" s="137"/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</row>
    <row r="103" spans="2:17" x14ac:dyDescent="0.3">
      <c r="B103" s="173"/>
      <c r="C103" s="173"/>
      <c r="D103" s="20"/>
      <c r="E103" s="137"/>
      <c r="F103" s="137"/>
      <c r="G103" s="137"/>
      <c r="H103" s="137"/>
      <c r="I103" s="137"/>
      <c r="J103" s="137"/>
      <c r="K103" s="137"/>
      <c r="L103" s="137"/>
      <c r="M103" s="137"/>
      <c r="N103" s="137"/>
      <c r="O103" s="137"/>
      <c r="P103" s="137"/>
      <c r="Q103" s="137"/>
    </row>
    <row r="104" spans="2:17" x14ac:dyDescent="0.3">
      <c r="B104" s="173"/>
      <c r="C104" s="173"/>
      <c r="D104" s="20"/>
      <c r="E104" s="137"/>
      <c r="F104" s="137"/>
      <c r="G104" s="137"/>
      <c r="H104" s="137"/>
      <c r="I104" s="137"/>
      <c r="J104" s="137"/>
      <c r="K104" s="137"/>
      <c r="L104" s="137"/>
      <c r="M104" s="137"/>
      <c r="N104" s="137"/>
      <c r="O104" s="137"/>
      <c r="P104" s="137"/>
      <c r="Q104" s="137"/>
    </row>
    <row r="105" spans="2:17" x14ac:dyDescent="0.3">
      <c r="B105" s="173"/>
      <c r="C105" s="173"/>
      <c r="D105" s="20"/>
      <c r="E105" s="137"/>
      <c r="F105" s="137"/>
      <c r="G105" s="137"/>
      <c r="H105" s="137"/>
      <c r="I105" s="137"/>
      <c r="J105" s="137"/>
      <c r="K105" s="137"/>
      <c r="L105" s="137"/>
      <c r="M105" s="137"/>
      <c r="N105" s="137"/>
      <c r="O105" s="137"/>
      <c r="P105" s="137"/>
      <c r="Q105" s="137"/>
    </row>
    <row r="106" spans="2:17" x14ac:dyDescent="0.3">
      <c r="B106" s="173"/>
      <c r="C106" s="173"/>
      <c r="D106" s="20"/>
      <c r="E106" s="137"/>
      <c r="F106" s="137"/>
      <c r="G106" s="137"/>
      <c r="H106" s="137"/>
      <c r="I106" s="137"/>
      <c r="J106" s="137"/>
      <c r="K106" s="137"/>
      <c r="L106" s="137"/>
      <c r="M106" s="137"/>
      <c r="N106" s="137"/>
      <c r="O106" s="137"/>
      <c r="P106" s="137"/>
      <c r="Q106" s="137"/>
    </row>
    <row r="107" spans="2:17" x14ac:dyDescent="0.3">
      <c r="B107" s="173"/>
      <c r="C107" s="173"/>
      <c r="D107" s="20"/>
      <c r="E107" s="137"/>
      <c r="F107" s="137"/>
      <c r="G107" s="137"/>
      <c r="H107" s="137"/>
      <c r="I107" s="137"/>
      <c r="J107" s="137"/>
      <c r="K107" s="137"/>
      <c r="L107" s="137"/>
      <c r="M107" s="137"/>
      <c r="N107" s="137"/>
      <c r="O107" s="137"/>
      <c r="P107" s="137"/>
      <c r="Q107" s="137"/>
    </row>
    <row r="108" spans="2:17" x14ac:dyDescent="0.3">
      <c r="B108" s="173"/>
      <c r="C108" s="173"/>
      <c r="D108" s="20"/>
      <c r="E108" s="137"/>
      <c r="F108" s="137"/>
      <c r="G108" s="137"/>
      <c r="H108" s="137"/>
      <c r="I108" s="137"/>
      <c r="J108" s="137"/>
      <c r="K108" s="137"/>
      <c r="L108" s="137"/>
      <c r="M108" s="137"/>
      <c r="N108" s="137"/>
      <c r="O108" s="137"/>
      <c r="P108" s="137"/>
      <c r="Q108" s="137"/>
    </row>
    <row r="109" spans="2:17" x14ac:dyDescent="0.3">
      <c r="B109" s="173"/>
      <c r="C109" s="173"/>
      <c r="D109" s="20"/>
      <c r="E109" s="137"/>
      <c r="F109" s="137"/>
      <c r="G109" s="137"/>
      <c r="H109" s="137"/>
      <c r="I109" s="137"/>
      <c r="J109" s="137"/>
      <c r="K109" s="137"/>
      <c r="L109" s="137"/>
      <c r="M109" s="137"/>
      <c r="N109" s="137"/>
      <c r="O109" s="137"/>
      <c r="P109" s="137"/>
      <c r="Q109" s="137"/>
    </row>
    <row r="110" spans="2:17" x14ac:dyDescent="0.3">
      <c r="B110" s="173"/>
      <c r="C110" s="173"/>
      <c r="D110" s="20"/>
      <c r="E110" s="137"/>
      <c r="F110" s="137"/>
      <c r="G110" s="137"/>
      <c r="H110" s="137"/>
      <c r="I110" s="137"/>
      <c r="J110" s="137"/>
      <c r="K110" s="137"/>
      <c r="L110" s="137"/>
      <c r="M110" s="137"/>
      <c r="N110" s="137"/>
      <c r="O110" s="137"/>
      <c r="P110" s="137"/>
      <c r="Q110" s="137"/>
    </row>
    <row r="111" spans="2:17" x14ac:dyDescent="0.3">
      <c r="B111" s="173"/>
      <c r="C111" s="173"/>
      <c r="D111" s="20"/>
      <c r="E111" s="137"/>
      <c r="F111" s="137"/>
      <c r="G111" s="137"/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</row>
    <row r="112" spans="2:17" x14ac:dyDescent="0.3">
      <c r="B112" s="173"/>
      <c r="C112" s="173"/>
      <c r="D112" s="20"/>
      <c r="E112" s="137"/>
      <c r="F112" s="137"/>
      <c r="G112" s="137"/>
      <c r="H112" s="137"/>
      <c r="I112" s="137"/>
      <c r="J112" s="137"/>
      <c r="K112" s="137"/>
      <c r="L112" s="137"/>
      <c r="M112" s="137"/>
      <c r="N112" s="137"/>
      <c r="O112" s="137"/>
      <c r="P112" s="137"/>
      <c r="Q112" s="137"/>
    </row>
    <row r="113" spans="2:17" x14ac:dyDescent="0.3">
      <c r="B113" s="173"/>
      <c r="C113" s="173"/>
      <c r="D113" s="20"/>
      <c r="E113" s="137"/>
      <c r="F113" s="137"/>
      <c r="G113" s="137"/>
      <c r="H113" s="137"/>
      <c r="I113" s="137"/>
      <c r="J113" s="137"/>
      <c r="K113" s="137"/>
      <c r="L113" s="137"/>
      <c r="M113" s="137"/>
      <c r="N113" s="137"/>
      <c r="O113" s="137"/>
      <c r="P113" s="137"/>
      <c r="Q113" s="137"/>
    </row>
    <row r="114" spans="2:17" x14ac:dyDescent="0.3">
      <c r="B114" s="173"/>
      <c r="C114" s="173"/>
      <c r="D114" s="20"/>
      <c r="E114" s="137"/>
      <c r="F114" s="137"/>
      <c r="G114" s="137"/>
      <c r="H114" s="137"/>
      <c r="I114" s="137"/>
      <c r="J114" s="137"/>
      <c r="K114" s="137"/>
      <c r="L114" s="137"/>
      <c r="M114" s="137"/>
      <c r="N114" s="137"/>
      <c r="O114" s="137"/>
      <c r="P114" s="137"/>
      <c r="Q114" s="137"/>
    </row>
    <row r="115" spans="2:17" x14ac:dyDescent="0.3">
      <c r="B115" s="173"/>
      <c r="C115" s="173"/>
      <c r="D115" s="20"/>
      <c r="E115" s="137"/>
      <c r="F115" s="137"/>
      <c r="G115" s="137"/>
      <c r="H115" s="137"/>
      <c r="I115" s="137"/>
      <c r="J115" s="137"/>
      <c r="K115" s="137"/>
      <c r="L115" s="137"/>
      <c r="M115" s="137"/>
      <c r="N115" s="137"/>
      <c r="O115" s="137"/>
      <c r="P115" s="137"/>
      <c r="Q115" s="137"/>
    </row>
    <row r="116" spans="2:17" x14ac:dyDescent="0.3">
      <c r="B116" s="173"/>
      <c r="C116" s="173"/>
      <c r="D116" s="20"/>
      <c r="E116" s="137"/>
      <c r="F116" s="137"/>
      <c r="G116" s="137"/>
      <c r="H116" s="137"/>
      <c r="I116" s="137"/>
      <c r="J116" s="137"/>
      <c r="K116" s="137"/>
      <c r="L116" s="137"/>
      <c r="M116" s="137"/>
      <c r="N116" s="137"/>
      <c r="O116" s="137"/>
      <c r="P116" s="137"/>
      <c r="Q116" s="137"/>
    </row>
    <row r="117" spans="2:17" x14ac:dyDescent="0.3">
      <c r="B117" s="173"/>
      <c r="C117" s="173"/>
      <c r="D117" s="20"/>
      <c r="E117" s="137"/>
      <c r="F117" s="137"/>
      <c r="G117" s="137"/>
      <c r="H117" s="137"/>
      <c r="I117" s="137"/>
      <c r="J117" s="137"/>
      <c r="K117" s="137"/>
      <c r="L117" s="137"/>
      <c r="M117" s="137"/>
      <c r="N117" s="137"/>
      <c r="O117" s="137"/>
      <c r="P117" s="137"/>
      <c r="Q117" s="137"/>
    </row>
    <row r="118" spans="2:17" x14ac:dyDescent="0.3">
      <c r="B118" s="173"/>
      <c r="C118" s="173"/>
      <c r="D118" s="20"/>
      <c r="E118" s="137"/>
      <c r="F118" s="137"/>
      <c r="G118" s="137"/>
      <c r="H118" s="137"/>
      <c r="I118" s="137"/>
      <c r="J118" s="137"/>
      <c r="K118" s="137"/>
      <c r="L118" s="137"/>
      <c r="M118" s="137"/>
      <c r="N118" s="137"/>
      <c r="O118" s="137"/>
      <c r="P118" s="137"/>
      <c r="Q118" s="137"/>
    </row>
    <row r="119" spans="2:17" x14ac:dyDescent="0.3">
      <c r="B119" s="173"/>
      <c r="C119" s="173"/>
      <c r="D119" s="20"/>
      <c r="E119" s="137"/>
      <c r="F119" s="137"/>
      <c r="G119" s="137"/>
      <c r="H119" s="137"/>
      <c r="I119" s="137"/>
      <c r="J119" s="137"/>
      <c r="K119" s="137"/>
      <c r="L119" s="137"/>
      <c r="M119" s="137"/>
      <c r="N119" s="137"/>
      <c r="O119" s="137"/>
      <c r="P119" s="137"/>
      <c r="Q119" s="137"/>
    </row>
    <row r="120" spans="2:17" x14ac:dyDescent="0.3">
      <c r="B120" s="173"/>
      <c r="C120" s="173"/>
      <c r="D120" s="20"/>
      <c r="E120" s="137"/>
      <c r="F120" s="137"/>
      <c r="G120" s="137"/>
      <c r="H120" s="137"/>
      <c r="I120" s="137"/>
      <c r="J120" s="137"/>
      <c r="K120" s="137"/>
      <c r="L120" s="137"/>
      <c r="M120" s="137"/>
      <c r="N120" s="137"/>
      <c r="O120" s="137"/>
      <c r="P120" s="137"/>
      <c r="Q120" s="137"/>
    </row>
    <row r="121" spans="2:17" x14ac:dyDescent="0.3">
      <c r="B121" s="173"/>
      <c r="C121" s="173"/>
      <c r="D121" s="20"/>
      <c r="E121" s="137"/>
      <c r="F121" s="137"/>
      <c r="G121" s="137"/>
      <c r="H121" s="137"/>
      <c r="I121" s="137"/>
      <c r="J121" s="137"/>
      <c r="K121" s="137"/>
      <c r="L121" s="137"/>
      <c r="M121" s="137"/>
      <c r="N121" s="137"/>
      <c r="O121" s="137"/>
      <c r="P121" s="137"/>
      <c r="Q121" s="137"/>
    </row>
    <row r="122" spans="2:17" x14ac:dyDescent="0.3">
      <c r="B122" s="173"/>
      <c r="C122" s="173"/>
      <c r="D122" s="20"/>
      <c r="E122" s="137"/>
      <c r="F122" s="137"/>
      <c r="G122" s="137"/>
      <c r="H122" s="137"/>
      <c r="I122" s="137"/>
      <c r="J122" s="137"/>
      <c r="K122" s="137"/>
      <c r="L122" s="137"/>
      <c r="M122" s="137"/>
      <c r="N122" s="137"/>
      <c r="O122" s="137"/>
      <c r="P122" s="137"/>
      <c r="Q122" s="137"/>
    </row>
    <row r="123" spans="2:17" x14ac:dyDescent="0.3">
      <c r="B123" s="173"/>
      <c r="C123" s="173"/>
      <c r="D123" s="20"/>
      <c r="E123" s="137"/>
      <c r="F123" s="137"/>
      <c r="G123" s="137"/>
      <c r="H123" s="137"/>
      <c r="I123" s="137"/>
      <c r="J123" s="137"/>
      <c r="K123" s="137"/>
      <c r="L123" s="137"/>
      <c r="M123" s="137"/>
      <c r="N123" s="137"/>
      <c r="O123" s="137"/>
      <c r="P123" s="137"/>
      <c r="Q123" s="137"/>
    </row>
    <row r="124" spans="2:17" x14ac:dyDescent="0.3">
      <c r="B124" s="173"/>
      <c r="C124" s="173"/>
      <c r="D124" s="20"/>
      <c r="E124" s="137"/>
      <c r="F124" s="137"/>
      <c r="G124" s="137"/>
      <c r="H124" s="137"/>
      <c r="I124" s="137"/>
      <c r="J124" s="137"/>
      <c r="K124" s="137"/>
      <c r="L124" s="137"/>
      <c r="M124" s="137"/>
      <c r="N124" s="137"/>
      <c r="O124" s="137"/>
      <c r="P124" s="137"/>
      <c r="Q124" s="137"/>
    </row>
    <row r="125" spans="2:17" x14ac:dyDescent="0.3">
      <c r="B125" s="173"/>
      <c r="C125" s="173"/>
      <c r="D125" s="20"/>
      <c r="E125" s="137"/>
      <c r="F125" s="137"/>
      <c r="G125" s="137"/>
      <c r="H125" s="137"/>
      <c r="I125" s="137"/>
      <c r="J125" s="137"/>
      <c r="K125" s="137"/>
      <c r="L125" s="137"/>
      <c r="M125" s="137"/>
      <c r="N125" s="137"/>
      <c r="O125" s="137"/>
      <c r="P125" s="137"/>
      <c r="Q125" s="137"/>
    </row>
    <row r="126" spans="2:17" x14ac:dyDescent="0.3">
      <c r="B126" s="173"/>
      <c r="C126" s="173"/>
      <c r="D126" s="20"/>
      <c r="E126" s="137"/>
      <c r="F126" s="137"/>
      <c r="G126" s="137"/>
      <c r="H126" s="137"/>
      <c r="I126" s="137"/>
      <c r="J126" s="137"/>
      <c r="K126" s="137"/>
      <c r="L126" s="137"/>
      <c r="M126" s="137"/>
      <c r="N126" s="137"/>
      <c r="O126" s="137"/>
      <c r="P126" s="137"/>
      <c r="Q126" s="137"/>
    </row>
    <row r="127" spans="2:17" x14ac:dyDescent="0.3">
      <c r="B127" s="173"/>
      <c r="C127" s="173"/>
      <c r="D127" s="20"/>
      <c r="E127" s="137"/>
      <c r="F127" s="137"/>
      <c r="G127" s="137"/>
      <c r="H127" s="137"/>
      <c r="I127" s="137"/>
      <c r="J127" s="137"/>
      <c r="K127" s="137"/>
      <c r="L127" s="137"/>
      <c r="M127" s="137"/>
      <c r="N127" s="137"/>
      <c r="O127" s="137"/>
      <c r="P127" s="137"/>
      <c r="Q127" s="137"/>
    </row>
    <row r="128" spans="2:17" x14ac:dyDescent="0.3">
      <c r="B128" s="173"/>
      <c r="C128" s="173"/>
      <c r="D128" s="20"/>
      <c r="E128" s="137"/>
      <c r="F128" s="137"/>
      <c r="G128" s="137"/>
      <c r="H128" s="137"/>
      <c r="I128" s="137"/>
      <c r="J128" s="137"/>
      <c r="K128" s="137"/>
      <c r="L128" s="137"/>
      <c r="M128" s="137"/>
      <c r="N128" s="137"/>
      <c r="O128" s="137"/>
      <c r="P128" s="137"/>
      <c r="Q128" s="137"/>
    </row>
    <row r="129" spans="2:17" x14ac:dyDescent="0.3">
      <c r="B129" s="173"/>
      <c r="C129" s="173"/>
      <c r="D129" s="20"/>
      <c r="E129" s="137"/>
      <c r="F129" s="137"/>
      <c r="G129" s="137"/>
      <c r="H129" s="137"/>
      <c r="I129" s="137"/>
      <c r="J129" s="137"/>
      <c r="K129" s="137"/>
      <c r="L129" s="137"/>
      <c r="M129" s="137"/>
      <c r="N129" s="137"/>
      <c r="O129" s="137"/>
      <c r="P129" s="137"/>
      <c r="Q129" s="137"/>
    </row>
    <row r="130" spans="2:17" x14ac:dyDescent="0.3">
      <c r="B130" s="173"/>
      <c r="C130" s="173"/>
      <c r="D130" s="20"/>
      <c r="E130" s="137"/>
      <c r="F130" s="137"/>
      <c r="G130" s="137"/>
      <c r="H130" s="137"/>
      <c r="I130" s="137"/>
      <c r="J130" s="137"/>
      <c r="K130" s="137"/>
      <c r="L130" s="137"/>
      <c r="M130" s="137"/>
      <c r="N130" s="137"/>
      <c r="O130" s="137"/>
      <c r="P130" s="137"/>
      <c r="Q130" s="137"/>
    </row>
    <row r="131" spans="2:17" x14ac:dyDescent="0.3">
      <c r="B131" s="173"/>
      <c r="C131" s="173"/>
      <c r="D131" s="20"/>
      <c r="E131" s="137"/>
      <c r="F131" s="137"/>
      <c r="G131" s="137"/>
      <c r="H131" s="137"/>
      <c r="I131" s="137"/>
      <c r="J131" s="137"/>
      <c r="K131" s="137"/>
      <c r="L131" s="137"/>
      <c r="M131" s="137"/>
      <c r="N131" s="137"/>
      <c r="O131" s="137"/>
      <c r="P131" s="137"/>
      <c r="Q131" s="137"/>
    </row>
    <row r="132" spans="2:17" x14ac:dyDescent="0.3">
      <c r="B132" s="173"/>
      <c r="C132" s="173"/>
      <c r="D132" s="20"/>
      <c r="E132" s="137"/>
      <c r="F132" s="137"/>
      <c r="G132" s="137"/>
      <c r="H132" s="137"/>
      <c r="I132" s="137"/>
      <c r="J132" s="137"/>
      <c r="K132" s="137"/>
      <c r="L132" s="137"/>
      <c r="M132" s="137"/>
      <c r="N132" s="137"/>
      <c r="O132" s="137"/>
      <c r="P132" s="137"/>
      <c r="Q132" s="137"/>
    </row>
    <row r="133" spans="2:17" x14ac:dyDescent="0.3">
      <c r="B133" s="173"/>
      <c r="C133" s="173"/>
      <c r="D133" s="20"/>
      <c r="E133" s="137"/>
      <c r="F133" s="137"/>
      <c r="G133" s="137"/>
      <c r="H133" s="137"/>
      <c r="I133" s="137"/>
      <c r="J133" s="137"/>
      <c r="K133" s="137"/>
      <c r="L133" s="137"/>
      <c r="M133" s="137"/>
      <c r="N133" s="137"/>
      <c r="O133" s="137"/>
      <c r="P133" s="137"/>
      <c r="Q133" s="137"/>
    </row>
    <row r="134" spans="2:17" x14ac:dyDescent="0.3">
      <c r="B134" s="173"/>
      <c r="C134" s="173"/>
      <c r="D134" s="20"/>
      <c r="E134" s="137"/>
      <c r="F134" s="137"/>
      <c r="G134" s="137"/>
      <c r="H134" s="137"/>
      <c r="I134" s="137"/>
      <c r="J134" s="137"/>
      <c r="K134" s="137"/>
      <c r="L134" s="137"/>
      <c r="M134" s="137"/>
      <c r="N134" s="137"/>
      <c r="O134" s="137"/>
      <c r="P134" s="137"/>
      <c r="Q134" s="137"/>
    </row>
    <row r="135" spans="2:17" x14ac:dyDescent="0.3">
      <c r="B135" s="173"/>
      <c r="C135" s="173"/>
      <c r="D135" s="20"/>
      <c r="E135" s="137"/>
      <c r="F135" s="137"/>
      <c r="G135" s="137"/>
      <c r="H135" s="137"/>
      <c r="I135" s="137"/>
      <c r="J135" s="137"/>
      <c r="K135" s="137"/>
      <c r="L135" s="137"/>
      <c r="M135" s="137"/>
      <c r="N135" s="137"/>
      <c r="O135" s="137"/>
      <c r="P135" s="137"/>
      <c r="Q135" s="137"/>
    </row>
    <row r="136" spans="2:17" x14ac:dyDescent="0.3">
      <c r="B136" s="173"/>
      <c r="C136" s="173"/>
      <c r="D136" s="20"/>
      <c r="E136" s="137"/>
      <c r="F136" s="137"/>
      <c r="G136" s="137"/>
      <c r="H136" s="137"/>
      <c r="I136" s="137"/>
      <c r="J136" s="137"/>
      <c r="K136" s="137"/>
      <c r="L136" s="137"/>
      <c r="M136" s="137"/>
      <c r="N136" s="137"/>
      <c r="O136" s="137"/>
      <c r="P136" s="137"/>
      <c r="Q136" s="137"/>
    </row>
    <row r="137" spans="2:17" x14ac:dyDescent="0.3">
      <c r="B137" s="173"/>
      <c r="C137" s="173"/>
      <c r="D137" s="20"/>
      <c r="E137" s="137"/>
      <c r="F137" s="137"/>
      <c r="G137" s="137"/>
      <c r="H137" s="137"/>
      <c r="I137" s="137"/>
      <c r="J137" s="137"/>
      <c r="K137" s="137"/>
      <c r="L137" s="137"/>
      <c r="M137" s="137"/>
      <c r="N137" s="137"/>
      <c r="O137" s="137"/>
      <c r="P137" s="137"/>
      <c r="Q137" s="137"/>
    </row>
    <row r="138" spans="2:17" x14ac:dyDescent="0.3">
      <c r="B138" s="173"/>
      <c r="C138" s="173"/>
      <c r="D138" s="20"/>
      <c r="E138" s="137"/>
      <c r="F138" s="137"/>
      <c r="G138" s="137"/>
      <c r="H138" s="137"/>
      <c r="I138" s="137"/>
      <c r="J138" s="137"/>
      <c r="K138" s="137"/>
      <c r="L138" s="137"/>
      <c r="M138" s="137"/>
      <c r="N138" s="137"/>
      <c r="O138" s="137"/>
      <c r="P138" s="137"/>
      <c r="Q138" s="137"/>
    </row>
    <row r="139" spans="2:17" x14ac:dyDescent="0.3">
      <c r="B139" s="173"/>
      <c r="C139" s="173"/>
      <c r="D139" s="20"/>
      <c r="E139" s="137"/>
      <c r="F139" s="137"/>
      <c r="G139" s="137"/>
      <c r="H139" s="137"/>
      <c r="I139" s="137"/>
      <c r="J139" s="137"/>
      <c r="K139" s="137"/>
      <c r="L139" s="137"/>
      <c r="M139" s="137"/>
      <c r="N139" s="137"/>
      <c r="O139" s="137"/>
      <c r="P139" s="137"/>
      <c r="Q139" s="137"/>
    </row>
    <row r="140" spans="2:17" x14ac:dyDescent="0.3">
      <c r="B140" s="173"/>
      <c r="C140" s="173"/>
      <c r="D140" s="20"/>
      <c r="E140" s="137"/>
      <c r="F140" s="137"/>
      <c r="G140" s="137"/>
      <c r="H140" s="137"/>
      <c r="I140" s="137"/>
      <c r="J140" s="137"/>
      <c r="K140" s="137"/>
      <c r="L140" s="137"/>
      <c r="M140" s="137"/>
      <c r="N140" s="137"/>
      <c r="O140" s="137"/>
      <c r="P140" s="137"/>
      <c r="Q140" s="137"/>
    </row>
    <row r="141" spans="2:17" x14ac:dyDescent="0.3">
      <c r="B141" s="173"/>
      <c r="C141" s="173"/>
      <c r="D141" s="20"/>
      <c r="E141" s="137"/>
      <c r="F141" s="137"/>
      <c r="G141" s="137"/>
      <c r="H141" s="137"/>
      <c r="I141" s="137"/>
      <c r="J141" s="137"/>
      <c r="K141" s="137"/>
      <c r="L141" s="137"/>
      <c r="M141" s="137"/>
      <c r="N141" s="137"/>
      <c r="O141" s="137"/>
      <c r="P141" s="137"/>
      <c r="Q141" s="137"/>
    </row>
    <row r="142" spans="2:17" x14ac:dyDescent="0.3">
      <c r="B142" s="173"/>
      <c r="C142" s="173"/>
      <c r="D142" s="20"/>
      <c r="E142" s="137"/>
      <c r="F142" s="137"/>
      <c r="G142" s="137"/>
      <c r="H142" s="137"/>
      <c r="I142" s="137"/>
      <c r="J142" s="137"/>
      <c r="K142" s="137"/>
      <c r="L142" s="137"/>
      <c r="M142" s="137"/>
      <c r="N142" s="137"/>
      <c r="O142" s="137"/>
      <c r="P142" s="137"/>
      <c r="Q142" s="137"/>
    </row>
    <row r="143" spans="2:17" x14ac:dyDescent="0.3">
      <c r="B143" s="173"/>
      <c r="C143" s="173"/>
      <c r="D143" s="20"/>
      <c r="E143" s="137"/>
      <c r="F143" s="137"/>
      <c r="G143" s="137"/>
      <c r="H143" s="137"/>
      <c r="I143" s="137"/>
      <c r="J143" s="137"/>
      <c r="K143" s="137"/>
      <c r="L143" s="137"/>
      <c r="M143" s="137"/>
      <c r="N143" s="137"/>
      <c r="O143" s="137"/>
      <c r="P143" s="137"/>
      <c r="Q143" s="137"/>
    </row>
    <row r="144" spans="2:17" x14ac:dyDescent="0.3">
      <c r="B144" s="173"/>
      <c r="C144" s="173"/>
      <c r="D144" s="20"/>
      <c r="E144" s="137"/>
      <c r="F144" s="137"/>
      <c r="G144" s="137"/>
      <c r="H144" s="137"/>
      <c r="I144" s="137"/>
      <c r="J144" s="137"/>
      <c r="K144" s="137"/>
      <c r="L144" s="137"/>
      <c r="M144" s="137"/>
      <c r="N144" s="137"/>
      <c r="O144" s="137"/>
      <c r="P144" s="137"/>
      <c r="Q144" s="137"/>
    </row>
    <row r="145" spans="2:17" x14ac:dyDescent="0.3">
      <c r="B145" s="173"/>
      <c r="C145" s="173"/>
      <c r="D145" s="20"/>
      <c r="E145" s="137"/>
      <c r="F145" s="137"/>
      <c r="G145" s="137"/>
      <c r="H145" s="137"/>
      <c r="I145" s="137"/>
      <c r="J145" s="137"/>
      <c r="K145" s="137"/>
      <c r="L145" s="137"/>
      <c r="M145" s="137"/>
      <c r="N145" s="137"/>
      <c r="O145" s="137"/>
      <c r="P145" s="137"/>
      <c r="Q145" s="137"/>
    </row>
    <row r="146" spans="2:17" x14ac:dyDescent="0.3">
      <c r="B146" s="173"/>
      <c r="C146" s="173"/>
      <c r="D146" s="20"/>
      <c r="E146" s="137"/>
      <c r="F146" s="137"/>
      <c r="G146" s="137"/>
      <c r="H146" s="137"/>
      <c r="I146" s="137"/>
      <c r="J146" s="137"/>
      <c r="K146" s="137"/>
      <c r="L146" s="137"/>
      <c r="M146" s="137"/>
      <c r="N146" s="137"/>
      <c r="O146" s="137"/>
      <c r="P146" s="137"/>
      <c r="Q146" s="137"/>
    </row>
    <row r="147" spans="2:17" x14ac:dyDescent="0.3">
      <c r="B147" s="173"/>
      <c r="C147" s="173"/>
      <c r="D147" s="20"/>
      <c r="E147" s="137"/>
      <c r="F147" s="137"/>
      <c r="G147" s="137"/>
      <c r="H147" s="137"/>
      <c r="I147" s="137"/>
      <c r="J147" s="137"/>
      <c r="K147" s="137"/>
      <c r="L147" s="137"/>
      <c r="M147" s="137"/>
      <c r="N147" s="137"/>
      <c r="O147" s="137"/>
      <c r="P147" s="137"/>
      <c r="Q147" s="137"/>
    </row>
    <row r="148" spans="2:17" x14ac:dyDescent="0.3">
      <c r="B148" s="173"/>
      <c r="C148" s="173"/>
      <c r="D148" s="20"/>
      <c r="E148" s="137"/>
      <c r="F148" s="137"/>
      <c r="G148" s="137"/>
      <c r="H148" s="137"/>
      <c r="I148" s="137"/>
      <c r="J148" s="137"/>
      <c r="K148" s="137"/>
      <c r="L148" s="137"/>
      <c r="M148" s="137"/>
      <c r="N148" s="137"/>
      <c r="O148" s="137"/>
      <c r="P148" s="137"/>
      <c r="Q148" s="137"/>
    </row>
    <row r="149" spans="2:17" x14ac:dyDescent="0.3">
      <c r="B149" s="173"/>
      <c r="C149" s="173"/>
      <c r="D149" s="20"/>
      <c r="E149" s="137"/>
      <c r="F149" s="137"/>
      <c r="G149" s="137"/>
      <c r="H149" s="137"/>
      <c r="I149" s="137"/>
      <c r="J149" s="137"/>
      <c r="K149" s="137"/>
      <c r="L149" s="137"/>
      <c r="M149" s="137"/>
      <c r="N149" s="137"/>
      <c r="O149" s="137"/>
      <c r="P149" s="137"/>
      <c r="Q149" s="137"/>
    </row>
    <row r="150" spans="2:17" x14ac:dyDescent="0.3">
      <c r="B150" s="173"/>
      <c r="C150" s="173"/>
      <c r="D150" s="20"/>
      <c r="E150" s="137"/>
      <c r="F150" s="137"/>
      <c r="G150" s="137"/>
      <c r="H150" s="137"/>
      <c r="I150" s="137"/>
      <c r="J150" s="137"/>
      <c r="K150" s="137"/>
      <c r="L150" s="137"/>
      <c r="M150" s="137"/>
      <c r="N150" s="137"/>
      <c r="O150" s="137"/>
      <c r="P150" s="137"/>
      <c r="Q150" s="137"/>
    </row>
    <row r="151" spans="2:17" x14ac:dyDescent="0.3">
      <c r="B151" s="173"/>
      <c r="C151" s="173"/>
      <c r="D151" s="20"/>
      <c r="E151" s="137"/>
      <c r="F151" s="137"/>
      <c r="G151" s="137"/>
      <c r="H151" s="137"/>
      <c r="I151" s="137"/>
      <c r="J151" s="137"/>
      <c r="K151" s="137"/>
      <c r="L151" s="137"/>
      <c r="M151" s="137"/>
      <c r="N151" s="137"/>
      <c r="O151" s="137"/>
      <c r="P151" s="137"/>
      <c r="Q151" s="137"/>
    </row>
    <row r="152" spans="2:17" x14ac:dyDescent="0.3">
      <c r="B152" s="173"/>
      <c r="C152" s="173"/>
      <c r="D152" s="20"/>
      <c r="E152" s="137"/>
      <c r="F152" s="137"/>
      <c r="G152" s="137"/>
      <c r="H152" s="137"/>
      <c r="I152" s="137"/>
      <c r="J152" s="137"/>
      <c r="K152" s="137"/>
      <c r="L152" s="137"/>
      <c r="M152" s="137"/>
      <c r="N152" s="137"/>
      <c r="O152" s="137"/>
      <c r="P152" s="137"/>
      <c r="Q152" s="137"/>
    </row>
    <row r="153" spans="2:17" x14ac:dyDescent="0.3">
      <c r="B153" s="173"/>
      <c r="C153" s="173"/>
      <c r="D153" s="20"/>
      <c r="E153" s="137"/>
      <c r="F153" s="137"/>
      <c r="G153" s="137"/>
      <c r="H153" s="137"/>
      <c r="I153" s="137"/>
      <c r="J153" s="137"/>
      <c r="K153" s="137"/>
      <c r="L153" s="137"/>
      <c r="M153" s="137"/>
      <c r="N153" s="137"/>
      <c r="O153" s="137"/>
      <c r="P153" s="137"/>
      <c r="Q153" s="137"/>
    </row>
    <row r="154" spans="2:17" x14ac:dyDescent="0.3">
      <c r="B154" s="173"/>
      <c r="C154" s="173"/>
      <c r="D154" s="20"/>
      <c r="E154" s="137"/>
      <c r="F154" s="137"/>
      <c r="G154" s="137"/>
      <c r="H154" s="137"/>
      <c r="I154" s="137"/>
      <c r="J154" s="137"/>
      <c r="K154" s="137"/>
      <c r="L154" s="137"/>
      <c r="M154" s="137"/>
      <c r="N154" s="137"/>
      <c r="O154" s="137"/>
      <c r="P154" s="137"/>
      <c r="Q154" s="137"/>
    </row>
    <row r="155" spans="2:17" x14ac:dyDescent="0.3">
      <c r="B155" s="173"/>
      <c r="C155" s="173"/>
      <c r="D155" s="20"/>
      <c r="E155" s="137"/>
      <c r="F155" s="137"/>
      <c r="G155" s="137"/>
      <c r="H155" s="137"/>
      <c r="I155" s="137"/>
      <c r="J155" s="137"/>
      <c r="K155" s="137"/>
      <c r="L155" s="137"/>
      <c r="M155" s="137"/>
      <c r="N155" s="137"/>
      <c r="O155" s="137"/>
      <c r="P155" s="137"/>
      <c r="Q155" s="137"/>
    </row>
    <row r="156" spans="2:17" x14ac:dyDescent="0.3">
      <c r="B156" s="173"/>
      <c r="C156" s="173"/>
      <c r="D156" s="20"/>
      <c r="E156" s="137"/>
      <c r="F156" s="137"/>
      <c r="G156" s="137"/>
      <c r="H156" s="137"/>
      <c r="I156" s="137"/>
      <c r="J156" s="137"/>
      <c r="K156" s="137"/>
      <c r="L156" s="137"/>
      <c r="M156" s="137"/>
      <c r="N156" s="137"/>
      <c r="O156" s="137"/>
      <c r="P156" s="137"/>
      <c r="Q156" s="137"/>
    </row>
    <row r="157" spans="2:17" x14ac:dyDescent="0.3">
      <c r="B157" s="173"/>
      <c r="C157" s="173"/>
      <c r="D157" s="20"/>
      <c r="E157" s="137"/>
      <c r="F157" s="137"/>
      <c r="G157" s="137"/>
      <c r="H157" s="137"/>
      <c r="I157" s="137"/>
      <c r="J157" s="137"/>
      <c r="K157" s="137"/>
      <c r="L157" s="137"/>
      <c r="M157" s="137"/>
      <c r="N157" s="137"/>
      <c r="O157" s="137"/>
      <c r="P157" s="137"/>
      <c r="Q157" s="137"/>
    </row>
    <row r="158" spans="2:17" x14ac:dyDescent="0.3">
      <c r="B158" s="173"/>
      <c r="C158" s="173"/>
      <c r="D158" s="20"/>
      <c r="E158" s="137"/>
      <c r="F158" s="137"/>
      <c r="G158" s="137"/>
      <c r="H158" s="137"/>
      <c r="I158" s="137"/>
      <c r="J158" s="137"/>
      <c r="K158" s="137"/>
      <c r="L158" s="137"/>
      <c r="M158" s="137"/>
      <c r="N158" s="137"/>
      <c r="O158" s="137"/>
      <c r="P158" s="137"/>
      <c r="Q158" s="137"/>
    </row>
    <row r="159" spans="2:17" x14ac:dyDescent="0.3">
      <c r="B159" s="173"/>
      <c r="C159" s="173"/>
      <c r="D159" s="20"/>
      <c r="E159" s="137"/>
      <c r="F159" s="137"/>
      <c r="G159" s="137"/>
      <c r="H159" s="137"/>
      <c r="I159" s="137"/>
      <c r="J159" s="137"/>
      <c r="K159" s="137"/>
      <c r="L159" s="137"/>
      <c r="M159" s="137"/>
      <c r="N159" s="137"/>
      <c r="O159" s="137"/>
      <c r="P159" s="137"/>
      <c r="Q159" s="137"/>
    </row>
    <row r="160" spans="2:17" x14ac:dyDescent="0.3">
      <c r="B160" s="173"/>
      <c r="C160" s="173"/>
      <c r="D160" s="20"/>
      <c r="E160" s="137"/>
      <c r="F160" s="137"/>
      <c r="G160" s="137"/>
      <c r="H160" s="137"/>
      <c r="I160" s="137"/>
      <c r="J160" s="137"/>
      <c r="K160" s="137"/>
      <c r="L160" s="137"/>
      <c r="M160" s="137"/>
      <c r="N160" s="137"/>
      <c r="O160" s="137"/>
      <c r="P160" s="137"/>
      <c r="Q160" s="137"/>
    </row>
    <row r="161" spans="2:17" x14ac:dyDescent="0.3">
      <c r="B161" s="173"/>
      <c r="C161" s="173"/>
      <c r="D161" s="20"/>
      <c r="E161" s="137"/>
      <c r="F161" s="137"/>
      <c r="G161" s="137"/>
      <c r="H161" s="137"/>
      <c r="I161" s="137"/>
      <c r="J161" s="137"/>
      <c r="K161" s="137"/>
      <c r="L161" s="137"/>
      <c r="M161" s="137"/>
      <c r="N161" s="137"/>
      <c r="O161" s="137"/>
      <c r="P161" s="137"/>
      <c r="Q161" s="137"/>
    </row>
    <row r="162" spans="2:17" x14ac:dyDescent="0.3">
      <c r="B162" s="173"/>
      <c r="C162" s="173"/>
      <c r="D162" s="20"/>
      <c r="E162" s="137"/>
      <c r="F162" s="137"/>
      <c r="G162" s="137"/>
      <c r="H162" s="137"/>
      <c r="I162" s="137"/>
      <c r="J162" s="137"/>
      <c r="K162" s="137"/>
      <c r="L162" s="137"/>
      <c r="M162" s="137"/>
      <c r="N162" s="137"/>
      <c r="O162" s="137"/>
      <c r="P162" s="137"/>
      <c r="Q162" s="137"/>
    </row>
    <row r="163" spans="2:17" x14ac:dyDescent="0.3">
      <c r="B163" s="173"/>
      <c r="C163" s="173"/>
      <c r="D163" s="20"/>
      <c r="E163" s="137"/>
      <c r="F163" s="137"/>
      <c r="G163" s="137"/>
      <c r="H163" s="137"/>
      <c r="I163" s="137"/>
      <c r="J163" s="137"/>
      <c r="K163" s="137"/>
      <c r="L163" s="137"/>
      <c r="M163" s="137"/>
      <c r="N163" s="137"/>
      <c r="O163" s="137"/>
      <c r="P163" s="137"/>
      <c r="Q163" s="137"/>
    </row>
    <row r="164" spans="2:17" x14ac:dyDescent="0.3">
      <c r="B164" s="173"/>
      <c r="C164" s="173"/>
      <c r="D164" s="20"/>
      <c r="E164" s="137"/>
      <c r="F164" s="137"/>
      <c r="G164" s="137"/>
      <c r="H164" s="137"/>
      <c r="I164" s="137"/>
      <c r="J164" s="137"/>
      <c r="K164" s="137"/>
      <c r="L164" s="137"/>
      <c r="M164" s="137"/>
      <c r="N164" s="137"/>
      <c r="O164" s="137"/>
      <c r="P164" s="137"/>
      <c r="Q164" s="137"/>
    </row>
    <row r="165" spans="2:17" x14ac:dyDescent="0.3">
      <c r="B165" s="173"/>
      <c r="C165" s="173"/>
      <c r="D165" s="20"/>
      <c r="E165" s="137"/>
      <c r="F165" s="137"/>
      <c r="G165" s="137"/>
      <c r="H165" s="137"/>
      <c r="I165" s="137"/>
      <c r="J165" s="137"/>
      <c r="K165" s="137"/>
      <c r="L165" s="137"/>
      <c r="M165" s="137"/>
      <c r="N165" s="137"/>
      <c r="O165" s="137"/>
      <c r="P165" s="137"/>
      <c r="Q165" s="137"/>
    </row>
    <row r="166" spans="2:17" x14ac:dyDescent="0.3">
      <c r="B166" s="173"/>
      <c r="C166" s="173"/>
      <c r="D166" s="20"/>
      <c r="E166" s="137"/>
      <c r="F166" s="137"/>
      <c r="G166" s="137"/>
      <c r="H166" s="137"/>
      <c r="I166" s="137"/>
      <c r="J166" s="137"/>
      <c r="K166" s="137"/>
      <c r="L166" s="137"/>
      <c r="M166" s="137"/>
      <c r="N166" s="137"/>
      <c r="O166" s="137"/>
      <c r="P166" s="137"/>
      <c r="Q166" s="137"/>
    </row>
    <row r="167" spans="2:17" x14ac:dyDescent="0.3">
      <c r="B167" s="173"/>
      <c r="C167" s="173"/>
      <c r="D167" s="20"/>
      <c r="E167" s="137"/>
      <c r="F167" s="137"/>
      <c r="G167" s="137"/>
      <c r="H167" s="137"/>
      <c r="I167" s="137"/>
      <c r="J167" s="137"/>
      <c r="K167" s="137"/>
      <c r="L167" s="137"/>
      <c r="M167" s="137"/>
      <c r="N167" s="137"/>
      <c r="O167" s="137"/>
      <c r="P167" s="137"/>
      <c r="Q167" s="137"/>
    </row>
    <row r="168" spans="2:17" x14ac:dyDescent="0.3">
      <c r="B168" s="173"/>
      <c r="C168" s="173"/>
      <c r="D168" s="20"/>
      <c r="E168" s="137"/>
      <c r="F168" s="137"/>
      <c r="G168" s="137"/>
      <c r="H168" s="137"/>
      <c r="I168" s="137"/>
      <c r="J168" s="137"/>
      <c r="K168" s="137"/>
      <c r="L168" s="137"/>
      <c r="M168" s="137"/>
      <c r="N168" s="137"/>
      <c r="O168" s="137"/>
      <c r="P168" s="137"/>
      <c r="Q168" s="137"/>
    </row>
    <row r="169" spans="2:17" x14ac:dyDescent="0.3">
      <c r="B169" s="173"/>
      <c r="C169" s="173"/>
      <c r="D169" s="20"/>
      <c r="E169" s="137"/>
      <c r="F169" s="137"/>
      <c r="G169" s="137"/>
      <c r="H169" s="137"/>
      <c r="I169" s="137"/>
      <c r="J169" s="137"/>
      <c r="K169" s="137"/>
      <c r="L169" s="137"/>
      <c r="M169" s="137"/>
      <c r="N169" s="137"/>
      <c r="O169" s="137"/>
      <c r="P169" s="137"/>
      <c r="Q169" s="137"/>
    </row>
    <row r="170" spans="2:17" x14ac:dyDescent="0.3">
      <c r="B170" s="173"/>
      <c r="C170" s="173"/>
      <c r="D170" s="20"/>
      <c r="E170" s="137"/>
      <c r="F170" s="137"/>
      <c r="G170" s="137"/>
      <c r="H170" s="137"/>
      <c r="I170" s="137"/>
      <c r="J170" s="137"/>
      <c r="K170" s="137"/>
      <c r="L170" s="137"/>
      <c r="M170" s="137"/>
      <c r="N170" s="137"/>
      <c r="O170" s="137"/>
      <c r="P170" s="137"/>
      <c r="Q170" s="137"/>
    </row>
    <row r="171" spans="2:17" x14ac:dyDescent="0.3">
      <c r="B171" s="173"/>
      <c r="C171" s="173"/>
      <c r="D171" s="20"/>
      <c r="E171" s="137"/>
      <c r="F171" s="137"/>
      <c r="G171" s="137"/>
      <c r="H171" s="137"/>
      <c r="I171" s="137"/>
      <c r="J171" s="137"/>
      <c r="K171" s="137"/>
      <c r="L171" s="137"/>
      <c r="M171" s="137"/>
      <c r="N171" s="137"/>
      <c r="O171" s="137"/>
      <c r="P171" s="137"/>
      <c r="Q171" s="137"/>
    </row>
    <row r="172" spans="2:17" x14ac:dyDescent="0.3">
      <c r="B172" s="173"/>
      <c r="C172" s="173"/>
      <c r="D172" s="20"/>
      <c r="E172" s="137"/>
      <c r="F172" s="137"/>
      <c r="G172" s="137"/>
      <c r="H172" s="137"/>
      <c r="I172" s="137"/>
      <c r="J172" s="137"/>
      <c r="K172" s="137"/>
      <c r="L172" s="137"/>
      <c r="M172" s="137"/>
      <c r="N172" s="137"/>
      <c r="O172" s="137"/>
      <c r="P172" s="137"/>
      <c r="Q172" s="137"/>
    </row>
    <row r="173" spans="2:17" x14ac:dyDescent="0.3">
      <c r="B173" s="173"/>
      <c r="C173" s="173"/>
      <c r="D173" s="20"/>
      <c r="E173" s="137"/>
      <c r="F173" s="137"/>
      <c r="G173" s="137"/>
      <c r="H173" s="137"/>
      <c r="I173" s="137"/>
      <c r="J173" s="137"/>
      <c r="K173" s="137"/>
      <c r="L173" s="137"/>
      <c r="M173" s="137"/>
      <c r="N173" s="137"/>
      <c r="O173" s="137"/>
      <c r="P173" s="137"/>
      <c r="Q173" s="137"/>
    </row>
    <row r="174" spans="2:17" x14ac:dyDescent="0.3">
      <c r="B174" s="173"/>
      <c r="C174" s="173"/>
      <c r="D174" s="20"/>
      <c r="E174" s="137"/>
      <c r="F174" s="137"/>
      <c r="G174" s="137"/>
      <c r="H174" s="137"/>
      <c r="I174" s="137"/>
      <c r="J174" s="137"/>
      <c r="K174" s="137"/>
      <c r="L174" s="137"/>
      <c r="M174" s="137"/>
      <c r="N174" s="137"/>
      <c r="O174" s="137"/>
      <c r="P174" s="137"/>
      <c r="Q174" s="137"/>
    </row>
  </sheetData>
  <mergeCells count="4">
    <mergeCell ref="A3:D3"/>
    <mergeCell ref="A4:D4"/>
    <mergeCell ref="A1:D1"/>
    <mergeCell ref="A2:D2"/>
  </mergeCells>
  <pageMargins left="0.75" right="0.75" top="1" bottom="1" header="0.5" footer="0.5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tabColor indexed="55"/>
    <outlinePr applyStyles="1" summaryBelow="0"/>
    <pageSetUpPr fitToPage="1"/>
  </sheetPr>
  <dimension ref="A2:S247"/>
  <sheetViews>
    <sheetView workbookViewId="0">
      <selection activeCell="A10" sqref="A10"/>
    </sheetView>
  </sheetViews>
  <sheetFormatPr defaultColWidth="9.1796875" defaultRowHeight="13" x14ac:dyDescent="0.3"/>
  <cols>
    <col min="1" max="1" width="52.7265625" style="150" bestFit="1" customWidth="1"/>
    <col min="2" max="3" width="13.54296875" style="150" bestFit="1" customWidth="1"/>
    <col min="4" max="4" width="14" style="150" bestFit="1" customWidth="1"/>
    <col min="5" max="7" width="14.54296875" style="150" bestFit="1" customWidth="1"/>
    <col min="8" max="16384" width="9.1796875" style="150"/>
  </cols>
  <sheetData>
    <row r="2" spans="1:19" ht="18.5" x14ac:dyDescent="0.45">
      <c r="A2" s="5" t="s">
        <v>206</v>
      </c>
      <c r="B2" s="3"/>
      <c r="C2" s="3"/>
      <c r="D2" s="3"/>
      <c r="E2" s="3"/>
      <c r="F2" s="3"/>
      <c r="G2" s="3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</row>
    <row r="3" spans="1:19" x14ac:dyDescent="0.3">
      <c r="A3" s="121"/>
    </row>
    <row r="4" spans="1:19" s="140" customFormat="1" x14ac:dyDescent="0.3">
      <c r="A4" s="6" t="str">
        <f>$A$2 &amp; " (" &amp;G4 &amp; ")"</f>
        <v>Державний та гарантований державою борг України за останні 5 років (млрд. грн)</v>
      </c>
      <c r="G4" s="140" t="str">
        <f>VALUAH</f>
        <v>млрд. грн</v>
      </c>
    </row>
    <row r="5" spans="1:19" s="111" customFormat="1" x14ac:dyDescent="0.25">
      <c r="A5" s="126"/>
      <c r="B5" s="257">
        <v>43830</v>
      </c>
      <c r="C5" s="257">
        <v>44196</v>
      </c>
      <c r="D5" s="257">
        <v>44561</v>
      </c>
      <c r="E5" s="257">
        <v>44926</v>
      </c>
      <c r="F5" s="257">
        <v>45291</v>
      </c>
      <c r="G5" s="257">
        <v>45535</v>
      </c>
    </row>
    <row r="6" spans="1:19" s="130" customFormat="1" x14ac:dyDescent="0.25">
      <c r="A6" s="113" t="s">
        <v>155</v>
      </c>
      <c r="B6" s="145">
        <f t="shared" ref="B6:G6" si="0">SUM(B$7+ B$8)</f>
        <v>1998.2958999647599</v>
      </c>
      <c r="C6" s="145">
        <f t="shared" si="0"/>
        <v>2551.8817252042099</v>
      </c>
      <c r="D6" s="145">
        <f t="shared" si="0"/>
        <v>2672.0602101004497</v>
      </c>
      <c r="E6" s="145">
        <f t="shared" si="0"/>
        <v>4075.4500576792198</v>
      </c>
      <c r="F6" s="145">
        <f t="shared" si="0"/>
        <v>5519.5057194944002</v>
      </c>
      <c r="G6" s="145">
        <f t="shared" si="0"/>
        <v>6371.6876154330603</v>
      </c>
    </row>
    <row r="7" spans="1:19" s="160" customFormat="1" x14ac:dyDescent="0.25">
      <c r="A7" s="202" t="s">
        <v>51</v>
      </c>
      <c r="B7" s="46">
        <v>838.84791942062998</v>
      </c>
      <c r="C7" s="46">
        <v>1032.9472373433</v>
      </c>
      <c r="D7" s="46">
        <v>1111.59786125906</v>
      </c>
      <c r="E7" s="46">
        <v>1461.888183668</v>
      </c>
      <c r="F7" s="46">
        <v>1656.49630379928</v>
      </c>
      <c r="G7" s="46">
        <v>1750.4719266997499</v>
      </c>
    </row>
    <row r="8" spans="1:19" s="160" customFormat="1" x14ac:dyDescent="0.25">
      <c r="A8" s="202" t="s">
        <v>62</v>
      </c>
      <c r="B8" s="46">
        <v>1159.4479805441299</v>
      </c>
      <c r="C8" s="46">
        <v>1518.9344878609099</v>
      </c>
      <c r="D8" s="46">
        <v>1560.4623488413899</v>
      </c>
      <c r="E8" s="46">
        <v>2613.56187401122</v>
      </c>
      <c r="F8" s="46">
        <v>3863.00941569512</v>
      </c>
      <c r="G8" s="46">
        <v>4621.2156887333103</v>
      </c>
    </row>
    <row r="9" spans="1:19" x14ac:dyDescent="0.3"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</row>
    <row r="10" spans="1:19" x14ac:dyDescent="0.3">
      <c r="A10" s="6" t="str">
        <f>$A$2 &amp; " (" &amp;G10 &amp; ")"</f>
        <v>Державний та гарантований державою борг України за останні 5 років (млрд. дол. США)</v>
      </c>
      <c r="B10" s="137"/>
      <c r="C10" s="137"/>
      <c r="D10" s="137"/>
      <c r="E10" s="137"/>
      <c r="F10" s="137"/>
      <c r="G10" s="140" t="str">
        <f>VALUSD</f>
        <v>млрд. дол. США</v>
      </c>
      <c r="H10" s="137"/>
      <c r="I10" s="137"/>
      <c r="J10" s="137"/>
      <c r="K10" s="137"/>
      <c r="L10" s="137"/>
      <c r="M10" s="137"/>
      <c r="N10" s="137"/>
      <c r="O10" s="137"/>
      <c r="P10" s="137"/>
      <c r="Q10" s="137"/>
    </row>
    <row r="11" spans="1:19" s="215" customFormat="1" x14ac:dyDescent="0.3">
      <c r="A11" s="126"/>
      <c r="B11" s="257">
        <v>43830</v>
      </c>
      <c r="C11" s="257">
        <v>44196</v>
      </c>
      <c r="D11" s="257">
        <v>44561</v>
      </c>
      <c r="E11" s="257">
        <v>44926</v>
      </c>
      <c r="F11" s="257">
        <v>45291</v>
      </c>
      <c r="G11" s="257">
        <v>45535</v>
      </c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</row>
    <row r="12" spans="1:19" s="238" customFormat="1" x14ac:dyDescent="0.3">
      <c r="A12" s="113" t="s">
        <v>155</v>
      </c>
      <c r="B12" s="145">
        <f t="shared" ref="B12:G12" si="1">SUM(B$13+ B$14)</f>
        <v>84.365406859860002</v>
      </c>
      <c r="C12" s="145">
        <f t="shared" si="1"/>
        <v>90.253504035259994</v>
      </c>
      <c r="D12" s="145">
        <f t="shared" si="1"/>
        <v>97.95588455634001</v>
      </c>
      <c r="E12" s="145">
        <f t="shared" si="1"/>
        <v>111.44670722128998</v>
      </c>
      <c r="F12" s="145">
        <f t="shared" si="1"/>
        <v>145.31745543965999</v>
      </c>
      <c r="G12" s="145">
        <f t="shared" si="1"/>
        <v>154.68978262837999</v>
      </c>
      <c r="H12" s="225"/>
      <c r="I12" s="225"/>
      <c r="J12" s="225"/>
      <c r="K12" s="225"/>
      <c r="L12" s="225"/>
      <c r="M12" s="225"/>
      <c r="N12" s="225"/>
      <c r="O12" s="225"/>
      <c r="P12" s="225"/>
      <c r="Q12" s="225"/>
    </row>
    <row r="13" spans="1:19" s="28" customFormat="1" x14ac:dyDescent="0.3">
      <c r="A13" s="107" t="s">
        <v>51</v>
      </c>
      <c r="B13" s="206">
        <v>35.415048400320003</v>
      </c>
      <c r="C13" s="206">
        <v>36.532691438050001</v>
      </c>
      <c r="D13" s="206">
        <v>40.750410997160003</v>
      </c>
      <c r="E13" s="206">
        <v>39.976596962419997</v>
      </c>
      <c r="F13" s="206">
        <v>43.612207332799997</v>
      </c>
      <c r="G13" s="206">
        <v>42.497394439499999</v>
      </c>
      <c r="H13" s="16"/>
      <c r="I13" s="16"/>
      <c r="J13" s="16"/>
      <c r="K13" s="16"/>
      <c r="L13" s="16"/>
      <c r="M13" s="16"/>
      <c r="N13" s="16"/>
      <c r="O13" s="16"/>
      <c r="P13" s="16"/>
      <c r="Q13" s="16"/>
    </row>
    <row r="14" spans="1:19" s="28" customFormat="1" x14ac:dyDescent="0.3">
      <c r="A14" s="107" t="s">
        <v>62</v>
      </c>
      <c r="B14" s="206">
        <v>48.950358459539999</v>
      </c>
      <c r="C14" s="206">
        <v>53.720812597209999</v>
      </c>
      <c r="D14" s="206">
        <v>57.20547355918</v>
      </c>
      <c r="E14" s="206">
        <v>71.470110258869994</v>
      </c>
      <c r="F14" s="206">
        <v>101.70524810686</v>
      </c>
      <c r="G14" s="206">
        <v>112.19238818888</v>
      </c>
      <c r="H14" s="16"/>
      <c r="I14" s="16"/>
      <c r="J14" s="16"/>
      <c r="K14" s="16"/>
      <c r="L14" s="16"/>
      <c r="M14" s="16"/>
      <c r="N14" s="16"/>
      <c r="O14" s="16"/>
      <c r="P14" s="16"/>
      <c r="Q14" s="16"/>
    </row>
    <row r="15" spans="1:19" x14ac:dyDescent="0.3">
      <c r="B15" s="137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</row>
    <row r="16" spans="1:19" s="84" customFormat="1" x14ac:dyDescent="0.3">
      <c r="G16" s="169" t="s">
        <v>195</v>
      </c>
    </row>
    <row r="17" spans="1:19" s="215" customFormat="1" x14ac:dyDescent="0.3">
      <c r="A17" s="126"/>
      <c r="B17" s="257">
        <v>43830</v>
      </c>
      <c r="C17" s="257">
        <v>44196</v>
      </c>
      <c r="D17" s="257">
        <v>44561</v>
      </c>
      <c r="E17" s="257">
        <v>44926</v>
      </c>
      <c r="F17" s="257">
        <v>45291</v>
      </c>
      <c r="G17" s="257">
        <v>45535</v>
      </c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</row>
    <row r="18" spans="1:19" s="238" customFormat="1" x14ac:dyDescent="0.3">
      <c r="A18" s="113" t="s">
        <v>155</v>
      </c>
      <c r="B18" s="145">
        <f t="shared" ref="B18:G18" si="2">SUM(B$19+ B$20)</f>
        <v>1</v>
      </c>
      <c r="C18" s="145">
        <f t="shared" si="2"/>
        <v>1</v>
      </c>
      <c r="D18" s="145">
        <f t="shared" si="2"/>
        <v>1</v>
      </c>
      <c r="E18" s="145">
        <f t="shared" si="2"/>
        <v>1</v>
      </c>
      <c r="F18" s="145">
        <f t="shared" si="2"/>
        <v>1</v>
      </c>
      <c r="G18" s="145">
        <f t="shared" si="2"/>
        <v>1</v>
      </c>
      <c r="H18" s="225"/>
      <c r="I18" s="225"/>
      <c r="J18" s="225"/>
      <c r="K18" s="225"/>
      <c r="L18" s="225"/>
      <c r="M18" s="225"/>
      <c r="N18" s="225"/>
      <c r="O18" s="225"/>
      <c r="P18" s="225"/>
      <c r="Q18" s="225"/>
    </row>
    <row r="19" spans="1:19" s="28" customFormat="1" x14ac:dyDescent="0.3">
      <c r="A19" s="107" t="s">
        <v>51</v>
      </c>
      <c r="B19" s="35">
        <v>0.41978199999999999</v>
      </c>
      <c r="C19" s="35">
        <v>0.404779</v>
      </c>
      <c r="D19" s="35">
        <v>0.41600799999999999</v>
      </c>
      <c r="E19" s="35">
        <v>0.35870600000000002</v>
      </c>
      <c r="F19" s="35">
        <v>0.30011700000000002</v>
      </c>
      <c r="G19" s="35">
        <v>0.274727</v>
      </c>
      <c r="H19" s="16"/>
      <c r="I19" s="16"/>
      <c r="J19" s="16"/>
      <c r="K19" s="16"/>
      <c r="L19" s="16"/>
      <c r="M19" s="16"/>
      <c r="N19" s="16"/>
      <c r="O19" s="16"/>
      <c r="P19" s="16"/>
      <c r="Q19" s="16"/>
    </row>
    <row r="20" spans="1:19" s="28" customFormat="1" x14ac:dyDescent="0.3">
      <c r="A20" s="107" t="s">
        <v>62</v>
      </c>
      <c r="B20" s="35">
        <v>0.58021800000000001</v>
      </c>
      <c r="C20" s="35">
        <v>0.595221</v>
      </c>
      <c r="D20" s="35">
        <v>0.58399199999999996</v>
      </c>
      <c r="E20" s="35">
        <v>0.64129400000000003</v>
      </c>
      <c r="F20" s="35">
        <v>0.69988300000000003</v>
      </c>
      <c r="G20" s="35">
        <v>0.72527299999999995</v>
      </c>
      <c r="H20" s="16"/>
      <c r="I20" s="16"/>
      <c r="J20" s="16"/>
      <c r="K20" s="16"/>
      <c r="L20" s="16"/>
      <c r="M20" s="16"/>
      <c r="N20" s="16"/>
      <c r="O20" s="16"/>
      <c r="P20" s="16"/>
      <c r="Q20" s="16"/>
    </row>
    <row r="21" spans="1:19" x14ac:dyDescent="0.3">
      <c r="B21" s="137"/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</row>
    <row r="22" spans="1:19" x14ac:dyDescent="0.3">
      <c r="B22" s="137"/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37"/>
    </row>
    <row r="23" spans="1:19" x14ac:dyDescent="0.3">
      <c r="B23" s="137"/>
      <c r="C23" s="137"/>
      <c r="D23" s="137"/>
      <c r="E23" s="137"/>
      <c r="F23" s="137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</row>
    <row r="24" spans="1:19" x14ac:dyDescent="0.3">
      <c r="B24" s="137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</row>
    <row r="25" spans="1:19" s="84" customFormat="1" x14ac:dyDescent="0.3"/>
    <row r="26" spans="1:19" x14ac:dyDescent="0.3">
      <c r="B26" s="137"/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</row>
    <row r="27" spans="1:19" x14ac:dyDescent="0.3">
      <c r="B27" s="137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7"/>
    </row>
    <row r="28" spans="1:19" x14ac:dyDescent="0.3">
      <c r="B28" s="137"/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</row>
    <row r="29" spans="1:19" x14ac:dyDescent="0.3">
      <c r="B29" s="137"/>
      <c r="C29" s="137"/>
      <c r="D29" s="137"/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</row>
    <row r="30" spans="1:19" x14ac:dyDescent="0.3">
      <c r="B30" s="137"/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</row>
    <row r="31" spans="1:19" x14ac:dyDescent="0.3">
      <c r="B31" s="137"/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</row>
    <row r="32" spans="1:19" x14ac:dyDescent="0.3">
      <c r="B32" s="137"/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</row>
    <row r="33" spans="2:17" x14ac:dyDescent="0.3">
      <c r="B33" s="137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</row>
    <row r="34" spans="2:17" x14ac:dyDescent="0.3">
      <c r="B34" s="137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</row>
    <row r="35" spans="2:17" x14ac:dyDescent="0.3">
      <c r="B35" s="137"/>
      <c r="C35" s="137"/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</row>
    <row r="36" spans="2:17" x14ac:dyDescent="0.3">
      <c r="B36" s="137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</row>
    <row r="37" spans="2:17" x14ac:dyDescent="0.3">
      <c r="B37" s="137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</row>
    <row r="38" spans="2:17" x14ac:dyDescent="0.3"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</row>
    <row r="39" spans="2:17" x14ac:dyDescent="0.3">
      <c r="B39" s="137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</row>
    <row r="40" spans="2:17" x14ac:dyDescent="0.3">
      <c r="B40" s="137"/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</row>
    <row r="41" spans="2:17" x14ac:dyDescent="0.3">
      <c r="B41" s="137"/>
      <c r="C41" s="137"/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</row>
    <row r="42" spans="2:17" x14ac:dyDescent="0.3">
      <c r="B42" s="137"/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</row>
    <row r="43" spans="2:17" x14ac:dyDescent="0.3">
      <c r="B43" s="137"/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</row>
    <row r="44" spans="2:17" x14ac:dyDescent="0.3">
      <c r="B44" s="137"/>
      <c r="C44" s="137"/>
      <c r="D44" s="137"/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</row>
    <row r="45" spans="2:17" x14ac:dyDescent="0.3">
      <c r="B45" s="137"/>
      <c r="C45" s="137"/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</row>
    <row r="46" spans="2:17" x14ac:dyDescent="0.3">
      <c r="B46" s="137"/>
      <c r="C46" s="137"/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</row>
    <row r="47" spans="2:17" x14ac:dyDescent="0.3">
      <c r="B47" s="137"/>
      <c r="C47" s="137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</row>
    <row r="48" spans="2:17" x14ac:dyDescent="0.3">
      <c r="B48" s="137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</row>
    <row r="49" spans="2:17" x14ac:dyDescent="0.3">
      <c r="B49" s="137"/>
      <c r="C49" s="137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</row>
    <row r="50" spans="2:17" x14ac:dyDescent="0.3">
      <c r="B50" s="137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</row>
    <row r="51" spans="2:17" x14ac:dyDescent="0.3">
      <c r="B51" s="137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</row>
    <row r="52" spans="2:17" x14ac:dyDescent="0.3">
      <c r="B52" s="137"/>
      <c r="C52" s="137"/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137"/>
      <c r="P52" s="137"/>
      <c r="Q52" s="137"/>
    </row>
    <row r="53" spans="2:17" x14ac:dyDescent="0.3">
      <c r="B53" s="137"/>
      <c r="C53" s="137"/>
      <c r="D53" s="137"/>
      <c r="E53" s="137"/>
      <c r="F53" s="137"/>
      <c r="G53" s="137"/>
      <c r="H53" s="137"/>
      <c r="I53" s="137"/>
      <c r="J53" s="137"/>
      <c r="K53" s="137"/>
      <c r="L53" s="137"/>
      <c r="M53" s="137"/>
      <c r="N53" s="137"/>
      <c r="O53" s="137"/>
      <c r="P53" s="137"/>
      <c r="Q53" s="137"/>
    </row>
    <row r="54" spans="2:17" x14ac:dyDescent="0.3">
      <c r="B54" s="137"/>
      <c r="C54" s="137"/>
      <c r="D54" s="137"/>
      <c r="E54" s="137"/>
      <c r="F54" s="137"/>
      <c r="G54" s="137"/>
      <c r="H54" s="137"/>
      <c r="I54" s="137"/>
      <c r="J54" s="137"/>
      <c r="K54" s="137"/>
      <c r="L54" s="137"/>
      <c r="M54" s="137"/>
      <c r="N54" s="137"/>
      <c r="O54" s="137"/>
      <c r="P54" s="137"/>
      <c r="Q54" s="137"/>
    </row>
    <row r="55" spans="2:17" x14ac:dyDescent="0.3"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  <c r="Q55" s="137"/>
    </row>
    <row r="56" spans="2:17" x14ac:dyDescent="0.3">
      <c r="B56" s="137"/>
      <c r="C56" s="137"/>
      <c r="D56" s="137"/>
      <c r="E56" s="137"/>
      <c r="F56" s="137"/>
      <c r="G56" s="137"/>
      <c r="H56" s="137"/>
      <c r="I56" s="137"/>
      <c r="J56" s="137"/>
      <c r="K56" s="137"/>
      <c r="L56" s="137"/>
      <c r="M56" s="137"/>
      <c r="N56" s="137"/>
      <c r="O56" s="137"/>
      <c r="P56" s="137"/>
      <c r="Q56" s="137"/>
    </row>
    <row r="57" spans="2:17" x14ac:dyDescent="0.3">
      <c r="B57" s="137"/>
      <c r="C57" s="137"/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7"/>
      <c r="O57" s="137"/>
      <c r="P57" s="137"/>
      <c r="Q57" s="137"/>
    </row>
    <row r="58" spans="2:17" x14ac:dyDescent="0.3">
      <c r="B58" s="137"/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7"/>
      <c r="O58" s="137"/>
      <c r="P58" s="137"/>
      <c r="Q58" s="137"/>
    </row>
    <row r="59" spans="2:17" x14ac:dyDescent="0.3">
      <c r="B59" s="137"/>
      <c r="C59" s="137"/>
      <c r="D59" s="137"/>
      <c r="E59" s="137"/>
      <c r="F59" s="137"/>
      <c r="G59" s="137"/>
      <c r="H59" s="137"/>
      <c r="I59" s="137"/>
      <c r="J59" s="137"/>
      <c r="K59" s="137"/>
      <c r="L59" s="137"/>
      <c r="M59" s="137"/>
      <c r="N59" s="137"/>
      <c r="O59" s="137"/>
      <c r="P59" s="137"/>
      <c r="Q59" s="137"/>
    </row>
    <row r="60" spans="2:17" x14ac:dyDescent="0.3">
      <c r="B60" s="137"/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7"/>
      <c r="O60" s="137"/>
      <c r="P60" s="137"/>
      <c r="Q60" s="137"/>
    </row>
    <row r="61" spans="2:17" x14ac:dyDescent="0.3">
      <c r="B61" s="137"/>
      <c r="C61" s="137"/>
      <c r="D61" s="137"/>
      <c r="E61" s="137"/>
      <c r="F61" s="137"/>
      <c r="G61" s="137"/>
      <c r="H61" s="137"/>
      <c r="I61" s="137"/>
      <c r="J61" s="137"/>
      <c r="K61" s="137"/>
      <c r="L61" s="137"/>
      <c r="M61" s="137"/>
      <c r="N61" s="137"/>
      <c r="O61" s="137"/>
      <c r="P61" s="137"/>
      <c r="Q61" s="137"/>
    </row>
    <row r="62" spans="2:17" x14ac:dyDescent="0.3">
      <c r="B62" s="137"/>
      <c r="C62" s="137"/>
      <c r="D62" s="137"/>
      <c r="E62" s="137"/>
      <c r="F62" s="137"/>
      <c r="G62" s="137"/>
      <c r="H62" s="137"/>
      <c r="I62" s="137"/>
      <c r="J62" s="137"/>
      <c r="K62" s="137"/>
      <c r="L62" s="137"/>
      <c r="M62" s="137"/>
      <c r="N62" s="137"/>
      <c r="O62" s="137"/>
      <c r="P62" s="137"/>
      <c r="Q62" s="137"/>
    </row>
    <row r="63" spans="2:17" x14ac:dyDescent="0.3">
      <c r="B63" s="137"/>
      <c r="C63" s="137"/>
      <c r="D63" s="137"/>
      <c r="E63" s="137"/>
      <c r="F63" s="137"/>
      <c r="G63" s="137"/>
      <c r="H63" s="137"/>
      <c r="I63" s="137"/>
      <c r="J63" s="137"/>
      <c r="K63" s="137"/>
      <c r="L63" s="137"/>
      <c r="M63" s="137"/>
      <c r="N63" s="137"/>
      <c r="O63" s="137"/>
      <c r="P63" s="137"/>
      <c r="Q63" s="137"/>
    </row>
    <row r="64" spans="2:17" x14ac:dyDescent="0.3">
      <c r="B64" s="137"/>
      <c r="C64" s="137"/>
      <c r="D64" s="137"/>
      <c r="E64" s="137"/>
      <c r="F64" s="137"/>
      <c r="G64" s="137"/>
      <c r="H64" s="137"/>
      <c r="I64" s="137"/>
      <c r="J64" s="137"/>
      <c r="K64" s="137"/>
      <c r="L64" s="137"/>
      <c r="M64" s="137"/>
      <c r="N64" s="137"/>
      <c r="O64" s="137"/>
      <c r="P64" s="137"/>
      <c r="Q64" s="137"/>
    </row>
    <row r="65" spans="2:17" x14ac:dyDescent="0.3">
      <c r="B65" s="137"/>
      <c r="C65" s="137"/>
      <c r="D65" s="137"/>
      <c r="E65" s="137"/>
      <c r="F65" s="137"/>
      <c r="G65" s="137"/>
      <c r="H65" s="137"/>
      <c r="I65" s="137"/>
      <c r="J65" s="137"/>
      <c r="K65" s="137"/>
      <c r="L65" s="137"/>
      <c r="M65" s="137"/>
      <c r="N65" s="137"/>
      <c r="O65" s="137"/>
      <c r="P65" s="137"/>
      <c r="Q65" s="137"/>
    </row>
    <row r="66" spans="2:17" x14ac:dyDescent="0.3">
      <c r="B66" s="137"/>
      <c r="C66" s="137"/>
      <c r="D66" s="137"/>
      <c r="E66" s="137"/>
      <c r="F66" s="137"/>
      <c r="G66" s="137"/>
      <c r="H66" s="137"/>
      <c r="I66" s="137"/>
      <c r="J66" s="137"/>
      <c r="K66" s="137"/>
      <c r="L66" s="137"/>
      <c r="M66" s="137"/>
      <c r="N66" s="137"/>
      <c r="O66" s="137"/>
      <c r="P66" s="137"/>
      <c r="Q66" s="137"/>
    </row>
    <row r="67" spans="2:17" x14ac:dyDescent="0.3">
      <c r="B67" s="137"/>
      <c r="C67" s="137"/>
      <c r="D67" s="137"/>
      <c r="E67" s="137"/>
      <c r="F67" s="137"/>
      <c r="G67" s="137"/>
      <c r="H67" s="137"/>
      <c r="I67" s="137"/>
      <c r="J67" s="137"/>
      <c r="K67" s="137"/>
      <c r="L67" s="137"/>
      <c r="M67" s="137"/>
      <c r="N67" s="137"/>
      <c r="O67" s="137"/>
      <c r="P67" s="137"/>
      <c r="Q67" s="137"/>
    </row>
    <row r="68" spans="2:17" x14ac:dyDescent="0.3">
      <c r="B68" s="137"/>
      <c r="C68" s="137"/>
      <c r="D68" s="137"/>
      <c r="E68" s="137"/>
      <c r="F68" s="137"/>
      <c r="G68" s="137"/>
      <c r="H68" s="137"/>
      <c r="I68" s="137"/>
      <c r="J68" s="137"/>
      <c r="K68" s="137"/>
      <c r="L68" s="137"/>
      <c r="M68" s="137"/>
      <c r="N68" s="137"/>
      <c r="O68" s="137"/>
      <c r="P68" s="137"/>
      <c r="Q68" s="137"/>
    </row>
    <row r="69" spans="2:17" x14ac:dyDescent="0.3">
      <c r="B69" s="137"/>
      <c r="C69" s="137"/>
      <c r="D69" s="137"/>
      <c r="E69" s="137"/>
      <c r="F69" s="137"/>
      <c r="G69" s="137"/>
      <c r="H69" s="137"/>
      <c r="I69" s="137"/>
      <c r="J69" s="137"/>
      <c r="K69" s="137"/>
      <c r="L69" s="137"/>
      <c r="M69" s="137"/>
      <c r="N69" s="137"/>
      <c r="O69" s="137"/>
      <c r="P69" s="137"/>
      <c r="Q69" s="137"/>
    </row>
    <row r="70" spans="2:17" x14ac:dyDescent="0.3">
      <c r="B70" s="137"/>
      <c r="C70" s="137"/>
      <c r="D70" s="137"/>
      <c r="E70" s="137"/>
      <c r="F70" s="137"/>
      <c r="G70" s="137"/>
      <c r="H70" s="137"/>
      <c r="I70" s="137"/>
      <c r="J70" s="137"/>
      <c r="K70" s="137"/>
      <c r="L70" s="137"/>
      <c r="M70" s="137"/>
      <c r="N70" s="137"/>
      <c r="O70" s="137"/>
      <c r="P70" s="137"/>
      <c r="Q70" s="137"/>
    </row>
    <row r="71" spans="2:17" x14ac:dyDescent="0.3">
      <c r="B71" s="137"/>
      <c r="C71" s="137"/>
      <c r="D71" s="137"/>
      <c r="E71" s="137"/>
      <c r="F71" s="137"/>
      <c r="G71" s="137"/>
      <c r="H71" s="137"/>
      <c r="I71" s="137"/>
      <c r="J71" s="137"/>
      <c r="K71" s="137"/>
      <c r="L71" s="137"/>
      <c r="M71" s="137"/>
      <c r="N71" s="137"/>
      <c r="O71" s="137"/>
      <c r="P71" s="137"/>
      <c r="Q71" s="137"/>
    </row>
    <row r="72" spans="2:17" x14ac:dyDescent="0.3">
      <c r="B72" s="137"/>
      <c r="C72" s="137"/>
      <c r="D72" s="137"/>
      <c r="E72" s="137"/>
      <c r="F72" s="137"/>
      <c r="G72" s="137"/>
      <c r="H72" s="137"/>
      <c r="I72" s="137"/>
      <c r="J72" s="137"/>
      <c r="K72" s="137"/>
      <c r="L72" s="137"/>
      <c r="M72" s="137"/>
      <c r="N72" s="137"/>
      <c r="O72" s="137"/>
      <c r="P72" s="137"/>
      <c r="Q72" s="137"/>
    </row>
    <row r="73" spans="2:17" x14ac:dyDescent="0.3">
      <c r="B73" s="137"/>
      <c r="C73" s="137"/>
      <c r="D73" s="137"/>
      <c r="E73" s="137"/>
      <c r="F73" s="137"/>
      <c r="G73" s="137"/>
      <c r="H73" s="137"/>
      <c r="I73" s="137"/>
      <c r="J73" s="137"/>
      <c r="K73" s="137"/>
      <c r="L73" s="137"/>
      <c r="M73" s="137"/>
      <c r="N73" s="137"/>
      <c r="O73" s="137"/>
      <c r="P73" s="137"/>
      <c r="Q73" s="137"/>
    </row>
    <row r="74" spans="2:17" x14ac:dyDescent="0.3">
      <c r="B74" s="137"/>
      <c r="C74" s="137"/>
      <c r="D74" s="137"/>
      <c r="E74" s="137"/>
      <c r="F74" s="137"/>
      <c r="G74" s="137"/>
      <c r="H74" s="137"/>
      <c r="I74" s="137"/>
      <c r="J74" s="137"/>
      <c r="K74" s="137"/>
      <c r="L74" s="137"/>
      <c r="M74" s="137"/>
      <c r="N74" s="137"/>
      <c r="O74" s="137"/>
      <c r="P74" s="137"/>
      <c r="Q74" s="137"/>
    </row>
    <row r="75" spans="2:17" x14ac:dyDescent="0.3">
      <c r="B75" s="137"/>
      <c r="C75" s="137"/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7"/>
      <c r="O75" s="137"/>
      <c r="P75" s="137"/>
      <c r="Q75" s="137"/>
    </row>
    <row r="76" spans="2:17" x14ac:dyDescent="0.3">
      <c r="B76" s="137"/>
      <c r="C76" s="137"/>
      <c r="D76" s="137"/>
      <c r="E76" s="137"/>
      <c r="F76" s="137"/>
      <c r="G76" s="137"/>
      <c r="H76" s="137"/>
      <c r="I76" s="137"/>
      <c r="J76" s="137"/>
      <c r="K76" s="137"/>
      <c r="L76" s="137"/>
      <c r="M76" s="137"/>
      <c r="N76" s="137"/>
      <c r="O76" s="137"/>
      <c r="P76" s="137"/>
      <c r="Q76" s="137"/>
    </row>
    <row r="77" spans="2:17" x14ac:dyDescent="0.3">
      <c r="B77" s="137"/>
      <c r="C77" s="137"/>
      <c r="D77" s="137"/>
      <c r="E77" s="137"/>
      <c r="F77" s="137"/>
      <c r="G77" s="137"/>
      <c r="H77" s="137"/>
      <c r="I77" s="137"/>
      <c r="J77" s="137"/>
      <c r="K77" s="137"/>
      <c r="L77" s="137"/>
      <c r="M77" s="137"/>
      <c r="N77" s="137"/>
      <c r="O77" s="137"/>
      <c r="P77" s="137"/>
      <c r="Q77" s="137"/>
    </row>
    <row r="78" spans="2:17" x14ac:dyDescent="0.3">
      <c r="B78" s="137"/>
      <c r="C78" s="137"/>
      <c r="D78" s="137"/>
      <c r="E78" s="137"/>
      <c r="F78" s="137"/>
      <c r="G78" s="137"/>
      <c r="H78" s="137"/>
      <c r="I78" s="137"/>
      <c r="J78" s="137"/>
      <c r="K78" s="137"/>
      <c r="L78" s="137"/>
      <c r="M78" s="137"/>
      <c r="N78" s="137"/>
      <c r="O78" s="137"/>
      <c r="P78" s="137"/>
      <c r="Q78" s="137"/>
    </row>
    <row r="79" spans="2:17" x14ac:dyDescent="0.3">
      <c r="B79" s="137"/>
      <c r="C79" s="137"/>
      <c r="D79" s="137"/>
      <c r="E79" s="137"/>
      <c r="F79" s="137"/>
      <c r="G79" s="137"/>
      <c r="H79" s="137"/>
      <c r="I79" s="137"/>
      <c r="J79" s="137"/>
      <c r="K79" s="137"/>
      <c r="L79" s="137"/>
      <c r="M79" s="137"/>
      <c r="N79" s="137"/>
      <c r="O79" s="137"/>
      <c r="P79" s="137"/>
      <c r="Q79" s="137"/>
    </row>
    <row r="80" spans="2:17" x14ac:dyDescent="0.3">
      <c r="B80" s="137"/>
      <c r="C80" s="137"/>
      <c r="D80" s="137"/>
      <c r="E80" s="137"/>
      <c r="F80" s="137"/>
      <c r="G80" s="137"/>
      <c r="H80" s="137"/>
      <c r="I80" s="137"/>
      <c r="J80" s="137"/>
      <c r="K80" s="137"/>
      <c r="L80" s="137"/>
      <c r="M80" s="137"/>
      <c r="N80" s="137"/>
      <c r="O80" s="137"/>
      <c r="P80" s="137"/>
      <c r="Q80" s="137"/>
    </row>
    <row r="81" spans="2:17" x14ac:dyDescent="0.3">
      <c r="B81" s="137"/>
      <c r="C81" s="137"/>
      <c r="D81" s="137"/>
      <c r="E81" s="137"/>
      <c r="F81" s="137"/>
      <c r="G81" s="137"/>
      <c r="H81" s="137"/>
      <c r="I81" s="137"/>
      <c r="J81" s="137"/>
      <c r="K81" s="137"/>
      <c r="L81" s="137"/>
      <c r="M81" s="137"/>
      <c r="N81" s="137"/>
      <c r="O81" s="137"/>
      <c r="P81" s="137"/>
      <c r="Q81" s="137"/>
    </row>
    <row r="82" spans="2:17" x14ac:dyDescent="0.3">
      <c r="B82" s="137"/>
      <c r="C82" s="137"/>
      <c r="D82" s="137"/>
      <c r="E82" s="137"/>
      <c r="F82" s="137"/>
      <c r="G82" s="137"/>
      <c r="H82" s="137"/>
      <c r="I82" s="137"/>
      <c r="J82" s="137"/>
      <c r="K82" s="137"/>
      <c r="L82" s="137"/>
      <c r="M82" s="137"/>
      <c r="N82" s="137"/>
      <c r="O82" s="137"/>
      <c r="P82" s="137"/>
      <c r="Q82" s="137"/>
    </row>
    <row r="83" spans="2:17" x14ac:dyDescent="0.3">
      <c r="B83" s="137"/>
      <c r="C83" s="137"/>
      <c r="D83" s="137"/>
      <c r="E83" s="137"/>
      <c r="F83" s="137"/>
      <c r="G83" s="137"/>
      <c r="H83" s="137"/>
      <c r="I83" s="137"/>
      <c r="J83" s="137"/>
      <c r="K83" s="137"/>
      <c r="L83" s="137"/>
      <c r="M83" s="137"/>
      <c r="N83" s="137"/>
      <c r="O83" s="137"/>
      <c r="P83" s="137"/>
      <c r="Q83" s="137"/>
    </row>
    <row r="84" spans="2:17" x14ac:dyDescent="0.3">
      <c r="B84" s="137"/>
      <c r="C84" s="137"/>
      <c r="D84" s="137"/>
      <c r="E84" s="137"/>
      <c r="F84" s="137"/>
      <c r="G84" s="137"/>
      <c r="H84" s="137"/>
      <c r="I84" s="137"/>
      <c r="J84" s="137"/>
      <c r="K84" s="137"/>
      <c r="L84" s="137"/>
      <c r="M84" s="137"/>
      <c r="N84" s="137"/>
      <c r="O84" s="137"/>
      <c r="P84" s="137"/>
      <c r="Q84" s="137"/>
    </row>
    <row r="85" spans="2:17" x14ac:dyDescent="0.3">
      <c r="B85" s="137"/>
      <c r="C85" s="137"/>
      <c r="D85" s="137"/>
      <c r="E85" s="137"/>
      <c r="F85" s="137"/>
      <c r="G85" s="137"/>
      <c r="H85" s="137"/>
      <c r="I85" s="137"/>
      <c r="J85" s="137"/>
      <c r="K85" s="137"/>
      <c r="L85" s="137"/>
      <c r="M85" s="137"/>
      <c r="N85" s="137"/>
      <c r="O85" s="137"/>
      <c r="P85" s="137"/>
      <c r="Q85" s="137"/>
    </row>
    <row r="86" spans="2:17" x14ac:dyDescent="0.3">
      <c r="B86" s="137"/>
      <c r="C86" s="137"/>
      <c r="D86" s="137"/>
      <c r="E86" s="137"/>
      <c r="F86" s="137"/>
      <c r="G86" s="137"/>
      <c r="H86" s="137"/>
      <c r="I86" s="137"/>
      <c r="J86" s="137"/>
      <c r="K86" s="137"/>
      <c r="L86" s="137"/>
      <c r="M86" s="137"/>
      <c r="N86" s="137"/>
      <c r="O86" s="137"/>
      <c r="P86" s="137"/>
      <c r="Q86" s="137"/>
    </row>
    <row r="87" spans="2:17" x14ac:dyDescent="0.3">
      <c r="B87" s="137"/>
      <c r="C87" s="137"/>
      <c r="D87" s="137"/>
      <c r="E87" s="137"/>
      <c r="F87" s="137"/>
      <c r="G87" s="137"/>
      <c r="H87" s="137"/>
      <c r="I87" s="137"/>
      <c r="J87" s="137"/>
      <c r="K87" s="137"/>
      <c r="L87" s="137"/>
      <c r="M87" s="137"/>
      <c r="N87" s="137"/>
      <c r="O87" s="137"/>
      <c r="P87" s="137"/>
      <c r="Q87" s="137"/>
    </row>
    <row r="88" spans="2:17" x14ac:dyDescent="0.3">
      <c r="B88" s="137"/>
      <c r="C88" s="137"/>
      <c r="D88" s="137"/>
      <c r="E88" s="137"/>
      <c r="F88" s="137"/>
      <c r="G88" s="137"/>
      <c r="H88" s="137"/>
      <c r="I88" s="137"/>
      <c r="J88" s="137"/>
      <c r="K88" s="137"/>
      <c r="L88" s="137"/>
      <c r="M88" s="137"/>
      <c r="N88" s="137"/>
      <c r="O88" s="137"/>
      <c r="P88" s="137"/>
      <c r="Q88" s="137"/>
    </row>
    <row r="89" spans="2:17" x14ac:dyDescent="0.3">
      <c r="B89" s="137"/>
      <c r="C89" s="137"/>
      <c r="D89" s="137"/>
      <c r="E89" s="137"/>
      <c r="F89" s="137"/>
      <c r="G89" s="137"/>
      <c r="H89" s="137"/>
      <c r="I89" s="137"/>
      <c r="J89" s="137"/>
      <c r="K89" s="137"/>
      <c r="L89" s="137"/>
      <c r="M89" s="137"/>
      <c r="N89" s="137"/>
      <c r="O89" s="137"/>
      <c r="P89" s="137"/>
      <c r="Q89" s="137"/>
    </row>
    <row r="90" spans="2:17" x14ac:dyDescent="0.3">
      <c r="B90" s="137"/>
      <c r="C90" s="137"/>
      <c r="D90" s="137"/>
      <c r="E90" s="137"/>
      <c r="F90" s="137"/>
      <c r="G90" s="137"/>
      <c r="H90" s="137"/>
      <c r="I90" s="137"/>
      <c r="J90" s="137"/>
      <c r="K90" s="137"/>
      <c r="L90" s="137"/>
      <c r="M90" s="137"/>
      <c r="N90" s="137"/>
      <c r="O90" s="137"/>
      <c r="P90" s="137"/>
      <c r="Q90" s="137"/>
    </row>
    <row r="91" spans="2:17" x14ac:dyDescent="0.3">
      <c r="B91" s="137"/>
      <c r="C91" s="137"/>
      <c r="D91" s="137"/>
      <c r="E91" s="137"/>
      <c r="F91" s="137"/>
      <c r="G91" s="137"/>
      <c r="H91" s="137"/>
      <c r="I91" s="137"/>
      <c r="J91" s="137"/>
      <c r="K91" s="137"/>
      <c r="L91" s="137"/>
      <c r="M91" s="137"/>
      <c r="N91" s="137"/>
      <c r="O91" s="137"/>
      <c r="P91" s="137"/>
      <c r="Q91" s="137"/>
    </row>
    <row r="92" spans="2:17" x14ac:dyDescent="0.3">
      <c r="B92" s="137"/>
      <c r="C92" s="137"/>
      <c r="D92" s="137"/>
      <c r="E92" s="137"/>
      <c r="F92" s="137"/>
      <c r="G92" s="137"/>
      <c r="H92" s="137"/>
      <c r="I92" s="137"/>
      <c r="J92" s="137"/>
      <c r="K92" s="137"/>
      <c r="L92" s="137"/>
      <c r="M92" s="137"/>
      <c r="N92" s="137"/>
      <c r="O92" s="137"/>
      <c r="P92" s="137"/>
      <c r="Q92" s="137"/>
    </row>
    <row r="93" spans="2:17" x14ac:dyDescent="0.3">
      <c r="B93" s="137"/>
      <c r="C93" s="137"/>
      <c r="D93" s="137"/>
      <c r="E93" s="137"/>
      <c r="F93" s="137"/>
      <c r="G93" s="137"/>
      <c r="H93" s="137"/>
      <c r="I93" s="137"/>
      <c r="J93" s="137"/>
      <c r="K93" s="137"/>
      <c r="L93" s="137"/>
      <c r="M93" s="137"/>
      <c r="N93" s="137"/>
      <c r="O93" s="137"/>
      <c r="P93" s="137"/>
      <c r="Q93" s="137"/>
    </row>
    <row r="94" spans="2:17" x14ac:dyDescent="0.3">
      <c r="B94" s="137"/>
      <c r="C94" s="137"/>
      <c r="D94" s="137"/>
      <c r="E94" s="137"/>
      <c r="F94" s="137"/>
      <c r="G94" s="137"/>
      <c r="H94" s="137"/>
      <c r="I94" s="137"/>
      <c r="J94" s="137"/>
      <c r="K94" s="137"/>
      <c r="L94" s="137"/>
      <c r="M94" s="137"/>
      <c r="N94" s="137"/>
      <c r="O94" s="137"/>
      <c r="P94" s="137"/>
      <c r="Q94" s="137"/>
    </row>
    <row r="95" spans="2:17" x14ac:dyDescent="0.3">
      <c r="B95" s="137"/>
      <c r="C95" s="137"/>
      <c r="D95" s="137"/>
      <c r="E95" s="137"/>
      <c r="F95" s="137"/>
      <c r="G95" s="137"/>
      <c r="H95" s="137"/>
      <c r="I95" s="137"/>
      <c r="J95" s="137"/>
      <c r="K95" s="137"/>
      <c r="L95" s="137"/>
      <c r="M95" s="137"/>
      <c r="N95" s="137"/>
      <c r="O95" s="137"/>
      <c r="P95" s="137"/>
      <c r="Q95" s="137"/>
    </row>
    <row r="96" spans="2:17" x14ac:dyDescent="0.3">
      <c r="B96" s="137"/>
      <c r="C96" s="137"/>
      <c r="D96" s="137"/>
      <c r="E96" s="137"/>
      <c r="F96" s="137"/>
      <c r="G96" s="137"/>
      <c r="H96" s="137"/>
      <c r="I96" s="137"/>
      <c r="J96" s="137"/>
      <c r="K96" s="137"/>
      <c r="L96" s="137"/>
      <c r="M96" s="137"/>
      <c r="N96" s="137"/>
      <c r="O96" s="137"/>
      <c r="P96" s="137"/>
      <c r="Q96" s="137"/>
    </row>
    <row r="97" spans="2:17" x14ac:dyDescent="0.3">
      <c r="B97" s="137"/>
      <c r="C97" s="137"/>
      <c r="D97" s="137"/>
      <c r="E97" s="137"/>
      <c r="F97" s="137"/>
      <c r="G97" s="137"/>
      <c r="H97" s="137"/>
      <c r="I97" s="137"/>
      <c r="J97" s="137"/>
      <c r="K97" s="137"/>
      <c r="L97" s="137"/>
      <c r="M97" s="137"/>
      <c r="N97" s="137"/>
      <c r="O97" s="137"/>
      <c r="P97" s="137"/>
      <c r="Q97" s="137"/>
    </row>
    <row r="98" spans="2:17" x14ac:dyDescent="0.3">
      <c r="B98" s="137"/>
      <c r="C98" s="137"/>
      <c r="D98" s="137"/>
      <c r="E98" s="137"/>
      <c r="F98" s="137"/>
      <c r="G98" s="137"/>
      <c r="H98" s="137"/>
      <c r="I98" s="137"/>
      <c r="J98" s="137"/>
      <c r="K98" s="137"/>
      <c r="L98" s="137"/>
      <c r="M98" s="137"/>
      <c r="N98" s="137"/>
      <c r="O98" s="137"/>
      <c r="P98" s="137"/>
      <c r="Q98" s="137"/>
    </row>
    <row r="99" spans="2:17" x14ac:dyDescent="0.3">
      <c r="B99" s="137"/>
      <c r="C99" s="137"/>
      <c r="D99" s="137"/>
      <c r="E99" s="137"/>
      <c r="F99" s="137"/>
      <c r="G99" s="137"/>
      <c r="H99" s="137"/>
      <c r="I99" s="137"/>
      <c r="J99" s="137"/>
      <c r="K99" s="137"/>
      <c r="L99" s="137"/>
      <c r="M99" s="137"/>
      <c r="N99" s="137"/>
      <c r="O99" s="137"/>
      <c r="P99" s="137"/>
      <c r="Q99" s="137"/>
    </row>
    <row r="100" spans="2:17" x14ac:dyDescent="0.3">
      <c r="B100" s="137"/>
      <c r="C100" s="137"/>
      <c r="D100" s="137"/>
      <c r="E100" s="137"/>
      <c r="F100" s="137"/>
      <c r="G100" s="137"/>
      <c r="H100" s="137"/>
      <c r="I100" s="137"/>
      <c r="J100" s="137"/>
      <c r="K100" s="137"/>
      <c r="L100" s="137"/>
      <c r="M100" s="137"/>
      <c r="N100" s="137"/>
      <c r="O100" s="137"/>
      <c r="P100" s="137"/>
      <c r="Q100" s="137"/>
    </row>
    <row r="101" spans="2:17" x14ac:dyDescent="0.3">
      <c r="B101" s="137"/>
      <c r="C101" s="137"/>
      <c r="D101" s="137"/>
      <c r="E101" s="137"/>
      <c r="F101" s="137"/>
      <c r="G101" s="137"/>
      <c r="H101" s="137"/>
      <c r="I101" s="137"/>
      <c r="J101" s="137"/>
      <c r="K101" s="137"/>
      <c r="L101" s="137"/>
      <c r="M101" s="137"/>
      <c r="N101" s="137"/>
      <c r="O101" s="137"/>
      <c r="P101" s="137"/>
      <c r="Q101" s="137"/>
    </row>
    <row r="102" spans="2:17" x14ac:dyDescent="0.3">
      <c r="B102" s="137"/>
      <c r="C102" s="137"/>
      <c r="D102" s="137"/>
      <c r="E102" s="137"/>
      <c r="F102" s="137"/>
      <c r="G102" s="137"/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</row>
    <row r="103" spans="2:17" x14ac:dyDescent="0.3">
      <c r="B103" s="137"/>
      <c r="C103" s="137"/>
      <c r="D103" s="137"/>
      <c r="E103" s="137"/>
      <c r="F103" s="137"/>
      <c r="G103" s="137"/>
      <c r="H103" s="137"/>
      <c r="I103" s="137"/>
      <c r="J103" s="137"/>
      <c r="K103" s="137"/>
      <c r="L103" s="137"/>
      <c r="M103" s="137"/>
      <c r="N103" s="137"/>
      <c r="O103" s="137"/>
      <c r="P103" s="137"/>
      <c r="Q103" s="137"/>
    </row>
    <row r="104" spans="2:17" x14ac:dyDescent="0.3">
      <c r="B104" s="137"/>
      <c r="C104" s="137"/>
      <c r="D104" s="137"/>
      <c r="E104" s="137"/>
      <c r="F104" s="137"/>
      <c r="G104" s="137"/>
      <c r="H104" s="137"/>
      <c r="I104" s="137"/>
      <c r="J104" s="137"/>
      <c r="K104" s="137"/>
      <c r="L104" s="137"/>
      <c r="M104" s="137"/>
      <c r="N104" s="137"/>
      <c r="O104" s="137"/>
      <c r="P104" s="137"/>
      <c r="Q104" s="137"/>
    </row>
    <row r="105" spans="2:17" x14ac:dyDescent="0.3">
      <c r="B105" s="137"/>
      <c r="C105" s="137"/>
      <c r="D105" s="137"/>
      <c r="E105" s="137"/>
      <c r="F105" s="137"/>
      <c r="G105" s="137"/>
      <c r="H105" s="137"/>
      <c r="I105" s="137"/>
      <c r="J105" s="137"/>
      <c r="K105" s="137"/>
      <c r="L105" s="137"/>
      <c r="M105" s="137"/>
      <c r="N105" s="137"/>
      <c r="O105" s="137"/>
      <c r="P105" s="137"/>
      <c r="Q105" s="137"/>
    </row>
    <row r="106" spans="2:17" x14ac:dyDescent="0.3">
      <c r="B106" s="137"/>
      <c r="C106" s="137"/>
      <c r="D106" s="137"/>
      <c r="E106" s="137"/>
      <c r="F106" s="137"/>
      <c r="G106" s="137"/>
      <c r="H106" s="137"/>
      <c r="I106" s="137"/>
      <c r="J106" s="137"/>
      <c r="K106" s="137"/>
      <c r="L106" s="137"/>
      <c r="M106" s="137"/>
      <c r="N106" s="137"/>
      <c r="O106" s="137"/>
      <c r="P106" s="137"/>
      <c r="Q106" s="137"/>
    </row>
    <row r="107" spans="2:17" x14ac:dyDescent="0.3">
      <c r="B107" s="137"/>
      <c r="C107" s="137"/>
      <c r="D107" s="137"/>
      <c r="E107" s="137"/>
      <c r="F107" s="137"/>
      <c r="G107" s="137"/>
      <c r="H107" s="137"/>
      <c r="I107" s="137"/>
      <c r="J107" s="137"/>
      <c r="K107" s="137"/>
      <c r="L107" s="137"/>
      <c r="M107" s="137"/>
      <c r="N107" s="137"/>
      <c r="O107" s="137"/>
      <c r="P107" s="137"/>
      <c r="Q107" s="137"/>
    </row>
    <row r="108" spans="2:17" x14ac:dyDescent="0.3">
      <c r="B108" s="137"/>
      <c r="C108" s="137"/>
      <c r="D108" s="137"/>
      <c r="E108" s="137"/>
      <c r="F108" s="137"/>
      <c r="G108" s="137"/>
      <c r="H108" s="137"/>
      <c r="I108" s="137"/>
      <c r="J108" s="137"/>
      <c r="K108" s="137"/>
      <c r="L108" s="137"/>
      <c r="M108" s="137"/>
      <c r="N108" s="137"/>
      <c r="O108" s="137"/>
      <c r="P108" s="137"/>
      <c r="Q108" s="137"/>
    </row>
    <row r="109" spans="2:17" x14ac:dyDescent="0.3">
      <c r="B109" s="137"/>
      <c r="C109" s="137"/>
      <c r="D109" s="137"/>
      <c r="E109" s="137"/>
      <c r="F109" s="137"/>
      <c r="G109" s="137"/>
      <c r="H109" s="137"/>
      <c r="I109" s="137"/>
      <c r="J109" s="137"/>
      <c r="K109" s="137"/>
      <c r="L109" s="137"/>
      <c r="M109" s="137"/>
      <c r="N109" s="137"/>
      <c r="O109" s="137"/>
      <c r="P109" s="137"/>
      <c r="Q109" s="137"/>
    </row>
    <row r="110" spans="2:17" x14ac:dyDescent="0.3">
      <c r="B110" s="137"/>
      <c r="C110" s="137"/>
      <c r="D110" s="137"/>
      <c r="E110" s="137"/>
      <c r="F110" s="137"/>
      <c r="G110" s="137"/>
      <c r="H110" s="137"/>
      <c r="I110" s="137"/>
      <c r="J110" s="137"/>
      <c r="K110" s="137"/>
      <c r="L110" s="137"/>
      <c r="M110" s="137"/>
      <c r="N110" s="137"/>
      <c r="O110" s="137"/>
      <c r="P110" s="137"/>
      <c r="Q110" s="137"/>
    </row>
    <row r="111" spans="2:17" x14ac:dyDescent="0.3">
      <c r="B111" s="137"/>
      <c r="C111" s="137"/>
      <c r="D111" s="137"/>
      <c r="E111" s="137"/>
      <c r="F111" s="137"/>
      <c r="G111" s="137"/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</row>
    <row r="112" spans="2:17" x14ac:dyDescent="0.3">
      <c r="B112" s="137"/>
      <c r="C112" s="137"/>
      <c r="D112" s="137"/>
      <c r="E112" s="137"/>
      <c r="F112" s="137"/>
      <c r="G112" s="137"/>
      <c r="H112" s="137"/>
      <c r="I112" s="137"/>
      <c r="J112" s="137"/>
      <c r="K112" s="137"/>
      <c r="L112" s="137"/>
      <c r="M112" s="137"/>
      <c r="N112" s="137"/>
      <c r="O112" s="137"/>
      <c r="P112" s="137"/>
      <c r="Q112" s="137"/>
    </row>
    <row r="113" spans="2:17" x14ac:dyDescent="0.3">
      <c r="B113" s="137"/>
      <c r="C113" s="137"/>
      <c r="D113" s="137"/>
      <c r="E113" s="137"/>
      <c r="F113" s="137"/>
      <c r="G113" s="137"/>
      <c r="H113" s="137"/>
      <c r="I113" s="137"/>
      <c r="J113" s="137"/>
      <c r="K113" s="137"/>
      <c r="L113" s="137"/>
      <c r="M113" s="137"/>
      <c r="N113" s="137"/>
      <c r="O113" s="137"/>
      <c r="P113" s="137"/>
      <c r="Q113" s="137"/>
    </row>
    <row r="114" spans="2:17" x14ac:dyDescent="0.3">
      <c r="B114" s="137"/>
      <c r="C114" s="137"/>
      <c r="D114" s="137"/>
      <c r="E114" s="137"/>
      <c r="F114" s="137"/>
      <c r="G114" s="137"/>
      <c r="H114" s="137"/>
      <c r="I114" s="137"/>
      <c r="J114" s="137"/>
      <c r="K114" s="137"/>
      <c r="L114" s="137"/>
      <c r="M114" s="137"/>
      <c r="N114" s="137"/>
      <c r="O114" s="137"/>
      <c r="P114" s="137"/>
      <c r="Q114" s="137"/>
    </row>
    <row r="115" spans="2:17" x14ac:dyDescent="0.3">
      <c r="B115" s="137"/>
      <c r="C115" s="137"/>
      <c r="D115" s="137"/>
      <c r="E115" s="137"/>
      <c r="F115" s="137"/>
      <c r="G115" s="137"/>
      <c r="H115" s="137"/>
      <c r="I115" s="137"/>
      <c r="J115" s="137"/>
      <c r="K115" s="137"/>
      <c r="L115" s="137"/>
      <c r="M115" s="137"/>
      <c r="N115" s="137"/>
      <c r="O115" s="137"/>
      <c r="P115" s="137"/>
      <c r="Q115" s="137"/>
    </row>
    <row r="116" spans="2:17" x14ac:dyDescent="0.3">
      <c r="B116" s="137"/>
      <c r="C116" s="137"/>
      <c r="D116" s="137"/>
      <c r="E116" s="137"/>
      <c r="F116" s="137"/>
      <c r="G116" s="137"/>
      <c r="H116" s="137"/>
      <c r="I116" s="137"/>
      <c r="J116" s="137"/>
      <c r="K116" s="137"/>
      <c r="L116" s="137"/>
      <c r="M116" s="137"/>
      <c r="N116" s="137"/>
      <c r="O116" s="137"/>
      <c r="P116" s="137"/>
      <c r="Q116" s="137"/>
    </row>
    <row r="117" spans="2:17" x14ac:dyDescent="0.3">
      <c r="B117" s="137"/>
      <c r="C117" s="137"/>
      <c r="D117" s="137"/>
      <c r="E117" s="137"/>
      <c r="F117" s="137"/>
      <c r="G117" s="137"/>
      <c r="H117" s="137"/>
      <c r="I117" s="137"/>
      <c r="J117" s="137"/>
      <c r="K117" s="137"/>
      <c r="L117" s="137"/>
      <c r="M117" s="137"/>
      <c r="N117" s="137"/>
      <c r="O117" s="137"/>
      <c r="P117" s="137"/>
      <c r="Q117" s="137"/>
    </row>
    <row r="118" spans="2:17" x14ac:dyDescent="0.3">
      <c r="B118" s="137"/>
      <c r="C118" s="137"/>
      <c r="D118" s="137"/>
      <c r="E118" s="137"/>
      <c r="F118" s="137"/>
      <c r="G118" s="137"/>
      <c r="H118" s="137"/>
      <c r="I118" s="137"/>
      <c r="J118" s="137"/>
      <c r="K118" s="137"/>
      <c r="L118" s="137"/>
      <c r="M118" s="137"/>
      <c r="N118" s="137"/>
      <c r="O118" s="137"/>
      <c r="P118" s="137"/>
      <c r="Q118" s="137"/>
    </row>
    <row r="119" spans="2:17" x14ac:dyDescent="0.3">
      <c r="B119" s="137"/>
      <c r="C119" s="137"/>
      <c r="D119" s="137"/>
      <c r="E119" s="137"/>
      <c r="F119" s="137"/>
      <c r="G119" s="137"/>
      <c r="H119" s="137"/>
      <c r="I119" s="137"/>
      <c r="J119" s="137"/>
      <c r="K119" s="137"/>
      <c r="L119" s="137"/>
      <c r="M119" s="137"/>
      <c r="N119" s="137"/>
      <c r="O119" s="137"/>
      <c r="P119" s="137"/>
      <c r="Q119" s="137"/>
    </row>
    <row r="120" spans="2:17" x14ac:dyDescent="0.3">
      <c r="B120" s="137"/>
      <c r="C120" s="137"/>
      <c r="D120" s="137"/>
      <c r="E120" s="137"/>
      <c r="F120" s="137"/>
      <c r="G120" s="137"/>
      <c r="H120" s="137"/>
      <c r="I120" s="137"/>
      <c r="J120" s="137"/>
      <c r="K120" s="137"/>
      <c r="L120" s="137"/>
      <c r="M120" s="137"/>
      <c r="N120" s="137"/>
      <c r="O120" s="137"/>
      <c r="P120" s="137"/>
      <c r="Q120" s="137"/>
    </row>
    <row r="121" spans="2:17" x14ac:dyDescent="0.3">
      <c r="B121" s="137"/>
      <c r="C121" s="137"/>
      <c r="D121" s="137"/>
      <c r="E121" s="137"/>
      <c r="F121" s="137"/>
      <c r="G121" s="137"/>
      <c r="H121" s="137"/>
      <c r="I121" s="137"/>
      <c r="J121" s="137"/>
      <c r="K121" s="137"/>
      <c r="L121" s="137"/>
      <c r="M121" s="137"/>
      <c r="N121" s="137"/>
      <c r="O121" s="137"/>
      <c r="P121" s="137"/>
      <c r="Q121" s="137"/>
    </row>
    <row r="122" spans="2:17" x14ac:dyDescent="0.3">
      <c r="B122" s="137"/>
      <c r="C122" s="137"/>
      <c r="D122" s="137"/>
      <c r="E122" s="137"/>
      <c r="F122" s="137"/>
      <c r="G122" s="137"/>
      <c r="H122" s="137"/>
      <c r="I122" s="137"/>
      <c r="J122" s="137"/>
      <c r="K122" s="137"/>
      <c r="L122" s="137"/>
      <c r="M122" s="137"/>
      <c r="N122" s="137"/>
      <c r="O122" s="137"/>
      <c r="P122" s="137"/>
      <c r="Q122" s="137"/>
    </row>
    <row r="123" spans="2:17" x14ac:dyDescent="0.3">
      <c r="B123" s="137"/>
      <c r="C123" s="137"/>
      <c r="D123" s="137"/>
      <c r="E123" s="137"/>
      <c r="F123" s="137"/>
      <c r="G123" s="137"/>
      <c r="H123" s="137"/>
      <c r="I123" s="137"/>
      <c r="J123" s="137"/>
      <c r="K123" s="137"/>
      <c r="L123" s="137"/>
      <c r="M123" s="137"/>
      <c r="N123" s="137"/>
      <c r="O123" s="137"/>
      <c r="P123" s="137"/>
      <c r="Q123" s="137"/>
    </row>
    <row r="124" spans="2:17" x14ac:dyDescent="0.3">
      <c r="B124" s="137"/>
      <c r="C124" s="137"/>
      <c r="D124" s="137"/>
      <c r="E124" s="137"/>
      <c r="F124" s="137"/>
      <c r="G124" s="137"/>
      <c r="H124" s="137"/>
      <c r="I124" s="137"/>
      <c r="J124" s="137"/>
      <c r="K124" s="137"/>
      <c r="L124" s="137"/>
      <c r="M124" s="137"/>
      <c r="N124" s="137"/>
      <c r="O124" s="137"/>
      <c r="P124" s="137"/>
      <c r="Q124" s="137"/>
    </row>
    <row r="125" spans="2:17" x14ac:dyDescent="0.3">
      <c r="B125" s="137"/>
      <c r="C125" s="137"/>
      <c r="D125" s="137"/>
      <c r="E125" s="137"/>
      <c r="F125" s="137"/>
      <c r="G125" s="137"/>
      <c r="H125" s="137"/>
      <c r="I125" s="137"/>
      <c r="J125" s="137"/>
      <c r="K125" s="137"/>
      <c r="L125" s="137"/>
      <c r="M125" s="137"/>
      <c r="N125" s="137"/>
      <c r="O125" s="137"/>
      <c r="P125" s="137"/>
      <c r="Q125" s="137"/>
    </row>
    <row r="126" spans="2:17" x14ac:dyDescent="0.3">
      <c r="B126" s="137"/>
      <c r="C126" s="137"/>
      <c r="D126" s="137"/>
      <c r="E126" s="137"/>
      <c r="F126" s="137"/>
      <c r="G126" s="137"/>
      <c r="H126" s="137"/>
      <c r="I126" s="137"/>
      <c r="J126" s="137"/>
      <c r="K126" s="137"/>
      <c r="L126" s="137"/>
      <c r="M126" s="137"/>
      <c r="N126" s="137"/>
      <c r="O126" s="137"/>
      <c r="P126" s="137"/>
      <c r="Q126" s="137"/>
    </row>
    <row r="127" spans="2:17" x14ac:dyDescent="0.3">
      <c r="B127" s="137"/>
      <c r="C127" s="137"/>
      <c r="D127" s="137"/>
      <c r="E127" s="137"/>
      <c r="F127" s="137"/>
      <c r="G127" s="137"/>
      <c r="H127" s="137"/>
      <c r="I127" s="137"/>
      <c r="J127" s="137"/>
      <c r="K127" s="137"/>
      <c r="L127" s="137"/>
      <c r="M127" s="137"/>
      <c r="N127" s="137"/>
      <c r="O127" s="137"/>
      <c r="P127" s="137"/>
      <c r="Q127" s="137"/>
    </row>
    <row r="128" spans="2:17" x14ac:dyDescent="0.3">
      <c r="B128" s="137"/>
      <c r="C128" s="137"/>
      <c r="D128" s="137"/>
      <c r="E128" s="137"/>
      <c r="F128" s="137"/>
      <c r="G128" s="137"/>
      <c r="H128" s="137"/>
      <c r="I128" s="137"/>
      <c r="J128" s="137"/>
      <c r="K128" s="137"/>
      <c r="L128" s="137"/>
      <c r="M128" s="137"/>
      <c r="N128" s="137"/>
      <c r="O128" s="137"/>
      <c r="P128" s="137"/>
      <c r="Q128" s="137"/>
    </row>
    <row r="129" spans="2:17" x14ac:dyDescent="0.3">
      <c r="B129" s="137"/>
      <c r="C129" s="137"/>
      <c r="D129" s="137"/>
      <c r="E129" s="137"/>
      <c r="F129" s="137"/>
      <c r="G129" s="137"/>
      <c r="H129" s="137"/>
      <c r="I129" s="137"/>
      <c r="J129" s="137"/>
      <c r="K129" s="137"/>
      <c r="L129" s="137"/>
      <c r="M129" s="137"/>
      <c r="N129" s="137"/>
      <c r="O129" s="137"/>
      <c r="P129" s="137"/>
      <c r="Q129" s="137"/>
    </row>
    <row r="130" spans="2:17" x14ac:dyDescent="0.3">
      <c r="B130" s="137"/>
      <c r="C130" s="137"/>
      <c r="D130" s="137"/>
      <c r="E130" s="137"/>
      <c r="F130" s="137"/>
      <c r="G130" s="137"/>
      <c r="H130" s="137"/>
      <c r="I130" s="137"/>
      <c r="J130" s="137"/>
      <c r="K130" s="137"/>
      <c r="L130" s="137"/>
      <c r="M130" s="137"/>
      <c r="N130" s="137"/>
      <c r="O130" s="137"/>
      <c r="P130" s="137"/>
      <c r="Q130" s="137"/>
    </row>
    <row r="131" spans="2:17" x14ac:dyDescent="0.3">
      <c r="B131" s="137"/>
      <c r="C131" s="137"/>
      <c r="D131" s="137"/>
      <c r="E131" s="137"/>
      <c r="F131" s="137"/>
      <c r="G131" s="137"/>
      <c r="H131" s="137"/>
      <c r="I131" s="137"/>
      <c r="J131" s="137"/>
      <c r="K131" s="137"/>
      <c r="L131" s="137"/>
      <c r="M131" s="137"/>
      <c r="N131" s="137"/>
      <c r="O131" s="137"/>
      <c r="P131" s="137"/>
      <c r="Q131" s="137"/>
    </row>
    <row r="132" spans="2:17" x14ac:dyDescent="0.3">
      <c r="B132" s="137"/>
      <c r="C132" s="137"/>
      <c r="D132" s="137"/>
      <c r="E132" s="137"/>
      <c r="F132" s="137"/>
      <c r="G132" s="137"/>
      <c r="H132" s="137"/>
      <c r="I132" s="137"/>
      <c r="J132" s="137"/>
      <c r="K132" s="137"/>
      <c r="L132" s="137"/>
      <c r="M132" s="137"/>
      <c r="N132" s="137"/>
      <c r="O132" s="137"/>
      <c r="P132" s="137"/>
      <c r="Q132" s="137"/>
    </row>
    <row r="133" spans="2:17" x14ac:dyDescent="0.3">
      <c r="B133" s="137"/>
      <c r="C133" s="137"/>
      <c r="D133" s="137"/>
      <c r="E133" s="137"/>
      <c r="F133" s="137"/>
      <c r="G133" s="137"/>
      <c r="H133" s="137"/>
      <c r="I133" s="137"/>
      <c r="J133" s="137"/>
      <c r="K133" s="137"/>
      <c r="L133" s="137"/>
      <c r="M133" s="137"/>
      <c r="N133" s="137"/>
      <c r="O133" s="137"/>
      <c r="P133" s="137"/>
      <c r="Q133" s="137"/>
    </row>
    <row r="134" spans="2:17" x14ac:dyDescent="0.3">
      <c r="B134" s="137"/>
      <c r="C134" s="137"/>
      <c r="D134" s="137"/>
      <c r="E134" s="137"/>
      <c r="F134" s="137"/>
      <c r="G134" s="137"/>
      <c r="H134" s="137"/>
      <c r="I134" s="137"/>
      <c r="J134" s="137"/>
      <c r="K134" s="137"/>
      <c r="L134" s="137"/>
      <c r="M134" s="137"/>
      <c r="N134" s="137"/>
      <c r="O134" s="137"/>
      <c r="P134" s="137"/>
      <c r="Q134" s="137"/>
    </row>
    <row r="135" spans="2:17" x14ac:dyDescent="0.3">
      <c r="B135" s="137"/>
      <c r="C135" s="137"/>
      <c r="D135" s="137"/>
      <c r="E135" s="137"/>
      <c r="F135" s="137"/>
      <c r="G135" s="137"/>
      <c r="H135" s="137"/>
      <c r="I135" s="137"/>
      <c r="J135" s="137"/>
      <c r="K135" s="137"/>
      <c r="L135" s="137"/>
      <c r="M135" s="137"/>
      <c r="N135" s="137"/>
      <c r="O135" s="137"/>
      <c r="P135" s="137"/>
      <c r="Q135" s="137"/>
    </row>
    <row r="136" spans="2:17" x14ac:dyDescent="0.3">
      <c r="B136" s="137"/>
      <c r="C136" s="137"/>
      <c r="D136" s="137"/>
      <c r="E136" s="137"/>
      <c r="F136" s="137"/>
      <c r="G136" s="137"/>
      <c r="H136" s="137"/>
      <c r="I136" s="137"/>
      <c r="J136" s="137"/>
      <c r="K136" s="137"/>
      <c r="L136" s="137"/>
      <c r="M136" s="137"/>
      <c r="N136" s="137"/>
      <c r="O136" s="137"/>
      <c r="P136" s="137"/>
      <c r="Q136" s="137"/>
    </row>
    <row r="137" spans="2:17" x14ac:dyDescent="0.3">
      <c r="B137" s="137"/>
      <c r="C137" s="137"/>
      <c r="D137" s="137"/>
      <c r="E137" s="137"/>
      <c r="F137" s="137"/>
      <c r="G137" s="137"/>
      <c r="H137" s="137"/>
      <c r="I137" s="137"/>
      <c r="J137" s="137"/>
      <c r="K137" s="137"/>
      <c r="L137" s="137"/>
      <c r="M137" s="137"/>
      <c r="N137" s="137"/>
      <c r="O137" s="137"/>
      <c r="P137" s="137"/>
      <c r="Q137" s="137"/>
    </row>
    <row r="138" spans="2:17" x14ac:dyDescent="0.3">
      <c r="B138" s="137"/>
      <c r="C138" s="137"/>
      <c r="D138" s="137"/>
      <c r="E138" s="137"/>
      <c r="F138" s="137"/>
      <c r="G138" s="137"/>
      <c r="H138" s="137"/>
      <c r="I138" s="137"/>
      <c r="J138" s="137"/>
      <c r="K138" s="137"/>
      <c r="L138" s="137"/>
      <c r="M138" s="137"/>
      <c r="N138" s="137"/>
      <c r="O138" s="137"/>
      <c r="P138" s="137"/>
      <c r="Q138" s="137"/>
    </row>
    <row r="139" spans="2:17" x14ac:dyDescent="0.3">
      <c r="B139" s="137"/>
      <c r="C139" s="137"/>
      <c r="D139" s="137"/>
      <c r="E139" s="137"/>
      <c r="F139" s="137"/>
      <c r="G139" s="137"/>
      <c r="H139" s="137"/>
      <c r="I139" s="137"/>
      <c r="J139" s="137"/>
      <c r="K139" s="137"/>
      <c r="L139" s="137"/>
      <c r="M139" s="137"/>
      <c r="N139" s="137"/>
      <c r="O139" s="137"/>
      <c r="P139" s="137"/>
      <c r="Q139" s="137"/>
    </row>
    <row r="140" spans="2:17" x14ac:dyDescent="0.3">
      <c r="B140" s="137"/>
      <c r="C140" s="137"/>
      <c r="D140" s="137"/>
      <c r="E140" s="137"/>
      <c r="F140" s="137"/>
      <c r="G140" s="137"/>
      <c r="H140" s="137"/>
      <c r="I140" s="137"/>
      <c r="J140" s="137"/>
      <c r="K140" s="137"/>
      <c r="L140" s="137"/>
      <c r="M140" s="137"/>
      <c r="N140" s="137"/>
      <c r="O140" s="137"/>
      <c r="P140" s="137"/>
      <c r="Q140" s="137"/>
    </row>
    <row r="141" spans="2:17" x14ac:dyDescent="0.3">
      <c r="B141" s="137"/>
      <c r="C141" s="137"/>
      <c r="D141" s="137"/>
      <c r="E141" s="137"/>
      <c r="F141" s="137"/>
      <c r="G141" s="137"/>
      <c r="H141" s="137"/>
      <c r="I141" s="137"/>
      <c r="J141" s="137"/>
      <c r="K141" s="137"/>
      <c r="L141" s="137"/>
      <c r="M141" s="137"/>
      <c r="N141" s="137"/>
      <c r="O141" s="137"/>
      <c r="P141" s="137"/>
      <c r="Q141" s="137"/>
    </row>
    <row r="142" spans="2:17" x14ac:dyDescent="0.3">
      <c r="B142" s="137"/>
      <c r="C142" s="137"/>
      <c r="D142" s="137"/>
      <c r="E142" s="137"/>
      <c r="F142" s="137"/>
      <c r="G142" s="137"/>
      <c r="H142" s="137"/>
      <c r="I142" s="137"/>
      <c r="J142" s="137"/>
      <c r="K142" s="137"/>
      <c r="L142" s="137"/>
      <c r="M142" s="137"/>
      <c r="N142" s="137"/>
      <c r="O142" s="137"/>
      <c r="P142" s="137"/>
      <c r="Q142" s="137"/>
    </row>
    <row r="143" spans="2:17" x14ac:dyDescent="0.3">
      <c r="B143" s="137"/>
      <c r="C143" s="137"/>
      <c r="D143" s="137"/>
      <c r="E143" s="137"/>
      <c r="F143" s="137"/>
      <c r="G143" s="137"/>
      <c r="H143" s="137"/>
      <c r="I143" s="137"/>
      <c r="J143" s="137"/>
      <c r="K143" s="137"/>
      <c r="L143" s="137"/>
      <c r="M143" s="137"/>
      <c r="N143" s="137"/>
      <c r="O143" s="137"/>
      <c r="P143" s="137"/>
      <c r="Q143" s="137"/>
    </row>
    <row r="144" spans="2:17" x14ac:dyDescent="0.3">
      <c r="B144" s="137"/>
      <c r="C144" s="137"/>
      <c r="D144" s="137"/>
      <c r="E144" s="137"/>
      <c r="F144" s="137"/>
      <c r="G144" s="137"/>
      <c r="H144" s="137"/>
      <c r="I144" s="137"/>
      <c r="J144" s="137"/>
      <c r="K144" s="137"/>
      <c r="L144" s="137"/>
      <c r="M144" s="137"/>
      <c r="N144" s="137"/>
      <c r="O144" s="137"/>
      <c r="P144" s="137"/>
      <c r="Q144" s="137"/>
    </row>
    <row r="145" spans="2:17" x14ac:dyDescent="0.3">
      <c r="B145" s="137"/>
      <c r="C145" s="137"/>
      <c r="D145" s="137"/>
      <c r="E145" s="137"/>
      <c r="F145" s="137"/>
      <c r="G145" s="137"/>
      <c r="H145" s="137"/>
      <c r="I145" s="137"/>
      <c r="J145" s="137"/>
      <c r="K145" s="137"/>
      <c r="L145" s="137"/>
      <c r="M145" s="137"/>
      <c r="N145" s="137"/>
      <c r="O145" s="137"/>
      <c r="P145" s="137"/>
      <c r="Q145" s="137"/>
    </row>
    <row r="146" spans="2:17" x14ac:dyDescent="0.3">
      <c r="B146" s="137"/>
      <c r="C146" s="137"/>
      <c r="D146" s="137"/>
      <c r="E146" s="137"/>
      <c r="F146" s="137"/>
      <c r="G146" s="137"/>
      <c r="H146" s="137"/>
      <c r="I146" s="137"/>
      <c r="J146" s="137"/>
      <c r="K146" s="137"/>
      <c r="L146" s="137"/>
      <c r="M146" s="137"/>
      <c r="N146" s="137"/>
      <c r="O146" s="137"/>
      <c r="P146" s="137"/>
      <c r="Q146" s="137"/>
    </row>
    <row r="147" spans="2:17" x14ac:dyDescent="0.3">
      <c r="B147" s="137"/>
      <c r="C147" s="137"/>
      <c r="D147" s="137"/>
      <c r="E147" s="137"/>
      <c r="F147" s="137"/>
      <c r="G147" s="137"/>
      <c r="H147" s="137"/>
      <c r="I147" s="137"/>
      <c r="J147" s="137"/>
      <c r="K147" s="137"/>
      <c r="L147" s="137"/>
      <c r="M147" s="137"/>
      <c r="N147" s="137"/>
      <c r="O147" s="137"/>
      <c r="P147" s="137"/>
      <c r="Q147" s="137"/>
    </row>
    <row r="148" spans="2:17" x14ac:dyDescent="0.3">
      <c r="B148" s="137"/>
      <c r="C148" s="137"/>
      <c r="D148" s="137"/>
      <c r="E148" s="137"/>
      <c r="F148" s="137"/>
      <c r="G148" s="137"/>
      <c r="H148" s="137"/>
      <c r="I148" s="137"/>
      <c r="J148" s="137"/>
      <c r="K148" s="137"/>
      <c r="L148" s="137"/>
      <c r="M148" s="137"/>
      <c r="N148" s="137"/>
      <c r="O148" s="137"/>
      <c r="P148" s="137"/>
      <c r="Q148" s="137"/>
    </row>
    <row r="149" spans="2:17" x14ac:dyDescent="0.3">
      <c r="B149" s="137"/>
      <c r="C149" s="137"/>
      <c r="D149" s="137"/>
      <c r="E149" s="137"/>
      <c r="F149" s="137"/>
      <c r="G149" s="137"/>
      <c r="H149" s="137"/>
      <c r="I149" s="137"/>
      <c r="J149" s="137"/>
      <c r="K149" s="137"/>
      <c r="L149" s="137"/>
      <c r="M149" s="137"/>
      <c r="N149" s="137"/>
      <c r="O149" s="137"/>
      <c r="P149" s="137"/>
      <c r="Q149" s="137"/>
    </row>
    <row r="150" spans="2:17" x14ac:dyDescent="0.3">
      <c r="B150" s="137"/>
      <c r="C150" s="137"/>
      <c r="D150" s="137"/>
      <c r="E150" s="137"/>
      <c r="F150" s="137"/>
      <c r="G150" s="137"/>
      <c r="H150" s="137"/>
      <c r="I150" s="137"/>
      <c r="J150" s="137"/>
      <c r="K150" s="137"/>
      <c r="L150" s="137"/>
      <c r="M150" s="137"/>
      <c r="N150" s="137"/>
      <c r="O150" s="137"/>
      <c r="P150" s="137"/>
      <c r="Q150" s="137"/>
    </row>
    <row r="151" spans="2:17" x14ac:dyDescent="0.3">
      <c r="B151" s="137"/>
      <c r="C151" s="137"/>
      <c r="D151" s="137"/>
      <c r="E151" s="137"/>
      <c r="F151" s="137"/>
      <c r="G151" s="137"/>
      <c r="H151" s="137"/>
      <c r="I151" s="137"/>
      <c r="J151" s="137"/>
      <c r="K151" s="137"/>
      <c r="L151" s="137"/>
      <c r="M151" s="137"/>
      <c r="N151" s="137"/>
      <c r="O151" s="137"/>
      <c r="P151" s="137"/>
      <c r="Q151" s="137"/>
    </row>
    <row r="152" spans="2:17" x14ac:dyDescent="0.3">
      <c r="B152" s="137"/>
      <c r="C152" s="137"/>
      <c r="D152" s="137"/>
      <c r="E152" s="137"/>
      <c r="F152" s="137"/>
      <c r="G152" s="137"/>
      <c r="H152" s="137"/>
      <c r="I152" s="137"/>
      <c r="J152" s="137"/>
      <c r="K152" s="137"/>
      <c r="L152" s="137"/>
      <c r="M152" s="137"/>
      <c r="N152" s="137"/>
      <c r="O152" s="137"/>
      <c r="P152" s="137"/>
      <c r="Q152" s="137"/>
    </row>
    <row r="153" spans="2:17" x14ac:dyDescent="0.3">
      <c r="B153" s="137"/>
      <c r="C153" s="137"/>
      <c r="D153" s="137"/>
      <c r="E153" s="137"/>
      <c r="F153" s="137"/>
      <c r="G153" s="137"/>
      <c r="H153" s="137"/>
      <c r="I153" s="137"/>
      <c r="J153" s="137"/>
      <c r="K153" s="137"/>
      <c r="L153" s="137"/>
      <c r="M153" s="137"/>
      <c r="N153" s="137"/>
      <c r="O153" s="137"/>
      <c r="P153" s="137"/>
      <c r="Q153" s="137"/>
    </row>
    <row r="154" spans="2:17" x14ac:dyDescent="0.3">
      <c r="B154" s="137"/>
      <c r="C154" s="137"/>
      <c r="D154" s="137"/>
      <c r="E154" s="137"/>
      <c r="F154" s="137"/>
      <c r="G154" s="137"/>
      <c r="H154" s="137"/>
      <c r="I154" s="137"/>
      <c r="J154" s="137"/>
      <c r="K154" s="137"/>
      <c r="L154" s="137"/>
      <c r="M154" s="137"/>
      <c r="N154" s="137"/>
      <c r="O154" s="137"/>
      <c r="P154" s="137"/>
      <c r="Q154" s="137"/>
    </row>
    <row r="155" spans="2:17" x14ac:dyDescent="0.3">
      <c r="B155" s="137"/>
      <c r="C155" s="137"/>
      <c r="D155" s="137"/>
      <c r="E155" s="137"/>
      <c r="F155" s="137"/>
      <c r="G155" s="137"/>
      <c r="H155" s="137"/>
      <c r="I155" s="137"/>
      <c r="J155" s="137"/>
      <c r="K155" s="137"/>
      <c r="L155" s="137"/>
      <c r="M155" s="137"/>
      <c r="N155" s="137"/>
      <c r="O155" s="137"/>
      <c r="P155" s="137"/>
      <c r="Q155" s="137"/>
    </row>
    <row r="156" spans="2:17" x14ac:dyDescent="0.3">
      <c r="B156" s="137"/>
      <c r="C156" s="137"/>
      <c r="D156" s="137"/>
      <c r="E156" s="137"/>
      <c r="F156" s="137"/>
      <c r="G156" s="137"/>
      <c r="H156" s="137"/>
      <c r="I156" s="137"/>
      <c r="J156" s="137"/>
      <c r="K156" s="137"/>
      <c r="L156" s="137"/>
      <c r="M156" s="137"/>
      <c r="N156" s="137"/>
      <c r="O156" s="137"/>
      <c r="P156" s="137"/>
      <c r="Q156" s="137"/>
    </row>
    <row r="157" spans="2:17" x14ac:dyDescent="0.3">
      <c r="B157" s="137"/>
      <c r="C157" s="137"/>
      <c r="D157" s="137"/>
      <c r="E157" s="137"/>
      <c r="F157" s="137"/>
      <c r="G157" s="137"/>
      <c r="H157" s="137"/>
      <c r="I157" s="137"/>
      <c r="J157" s="137"/>
      <c r="K157" s="137"/>
      <c r="L157" s="137"/>
      <c r="M157" s="137"/>
      <c r="N157" s="137"/>
      <c r="O157" s="137"/>
      <c r="P157" s="137"/>
      <c r="Q157" s="137"/>
    </row>
    <row r="158" spans="2:17" x14ac:dyDescent="0.3">
      <c r="B158" s="137"/>
      <c r="C158" s="137"/>
      <c r="D158" s="137"/>
      <c r="E158" s="137"/>
      <c r="F158" s="137"/>
      <c r="G158" s="137"/>
      <c r="H158" s="137"/>
      <c r="I158" s="137"/>
      <c r="J158" s="137"/>
      <c r="K158" s="137"/>
      <c r="L158" s="137"/>
      <c r="M158" s="137"/>
      <c r="N158" s="137"/>
      <c r="O158" s="137"/>
      <c r="P158" s="137"/>
      <c r="Q158" s="137"/>
    </row>
    <row r="159" spans="2:17" x14ac:dyDescent="0.3">
      <c r="B159" s="137"/>
      <c r="C159" s="137"/>
      <c r="D159" s="137"/>
      <c r="E159" s="137"/>
      <c r="F159" s="137"/>
      <c r="G159" s="137"/>
      <c r="H159" s="137"/>
      <c r="I159" s="137"/>
      <c r="J159" s="137"/>
      <c r="K159" s="137"/>
      <c r="L159" s="137"/>
      <c r="M159" s="137"/>
      <c r="N159" s="137"/>
      <c r="O159" s="137"/>
      <c r="P159" s="137"/>
      <c r="Q159" s="137"/>
    </row>
    <row r="160" spans="2:17" x14ac:dyDescent="0.3">
      <c r="B160" s="137"/>
      <c r="C160" s="137"/>
      <c r="D160" s="137"/>
      <c r="E160" s="137"/>
      <c r="F160" s="137"/>
      <c r="G160" s="137"/>
      <c r="H160" s="137"/>
      <c r="I160" s="137"/>
      <c r="J160" s="137"/>
      <c r="K160" s="137"/>
      <c r="L160" s="137"/>
      <c r="M160" s="137"/>
      <c r="N160" s="137"/>
      <c r="O160" s="137"/>
      <c r="P160" s="137"/>
      <c r="Q160" s="137"/>
    </row>
    <row r="161" spans="2:17" x14ac:dyDescent="0.3">
      <c r="B161" s="137"/>
      <c r="C161" s="137"/>
      <c r="D161" s="137"/>
      <c r="E161" s="137"/>
      <c r="F161" s="137"/>
      <c r="G161" s="137"/>
      <c r="H161" s="137"/>
      <c r="I161" s="137"/>
      <c r="J161" s="137"/>
      <c r="K161" s="137"/>
      <c r="L161" s="137"/>
      <c r="M161" s="137"/>
      <c r="N161" s="137"/>
      <c r="O161" s="137"/>
      <c r="P161" s="137"/>
      <c r="Q161" s="137"/>
    </row>
    <row r="162" spans="2:17" x14ac:dyDescent="0.3">
      <c r="B162" s="137"/>
      <c r="C162" s="137"/>
      <c r="D162" s="137"/>
      <c r="E162" s="137"/>
      <c r="F162" s="137"/>
      <c r="G162" s="137"/>
      <c r="H162" s="137"/>
      <c r="I162" s="137"/>
      <c r="J162" s="137"/>
      <c r="K162" s="137"/>
      <c r="L162" s="137"/>
      <c r="M162" s="137"/>
      <c r="N162" s="137"/>
      <c r="O162" s="137"/>
      <c r="P162" s="137"/>
      <c r="Q162" s="137"/>
    </row>
    <row r="163" spans="2:17" x14ac:dyDescent="0.3">
      <c r="B163" s="137"/>
      <c r="C163" s="137"/>
      <c r="D163" s="137"/>
      <c r="E163" s="137"/>
      <c r="F163" s="137"/>
      <c r="G163" s="137"/>
      <c r="H163" s="137"/>
      <c r="I163" s="137"/>
      <c r="J163" s="137"/>
      <c r="K163" s="137"/>
      <c r="L163" s="137"/>
      <c r="M163" s="137"/>
      <c r="N163" s="137"/>
      <c r="O163" s="137"/>
      <c r="P163" s="137"/>
      <c r="Q163" s="137"/>
    </row>
    <row r="164" spans="2:17" x14ac:dyDescent="0.3">
      <c r="B164" s="137"/>
      <c r="C164" s="137"/>
      <c r="D164" s="137"/>
      <c r="E164" s="137"/>
      <c r="F164" s="137"/>
      <c r="G164" s="137"/>
      <c r="H164" s="137"/>
      <c r="I164" s="137"/>
      <c r="J164" s="137"/>
      <c r="K164" s="137"/>
      <c r="L164" s="137"/>
      <c r="M164" s="137"/>
      <c r="N164" s="137"/>
      <c r="O164" s="137"/>
      <c r="P164" s="137"/>
      <c r="Q164" s="137"/>
    </row>
    <row r="165" spans="2:17" x14ac:dyDescent="0.3">
      <c r="B165" s="137"/>
      <c r="C165" s="137"/>
      <c r="D165" s="137"/>
      <c r="E165" s="137"/>
      <c r="F165" s="137"/>
      <c r="G165" s="137"/>
      <c r="H165" s="137"/>
      <c r="I165" s="137"/>
      <c r="J165" s="137"/>
      <c r="K165" s="137"/>
      <c r="L165" s="137"/>
      <c r="M165" s="137"/>
      <c r="N165" s="137"/>
      <c r="O165" s="137"/>
      <c r="P165" s="137"/>
      <c r="Q165" s="137"/>
    </row>
    <row r="166" spans="2:17" x14ac:dyDescent="0.3">
      <c r="B166" s="137"/>
      <c r="C166" s="137"/>
      <c r="D166" s="137"/>
      <c r="E166" s="137"/>
      <c r="F166" s="137"/>
      <c r="G166" s="137"/>
      <c r="H166" s="137"/>
      <c r="I166" s="137"/>
      <c r="J166" s="137"/>
      <c r="K166" s="137"/>
      <c r="L166" s="137"/>
      <c r="M166" s="137"/>
      <c r="N166" s="137"/>
      <c r="O166" s="137"/>
      <c r="P166" s="137"/>
      <c r="Q166" s="137"/>
    </row>
    <row r="167" spans="2:17" x14ac:dyDescent="0.3">
      <c r="B167" s="137"/>
      <c r="C167" s="137"/>
      <c r="D167" s="137"/>
      <c r="E167" s="137"/>
      <c r="F167" s="137"/>
      <c r="G167" s="137"/>
      <c r="H167" s="137"/>
      <c r="I167" s="137"/>
      <c r="J167" s="137"/>
      <c r="K167" s="137"/>
      <c r="L167" s="137"/>
      <c r="M167" s="137"/>
      <c r="N167" s="137"/>
      <c r="O167" s="137"/>
      <c r="P167" s="137"/>
      <c r="Q167" s="137"/>
    </row>
    <row r="168" spans="2:17" x14ac:dyDescent="0.3">
      <c r="B168" s="137"/>
      <c r="C168" s="137"/>
      <c r="D168" s="137"/>
      <c r="E168" s="137"/>
      <c r="F168" s="137"/>
      <c r="G168" s="137"/>
      <c r="H168" s="137"/>
      <c r="I168" s="137"/>
      <c r="J168" s="137"/>
      <c r="K168" s="137"/>
      <c r="L168" s="137"/>
      <c r="M168" s="137"/>
      <c r="N168" s="137"/>
      <c r="O168" s="137"/>
      <c r="P168" s="137"/>
      <c r="Q168" s="137"/>
    </row>
    <row r="169" spans="2:17" x14ac:dyDescent="0.3">
      <c r="B169" s="137"/>
      <c r="C169" s="137"/>
      <c r="D169" s="137"/>
      <c r="E169" s="137"/>
      <c r="F169" s="137"/>
      <c r="G169" s="137"/>
      <c r="H169" s="137"/>
      <c r="I169" s="137"/>
      <c r="J169" s="137"/>
      <c r="K169" s="137"/>
      <c r="L169" s="137"/>
      <c r="M169" s="137"/>
      <c r="N169" s="137"/>
      <c r="O169" s="137"/>
      <c r="P169" s="137"/>
      <c r="Q169" s="137"/>
    </row>
    <row r="170" spans="2:17" x14ac:dyDescent="0.3">
      <c r="B170" s="137"/>
      <c r="C170" s="137"/>
      <c r="D170" s="137"/>
      <c r="E170" s="137"/>
      <c r="F170" s="137"/>
      <c r="G170" s="137"/>
      <c r="H170" s="137"/>
      <c r="I170" s="137"/>
      <c r="J170" s="137"/>
      <c r="K170" s="137"/>
      <c r="L170" s="137"/>
      <c r="M170" s="137"/>
      <c r="N170" s="137"/>
      <c r="O170" s="137"/>
      <c r="P170" s="137"/>
      <c r="Q170" s="137"/>
    </row>
    <row r="171" spans="2:17" x14ac:dyDescent="0.3">
      <c r="B171" s="137"/>
      <c r="C171" s="137"/>
      <c r="D171" s="137"/>
      <c r="E171" s="137"/>
      <c r="F171" s="137"/>
      <c r="G171" s="137"/>
      <c r="H171" s="137"/>
      <c r="I171" s="137"/>
      <c r="J171" s="137"/>
      <c r="K171" s="137"/>
      <c r="L171" s="137"/>
      <c r="M171" s="137"/>
      <c r="N171" s="137"/>
      <c r="O171" s="137"/>
      <c r="P171" s="137"/>
      <c r="Q171" s="137"/>
    </row>
    <row r="172" spans="2:17" x14ac:dyDescent="0.3">
      <c r="B172" s="137"/>
      <c r="C172" s="137"/>
      <c r="D172" s="137"/>
      <c r="E172" s="137"/>
      <c r="F172" s="137"/>
      <c r="G172" s="137"/>
      <c r="H172" s="137"/>
      <c r="I172" s="137"/>
      <c r="J172" s="137"/>
      <c r="K172" s="137"/>
      <c r="L172" s="137"/>
      <c r="M172" s="137"/>
      <c r="N172" s="137"/>
      <c r="O172" s="137"/>
      <c r="P172" s="137"/>
      <c r="Q172" s="137"/>
    </row>
    <row r="173" spans="2:17" x14ac:dyDescent="0.3">
      <c r="B173" s="137"/>
      <c r="C173" s="137"/>
      <c r="D173" s="137"/>
      <c r="E173" s="137"/>
      <c r="F173" s="137"/>
      <c r="G173" s="137"/>
      <c r="H173" s="137"/>
      <c r="I173" s="137"/>
      <c r="J173" s="137"/>
      <c r="K173" s="137"/>
      <c r="L173" s="137"/>
      <c r="M173" s="137"/>
      <c r="N173" s="137"/>
      <c r="O173" s="137"/>
      <c r="P173" s="137"/>
      <c r="Q173" s="137"/>
    </row>
    <row r="174" spans="2:17" x14ac:dyDescent="0.3">
      <c r="B174" s="137"/>
      <c r="C174" s="137"/>
      <c r="D174" s="137"/>
      <c r="E174" s="137"/>
      <c r="F174" s="137"/>
      <c r="G174" s="137"/>
      <c r="H174" s="137"/>
      <c r="I174" s="137"/>
      <c r="J174" s="137"/>
      <c r="K174" s="137"/>
      <c r="L174" s="137"/>
      <c r="M174" s="137"/>
      <c r="N174" s="137"/>
      <c r="O174" s="137"/>
      <c r="P174" s="137"/>
      <c r="Q174" s="137"/>
    </row>
    <row r="175" spans="2:17" x14ac:dyDescent="0.3">
      <c r="B175" s="137"/>
      <c r="C175" s="137"/>
      <c r="D175" s="137"/>
      <c r="E175" s="137"/>
      <c r="F175" s="137"/>
      <c r="G175" s="137"/>
      <c r="H175" s="137"/>
      <c r="I175" s="137"/>
      <c r="J175" s="137"/>
      <c r="K175" s="137"/>
      <c r="L175" s="137"/>
      <c r="M175" s="137"/>
      <c r="N175" s="137"/>
      <c r="O175" s="137"/>
      <c r="P175" s="137"/>
      <c r="Q175" s="137"/>
    </row>
    <row r="176" spans="2:17" x14ac:dyDescent="0.3">
      <c r="B176" s="137"/>
      <c r="C176" s="137"/>
      <c r="D176" s="137"/>
      <c r="E176" s="137"/>
      <c r="F176" s="137"/>
      <c r="G176" s="137"/>
      <c r="H176" s="137"/>
      <c r="I176" s="137"/>
      <c r="J176" s="137"/>
      <c r="K176" s="137"/>
      <c r="L176" s="137"/>
      <c r="M176" s="137"/>
      <c r="N176" s="137"/>
      <c r="O176" s="137"/>
      <c r="P176" s="137"/>
      <c r="Q176" s="137"/>
    </row>
    <row r="177" spans="2:17" x14ac:dyDescent="0.3">
      <c r="B177" s="137"/>
      <c r="C177" s="137"/>
      <c r="D177" s="137"/>
      <c r="E177" s="137"/>
      <c r="F177" s="137"/>
      <c r="G177" s="137"/>
      <c r="H177" s="137"/>
      <c r="I177" s="137"/>
      <c r="J177" s="137"/>
      <c r="K177" s="137"/>
      <c r="L177" s="137"/>
      <c r="M177" s="137"/>
      <c r="N177" s="137"/>
      <c r="O177" s="137"/>
      <c r="P177" s="137"/>
      <c r="Q177" s="137"/>
    </row>
    <row r="178" spans="2:17" x14ac:dyDescent="0.3">
      <c r="B178" s="137"/>
      <c r="C178" s="137"/>
      <c r="D178" s="137"/>
      <c r="E178" s="137"/>
      <c r="F178" s="137"/>
      <c r="G178" s="137"/>
      <c r="H178" s="137"/>
      <c r="I178" s="137"/>
      <c r="J178" s="137"/>
      <c r="K178" s="137"/>
      <c r="L178" s="137"/>
      <c r="M178" s="137"/>
      <c r="N178" s="137"/>
      <c r="O178" s="137"/>
      <c r="P178" s="137"/>
      <c r="Q178" s="137"/>
    </row>
    <row r="179" spans="2:17" x14ac:dyDescent="0.3">
      <c r="B179" s="137"/>
      <c r="C179" s="137"/>
      <c r="D179" s="137"/>
      <c r="E179" s="137"/>
      <c r="F179" s="137"/>
      <c r="G179" s="137"/>
      <c r="H179" s="137"/>
      <c r="I179" s="137"/>
      <c r="J179" s="137"/>
      <c r="K179" s="137"/>
      <c r="L179" s="137"/>
      <c r="M179" s="137"/>
      <c r="N179" s="137"/>
      <c r="O179" s="137"/>
      <c r="P179" s="137"/>
      <c r="Q179" s="137"/>
    </row>
    <row r="180" spans="2:17" x14ac:dyDescent="0.3">
      <c r="B180" s="137"/>
      <c r="C180" s="137"/>
      <c r="D180" s="137"/>
      <c r="E180" s="137"/>
      <c r="F180" s="137"/>
      <c r="G180" s="137"/>
      <c r="H180" s="137"/>
      <c r="I180" s="137"/>
      <c r="J180" s="137"/>
      <c r="K180" s="137"/>
      <c r="L180" s="137"/>
      <c r="M180" s="137"/>
      <c r="N180" s="137"/>
      <c r="O180" s="137"/>
      <c r="P180" s="137"/>
      <c r="Q180" s="137"/>
    </row>
    <row r="181" spans="2:17" x14ac:dyDescent="0.3">
      <c r="B181" s="137"/>
      <c r="C181" s="137"/>
      <c r="D181" s="137"/>
      <c r="E181" s="137"/>
      <c r="F181" s="137"/>
      <c r="G181" s="137"/>
      <c r="H181" s="137"/>
      <c r="I181" s="137"/>
      <c r="J181" s="137"/>
      <c r="K181" s="137"/>
      <c r="L181" s="137"/>
      <c r="M181" s="137"/>
      <c r="N181" s="137"/>
      <c r="O181" s="137"/>
      <c r="P181" s="137"/>
      <c r="Q181" s="137"/>
    </row>
    <row r="182" spans="2:17" x14ac:dyDescent="0.3">
      <c r="B182" s="137"/>
      <c r="C182" s="137"/>
      <c r="D182" s="137"/>
      <c r="E182" s="137"/>
      <c r="F182" s="137"/>
      <c r="G182" s="137"/>
      <c r="H182" s="137"/>
      <c r="I182" s="137"/>
      <c r="J182" s="137"/>
      <c r="K182" s="137"/>
      <c r="L182" s="137"/>
      <c r="M182" s="137"/>
      <c r="N182" s="137"/>
      <c r="O182" s="137"/>
      <c r="P182" s="137"/>
      <c r="Q182" s="137"/>
    </row>
    <row r="183" spans="2:17" x14ac:dyDescent="0.3">
      <c r="B183" s="137"/>
      <c r="C183" s="137"/>
      <c r="D183" s="137"/>
      <c r="E183" s="137"/>
      <c r="F183" s="137"/>
      <c r="G183" s="137"/>
      <c r="H183" s="137"/>
      <c r="I183" s="137"/>
      <c r="J183" s="137"/>
      <c r="K183" s="137"/>
      <c r="L183" s="137"/>
      <c r="M183" s="137"/>
      <c r="N183" s="137"/>
      <c r="O183" s="137"/>
      <c r="P183" s="137"/>
      <c r="Q183" s="137"/>
    </row>
    <row r="184" spans="2:17" x14ac:dyDescent="0.3">
      <c r="B184" s="137"/>
      <c r="C184" s="137"/>
      <c r="D184" s="137"/>
      <c r="E184" s="137"/>
      <c r="F184" s="137"/>
      <c r="G184" s="137"/>
      <c r="H184" s="137"/>
      <c r="I184" s="137"/>
      <c r="J184" s="137"/>
      <c r="K184" s="137"/>
      <c r="L184" s="137"/>
      <c r="M184" s="137"/>
      <c r="N184" s="137"/>
      <c r="O184" s="137"/>
      <c r="P184" s="137"/>
      <c r="Q184" s="137"/>
    </row>
    <row r="185" spans="2:17" x14ac:dyDescent="0.3">
      <c r="B185" s="137"/>
      <c r="C185" s="137"/>
      <c r="D185" s="137"/>
      <c r="E185" s="137"/>
      <c r="F185" s="137"/>
      <c r="G185" s="137"/>
      <c r="H185" s="137"/>
      <c r="I185" s="137"/>
      <c r="J185" s="137"/>
      <c r="K185" s="137"/>
      <c r="L185" s="137"/>
      <c r="M185" s="137"/>
      <c r="N185" s="137"/>
      <c r="O185" s="137"/>
      <c r="P185" s="137"/>
      <c r="Q185" s="137"/>
    </row>
    <row r="186" spans="2:17" x14ac:dyDescent="0.3">
      <c r="B186" s="137"/>
      <c r="C186" s="137"/>
      <c r="D186" s="137"/>
      <c r="E186" s="137"/>
      <c r="F186" s="137"/>
      <c r="G186" s="137"/>
      <c r="H186" s="137"/>
      <c r="I186" s="137"/>
      <c r="J186" s="137"/>
      <c r="K186" s="137"/>
      <c r="L186" s="137"/>
      <c r="M186" s="137"/>
      <c r="N186" s="137"/>
      <c r="O186" s="137"/>
      <c r="P186" s="137"/>
      <c r="Q186" s="137"/>
    </row>
    <row r="187" spans="2:17" x14ac:dyDescent="0.3">
      <c r="B187" s="137"/>
      <c r="C187" s="137"/>
      <c r="D187" s="137"/>
      <c r="E187" s="137"/>
      <c r="F187" s="137"/>
      <c r="G187" s="137"/>
      <c r="H187" s="137"/>
      <c r="I187" s="137"/>
      <c r="J187" s="137"/>
      <c r="K187" s="137"/>
      <c r="L187" s="137"/>
      <c r="M187" s="137"/>
      <c r="N187" s="137"/>
      <c r="O187" s="137"/>
      <c r="P187" s="137"/>
      <c r="Q187" s="137"/>
    </row>
    <row r="188" spans="2:17" x14ac:dyDescent="0.3">
      <c r="B188" s="137"/>
      <c r="C188" s="137"/>
      <c r="D188" s="137"/>
      <c r="E188" s="137"/>
      <c r="F188" s="137"/>
      <c r="G188" s="137"/>
      <c r="H188" s="137"/>
      <c r="I188" s="137"/>
      <c r="J188" s="137"/>
      <c r="K188" s="137"/>
      <c r="L188" s="137"/>
      <c r="M188" s="137"/>
      <c r="N188" s="137"/>
      <c r="O188" s="137"/>
      <c r="P188" s="137"/>
      <c r="Q188" s="137"/>
    </row>
    <row r="189" spans="2:17" x14ac:dyDescent="0.3">
      <c r="B189" s="137"/>
      <c r="C189" s="137"/>
      <c r="D189" s="137"/>
      <c r="E189" s="137"/>
      <c r="F189" s="137"/>
      <c r="G189" s="137"/>
      <c r="H189" s="137"/>
      <c r="I189" s="137"/>
      <c r="J189" s="137"/>
      <c r="K189" s="137"/>
      <c r="L189" s="137"/>
      <c r="M189" s="137"/>
      <c r="N189" s="137"/>
      <c r="O189" s="137"/>
      <c r="P189" s="137"/>
      <c r="Q189" s="137"/>
    </row>
    <row r="190" spans="2:17" x14ac:dyDescent="0.3">
      <c r="B190" s="137"/>
      <c r="C190" s="137"/>
      <c r="D190" s="137"/>
      <c r="E190" s="137"/>
      <c r="F190" s="137"/>
      <c r="G190" s="137"/>
      <c r="H190" s="137"/>
      <c r="I190" s="137"/>
      <c r="J190" s="137"/>
      <c r="K190" s="137"/>
      <c r="L190" s="137"/>
      <c r="M190" s="137"/>
      <c r="N190" s="137"/>
      <c r="O190" s="137"/>
      <c r="P190" s="137"/>
      <c r="Q190" s="137"/>
    </row>
    <row r="191" spans="2:17" x14ac:dyDescent="0.3">
      <c r="B191" s="137"/>
      <c r="C191" s="137"/>
      <c r="D191" s="137"/>
      <c r="E191" s="137"/>
      <c r="F191" s="137"/>
      <c r="G191" s="137"/>
      <c r="H191" s="137"/>
      <c r="I191" s="137"/>
      <c r="J191" s="137"/>
      <c r="K191" s="137"/>
      <c r="L191" s="137"/>
      <c r="M191" s="137"/>
      <c r="N191" s="137"/>
      <c r="O191" s="137"/>
      <c r="P191" s="137"/>
      <c r="Q191" s="137"/>
    </row>
    <row r="192" spans="2:17" x14ac:dyDescent="0.3">
      <c r="B192" s="137"/>
      <c r="C192" s="137"/>
      <c r="D192" s="137"/>
      <c r="E192" s="137"/>
      <c r="F192" s="137"/>
      <c r="G192" s="137"/>
      <c r="H192" s="137"/>
      <c r="I192" s="137"/>
      <c r="J192" s="137"/>
      <c r="K192" s="137"/>
      <c r="L192" s="137"/>
      <c r="M192" s="137"/>
      <c r="N192" s="137"/>
      <c r="O192" s="137"/>
      <c r="P192" s="137"/>
      <c r="Q192" s="137"/>
    </row>
    <row r="193" spans="2:17" x14ac:dyDescent="0.3">
      <c r="B193" s="137"/>
      <c r="C193" s="137"/>
      <c r="D193" s="137"/>
      <c r="E193" s="137"/>
      <c r="F193" s="137"/>
      <c r="G193" s="137"/>
      <c r="H193" s="137"/>
      <c r="I193" s="137"/>
      <c r="J193" s="137"/>
      <c r="K193" s="137"/>
      <c r="L193" s="137"/>
      <c r="M193" s="137"/>
      <c r="N193" s="137"/>
      <c r="O193" s="137"/>
      <c r="P193" s="137"/>
      <c r="Q193" s="137"/>
    </row>
    <row r="194" spans="2:17" x14ac:dyDescent="0.3">
      <c r="B194" s="137"/>
      <c r="C194" s="137"/>
      <c r="D194" s="137"/>
      <c r="E194" s="137"/>
      <c r="F194" s="137"/>
      <c r="G194" s="137"/>
      <c r="H194" s="137"/>
      <c r="I194" s="137"/>
      <c r="J194" s="137"/>
      <c r="K194" s="137"/>
      <c r="L194" s="137"/>
      <c r="M194" s="137"/>
      <c r="N194" s="137"/>
      <c r="O194" s="137"/>
      <c r="P194" s="137"/>
      <c r="Q194" s="137"/>
    </row>
    <row r="195" spans="2:17" x14ac:dyDescent="0.3">
      <c r="B195" s="137"/>
      <c r="C195" s="137"/>
      <c r="D195" s="137"/>
      <c r="E195" s="137"/>
      <c r="F195" s="137"/>
      <c r="G195" s="137"/>
      <c r="H195" s="137"/>
      <c r="I195" s="137"/>
      <c r="J195" s="137"/>
      <c r="K195" s="137"/>
      <c r="L195" s="137"/>
      <c r="M195" s="137"/>
      <c r="N195" s="137"/>
      <c r="O195" s="137"/>
      <c r="P195" s="137"/>
      <c r="Q195" s="137"/>
    </row>
    <row r="196" spans="2:17" x14ac:dyDescent="0.3">
      <c r="B196" s="137"/>
      <c r="C196" s="137"/>
      <c r="D196" s="137"/>
      <c r="E196" s="137"/>
      <c r="F196" s="137"/>
      <c r="G196" s="137"/>
      <c r="H196" s="137"/>
      <c r="I196" s="137"/>
      <c r="J196" s="137"/>
      <c r="K196" s="137"/>
      <c r="L196" s="137"/>
      <c r="M196" s="137"/>
      <c r="N196" s="137"/>
      <c r="O196" s="137"/>
      <c r="P196" s="137"/>
      <c r="Q196" s="137"/>
    </row>
    <row r="197" spans="2:17" x14ac:dyDescent="0.3">
      <c r="B197" s="137"/>
      <c r="C197" s="137"/>
      <c r="D197" s="137"/>
      <c r="E197" s="137"/>
      <c r="F197" s="137"/>
      <c r="G197" s="137"/>
      <c r="H197" s="137"/>
      <c r="I197" s="137"/>
      <c r="J197" s="137"/>
      <c r="K197" s="137"/>
      <c r="L197" s="137"/>
      <c r="M197" s="137"/>
      <c r="N197" s="137"/>
      <c r="O197" s="137"/>
      <c r="P197" s="137"/>
      <c r="Q197" s="137"/>
    </row>
    <row r="198" spans="2:17" x14ac:dyDescent="0.3">
      <c r="B198" s="137"/>
      <c r="C198" s="137"/>
      <c r="D198" s="137"/>
      <c r="E198" s="137"/>
      <c r="F198" s="137"/>
      <c r="G198" s="137"/>
      <c r="H198" s="137"/>
      <c r="I198" s="137"/>
      <c r="J198" s="137"/>
      <c r="K198" s="137"/>
      <c r="L198" s="137"/>
      <c r="M198" s="137"/>
      <c r="N198" s="137"/>
      <c r="O198" s="137"/>
      <c r="P198" s="137"/>
      <c r="Q198" s="137"/>
    </row>
    <row r="199" spans="2:17" x14ac:dyDescent="0.3">
      <c r="B199" s="137"/>
      <c r="C199" s="137"/>
      <c r="D199" s="137"/>
      <c r="E199" s="137"/>
      <c r="F199" s="137"/>
      <c r="G199" s="137"/>
      <c r="H199" s="137"/>
      <c r="I199" s="137"/>
      <c r="J199" s="137"/>
      <c r="K199" s="137"/>
      <c r="L199" s="137"/>
      <c r="M199" s="137"/>
      <c r="N199" s="137"/>
      <c r="O199" s="137"/>
      <c r="P199" s="137"/>
      <c r="Q199" s="137"/>
    </row>
    <row r="200" spans="2:17" x14ac:dyDescent="0.3">
      <c r="B200" s="137"/>
      <c r="C200" s="137"/>
      <c r="D200" s="137"/>
      <c r="E200" s="137"/>
      <c r="F200" s="137"/>
      <c r="G200" s="137"/>
      <c r="H200" s="137"/>
      <c r="I200" s="137"/>
      <c r="J200" s="137"/>
      <c r="K200" s="137"/>
      <c r="L200" s="137"/>
      <c r="M200" s="137"/>
      <c r="N200" s="137"/>
      <c r="O200" s="137"/>
      <c r="P200" s="137"/>
      <c r="Q200" s="137"/>
    </row>
    <row r="201" spans="2:17" x14ac:dyDescent="0.3">
      <c r="B201" s="137"/>
      <c r="C201" s="137"/>
      <c r="D201" s="137"/>
      <c r="E201" s="137"/>
      <c r="F201" s="137"/>
      <c r="G201" s="137"/>
      <c r="H201" s="137"/>
      <c r="I201" s="137"/>
      <c r="J201" s="137"/>
      <c r="K201" s="137"/>
      <c r="L201" s="137"/>
      <c r="M201" s="137"/>
      <c r="N201" s="137"/>
      <c r="O201" s="137"/>
      <c r="P201" s="137"/>
      <c r="Q201" s="137"/>
    </row>
    <row r="202" spans="2:17" x14ac:dyDescent="0.3">
      <c r="B202" s="137"/>
      <c r="C202" s="137"/>
      <c r="D202" s="137"/>
      <c r="E202" s="137"/>
      <c r="F202" s="137"/>
      <c r="G202" s="137"/>
      <c r="H202" s="137"/>
      <c r="I202" s="137"/>
      <c r="J202" s="137"/>
      <c r="K202" s="137"/>
      <c r="L202" s="137"/>
      <c r="M202" s="137"/>
      <c r="N202" s="137"/>
      <c r="O202" s="137"/>
      <c r="P202" s="137"/>
      <c r="Q202" s="137"/>
    </row>
    <row r="203" spans="2:17" x14ac:dyDescent="0.3">
      <c r="B203" s="137"/>
      <c r="C203" s="137"/>
      <c r="D203" s="137"/>
      <c r="E203" s="137"/>
      <c r="F203" s="137"/>
      <c r="G203" s="137"/>
      <c r="H203" s="137"/>
      <c r="I203" s="137"/>
      <c r="J203" s="137"/>
      <c r="K203" s="137"/>
      <c r="L203" s="137"/>
      <c r="M203" s="137"/>
      <c r="N203" s="137"/>
      <c r="O203" s="137"/>
      <c r="P203" s="137"/>
      <c r="Q203" s="137"/>
    </row>
    <row r="204" spans="2:17" x14ac:dyDescent="0.3">
      <c r="B204" s="137"/>
      <c r="C204" s="137"/>
      <c r="D204" s="137"/>
      <c r="E204" s="137"/>
      <c r="F204" s="137"/>
      <c r="G204" s="137"/>
      <c r="H204" s="137"/>
      <c r="I204" s="137"/>
      <c r="J204" s="137"/>
      <c r="K204" s="137"/>
      <c r="L204" s="137"/>
      <c r="M204" s="137"/>
      <c r="N204" s="137"/>
      <c r="O204" s="137"/>
      <c r="P204" s="137"/>
      <c r="Q204" s="137"/>
    </row>
    <row r="205" spans="2:17" x14ac:dyDescent="0.3">
      <c r="B205" s="137"/>
      <c r="C205" s="137"/>
      <c r="D205" s="137"/>
      <c r="E205" s="137"/>
      <c r="F205" s="137"/>
      <c r="G205" s="137"/>
      <c r="H205" s="137"/>
      <c r="I205" s="137"/>
      <c r="J205" s="137"/>
      <c r="K205" s="137"/>
      <c r="L205" s="137"/>
      <c r="M205" s="137"/>
      <c r="N205" s="137"/>
      <c r="O205" s="137"/>
      <c r="P205" s="137"/>
      <c r="Q205" s="137"/>
    </row>
    <row r="206" spans="2:17" x14ac:dyDescent="0.3">
      <c r="B206" s="137"/>
      <c r="C206" s="137"/>
      <c r="D206" s="137"/>
      <c r="E206" s="137"/>
      <c r="F206" s="137"/>
      <c r="G206" s="137"/>
      <c r="H206" s="137"/>
      <c r="I206" s="137"/>
      <c r="J206" s="137"/>
      <c r="K206" s="137"/>
      <c r="L206" s="137"/>
      <c r="M206" s="137"/>
      <c r="N206" s="137"/>
      <c r="O206" s="137"/>
      <c r="P206" s="137"/>
      <c r="Q206" s="137"/>
    </row>
    <row r="207" spans="2:17" x14ac:dyDescent="0.3">
      <c r="B207" s="137"/>
      <c r="C207" s="137"/>
      <c r="D207" s="137"/>
      <c r="E207" s="137"/>
      <c r="F207" s="137"/>
      <c r="G207" s="137"/>
      <c r="H207" s="137"/>
      <c r="I207" s="137"/>
      <c r="J207" s="137"/>
      <c r="K207" s="137"/>
      <c r="L207" s="137"/>
      <c r="M207" s="137"/>
      <c r="N207" s="137"/>
      <c r="O207" s="137"/>
      <c r="P207" s="137"/>
      <c r="Q207" s="137"/>
    </row>
    <row r="208" spans="2:17" x14ac:dyDescent="0.3">
      <c r="B208" s="137"/>
      <c r="C208" s="137"/>
      <c r="D208" s="137"/>
      <c r="E208" s="137"/>
      <c r="F208" s="137"/>
      <c r="G208" s="137"/>
      <c r="H208" s="137"/>
      <c r="I208" s="137"/>
      <c r="J208" s="137"/>
      <c r="K208" s="137"/>
      <c r="L208" s="137"/>
      <c r="M208" s="137"/>
      <c r="N208" s="137"/>
      <c r="O208" s="137"/>
      <c r="P208" s="137"/>
      <c r="Q208" s="137"/>
    </row>
    <row r="209" spans="2:17" x14ac:dyDescent="0.3">
      <c r="B209" s="137"/>
      <c r="C209" s="137"/>
      <c r="D209" s="137"/>
      <c r="E209" s="137"/>
      <c r="F209" s="137"/>
      <c r="G209" s="137"/>
      <c r="H209" s="137"/>
      <c r="I209" s="137"/>
      <c r="J209" s="137"/>
      <c r="K209" s="137"/>
      <c r="L209" s="137"/>
      <c r="M209" s="137"/>
      <c r="N209" s="137"/>
      <c r="O209" s="137"/>
      <c r="P209" s="137"/>
      <c r="Q209" s="137"/>
    </row>
    <row r="210" spans="2:17" x14ac:dyDescent="0.3">
      <c r="B210" s="137"/>
      <c r="C210" s="137"/>
      <c r="D210" s="137"/>
      <c r="E210" s="137"/>
      <c r="F210" s="137"/>
      <c r="G210" s="137"/>
      <c r="H210" s="137"/>
      <c r="I210" s="137"/>
      <c r="J210" s="137"/>
      <c r="K210" s="137"/>
      <c r="L210" s="137"/>
      <c r="M210" s="137"/>
      <c r="N210" s="137"/>
      <c r="O210" s="137"/>
      <c r="P210" s="137"/>
      <c r="Q210" s="137"/>
    </row>
    <row r="211" spans="2:17" x14ac:dyDescent="0.3">
      <c r="B211" s="137"/>
      <c r="C211" s="137"/>
      <c r="D211" s="137"/>
      <c r="E211" s="137"/>
      <c r="F211" s="137"/>
      <c r="G211" s="137"/>
      <c r="H211" s="137"/>
      <c r="I211" s="137"/>
      <c r="J211" s="137"/>
      <c r="K211" s="137"/>
      <c r="L211" s="137"/>
      <c r="M211" s="137"/>
      <c r="N211" s="137"/>
      <c r="O211" s="137"/>
      <c r="P211" s="137"/>
      <c r="Q211" s="137"/>
    </row>
    <row r="212" spans="2:17" x14ac:dyDescent="0.3">
      <c r="B212" s="137"/>
      <c r="C212" s="137"/>
      <c r="D212" s="137"/>
      <c r="E212" s="137"/>
      <c r="F212" s="137"/>
      <c r="G212" s="137"/>
      <c r="H212" s="137"/>
      <c r="I212" s="137"/>
      <c r="J212" s="137"/>
      <c r="K212" s="137"/>
      <c r="L212" s="137"/>
      <c r="M212" s="137"/>
      <c r="N212" s="137"/>
      <c r="O212" s="137"/>
      <c r="P212" s="137"/>
      <c r="Q212" s="137"/>
    </row>
    <row r="213" spans="2:17" x14ac:dyDescent="0.3">
      <c r="B213" s="137"/>
      <c r="C213" s="137"/>
      <c r="D213" s="137"/>
      <c r="E213" s="137"/>
      <c r="F213" s="137"/>
      <c r="G213" s="137"/>
      <c r="H213" s="137"/>
      <c r="I213" s="137"/>
      <c r="J213" s="137"/>
      <c r="K213" s="137"/>
      <c r="L213" s="137"/>
      <c r="M213" s="137"/>
      <c r="N213" s="137"/>
      <c r="O213" s="137"/>
      <c r="P213" s="137"/>
      <c r="Q213" s="137"/>
    </row>
    <row r="214" spans="2:17" x14ac:dyDescent="0.3">
      <c r="B214" s="137"/>
      <c r="C214" s="137"/>
      <c r="D214" s="137"/>
      <c r="E214" s="137"/>
      <c r="F214" s="137"/>
      <c r="G214" s="137"/>
      <c r="H214" s="137"/>
      <c r="I214" s="137"/>
      <c r="J214" s="137"/>
      <c r="K214" s="137"/>
      <c r="L214" s="137"/>
      <c r="M214" s="137"/>
      <c r="N214" s="137"/>
      <c r="O214" s="137"/>
      <c r="P214" s="137"/>
      <c r="Q214" s="137"/>
    </row>
    <row r="215" spans="2:17" x14ac:dyDescent="0.3">
      <c r="B215" s="137"/>
      <c r="C215" s="137"/>
      <c r="D215" s="137"/>
      <c r="E215" s="137"/>
      <c r="F215" s="137"/>
      <c r="G215" s="137"/>
      <c r="H215" s="137"/>
      <c r="I215" s="137"/>
      <c r="J215" s="137"/>
      <c r="K215" s="137"/>
      <c r="L215" s="137"/>
      <c r="M215" s="137"/>
      <c r="N215" s="137"/>
      <c r="O215" s="137"/>
      <c r="P215" s="137"/>
      <c r="Q215" s="137"/>
    </row>
    <row r="216" spans="2:17" x14ac:dyDescent="0.3">
      <c r="B216" s="137"/>
      <c r="C216" s="137"/>
      <c r="D216" s="137"/>
      <c r="E216" s="137"/>
      <c r="F216" s="137"/>
      <c r="G216" s="137"/>
      <c r="H216" s="137"/>
      <c r="I216" s="137"/>
      <c r="J216" s="137"/>
      <c r="K216" s="137"/>
      <c r="L216" s="137"/>
      <c r="M216" s="137"/>
      <c r="N216" s="137"/>
      <c r="O216" s="137"/>
      <c r="P216" s="137"/>
      <c r="Q216" s="137"/>
    </row>
    <row r="217" spans="2:17" x14ac:dyDescent="0.3">
      <c r="B217" s="137"/>
      <c r="C217" s="137"/>
      <c r="D217" s="137"/>
      <c r="E217" s="137"/>
      <c r="F217" s="137"/>
      <c r="G217" s="137"/>
      <c r="H217" s="137"/>
      <c r="I217" s="137"/>
      <c r="J217" s="137"/>
      <c r="K217" s="137"/>
      <c r="L217" s="137"/>
      <c r="M217" s="137"/>
      <c r="N217" s="137"/>
      <c r="O217" s="137"/>
      <c r="P217" s="137"/>
      <c r="Q217" s="137"/>
    </row>
    <row r="218" spans="2:17" x14ac:dyDescent="0.3">
      <c r="B218" s="137"/>
      <c r="C218" s="137"/>
      <c r="D218" s="137"/>
      <c r="E218" s="137"/>
      <c r="F218" s="137"/>
      <c r="G218" s="137"/>
      <c r="H218" s="137"/>
      <c r="I218" s="137"/>
      <c r="J218" s="137"/>
      <c r="K218" s="137"/>
      <c r="L218" s="137"/>
      <c r="M218" s="137"/>
      <c r="N218" s="137"/>
      <c r="O218" s="137"/>
      <c r="P218" s="137"/>
      <c r="Q218" s="137"/>
    </row>
    <row r="219" spans="2:17" x14ac:dyDescent="0.3">
      <c r="B219" s="137"/>
      <c r="C219" s="137"/>
      <c r="D219" s="137"/>
      <c r="E219" s="137"/>
      <c r="F219" s="137"/>
      <c r="G219" s="137"/>
      <c r="H219" s="137"/>
      <c r="I219" s="137"/>
      <c r="J219" s="137"/>
      <c r="K219" s="137"/>
      <c r="L219" s="137"/>
      <c r="M219" s="137"/>
      <c r="N219" s="137"/>
      <c r="O219" s="137"/>
      <c r="P219" s="137"/>
      <c r="Q219" s="137"/>
    </row>
    <row r="220" spans="2:17" x14ac:dyDescent="0.3">
      <c r="B220" s="137"/>
      <c r="C220" s="137"/>
      <c r="D220" s="137"/>
      <c r="E220" s="137"/>
      <c r="F220" s="137"/>
      <c r="G220" s="137"/>
      <c r="H220" s="137"/>
      <c r="I220" s="137"/>
      <c r="J220" s="137"/>
      <c r="K220" s="137"/>
      <c r="L220" s="137"/>
      <c r="M220" s="137"/>
      <c r="N220" s="137"/>
      <c r="O220" s="137"/>
      <c r="P220" s="137"/>
      <c r="Q220" s="137"/>
    </row>
    <row r="221" spans="2:17" x14ac:dyDescent="0.3">
      <c r="B221" s="137"/>
      <c r="C221" s="137"/>
      <c r="D221" s="137"/>
      <c r="E221" s="137"/>
      <c r="F221" s="137"/>
      <c r="G221" s="137"/>
      <c r="H221" s="137"/>
      <c r="I221" s="137"/>
      <c r="J221" s="137"/>
      <c r="K221" s="137"/>
      <c r="L221" s="137"/>
      <c r="M221" s="137"/>
      <c r="N221" s="137"/>
      <c r="O221" s="137"/>
      <c r="P221" s="137"/>
      <c r="Q221" s="137"/>
    </row>
    <row r="222" spans="2:17" x14ac:dyDescent="0.3">
      <c r="B222" s="137"/>
      <c r="C222" s="137"/>
      <c r="D222" s="137"/>
      <c r="E222" s="137"/>
      <c r="F222" s="137"/>
      <c r="G222" s="137"/>
      <c r="H222" s="137"/>
      <c r="I222" s="137"/>
      <c r="J222" s="137"/>
      <c r="K222" s="137"/>
      <c r="L222" s="137"/>
      <c r="M222" s="137"/>
      <c r="N222" s="137"/>
      <c r="O222" s="137"/>
      <c r="P222" s="137"/>
      <c r="Q222" s="137"/>
    </row>
    <row r="223" spans="2:17" x14ac:dyDescent="0.3">
      <c r="B223" s="137"/>
      <c r="C223" s="137"/>
      <c r="D223" s="137"/>
      <c r="E223" s="137"/>
      <c r="F223" s="137"/>
      <c r="G223" s="137"/>
      <c r="H223" s="137"/>
      <c r="I223" s="137"/>
      <c r="J223" s="137"/>
      <c r="K223" s="137"/>
      <c r="L223" s="137"/>
      <c r="M223" s="137"/>
      <c r="N223" s="137"/>
      <c r="O223" s="137"/>
      <c r="P223" s="137"/>
      <c r="Q223" s="137"/>
    </row>
    <row r="224" spans="2:17" x14ac:dyDescent="0.3">
      <c r="B224" s="137"/>
      <c r="C224" s="137"/>
      <c r="D224" s="137"/>
      <c r="E224" s="137"/>
      <c r="F224" s="137"/>
      <c r="G224" s="137"/>
      <c r="H224" s="137"/>
      <c r="I224" s="137"/>
      <c r="J224" s="137"/>
      <c r="K224" s="137"/>
      <c r="L224" s="137"/>
      <c r="M224" s="137"/>
      <c r="N224" s="137"/>
      <c r="O224" s="137"/>
      <c r="P224" s="137"/>
      <c r="Q224" s="137"/>
    </row>
    <row r="225" spans="2:17" x14ac:dyDescent="0.3">
      <c r="B225" s="137"/>
      <c r="C225" s="137"/>
      <c r="D225" s="137"/>
      <c r="E225" s="137"/>
      <c r="F225" s="137"/>
      <c r="G225" s="137"/>
      <c r="H225" s="137"/>
      <c r="I225" s="137"/>
      <c r="J225" s="137"/>
      <c r="K225" s="137"/>
      <c r="L225" s="137"/>
      <c r="M225" s="137"/>
      <c r="N225" s="137"/>
      <c r="O225" s="137"/>
      <c r="P225" s="137"/>
      <c r="Q225" s="137"/>
    </row>
    <row r="226" spans="2:17" x14ac:dyDescent="0.3">
      <c r="B226" s="137"/>
      <c r="C226" s="137"/>
      <c r="D226" s="137"/>
      <c r="E226" s="137"/>
      <c r="F226" s="137"/>
      <c r="G226" s="137"/>
      <c r="H226" s="137"/>
      <c r="I226" s="137"/>
      <c r="J226" s="137"/>
      <c r="K226" s="137"/>
      <c r="L226" s="137"/>
      <c r="M226" s="137"/>
      <c r="N226" s="137"/>
      <c r="O226" s="137"/>
      <c r="P226" s="137"/>
      <c r="Q226" s="137"/>
    </row>
    <row r="227" spans="2:17" x14ac:dyDescent="0.3">
      <c r="B227" s="137"/>
      <c r="C227" s="137"/>
      <c r="D227" s="137"/>
      <c r="E227" s="137"/>
      <c r="F227" s="137"/>
      <c r="G227" s="137"/>
      <c r="H227" s="137"/>
      <c r="I227" s="137"/>
      <c r="J227" s="137"/>
      <c r="K227" s="137"/>
      <c r="L227" s="137"/>
      <c r="M227" s="137"/>
      <c r="N227" s="137"/>
      <c r="O227" s="137"/>
      <c r="P227" s="137"/>
      <c r="Q227" s="137"/>
    </row>
    <row r="228" spans="2:17" x14ac:dyDescent="0.3">
      <c r="B228" s="137"/>
      <c r="C228" s="137"/>
      <c r="D228" s="137"/>
      <c r="E228" s="137"/>
      <c r="F228" s="137"/>
      <c r="G228" s="137"/>
      <c r="H228" s="137"/>
      <c r="I228" s="137"/>
      <c r="J228" s="137"/>
      <c r="K228" s="137"/>
      <c r="L228" s="137"/>
      <c r="M228" s="137"/>
      <c r="N228" s="137"/>
      <c r="O228" s="137"/>
      <c r="P228" s="137"/>
      <c r="Q228" s="137"/>
    </row>
    <row r="229" spans="2:17" x14ac:dyDescent="0.3">
      <c r="B229" s="137"/>
      <c r="C229" s="137"/>
      <c r="D229" s="137"/>
      <c r="E229" s="137"/>
      <c r="F229" s="137"/>
      <c r="G229" s="137"/>
      <c r="H229" s="137"/>
      <c r="I229" s="137"/>
      <c r="J229" s="137"/>
      <c r="K229" s="137"/>
      <c r="L229" s="137"/>
      <c r="M229" s="137"/>
      <c r="N229" s="137"/>
      <c r="O229" s="137"/>
      <c r="P229" s="137"/>
      <c r="Q229" s="137"/>
    </row>
    <row r="230" spans="2:17" x14ac:dyDescent="0.3">
      <c r="B230" s="137"/>
      <c r="C230" s="137"/>
      <c r="D230" s="137"/>
      <c r="E230" s="137"/>
      <c r="F230" s="137"/>
      <c r="G230" s="137"/>
      <c r="H230" s="137"/>
      <c r="I230" s="137"/>
      <c r="J230" s="137"/>
      <c r="K230" s="137"/>
      <c r="L230" s="137"/>
      <c r="M230" s="137"/>
      <c r="N230" s="137"/>
      <c r="O230" s="137"/>
      <c r="P230" s="137"/>
      <c r="Q230" s="137"/>
    </row>
    <row r="231" spans="2:17" x14ac:dyDescent="0.3">
      <c r="B231" s="137"/>
      <c r="C231" s="137"/>
      <c r="D231" s="137"/>
      <c r="E231" s="137"/>
      <c r="F231" s="137"/>
      <c r="G231" s="137"/>
      <c r="H231" s="137"/>
      <c r="I231" s="137"/>
      <c r="J231" s="137"/>
      <c r="K231" s="137"/>
      <c r="L231" s="137"/>
      <c r="M231" s="137"/>
      <c r="N231" s="137"/>
      <c r="O231" s="137"/>
      <c r="P231" s="137"/>
      <c r="Q231" s="137"/>
    </row>
    <row r="232" spans="2:17" x14ac:dyDescent="0.3">
      <c r="B232" s="137"/>
      <c r="C232" s="137"/>
      <c r="D232" s="137"/>
      <c r="E232" s="137"/>
      <c r="F232" s="137"/>
      <c r="G232" s="137"/>
      <c r="H232" s="137"/>
      <c r="I232" s="137"/>
      <c r="J232" s="137"/>
      <c r="K232" s="137"/>
      <c r="L232" s="137"/>
      <c r="M232" s="137"/>
      <c r="N232" s="137"/>
      <c r="O232" s="137"/>
      <c r="P232" s="137"/>
      <c r="Q232" s="137"/>
    </row>
    <row r="233" spans="2:17" x14ac:dyDescent="0.3">
      <c r="B233" s="137"/>
      <c r="C233" s="137"/>
      <c r="D233" s="137"/>
      <c r="E233" s="137"/>
      <c r="F233" s="137"/>
      <c r="G233" s="137"/>
      <c r="H233" s="137"/>
      <c r="I233" s="137"/>
      <c r="J233" s="137"/>
      <c r="K233" s="137"/>
      <c r="L233" s="137"/>
      <c r="M233" s="137"/>
      <c r="N233" s="137"/>
      <c r="O233" s="137"/>
      <c r="P233" s="137"/>
      <c r="Q233" s="137"/>
    </row>
    <row r="234" spans="2:17" x14ac:dyDescent="0.3">
      <c r="B234" s="137"/>
      <c r="C234" s="137"/>
      <c r="D234" s="137"/>
      <c r="E234" s="137"/>
      <c r="F234" s="137"/>
      <c r="G234" s="137"/>
      <c r="H234" s="137"/>
      <c r="I234" s="137"/>
      <c r="J234" s="137"/>
      <c r="K234" s="137"/>
      <c r="L234" s="137"/>
      <c r="M234" s="137"/>
      <c r="N234" s="137"/>
      <c r="O234" s="137"/>
      <c r="P234" s="137"/>
      <c r="Q234" s="137"/>
    </row>
    <row r="235" spans="2:17" x14ac:dyDescent="0.3">
      <c r="B235" s="137"/>
      <c r="C235" s="137"/>
      <c r="D235" s="137"/>
      <c r="E235" s="137"/>
      <c r="F235" s="137"/>
      <c r="G235" s="137"/>
      <c r="H235" s="137"/>
      <c r="I235" s="137"/>
      <c r="J235" s="137"/>
      <c r="K235" s="137"/>
      <c r="L235" s="137"/>
      <c r="M235" s="137"/>
      <c r="N235" s="137"/>
      <c r="O235" s="137"/>
      <c r="P235" s="137"/>
      <c r="Q235" s="137"/>
    </row>
    <row r="236" spans="2:17" x14ac:dyDescent="0.3">
      <c r="B236" s="137"/>
      <c r="C236" s="137"/>
      <c r="D236" s="137"/>
      <c r="E236" s="137"/>
      <c r="F236" s="137"/>
      <c r="G236" s="137"/>
      <c r="H236" s="137"/>
      <c r="I236" s="137"/>
      <c r="J236" s="137"/>
      <c r="K236" s="137"/>
      <c r="L236" s="137"/>
      <c r="M236" s="137"/>
      <c r="N236" s="137"/>
      <c r="O236" s="137"/>
      <c r="P236" s="137"/>
      <c r="Q236" s="137"/>
    </row>
    <row r="237" spans="2:17" x14ac:dyDescent="0.3">
      <c r="B237" s="137"/>
      <c r="C237" s="137"/>
      <c r="D237" s="137"/>
      <c r="E237" s="137"/>
      <c r="F237" s="137"/>
      <c r="G237" s="137"/>
      <c r="H237" s="137"/>
      <c r="I237" s="137"/>
      <c r="J237" s="137"/>
      <c r="K237" s="137"/>
      <c r="L237" s="137"/>
      <c r="M237" s="137"/>
      <c r="N237" s="137"/>
      <c r="O237" s="137"/>
      <c r="P237" s="137"/>
      <c r="Q237" s="137"/>
    </row>
    <row r="238" spans="2:17" x14ac:dyDescent="0.3">
      <c r="B238" s="137"/>
      <c r="C238" s="137"/>
      <c r="D238" s="137"/>
      <c r="E238" s="137"/>
      <c r="F238" s="137"/>
      <c r="G238" s="137"/>
      <c r="H238" s="137"/>
      <c r="I238" s="137"/>
      <c r="J238" s="137"/>
      <c r="K238" s="137"/>
      <c r="L238" s="137"/>
      <c r="M238" s="137"/>
      <c r="N238" s="137"/>
      <c r="O238" s="137"/>
      <c r="P238" s="137"/>
      <c r="Q238" s="137"/>
    </row>
    <row r="239" spans="2:17" x14ac:dyDescent="0.3">
      <c r="B239" s="137"/>
      <c r="C239" s="137"/>
      <c r="D239" s="137"/>
      <c r="E239" s="137"/>
      <c r="F239" s="137"/>
      <c r="G239" s="137"/>
      <c r="H239" s="137"/>
      <c r="I239" s="137"/>
      <c r="J239" s="137"/>
      <c r="K239" s="137"/>
      <c r="L239" s="137"/>
      <c r="M239" s="137"/>
      <c r="N239" s="137"/>
      <c r="O239" s="137"/>
      <c r="P239" s="137"/>
      <c r="Q239" s="137"/>
    </row>
    <row r="240" spans="2:17" x14ac:dyDescent="0.3">
      <c r="B240" s="137"/>
      <c r="C240" s="137"/>
      <c r="D240" s="137"/>
      <c r="E240" s="137"/>
      <c r="F240" s="137"/>
      <c r="G240" s="137"/>
      <c r="H240" s="137"/>
      <c r="I240" s="137"/>
      <c r="J240" s="137"/>
      <c r="K240" s="137"/>
      <c r="L240" s="137"/>
      <c r="M240" s="137"/>
      <c r="N240" s="137"/>
      <c r="O240" s="137"/>
      <c r="P240" s="137"/>
      <c r="Q240" s="137"/>
    </row>
    <row r="241" spans="2:17" x14ac:dyDescent="0.3">
      <c r="B241" s="137"/>
      <c r="C241" s="137"/>
      <c r="D241" s="137"/>
      <c r="E241" s="137"/>
      <c r="F241" s="137"/>
      <c r="G241" s="137"/>
      <c r="H241" s="137"/>
      <c r="I241" s="137"/>
      <c r="J241" s="137"/>
      <c r="K241" s="137"/>
      <c r="L241" s="137"/>
      <c r="M241" s="137"/>
      <c r="N241" s="137"/>
      <c r="O241" s="137"/>
      <c r="P241" s="137"/>
      <c r="Q241" s="137"/>
    </row>
    <row r="242" spans="2:17" x14ac:dyDescent="0.3">
      <c r="B242" s="137"/>
      <c r="C242" s="137"/>
      <c r="D242" s="137"/>
      <c r="E242" s="137"/>
      <c r="F242" s="137"/>
      <c r="G242" s="137"/>
      <c r="H242" s="137"/>
      <c r="I242" s="137"/>
      <c r="J242" s="137"/>
      <c r="K242" s="137"/>
      <c r="L242" s="137"/>
      <c r="M242" s="137"/>
      <c r="N242" s="137"/>
      <c r="O242" s="137"/>
      <c r="P242" s="137"/>
      <c r="Q242" s="137"/>
    </row>
    <row r="243" spans="2:17" x14ac:dyDescent="0.3">
      <c r="B243" s="137"/>
      <c r="C243" s="137"/>
      <c r="D243" s="137"/>
      <c r="E243" s="137"/>
      <c r="F243" s="137"/>
      <c r="G243" s="137"/>
      <c r="H243" s="137"/>
      <c r="I243" s="137"/>
      <c r="J243" s="137"/>
      <c r="K243" s="137"/>
      <c r="L243" s="137"/>
      <c r="M243" s="137"/>
      <c r="N243" s="137"/>
      <c r="O243" s="137"/>
      <c r="P243" s="137"/>
      <c r="Q243" s="137"/>
    </row>
    <row r="244" spans="2:17" x14ac:dyDescent="0.3">
      <c r="B244" s="137"/>
      <c r="C244" s="137"/>
      <c r="D244" s="137"/>
      <c r="E244" s="137"/>
      <c r="F244" s="137"/>
      <c r="G244" s="137"/>
      <c r="H244" s="137"/>
      <c r="I244" s="137"/>
      <c r="J244" s="137"/>
      <c r="K244" s="137"/>
      <c r="L244" s="137"/>
      <c r="M244" s="137"/>
      <c r="N244" s="137"/>
      <c r="O244" s="137"/>
      <c r="P244" s="137"/>
      <c r="Q244" s="137"/>
    </row>
    <row r="245" spans="2:17" x14ac:dyDescent="0.3">
      <c r="B245" s="137"/>
      <c r="C245" s="137"/>
      <c r="D245" s="137"/>
      <c r="E245" s="137"/>
      <c r="F245" s="137"/>
      <c r="G245" s="137"/>
      <c r="H245" s="137"/>
      <c r="I245" s="137"/>
      <c r="J245" s="137"/>
      <c r="K245" s="137"/>
      <c r="L245" s="137"/>
      <c r="M245" s="137"/>
      <c r="N245" s="137"/>
      <c r="O245" s="137"/>
      <c r="P245" s="137"/>
      <c r="Q245" s="137"/>
    </row>
    <row r="246" spans="2:17" x14ac:dyDescent="0.3">
      <c r="B246" s="137"/>
      <c r="C246" s="137"/>
      <c r="D246" s="137"/>
      <c r="E246" s="137"/>
      <c r="F246" s="137"/>
      <c r="G246" s="137"/>
      <c r="H246" s="137"/>
      <c r="I246" s="137"/>
      <c r="J246" s="137"/>
      <c r="K246" s="137"/>
      <c r="L246" s="137"/>
      <c r="M246" s="137"/>
      <c r="N246" s="137"/>
      <c r="O246" s="137"/>
      <c r="P246" s="137"/>
      <c r="Q246" s="137"/>
    </row>
    <row r="247" spans="2:17" x14ac:dyDescent="0.3">
      <c r="B247" s="137"/>
      <c r="C247" s="137"/>
      <c r="D247" s="137"/>
      <c r="E247" s="137"/>
      <c r="F247" s="137"/>
      <c r="G247" s="137"/>
      <c r="H247" s="137"/>
      <c r="I247" s="137"/>
      <c r="J247" s="137"/>
      <c r="K247" s="137"/>
      <c r="L247" s="137"/>
      <c r="M247" s="137"/>
      <c r="N247" s="137"/>
      <c r="O247" s="137"/>
      <c r="P247" s="137"/>
      <c r="Q247" s="137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7">
    <tabColor indexed="50"/>
    <outlinePr applyStyles="1" summaryBelow="0"/>
    <pageSetUpPr fitToPage="1"/>
  </sheetPr>
  <dimension ref="A2:S247"/>
  <sheetViews>
    <sheetView workbookViewId="0">
      <selection activeCell="E7" sqref="E7"/>
    </sheetView>
  </sheetViews>
  <sheetFormatPr defaultColWidth="9.1796875" defaultRowHeight="13" x14ac:dyDescent="0.3"/>
  <cols>
    <col min="1" max="1" width="52.7265625" style="150" bestFit="1" customWidth="1"/>
    <col min="2" max="7" width="11.7265625" style="150" customWidth="1"/>
    <col min="8" max="16384" width="9.1796875" style="150"/>
  </cols>
  <sheetData>
    <row r="2" spans="1:19" ht="18.5" x14ac:dyDescent="0.45">
      <c r="A2" s="5" t="s">
        <v>206</v>
      </c>
      <c r="B2" s="3"/>
      <c r="C2" s="3"/>
      <c r="D2" s="3"/>
      <c r="E2" s="3"/>
      <c r="F2" s="3"/>
      <c r="G2" s="3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</row>
    <row r="4" spans="1:19" s="140" customFormat="1" x14ac:dyDescent="0.3">
      <c r="G4" s="169" t="s">
        <v>105</v>
      </c>
    </row>
    <row r="5" spans="1:19" s="111" customFormat="1" x14ac:dyDescent="0.25">
      <c r="A5" s="178"/>
      <c r="B5" s="257">
        <f>YT_ALL!B5</f>
        <v>43830</v>
      </c>
      <c r="C5" s="257">
        <f>YT_ALL!C5</f>
        <v>44196</v>
      </c>
      <c r="D5" s="257">
        <f>YT_ALL!D5</f>
        <v>44561</v>
      </c>
      <c r="E5" s="257">
        <f>YT_ALL!E5</f>
        <v>44926</v>
      </c>
      <c r="F5" s="257">
        <f>YT_ALL!F5</f>
        <v>45291</v>
      </c>
      <c r="G5" s="257">
        <f>YT_ALL!G5</f>
        <v>45535</v>
      </c>
    </row>
    <row r="6" spans="1:19" s="130" customFormat="1" x14ac:dyDescent="0.25">
      <c r="A6" s="113" t="s">
        <v>155</v>
      </c>
      <c r="B6" s="145">
        <f t="shared" ref="B6:G6" si="0">SUM(B$7+ B$8)</f>
        <v>1998.2958999647599</v>
      </c>
      <c r="C6" s="145">
        <f t="shared" si="0"/>
        <v>2551.8817252042099</v>
      </c>
      <c r="D6" s="145">
        <f t="shared" si="0"/>
        <v>2672.0602101004497</v>
      </c>
      <c r="E6" s="145">
        <f t="shared" si="0"/>
        <v>4075.4500576792198</v>
      </c>
      <c r="F6" s="145">
        <f t="shared" si="0"/>
        <v>5519.5057194944002</v>
      </c>
      <c r="G6" s="145">
        <f t="shared" si="0"/>
        <v>6371.6876154330603</v>
      </c>
    </row>
    <row r="7" spans="1:19" s="160" customFormat="1" x14ac:dyDescent="0.25">
      <c r="A7" s="208" t="str">
        <f>YT_ALL!A7</f>
        <v>Внутрішній борг</v>
      </c>
      <c r="B7" s="46">
        <f>YT_ALL!B7/DMLMLR</f>
        <v>838.84791942062998</v>
      </c>
      <c r="C7" s="46">
        <f>YT_ALL!C7/DMLMLR</f>
        <v>1032.9472373433</v>
      </c>
      <c r="D7" s="46">
        <f>YT_ALL!D7/DMLMLR</f>
        <v>1111.59786125906</v>
      </c>
      <c r="E7" s="46">
        <f>YT_ALL!E7/DMLMLR</f>
        <v>1461.888183668</v>
      </c>
      <c r="F7" s="46">
        <f>YT_ALL!F7/DMLMLR</f>
        <v>1656.49630379928</v>
      </c>
      <c r="G7" s="46">
        <f>YT_ALL!G7/DMLMLR</f>
        <v>1750.4719266997499</v>
      </c>
    </row>
    <row r="8" spans="1:19" s="160" customFormat="1" x14ac:dyDescent="0.25">
      <c r="A8" s="208" t="str">
        <f>YT_ALL!A8</f>
        <v>Зовнішній борг</v>
      </c>
      <c r="B8" s="46">
        <f>YT_ALL!B8/DMLMLR</f>
        <v>1159.4479805441299</v>
      </c>
      <c r="C8" s="46">
        <f>YT_ALL!C8/DMLMLR</f>
        <v>1518.9344878609099</v>
      </c>
      <c r="D8" s="46">
        <f>YT_ALL!D8/DMLMLR</f>
        <v>1560.4623488413899</v>
      </c>
      <c r="E8" s="46">
        <f>YT_ALL!E8/DMLMLR</f>
        <v>2613.56187401122</v>
      </c>
      <c r="F8" s="46">
        <f>YT_ALL!F8/DMLMLR</f>
        <v>3863.00941569512</v>
      </c>
      <c r="G8" s="46">
        <f>YT_ALL!G8/DMLMLR</f>
        <v>4621.2156887333103</v>
      </c>
    </row>
    <row r="9" spans="1:19" x14ac:dyDescent="0.3"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</row>
    <row r="10" spans="1:19" x14ac:dyDescent="0.3">
      <c r="B10" s="137"/>
      <c r="C10" s="137"/>
      <c r="D10" s="137"/>
      <c r="E10" s="137"/>
      <c r="F10" s="137"/>
      <c r="G10" s="169" t="s">
        <v>101</v>
      </c>
      <c r="H10" s="137"/>
      <c r="I10" s="137"/>
      <c r="J10" s="137"/>
      <c r="K10" s="137"/>
      <c r="L10" s="137"/>
      <c r="M10" s="137"/>
      <c r="N10" s="137"/>
      <c r="O10" s="137"/>
      <c r="P10" s="137"/>
      <c r="Q10" s="137"/>
    </row>
    <row r="11" spans="1:19" s="215" customFormat="1" x14ac:dyDescent="0.3">
      <c r="A11" s="45"/>
      <c r="B11" s="257">
        <f>YT_ALL!B11</f>
        <v>43830</v>
      </c>
      <c r="C11" s="257">
        <f>YT_ALL!C11</f>
        <v>44196</v>
      </c>
      <c r="D11" s="257">
        <f>YT_ALL!D11</f>
        <v>44561</v>
      </c>
      <c r="E11" s="257">
        <f>YT_ALL!E11</f>
        <v>44926</v>
      </c>
      <c r="F11" s="257">
        <f>YT_ALL!F11</f>
        <v>45291</v>
      </c>
      <c r="G11" s="257">
        <f>YT_ALL!G11</f>
        <v>45535</v>
      </c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</row>
    <row r="12" spans="1:19" s="238" customFormat="1" x14ac:dyDescent="0.3">
      <c r="A12" s="113" t="s">
        <v>155</v>
      </c>
      <c r="B12" s="145">
        <f t="shared" ref="B12:G12" si="1">SUM(B$13+ B$14)</f>
        <v>84.365406859860002</v>
      </c>
      <c r="C12" s="145">
        <f t="shared" si="1"/>
        <v>90.253504035259994</v>
      </c>
      <c r="D12" s="145">
        <f t="shared" si="1"/>
        <v>97.95588455634001</v>
      </c>
      <c r="E12" s="145">
        <f t="shared" si="1"/>
        <v>111.44670722128998</v>
      </c>
      <c r="F12" s="145">
        <f t="shared" si="1"/>
        <v>145.31745543965999</v>
      </c>
      <c r="G12" s="145">
        <f t="shared" si="1"/>
        <v>154.68978262837999</v>
      </c>
      <c r="H12" s="225"/>
      <c r="I12" s="225"/>
      <c r="J12" s="225"/>
      <c r="K12" s="225"/>
      <c r="L12" s="225"/>
      <c r="M12" s="225"/>
      <c r="N12" s="225"/>
      <c r="O12" s="225"/>
      <c r="P12" s="225"/>
      <c r="Q12" s="225"/>
    </row>
    <row r="13" spans="1:19" s="28" customFormat="1" x14ac:dyDescent="0.3">
      <c r="A13" s="208" t="str">
        <f>YT_ALL!A13</f>
        <v>Внутрішній борг</v>
      </c>
      <c r="B13" s="46">
        <f>YT_ALL!B13/DMLMLR</f>
        <v>35.415048400320003</v>
      </c>
      <c r="C13" s="46">
        <f>YT_ALL!C13/DMLMLR</f>
        <v>36.532691438050001</v>
      </c>
      <c r="D13" s="46">
        <f>YT_ALL!D13/DMLMLR</f>
        <v>40.750410997160003</v>
      </c>
      <c r="E13" s="46">
        <f>YT_ALL!E13/DMLMLR</f>
        <v>39.976596962419997</v>
      </c>
      <c r="F13" s="46">
        <f>YT_ALL!F13/DMLMLR</f>
        <v>43.612207332799997</v>
      </c>
      <c r="G13" s="46">
        <f>YT_ALL!G13/DMLMLR</f>
        <v>42.497394439499999</v>
      </c>
      <c r="H13" s="16"/>
      <c r="I13" s="16"/>
      <c r="J13" s="16"/>
      <c r="K13" s="16"/>
      <c r="L13" s="16"/>
      <c r="M13" s="16"/>
      <c r="N13" s="16"/>
      <c r="O13" s="16"/>
      <c r="P13" s="16"/>
      <c r="Q13" s="16"/>
    </row>
    <row r="14" spans="1:19" s="28" customFormat="1" x14ac:dyDescent="0.3">
      <c r="A14" s="208" t="str">
        <f>YT_ALL!A14</f>
        <v>Зовнішній борг</v>
      </c>
      <c r="B14" s="46">
        <f>YT_ALL!B14/DMLMLR</f>
        <v>48.950358459539999</v>
      </c>
      <c r="C14" s="46">
        <f>YT_ALL!C14/DMLMLR</f>
        <v>53.720812597209999</v>
      </c>
      <c r="D14" s="46">
        <f>YT_ALL!D14/DMLMLR</f>
        <v>57.20547355918</v>
      </c>
      <c r="E14" s="46">
        <f>YT_ALL!E14/DMLMLR</f>
        <v>71.470110258869994</v>
      </c>
      <c r="F14" s="46">
        <f>YT_ALL!F14/DMLMLR</f>
        <v>101.70524810686</v>
      </c>
      <c r="G14" s="46">
        <f>YT_ALL!G14/DMLMLR</f>
        <v>112.19238818888</v>
      </c>
      <c r="H14" s="16"/>
      <c r="I14" s="16"/>
      <c r="J14" s="16"/>
      <c r="K14" s="16"/>
      <c r="L14" s="16"/>
      <c r="M14" s="16"/>
      <c r="N14" s="16"/>
      <c r="O14" s="16"/>
      <c r="P14" s="16"/>
      <c r="Q14" s="16"/>
    </row>
    <row r="15" spans="1:19" x14ac:dyDescent="0.3">
      <c r="B15" s="137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</row>
    <row r="16" spans="1:19" s="84" customFormat="1" x14ac:dyDescent="0.3">
      <c r="G16" s="169" t="s">
        <v>195</v>
      </c>
    </row>
    <row r="17" spans="1:19" s="215" customFormat="1" x14ac:dyDescent="0.3">
      <c r="A17" s="45"/>
      <c r="B17" s="257">
        <f>YT_ALL!B17</f>
        <v>43830</v>
      </c>
      <c r="C17" s="257">
        <f>YT_ALL!C17</f>
        <v>44196</v>
      </c>
      <c r="D17" s="257">
        <f>YT_ALL!D17</f>
        <v>44561</v>
      </c>
      <c r="E17" s="257">
        <f>YT_ALL!E17</f>
        <v>44926</v>
      </c>
      <c r="F17" s="257">
        <f>YT_ALL!F17</f>
        <v>45291</v>
      </c>
      <c r="G17" s="257">
        <f>YT_ALL!G17</f>
        <v>45535</v>
      </c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</row>
    <row r="18" spans="1:19" s="238" customFormat="1" x14ac:dyDescent="0.3">
      <c r="A18" s="113" t="s">
        <v>155</v>
      </c>
      <c r="B18" s="145">
        <f t="shared" ref="B18:G18" si="2">SUM(B$19+ B$20)</f>
        <v>1</v>
      </c>
      <c r="C18" s="145">
        <f t="shared" si="2"/>
        <v>1</v>
      </c>
      <c r="D18" s="145">
        <f t="shared" si="2"/>
        <v>1</v>
      </c>
      <c r="E18" s="145">
        <f t="shared" si="2"/>
        <v>1</v>
      </c>
      <c r="F18" s="145">
        <f t="shared" si="2"/>
        <v>1</v>
      </c>
      <c r="G18" s="145">
        <f t="shared" si="2"/>
        <v>1</v>
      </c>
      <c r="H18" s="225"/>
      <c r="I18" s="225"/>
      <c r="J18" s="225"/>
      <c r="K18" s="225"/>
      <c r="L18" s="225"/>
      <c r="M18" s="225"/>
      <c r="N18" s="225"/>
      <c r="O18" s="225"/>
      <c r="P18" s="225"/>
      <c r="Q18" s="225"/>
    </row>
    <row r="19" spans="1:19" s="28" customFormat="1" x14ac:dyDescent="0.3">
      <c r="A19" s="208" t="str">
        <f>YT_ALL!A19</f>
        <v>Внутрішній борг</v>
      </c>
      <c r="B19" s="134">
        <f>YT_ALL!B19</f>
        <v>0.41978199999999999</v>
      </c>
      <c r="C19" s="134">
        <f>YT_ALL!C19</f>
        <v>0.404779</v>
      </c>
      <c r="D19" s="134">
        <f>YT_ALL!D19</f>
        <v>0.41600799999999999</v>
      </c>
      <c r="E19" s="134">
        <f>YT_ALL!E19</f>
        <v>0.35870600000000002</v>
      </c>
      <c r="F19" s="134">
        <f>YT_ALL!F19</f>
        <v>0.30011700000000002</v>
      </c>
      <c r="G19" s="134">
        <f>YT_ALL!G19</f>
        <v>0.274727</v>
      </c>
      <c r="H19" s="16"/>
      <c r="I19" s="16"/>
      <c r="J19" s="16"/>
      <c r="K19" s="16"/>
      <c r="L19" s="16"/>
      <c r="M19" s="16"/>
      <c r="N19" s="16"/>
      <c r="O19" s="16"/>
      <c r="P19" s="16"/>
      <c r="Q19" s="16"/>
    </row>
    <row r="20" spans="1:19" s="28" customFormat="1" x14ac:dyDescent="0.3">
      <c r="A20" s="208" t="str">
        <f>YT_ALL!A20</f>
        <v>Зовнішній борг</v>
      </c>
      <c r="B20" s="134">
        <f>YT_ALL!B20</f>
        <v>0.58021800000000001</v>
      </c>
      <c r="C20" s="134">
        <f>YT_ALL!C20</f>
        <v>0.595221</v>
      </c>
      <c r="D20" s="134">
        <f>YT_ALL!D20</f>
        <v>0.58399199999999996</v>
      </c>
      <c r="E20" s="134">
        <f>YT_ALL!E20</f>
        <v>0.64129400000000003</v>
      </c>
      <c r="F20" s="134">
        <f>YT_ALL!F20</f>
        <v>0.69988300000000003</v>
      </c>
      <c r="G20" s="134">
        <f>YT_ALL!G20</f>
        <v>0.72527299999999995</v>
      </c>
      <c r="H20" s="16"/>
      <c r="I20" s="16"/>
      <c r="J20" s="16"/>
      <c r="K20" s="16"/>
      <c r="L20" s="16"/>
      <c r="M20" s="16"/>
      <c r="N20" s="16"/>
      <c r="O20" s="16"/>
      <c r="P20" s="16"/>
      <c r="Q20" s="16"/>
    </row>
    <row r="21" spans="1:19" x14ac:dyDescent="0.3">
      <c r="A21" s="44"/>
      <c r="B21" s="137"/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</row>
    <row r="22" spans="1:19" x14ac:dyDescent="0.3">
      <c r="B22" s="137"/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37"/>
    </row>
    <row r="23" spans="1:19" x14ac:dyDescent="0.3">
      <c r="B23" s="137"/>
      <c r="C23" s="137"/>
      <c r="D23" s="137"/>
      <c r="E23" s="137"/>
      <c r="F23" s="137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</row>
    <row r="24" spans="1:19" x14ac:dyDescent="0.3">
      <c r="B24" s="137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</row>
    <row r="25" spans="1:19" s="84" customFormat="1" x14ac:dyDescent="0.3"/>
    <row r="26" spans="1:19" x14ac:dyDescent="0.3">
      <c r="B26" s="137"/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</row>
    <row r="27" spans="1:19" x14ac:dyDescent="0.3">
      <c r="B27" s="137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7"/>
    </row>
    <row r="28" spans="1:19" x14ac:dyDescent="0.3">
      <c r="B28" s="137"/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</row>
    <row r="29" spans="1:19" x14ac:dyDescent="0.3">
      <c r="B29" s="137"/>
      <c r="C29" s="137"/>
      <c r="D29" s="137"/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</row>
    <row r="30" spans="1:19" x14ac:dyDescent="0.3">
      <c r="B30" s="137"/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</row>
    <row r="31" spans="1:19" x14ac:dyDescent="0.3">
      <c r="B31" s="137"/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</row>
    <row r="32" spans="1:19" x14ac:dyDescent="0.3">
      <c r="B32" s="137"/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</row>
    <row r="33" spans="2:17" x14ac:dyDescent="0.3">
      <c r="B33" s="137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</row>
    <row r="34" spans="2:17" x14ac:dyDescent="0.3">
      <c r="B34" s="137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</row>
    <row r="35" spans="2:17" x14ac:dyDescent="0.3">
      <c r="B35" s="137"/>
      <c r="C35" s="137"/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</row>
    <row r="36" spans="2:17" x14ac:dyDescent="0.3">
      <c r="B36" s="137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</row>
    <row r="37" spans="2:17" x14ac:dyDescent="0.3">
      <c r="B37" s="137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</row>
    <row r="38" spans="2:17" x14ac:dyDescent="0.3"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</row>
    <row r="39" spans="2:17" x14ac:dyDescent="0.3">
      <c r="B39" s="137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</row>
    <row r="40" spans="2:17" x14ac:dyDescent="0.3">
      <c r="B40" s="137"/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</row>
    <row r="41" spans="2:17" x14ac:dyDescent="0.3">
      <c r="B41" s="137"/>
      <c r="C41" s="137"/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</row>
    <row r="42" spans="2:17" x14ac:dyDescent="0.3">
      <c r="B42" s="137"/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</row>
    <row r="43" spans="2:17" x14ac:dyDescent="0.3">
      <c r="B43" s="137"/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</row>
    <row r="44" spans="2:17" x14ac:dyDescent="0.3">
      <c r="B44" s="137"/>
      <c r="C44" s="137"/>
      <c r="D44" s="137"/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</row>
    <row r="45" spans="2:17" x14ac:dyDescent="0.3">
      <c r="B45" s="137"/>
      <c r="C45" s="137"/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</row>
    <row r="46" spans="2:17" x14ac:dyDescent="0.3">
      <c r="B46" s="137"/>
      <c r="C46" s="137"/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</row>
    <row r="47" spans="2:17" x14ac:dyDescent="0.3">
      <c r="B47" s="137"/>
      <c r="C47" s="137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</row>
    <row r="48" spans="2:17" x14ac:dyDescent="0.3">
      <c r="B48" s="137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</row>
    <row r="49" spans="2:17" x14ac:dyDescent="0.3">
      <c r="B49" s="137"/>
      <c r="C49" s="137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</row>
    <row r="50" spans="2:17" x14ac:dyDescent="0.3">
      <c r="B50" s="137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</row>
    <row r="51" spans="2:17" x14ac:dyDescent="0.3">
      <c r="B51" s="137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</row>
    <row r="52" spans="2:17" x14ac:dyDescent="0.3">
      <c r="B52" s="137"/>
      <c r="C52" s="137"/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137"/>
      <c r="P52" s="137"/>
      <c r="Q52" s="137"/>
    </row>
    <row r="53" spans="2:17" x14ac:dyDescent="0.3">
      <c r="B53" s="137"/>
      <c r="C53" s="137"/>
      <c r="D53" s="137"/>
      <c r="E53" s="137"/>
      <c r="F53" s="137"/>
      <c r="G53" s="137"/>
      <c r="H53" s="137"/>
      <c r="I53" s="137"/>
      <c r="J53" s="137"/>
      <c r="K53" s="137"/>
      <c r="L53" s="137"/>
      <c r="M53" s="137"/>
      <c r="N53" s="137"/>
      <c r="O53" s="137"/>
      <c r="P53" s="137"/>
      <c r="Q53" s="137"/>
    </row>
    <row r="54" spans="2:17" x14ac:dyDescent="0.3">
      <c r="B54" s="137"/>
      <c r="C54" s="137"/>
      <c r="D54" s="137"/>
      <c r="E54" s="137"/>
      <c r="F54" s="137"/>
      <c r="G54" s="137"/>
      <c r="H54" s="137"/>
      <c r="I54" s="137"/>
      <c r="J54" s="137"/>
      <c r="K54" s="137"/>
      <c r="L54" s="137"/>
      <c r="M54" s="137"/>
      <c r="N54" s="137"/>
      <c r="O54" s="137"/>
      <c r="P54" s="137"/>
      <c r="Q54" s="137"/>
    </row>
    <row r="55" spans="2:17" x14ac:dyDescent="0.3"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  <c r="Q55" s="137"/>
    </row>
    <row r="56" spans="2:17" x14ac:dyDescent="0.3">
      <c r="B56" s="137"/>
      <c r="C56" s="137"/>
      <c r="D56" s="137"/>
      <c r="E56" s="137"/>
      <c r="F56" s="137"/>
      <c r="G56" s="137"/>
      <c r="H56" s="137"/>
      <c r="I56" s="137"/>
      <c r="J56" s="137"/>
      <c r="K56" s="137"/>
      <c r="L56" s="137"/>
      <c r="M56" s="137"/>
      <c r="N56" s="137"/>
      <c r="O56" s="137"/>
      <c r="P56" s="137"/>
      <c r="Q56" s="137"/>
    </row>
    <row r="57" spans="2:17" x14ac:dyDescent="0.3">
      <c r="B57" s="137"/>
      <c r="C57" s="137"/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7"/>
      <c r="O57" s="137"/>
      <c r="P57" s="137"/>
      <c r="Q57" s="137"/>
    </row>
    <row r="58" spans="2:17" x14ac:dyDescent="0.3">
      <c r="B58" s="137"/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7"/>
      <c r="O58" s="137"/>
      <c r="P58" s="137"/>
      <c r="Q58" s="137"/>
    </row>
    <row r="59" spans="2:17" x14ac:dyDescent="0.3">
      <c r="B59" s="137"/>
      <c r="C59" s="137"/>
      <c r="D59" s="137"/>
      <c r="E59" s="137"/>
      <c r="F59" s="137"/>
      <c r="G59" s="137"/>
      <c r="H59" s="137"/>
      <c r="I59" s="137"/>
      <c r="J59" s="137"/>
      <c r="K59" s="137"/>
      <c r="L59" s="137"/>
      <c r="M59" s="137"/>
      <c r="N59" s="137"/>
      <c r="O59" s="137"/>
      <c r="P59" s="137"/>
      <c r="Q59" s="137"/>
    </row>
    <row r="60" spans="2:17" x14ac:dyDescent="0.3">
      <c r="B60" s="137"/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7"/>
      <c r="O60" s="137"/>
      <c r="P60" s="137"/>
      <c r="Q60" s="137"/>
    </row>
    <row r="61" spans="2:17" x14ac:dyDescent="0.3">
      <c r="B61" s="137"/>
      <c r="C61" s="137"/>
      <c r="D61" s="137"/>
      <c r="E61" s="137"/>
      <c r="F61" s="137"/>
      <c r="G61" s="137"/>
      <c r="H61" s="137"/>
      <c r="I61" s="137"/>
      <c r="J61" s="137"/>
      <c r="K61" s="137"/>
      <c r="L61" s="137"/>
      <c r="M61" s="137"/>
      <c r="N61" s="137"/>
      <c r="O61" s="137"/>
      <c r="P61" s="137"/>
      <c r="Q61" s="137"/>
    </row>
    <row r="62" spans="2:17" x14ac:dyDescent="0.3">
      <c r="B62" s="137"/>
      <c r="C62" s="137"/>
      <c r="D62" s="137"/>
      <c r="E62" s="137"/>
      <c r="F62" s="137"/>
      <c r="G62" s="137"/>
      <c r="H62" s="137"/>
      <c r="I62" s="137"/>
      <c r="J62" s="137"/>
      <c r="K62" s="137"/>
      <c r="L62" s="137"/>
      <c r="M62" s="137"/>
      <c r="N62" s="137"/>
      <c r="O62" s="137"/>
      <c r="P62" s="137"/>
      <c r="Q62" s="137"/>
    </row>
    <row r="63" spans="2:17" x14ac:dyDescent="0.3">
      <c r="B63" s="137"/>
      <c r="C63" s="137"/>
      <c r="D63" s="137"/>
      <c r="E63" s="137"/>
      <c r="F63" s="137"/>
      <c r="G63" s="137"/>
      <c r="H63" s="137"/>
      <c r="I63" s="137"/>
      <c r="J63" s="137"/>
      <c r="K63" s="137"/>
      <c r="L63" s="137"/>
      <c r="M63" s="137"/>
      <c r="N63" s="137"/>
      <c r="O63" s="137"/>
      <c r="P63" s="137"/>
      <c r="Q63" s="137"/>
    </row>
    <row r="64" spans="2:17" x14ac:dyDescent="0.3">
      <c r="B64" s="137"/>
      <c r="C64" s="137"/>
      <c r="D64" s="137"/>
      <c r="E64" s="137"/>
      <c r="F64" s="137"/>
      <c r="G64" s="137"/>
      <c r="H64" s="137"/>
      <c r="I64" s="137"/>
      <c r="J64" s="137"/>
      <c r="K64" s="137"/>
      <c r="L64" s="137"/>
      <c r="M64" s="137"/>
      <c r="N64" s="137"/>
      <c r="O64" s="137"/>
      <c r="P64" s="137"/>
      <c r="Q64" s="137"/>
    </row>
    <row r="65" spans="2:17" x14ac:dyDescent="0.3">
      <c r="B65" s="137"/>
      <c r="C65" s="137"/>
      <c r="D65" s="137"/>
      <c r="E65" s="137"/>
      <c r="F65" s="137"/>
      <c r="G65" s="137"/>
      <c r="H65" s="137"/>
      <c r="I65" s="137"/>
      <c r="J65" s="137"/>
      <c r="K65" s="137"/>
      <c r="L65" s="137"/>
      <c r="M65" s="137"/>
      <c r="N65" s="137"/>
      <c r="O65" s="137"/>
      <c r="P65" s="137"/>
      <c r="Q65" s="137"/>
    </row>
    <row r="66" spans="2:17" x14ac:dyDescent="0.3">
      <c r="B66" s="137"/>
      <c r="C66" s="137"/>
      <c r="D66" s="137"/>
      <c r="E66" s="137"/>
      <c r="F66" s="137"/>
      <c r="G66" s="137"/>
      <c r="H66" s="137"/>
      <c r="I66" s="137"/>
      <c r="J66" s="137"/>
      <c r="K66" s="137"/>
      <c r="L66" s="137"/>
      <c r="M66" s="137"/>
      <c r="N66" s="137"/>
      <c r="O66" s="137"/>
      <c r="P66" s="137"/>
      <c r="Q66" s="137"/>
    </row>
    <row r="67" spans="2:17" x14ac:dyDescent="0.3">
      <c r="B67" s="137"/>
      <c r="C67" s="137"/>
      <c r="D67" s="137"/>
      <c r="E67" s="137"/>
      <c r="F67" s="137"/>
      <c r="G67" s="137"/>
      <c r="H67" s="137"/>
      <c r="I67" s="137"/>
      <c r="J67" s="137"/>
      <c r="K67" s="137"/>
      <c r="L67" s="137"/>
      <c r="M67" s="137"/>
      <c r="N67" s="137"/>
      <c r="O67" s="137"/>
      <c r="P67" s="137"/>
      <c r="Q67" s="137"/>
    </row>
    <row r="68" spans="2:17" x14ac:dyDescent="0.3">
      <c r="B68" s="137"/>
      <c r="C68" s="137"/>
      <c r="D68" s="137"/>
      <c r="E68" s="137"/>
      <c r="F68" s="137"/>
      <c r="G68" s="137"/>
      <c r="H68" s="137"/>
      <c r="I68" s="137"/>
      <c r="J68" s="137"/>
      <c r="K68" s="137"/>
      <c r="L68" s="137"/>
      <c r="M68" s="137"/>
      <c r="N68" s="137"/>
      <c r="O68" s="137"/>
      <c r="P68" s="137"/>
      <c r="Q68" s="137"/>
    </row>
    <row r="69" spans="2:17" x14ac:dyDescent="0.3">
      <c r="B69" s="137"/>
      <c r="C69" s="137"/>
      <c r="D69" s="137"/>
      <c r="E69" s="137"/>
      <c r="F69" s="137"/>
      <c r="G69" s="137"/>
      <c r="H69" s="137"/>
      <c r="I69" s="137"/>
      <c r="J69" s="137"/>
      <c r="K69" s="137"/>
      <c r="L69" s="137"/>
      <c r="M69" s="137"/>
      <c r="N69" s="137"/>
      <c r="O69" s="137"/>
      <c r="P69" s="137"/>
      <c r="Q69" s="137"/>
    </row>
    <row r="70" spans="2:17" x14ac:dyDescent="0.3">
      <c r="B70" s="137"/>
      <c r="C70" s="137"/>
      <c r="D70" s="137"/>
      <c r="E70" s="137"/>
      <c r="F70" s="137"/>
      <c r="G70" s="137"/>
      <c r="H70" s="137"/>
      <c r="I70" s="137"/>
      <c r="J70" s="137"/>
      <c r="K70" s="137"/>
      <c r="L70" s="137"/>
      <c r="M70" s="137"/>
      <c r="N70" s="137"/>
      <c r="O70" s="137"/>
      <c r="P70" s="137"/>
      <c r="Q70" s="137"/>
    </row>
    <row r="71" spans="2:17" x14ac:dyDescent="0.3">
      <c r="B71" s="137"/>
      <c r="C71" s="137"/>
      <c r="D71" s="137"/>
      <c r="E71" s="137"/>
      <c r="F71" s="137"/>
      <c r="G71" s="137"/>
      <c r="H71" s="137"/>
      <c r="I71" s="137"/>
      <c r="J71" s="137"/>
      <c r="K71" s="137"/>
      <c r="L71" s="137"/>
      <c r="M71" s="137"/>
      <c r="N71" s="137"/>
      <c r="O71" s="137"/>
      <c r="P71" s="137"/>
      <c r="Q71" s="137"/>
    </row>
    <row r="72" spans="2:17" x14ac:dyDescent="0.3">
      <c r="B72" s="137"/>
      <c r="C72" s="137"/>
      <c r="D72" s="137"/>
      <c r="E72" s="137"/>
      <c r="F72" s="137"/>
      <c r="G72" s="137"/>
      <c r="H72" s="137"/>
      <c r="I72" s="137"/>
      <c r="J72" s="137"/>
      <c r="K72" s="137"/>
      <c r="L72" s="137"/>
      <c r="M72" s="137"/>
      <c r="N72" s="137"/>
      <c r="O72" s="137"/>
      <c r="P72" s="137"/>
      <c r="Q72" s="137"/>
    </row>
    <row r="73" spans="2:17" x14ac:dyDescent="0.3">
      <c r="B73" s="137"/>
      <c r="C73" s="137"/>
      <c r="D73" s="137"/>
      <c r="E73" s="137"/>
      <c r="F73" s="137"/>
      <c r="G73" s="137"/>
      <c r="H73" s="137"/>
      <c r="I73" s="137"/>
      <c r="J73" s="137"/>
      <c r="K73" s="137"/>
      <c r="L73" s="137"/>
      <c r="M73" s="137"/>
      <c r="N73" s="137"/>
      <c r="O73" s="137"/>
      <c r="P73" s="137"/>
      <c r="Q73" s="137"/>
    </row>
    <row r="74" spans="2:17" x14ac:dyDescent="0.3">
      <c r="B74" s="137"/>
      <c r="C74" s="137"/>
      <c r="D74" s="137"/>
      <c r="E74" s="137"/>
      <c r="F74" s="137"/>
      <c r="G74" s="137"/>
      <c r="H74" s="137"/>
      <c r="I74" s="137"/>
      <c r="J74" s="137"/>
      <c r="K74" s="137"/>
      <c r="L74" s="137"/>
      <c r="M74" s="137"/>
      <c r="N74" s="137"/>
      <c r="O74" s="137"/>
      <c r="P74" s="137"/>
      <c r="Q74" s="137"/>
    </row>
    <row r="75" spans="2:17" x14ac:dyDescent="0.3">
      <c r="B75" s="137"/>
      <c r="C75" s="137"/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7"/>
      <c r="O75" s="137"/>
      <c r="P75" s="137"/>
      <c r="Q75" s="137"/>
    </row>
    <row r="76" spans="2:17" x14ac:dyDescent="0.3">
      <c r="B76" s="137"/>
      <c r="C76" s="137"/>
      <c r="D76" s="137"/>
      <c r="E76" s="137"/>
      <c r="F76" s="137"/>
      <c r="G76" s="137"/>
      <c r="H76" s="137"/>
      <c r="I76" s="137"/>
      <c r="J76" s="137"/>
      <c r="K76" s="137"/>
      <c r="L76" s="137"/>
      <c r="M76" s="137"/>
      <c r="N76" s="137"/>
      <c r="O76" s="137"/>
      <c r="P76" s="137"/>
      <c r="Q76" s="137"/>
    </row>
    <row r="77" spans="2:17" x14ac:dyDescent="0.3">
      <c r="B77" s="137"/>
      <c r="C77" s="137"/>
      <c r="D77" s="137"/>
      <c r="E77" s="137"/>
      <c r="F77" s="137"/>
      <c r="G77" s="137"/>
      <c r="H77" s="137"/>
      <c r="I77" s="137"/>
      <c r="J77" s="137"/>
      <c r="K77" s="137"/>
      <c r="L77" s="137"/>
      <c r="M77" s="137"/>
      <c r="N77" s="137"/>
      <c r="O77" s="137"/>
      <c r="P77" s="137"/>
      <c r="Q77" s="137"/>
    </row>
    <row r="78" spans="2:17" x14ac:dyDescent="0.3">
      <c r="B78" s="137"/>
      <c r="C78" s="137"/>
      <c r="D78" s="137"/>
      <c r="E78" s="137"/>
      <c r="F78" s="137"/>
      <c r="G78" s="137"/>
      <c r="H78" s="137"/>
      <c r="I78" s="137"/>
      <c r="J78" s="137"/>
      <c r="K78" s="137"/>
      <c r="L78" s="137"/>
      <c r="M78" s="137"/>
      <c r="N78" s="137"/>
      <c r="O78" s="137"/>
      <c r="P78" s="137"/>
      <c r="Q78" s="137"/>
    </row>
    <row r="79" spans="2:17" x14ac:dyDescent="0.3">
      <c r="B79" s="137"/>
      <c r="C79" s="137"/>
      <c r="D79" s="137"/>
      <c r="E79" s="137"/>
      <c r="F79" s="137"/>
      <c r="G79" s="137"/>
      <c r="H79" s="137"/>
      <c r="I79" s="137"/>
      <c r="J79" s="137"/>
      <c r="K79" s="137"/>
      <c r="L79" s="137"/>
      <c r="M79" s="137"/>
      <c r="N79" s="137"/>
      <c r="O79" s="137"/>
      <c r="P79" s="137"/>
      <c r="Q79" s="137"/>
    </row>
    <row r="80" spans="2:17" x14ac:dyDescent="0.3">
      <c r="B80" s="137"/>
      <c r="C80" s="137"/>
      <c r="D80" s="137"/>
      <c r="E80" s="137"/>
      <c r="F80" s="137"/>
      <c r="G80" s="137"/>
      <c r="H80" s="137"/>
      <c r="I80" s="137"/>
      <c r="J80" s="137"/>
      <c r="K80" s="137"/>
      <c r="L80" s="137"/>
      <c r="M80" s="137"/>
      <c r="N80" s="137"/>
      <c r="O80" s="137"/>
      <c r="P80" s="137"/>
      <c r="Q80" s="137"/>
    </row>
    <row r="81" spans="2:17" x14ac:dyDescent="0.3">
      <c r="B81" s="137"/>
      <c r="C81" s="137"/>
      <c r="D81" s="137"/>
      <c r="E81" s="137"/>
      <c r="F81" s="137"/>
      <c r="G81" s="137"/>
      <c r="H81" s="137"/>
      <c r="I81" s="137"/>
      <c r="J81" s="137"/>
      <c r="K81" s="137"/>
      <c r="L81" s="137"/>
      <c r="M81" s="137"/>
      <c r="N81" s="137"/>
      <c r="O81" s="137"/>
      <c r="P81" s="137"/>
      <c r="Q81" s="137"/>
    </row>
    <row r="82" spans="2:17" x14ac:dyDescent="0.3">
      <c r="B82" s="137"/>
      <c r="C82" s="137"/>
      <c r="D82" s="137"/>
      <c r="E82" s="137"/>
      <c r="F82" s="137"/>
      <c r="G82" s="137"/>
      <c r="H82" s="137"/>
      <c r="I82" s="137"/>
      <c r="J82" s="137"/>
      <c r="K82" s="137"/>
      <c r="L82" s="137"/>
      <c r="M82" s="137"/>
      <c r="N82" s="137"/>
      <c r="O82" s="137"/>
      <c r="P82" s="137"/>
      <c r="Q82" s="137"/>
    </row>
    <row r="83" spans="2:17" x14ac:dyDescent="0.3">
      <c r="B83" s="137"/>
      <c r="C83" s="137"/>
      <c r="D83" s="137"/>
      <c r="E83" s="137"/>
      <c r="F83" s="137"/>
      <c r="G83" s="137"/>
      <c r="H83" s="137"/>
      <c r="I83" s="137"/>
      <c r="J83" s="137"/>
      <c r="K83" s="137"/>
      <c r="L83" s="137"/>
      <c r="M83" s="137"/>
      <c r="N83" s="137"/>
      <c r="O83" s="137"/>
      <c r="P83" s="137"/>
      <c r="Q83" s="137"/>
    </row>
    <row r="84" spans="2:17" x14ac:dyDescent="0.3">
      <c r="B84" s="137"/>
      <c r="C84" s="137"/>
      <c r="D84" s="137"/>
      <c r="E84" s="137"/>
      <c r="F84" s="137"/>
      <c r="G84" s="137"/>
      <c r="H84" s="137"/>
      <c r="I84" s="137"/>
      <c r="J84" s="137"/>
      <c r="K84" s="137"/>
      <c r="L84" s="137"/>
      <c r="M84" s="137"/>
      <c r="N84" s="137"/>
      <c r="O84" s="137"/>
      <c r="P84" s="137"/>
      <c r="Q84" s="137"/>
    </row>
    <row r="85" spans="2:17" x14ac:dyDescent="0.3">
      <c r="B85" s="137"/>
      <c r="C85" s="137"/>
      <c r="D85" s="137"/>
      <c r="E85" s="137"/>
      <c r="F85" s="137"/>
      <c r="G85" s="137"/>
      <c r="H85" s="137"/>
      <c r="I85" s="137"/>
      <c r="J85" s="137"/>
      <c r="K85" s="137"/>
      <c r="L85" s="137"/>
      <c r="M85" s="137"/>
      <c r="N85" s="137"/>
      <c r="O85" s="137"/>
      <c r="P85" s="137"/>
      <c r="Q85" s="137"/>
    </row>
    <row r="86" spans="2:17" x14ac:dyDescent="0.3">
      <c r="B86" s="137"/>
      <c r="C86" s="137"/>
      <c r="D86" s="137"/>
      <c r="E86" s="137"/>
      <c r="F86" s="137"/>
      <c r="G86" s="137"/>
      <c r="H86" s="137"/>
      <c r="I86" s="137"/>
      <c r="J86" s="137"/>
      <c r="K86" s="137"/>
      <c r="L86" s="137"/>
      <c r="M86" s="137"/>
      <c r="N86" s="137"/>
      <c r="O86" s="137"/>
      <c r="P86" s="137"/>
      <c r="Q86" s="137"/>
    </row>
    <row r="87" spans="2:17" x14ac:dyDescent="0.3">
      <c r="B87" s="137"/>
      <c r="C87" s="137"/>
      <c r="D87" s="137"/>
      <c r="E87" s="137"/>
      <c r="F87" s="137"/>
      <c r="G87" s="137"/>
      <c r="H87" s="137"/>
      <c r="I87" s="137"/>
      <c r="J87" s="137"/>
      <c r="K87" s="137"/>
      <c r="L87" s="137"/>
      <c r="M87" s="137"/>
      <c r="N87" s="137"/>
      <c r="O87" s="137"/>
      <c r="P87" s="137"/>
      <c r="Q87" s="137"/>
    </row>
    <row r="88" spans="2:17" x14ac:dyDescent="0.3">
      <c r="B88" s="137"/>
      <c r="C88" s="137"/>
      <c r="D88" s="137"/>
      <c r="E88" s="137"/>
      <c r="F88" s="137"/>
      <c r="G88" s="137"/>
      <c r="H88" s="137"/>
      <c r="I88" s="137"/>
      <c r="J88" s="137"/>
      <c r="K88" s="137"/>
      <c r="L88" s="137"/>
      <c r="M88" s="137"/>
      <c r="N88" s="137"/>
      <c r="O88" s="137"/>
      <c r="P88" s="137"/>
      <c r="Q88" s="137"/>
    </row>
    <row r="89" spans="2:17" x14ac:dyDescent="0.3">
      <c r="B89" s="137"/>
      <c r="C89" s="137"/>
      <c r="D89" s="137"/>
      <c r="E89" s="137"/>
      <c r="F89" s="137"/>
      <c r="G89" s="137"/>
      <c r="H89" s="137"/>
      <c r="I89" s="137"/>
      <c r="J89" s="137"/>
      <c r="K89" s="137"/>
      <c r="L89" s="137"/>
      <c r="M89" s="137"/>
      <c r="N89" s="137"/>
      <c r="O89" s="137"/>
      <c r="P89" s="137"/>
      <c r="Q89" s="137"/>
    </row>
    <row r="90" spans="2:17" x14ac:dyDescent="0.3">
      <c r="B90" s="137"/>
      <c r="C90" s="137"/>
      <c r="D90" s="137"/>
      <c r="E90" s="137"/>
      <c r="F90" s="137"/>
      <c r="G90" s="137"/>
      <c r="H90" s="137"/>
      <c r="I90" s="137"/>
      <c r="J90" s="137"/>
      <c r="K90" s="137"/>
      <c r="L90" s="137"/>
      <c r="M90" s="137"/>
      <c r="N90" s="137"/>
      <c r="O90" s="137"/>
      <c r="P90" s="137"/>
      <c r="Q90" s="137"/>
    </row>
    <row r="91" spans="2:17" x14ac:dyDescent="0.3">
      <c r="B91" s="137"/>
      <c r="C91" s="137"/>
      <c r="D91" s="137"/>
      <c r="E91" s="137"/>
      <c r="F91" s="137"/>
      <c r="G91" s="137"/>
      <c r="H91" s="137"/>
      <c r="I91" s="137"/>
      <c r="J91" s="137"/>
      <c r="K91" s="137"/>
      <c r="L91" s="137"/>
      <c r="M91" s="137"/>
      <c r="N91" s="137"/>
      <c r="O91" s="137"/>
      <c r="P91" s="137"/>
      <c r="Q91" s="137"/>
    </row>
    <row r="92" spans="2:17" x14ac:dyDescent="0.3">
      <c r="B92" s="137"/>
      <c r="C92" s="137"/>
      <c r="D92" s="137"/>
      <c r="E92" s="137"/>
      <c r="F92" s="137"/>
      <c r="G92" s="137"/>
      <c r="H92" s="137"/>
      <c r="I92" s="137"/>
      <c r="J92" s="137"/>
      <c r="K92" s="137"/>
      <c r="L92" s="137"/>
      <c r="M92" s="137"/>
      <c r="N92" s="137"/>
      <c r="O92" s="137"/>
      <c r="P92" s="137"/>
      <c r="Q92" s="137"/>
    </row>
    <row r="93" spans="2:17" x14ac:dyDescent="0.3">
      <c r="B93" s="137"/>
      <c r="C93" s="137"/>
      <c r="D93" s="137"/>
      <c r="E93" s="137"/>
      <c r="F93" s="137"/>
      <c r="G93" s="137"/>
      <c r="H93" s="137"/>
      <c r="I93" s="137"/>
      <c r="J93" s="137"/>
      <c r="K93" s="137"/>
      <c r="L93" s="137"/>
      <c r="M93" s="137"/>
      <c r="N93" s="137"/>
      <c r="O93" s="137"/>
      <c r="P93" s="137"/>
      <c r="Q93" s="137"/>
    </row>
    <row r="94" spans="2:17" x14ac:dyDescent="0.3">
      <c r="B94" s="137"/>
      <c r="C94" s="137"/>
      <c r="D94" s="137"/>
      <c r="E94" s="137"/>
      <c r="F94" s="137"/>
      <c r="G94" s="137"/>
      <c r="H94" s="137"/>
      <c r="I94" s="137"/>
      <c r="J94" s="137"/>
      <c r="K94" s="137"/>
      <c r="L94" s="137"/>
      <c r="M94" s="137"/>
      <c r="N94" s="137"/>
      <c r="O94" s="137"/>
      <c r="P94" s="137"/>
      <c r="Q94" s="137"/>
    </row>
    <row r="95" spans="2:17" x14ac:dyDescent="0.3">
      <c r="B95" s="137"/>
      <c r="C95" s="137"/>
      <c r="D95" s="137"/>
      <c r="E95" s="137"/>
      <c r="F95" s="137"/>
      <c r="G95" s="137"/>
      <c r="H95" s="137"/>
      <c r="I95" s="137"/>
      <c r="J95" s="137"/>
      <c r="K95" s="137"/>
      <c r="L95" s="137"/>
      <c r="M95" s="137"/>
      <c r="N95" s="137"/>
      <c r="O95" s="137"/>
      <c r="P95" s="137"/>
      <c r="Q95" s="137"/>
    </row>
    <row r="96" spans="2:17" x14ac:dyDescent="0.3">
      <c r="B96" s="137"/>
      <c r="C96" s="137"/>
      <c r="D96" s="137"/>
      <c r="E96" s="137"/>
      <c r="F96" s="137"/>
      <c r="G96" s="137"/>
      <c r="H96" s="137"/>
      <c r="I96" s="137"/>
      <c r="J96" s="137"/>
      <c r="K96" s="137"/>
      <c r="L96" s="137"/>
      <c r="M96" s="137"/>
      <c r="N96" s="137"/>
      <c r="O96" s="137"/>
      <c r="P96" s="137"/>
      <c r="Q96" s="137"/>
    </row>
    <row r="97" spans="2:17" x14ac:dyDescent="0.3">
      <c r="B97" s="137"/>
      <c r="C97" s="137"/>
      <c r="D97" s="137"/>
      <c r="E97" s="137"/>
      <c r="F97" s="137"/>
      <c r="G97" s="137"/>
      <c r="H97" s="137"/>
      <c r="I97" s="137"/>
      <c r="J97" s="137"/>
      <c r="K97" s="137"/>
      <c r="L97" s="137"/>
      <c r="M97" s="137"/>
      <c r="N97" s="137"/>
      <c r="O97" s="137"/>
      <c r="P97" s="137"/>
      <c r="Q97" s="137"/>
    </row>
    <row r="98" spans="2:17" x14ac:dyDescent="0.3">
      <c r="B98" s="137"/>
      <c r="C98" s="137"/>
      <c r="D98" s="137"/>
      <c r="E98" s="137"/>
      <c r="F98" s="137"/>
      <c r="G98" s="137"/>
      <c r="H98" s="137"/>
      <c r="I98" s="137"/>
      <c r="J98" s="137"/>
      <c r="K98" s="137"/>
      <c r="L98" s="137"/>
      <c r="M98" s="137"/>
      <c r="N98" s="137"/>
      <c r="O98" s="137"/>
      <c r="P98" s="137"/>
      <c r="Q98" s="137"/>
    </row>
    <row r="99" spans="2:17" x14ac:dyDescent="0.3">
      <c r="B99" s="137"/>
      <c r="C99" s="137"/>
      <c r="D99" s="137"/>
      <c r="E99" s="137"/>
      <c r="F99" s="137"/>
      <c r="G99" s="137"/>
      <c r="H99" s="137"/>
      <c r="I99" s="137"/>
      <c r="J99" s="137"/>
      <c r="K99" s="137"/>
      <c r="L99" s="137"/>
      <c r="M99" s="137"/>
      <c r="N99" s="137"/>
      <c r="O99" s="137"/>
      <c r="P99" s="137"/>
      <c r="Q99" s="137"/>
    </row>
    <row r="100" spans="2:17" x14ac:dyDescent="0.3">
      <c r="B100" s="137"/>
      <c r="C100" s="137"/>
      <c r="D100" s="137"/>
      <c r="E100" s="137"/>
      <c r="F100" s="137"/>
      <c r="G100" s="137"/>
      <c r="H100" s="137"/>
      <c r="I100" s="137"/>
      <c r="J100" s="137"/>
      <c r="K100" s="137"/>
      <c r="L100" s="137"/>
      <c r="M100" s="137"/>
      <c r="N100" s="137"/>
      <c r="O100" s="137"/>
      <c r="P100" s="137"/>
      <c r="Q100" s="137"/>
    </row>
    <row r="101" spans="2:17" x14ac:dyDescent="0.3">
      <c r="B101" s="137"/>
      <c r="C101" s="137"/>
      <c r="D101" s="137"/>
      <c r="E101" s="137"/>
      <c r="F101" s="137"/>
      <c r="G101" s="137"/>
      <c r="H101" s="137"/>
      <c r="I101" s="137"/>
      <c r="J101" s="137"/>
      <c r="K101" s="137"/>
      <c r="L101" s="137"/>
      <c r="M101" s="137"/>
      <c r="N101" s="137"/>
      <c r="O101" s="137"/>
      <c r="P101" s="137"/>
      <c r="Q101" s="137"/>
    </row>
    <row r="102" spans="2:17" x14ac:dyDescent="0.3">
      <c r="B102" s="137"/>
      <c r="C102" s="137"/>
      <c r="D102" s="137"/>
      <c r="E102" s="137"/>
      <c r="F102" s="137"/>
      <c r="G102" s="137"/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</row>
    <row r="103" spans="2:17" x14ac:dyDescent="0.3">
      <c r="B103" s="137"/>
      <c r="C103" s="137"/>
      <c r="D103" s="137"/>
      <c r="E103" s="137"/>
      <c r="F103" s="137"/>
      <c r="G103" s="137"/>
      <c r="H103" s="137"/>
      <c r="I103" s="137"/>
      <c r="J103" s="137"/>
      <c r="K103" s="137"/>
      <c r="L103" s="137"/>
      <c r="M103" s="137"/>
      <c r="N103" s="137"/>
      <c r="O103" s="137"/>
      <c r="P103" s="137"/>
      <c r="Q103" s="137"/>
    </row>
    <row r="104" spans="2:17" x14ac:dyDescent="0.3">
      <c r="B104" s="137"/>
      <c r="C104" s="137"/>
      <c r="D104" s="137"/>
      <c r="E104" s="137"/>
      <c r="F104" s="137"/>
      <c r="G104" s="137"/>
      <c r="H104" s="137"/>
      <c r="I104" s="137"/>
      <c r="J104" s="137"/>
      <c r="K104" s="137"/>
      <c r="L104" s="137"/>
      <c r="M104" s="137"/>
      <c r="N104" s="137"/>
      <c r="O104" s="137"/>
      <c r="P104" s="137"/>
      <c r="Q104" s="137"/>
    </row>
    <row r="105" spans="2:17" x14ac:dyDescent="0.3">
      <c r="B105" s="137"/>
      <c r="C105" s="137"/>
      <c r="D105" s="137"/>
      <c r="E105" s="137"/>
      <c r="F105" s="137"/>
      <c r="G105" s="137"/>
      <c r="H105" s="137"/>
      <c r="I105" s="137"/>
      <c r="J105" s="137"/>
      <c r="K105" s="137"/>
      <c r="L105" s="137"/>
      <c r="M105" s="137"/>
      <c r="N105" s="137"/>
      <c r="O105" s="137"/>
      <c r="P105" s="137"/>
      <c r="Q105" s="137"/>
    </row>
    <row r="106" spans="2:17" x14ac:dyDescent="0.3">
      <c r="B106" s="137"/>
      <c r="C106" s="137"/>
      <c r="D106" s="137"/>
      <c r="E106" s="137"/>
      <c r="F106" s="137"/>
      <c r="G106" s="137"/>
      <c r="H106" s="137"/>
      <c r="I106" s="137"/>
      <c r="J106" s="137"/>
      <c r="K106" s="137"/>
      <c r="L106" s="137"/>
      <c r="M106" s="137"/>
      <c r="N106" s="137"/>
      <c r="O106" s="137"/>
      <c r="P106" s="137"/>
      <c r="Q106" s="137"/>
    </row>
    <row r="107" spans="2:17" x14ac:dyDescent="0.3">
      <c r="B107" s="137"/>
      <c r="C107" s="137"/>
      <c r="D107" s="137"/>
      <c r="E107" s="137"/>
      <c r="F107" s="137"/>
      <c r="G107" s="137"/>
      <c r="H107" s="137"/>
      <c r="I107" s="137"/>
      <c r="J107" s="137"/>
      <c r="K107" s="137"/>
      <c r="L107" s="137"/>
      <c r="M107" s="137"/>
      <c r="N107" s="137"/>
      <c r="O107" s="137"/>
      <c r="P107" s="137"/>
      <c r="Q107" s="137"/>
    </row>
    <row r="108" spans="2:17" x14ac:dyDescent="0.3">
      <c r="B108" s="137"/>
      <c r="C108" s="137"/>
      <c r="D108" s="137"/>
      <c r="E108" s="137"/>
      <c r="F108" s="137"/>
      <c r="G108" s="137"/>
      <c r="H108" s="137"/>
      <c r="I108" s="137"/>
      <c r="J108" s="137"/>
      <c r="K108" s="137"/>
      <c r="L108" s="137"/>
      <c r="M108" s="137"/>
      <c r="N108" s="137"/>
      <c r="O108" s="137"/>
      <c r="P108" s="137"/>
      <c r="Q108" s="137"/>
    </row>
    <row r="109" spans="2:17" x14ac:dyDescent="0.3">
      <c r="B109" s="137"/>
      <c r="C109" s="137"/>
      <c r="D109" s="137"/>
      <c r="E109" s="137"/>
      <c r="F109" s="137"/>
      <c r="G109" s="137"/>
      <c r="H109" s="137"/>
      <c r="I109" s="137"/>
      <c r="J109" s="137"/>
      <c r="K109" s="137"/>
      <c r="L109" s="137"/>
      <c r="M109" s="137"/>
      <c r="N109" s="137"/>
      <c r="O109" s="137"/>
      <c r="P109" s="137"/>
      <c r="Q109" s="137"/>
    </row>
    <row r="110" spans="2:17" x14ac:dyDescent="0.3">
      <c r="B110" s="137"/>
      <c r="C110" s="137"/>
      <c r="D110" s="137"/>
      <c r="E110" s="137"/>
      <c r="F110" s="137"/>
      <c r="G110" s="137"/>
      <c r="H110" s="137"/>
      <c r="I110" s="137"/>
      <c r="J110" s="137"/>
      <c r="K110" s="137"/>
      <c r="L110" s="137"/>
      <c r="M110" s="137"/>
      <c r="N110" s="137"/>
      <c r="O110" s="137"/>
      <c r="P110" s="137"/>
      <c r="Q110" s="137"/>
    </row>
    <row r="111" spans="2:17" x14ac:dyDescent="0.3">
      <c r="B111" s="137"/>
      <c r="C111" s="137"/>
      <c r="D111" s="137"/>
      <c r="E111" s="137"/>
      <c r="F111" s="137"/>
      <c r="G111" s="137"/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</row>
    <row r="112" spans="2:17" x14ac:dyDescent="0.3">
      <c r="B112" s="137"/>
      <c r="C112" s="137"/>
      <c r="D112" s="137"/>
      <c r="E112" s="137"/>
      <c r="F112" s="137"/>
      <c r="G112" s="137"/>
      <c r="H112" s="137"/>
      <c r="I112" s="137"/>
      <c r="J112" s="137"/>
      <c r="K112" s="137"/>
      <c r="L112" s="137"/>
      <c r="M112" s="137"/>
      <c r="N112" s="137"/>
      <c r="O112" s="137"/>
      <c r="P112" s="137"/>
      <c r="Q112" s="137"/>
    </row>
    <row r="113" spans="2:17" x14ac:dyDescent="0.3">
      <c r="B113" s="137"/>
      <c r="C113" s="137"/>
      <c r="D113" s="137"/>
      <c r="E113" s="137"/>
      <c r="F113" s="137"/>
      <c r="G113" s="137"/>
      <c r="H113" s="137"/>
      <c r="I113" s="137"/>
      <c r="J113" s="137"/>
      <c r="K113" s="137"/>
      <c r="L113" s="137"/>
      <c r="M113" s="137"/>
      <c r="N113" s="137"/>
      <c r="O113" s="137"/>
      <c r="P113" s="137"/>
      <c r="Q113" s="137"/>
    </row>
    <row r="114" spans="2:17" x14ac:dyDescent="0.3">
      <c r="B114" s="137"/>
      <c r="C114" s="137"/>
      <c r="D114" s="137"/>
      <c r="E114" s="137"/>
      <c r="F114" s="137"/>
      <c r="G114" s="137"/>
      <c r="H114" s="137"/>
      <c r="I114" s="137"/>
      <c r="J114" s="137"/>
      <c r="K114" s="137"/>
      <c r="L114" s="137"/>
      <c r="M114" s="137"/>
      <c r="N114" s="137"/>
      <c r="O114" s="137"/>
      <c r="P114" s="137"/>
      <c r="Q114" s="137"/>
    </row>
    <row r="115" spans="2:17" x14ac:dyDescent="0.3">
      <c r="B115" s="137"/>
      <c r="C115" s="137"/>
      <c r="D115" s="137"/>
      <c r="E115" s="137"/>
      <c r="F115" s="137"/>
      <c r="G115" s="137"/>
      <c r="H115" s="137"/>
      <c r="I115" s="137"/>
      <c r="J115" s="137"/>
      <c r="K115" s="137"/>
      <c r="L115" s="137"/>
      <c r="M115" s="137"/>
      <c r="N115" s="137"/>
      <c r="O115" s="137"/>
      <c r="P115" s="137"/>
      <c r="Q115" s="137"/>
    </row>
    <row r="116" spans="2:17" x14ac:dyDescent="0.3">
      <c r="B116" s="137"/>
      <c r="C116" s="137"/>
      <c r="D116" s="137"/>
      <c r="E116" s="137"/>
      <c r="F116" s="137"/>
      <c r="G116" s="137"/>
      <c r="H116" s="137"/>
      <c r="I116" s="137"/>
      <c r="J116" s="137"/>
      <c r="K116" s="137"/>
      <c r="L116" s="137"/>
      <c r="M116" s="137"/>
      <c r="N116" s="137"/>
      <c r="O116" s="137"/>
      <c r="P116" s="137"/>
      <c r="Q116" s="137"/>
    </row>
    <row r="117" spans="2:17" x14ac:dyDescent="0.3">
      <c r="B117" s="137"/>
      <c r="C117" s="137"/>
      <c r="D117" s="137"/>
      <c r="E117" s="137"/>
      <c r="F117" s="137"/>
      <c r="G117" s="137"/>
      <c r="H117" s="137"/>
      <c r="I117" s="137"/>
      <c r="J117" s="137"/>
      <c r="K117" s="137"/>
      <c r="L117" s="137"/>
      <c r="M117" s="137"/>
      <c r="N117" s="137"/>
      <c r="O117" s="137"/>
      <c r="P117" s="137"/>
      <c r="Q117" s="137"/>
    </row>
    <row r="118" spans="2:17" x14ac:dyDescent="0.3">
      <c r="B118" s="137"/>
      <c r="C118" s="137"/>
      <c r="D118" s="137"/>
      <c r="E118" s="137"/>
      <c r="F118" s="137"/>
      <c r="G118" s="137"/>
      <c r="H118" s="137"/>
      <c r="I118" s="137"/>
      <c r="J118" s="137"/>
      <c r="K118" s="137"/>
      <c r="L118" s="137"/>
      <c r="M118" s="137"/>
      <c r="N118" s="137"/>
      <c r="O118" s="137"/>
      <c r="P118" s="137"/>
      <c r="Q118" s="137"/>
    </row>
    <row r="119" spans="2:17" x14ac:dyDescent="0.3">
      <c r="B119" s="137"/>
      <c r="C119" s="137"/>
      <c r="D119" s="137"/>
      <c r="E119" s="137"/>
      <c r="F119" s="137"/>
      <c r="G119" s="137"/>
      <c r="H119" s="137"/>
      <c r="I119" s="137"/>
      <c r="J119" s="137"/>
      <c r="K119" s="137"/>
      <c r="L119" s="137"/>
      <c r="M119" s="137"/>
      <c r="N119" s="137"/>
      <c r="O119" s="137"/>
      <c r="P119" s="137"/>
      <c r="Q119" s="137"/>
    </row>
    <row r="120" spans="2:17" x14ac:dyDescent="0.3">
      <c r="B120" s="137"/>
      <c r="C120" s="137"/>
      <c r="D120" s="137"/>
      <c r="E120" s="137"/>
      <c r="F120" s="137"/>
      <c r="G120" s="137"/>
      <c r="H120" s="137"/>
      <c r="I120" s="137"/>
      <c r="J120" s="137"/>
      <c r="K120" s="137"/>
      <c r="L120" s="137"/>
      <c r="M120" s="137"/>
      <c r="N120" s="137"/>
      <c r="O120" s="137"/>
      <c r="P120" s="137"/>
      <c r="Q120" s="137"/>
    </row>
    <row r="121" spans="2:17" x14ac:dyDescent="0.3">
      <c r="B121" s="137"/>
      <c r="C121" s="137"/>
      <c r="D121" s="137"/>
      <c r="E121" s="137"/>
      <c r="F121" s="137"/>
      <c r="G121" s="137"/>
      <c r="H121" s="137"/>
      <c r="I121" s="137"/>
      <c r="J121" s="137"/>
      <c r="K121" s="137"/>
      <c r="L121" s="137"/>
      <c r="M121" s="137"/>
      <c r="N121" s="137"/>
      <c r="O121" s="137"/>
      <c r="P121" s="137"/>
      <c r="Q121" s="137"/>
    </row>
    <row r="122" spans="2:17" x14ac:dyDescent="0.3">
      <c r="B122" s="137"/>
      <c r="C122" s="137"/>
      <c r="D122" s="137"/>
      <c r="E122" s="137"/>
      <c r="F122" s="137"/>
      <c r="G122" s="137"/>
      <c r="H122" s="137"/>
      <c r="I122" s="137"/>
      <c r="J122" s="137"/>
      <c r="K122" s="137"/>
      <c r="L122" s="137"/>
      <c r="M122" s="137"/>
      <c r="N122" s="137"/>
      <c r="O122" s="137"/>
      <c r="P122" s="137"/>
      <c r="Q122" s="137"/>
    </row>
    <row r="123" spans="2:17" x14ac:dyDescent="0.3">
      <c r="B123" s="137"/>
      <c r="C123" s="137"/>
      <c r="D123" s="137"/>
      <c r="E123" s="137"/>
      <c r="F123" s="137"/>
      <c r="G123" s="137"/>
      <c r="H123" s="137"/>
      <c r="I123" s="137"/>
      <c r="J123" s="137"/>
      <c r="K123" s="137"/>
      <c r="L123" s="137"/>
      <c r="M123" s="137"/>
      <c r="N123" s="137"/>
      <c r="O123" s="137"/>
      <c r="P123" s="137"/>
      <c r="Q123" s="137"/>
    </row>
    <row r="124" spans="2:17" x14ac:dyDescent="0.3">
      <c r="B124" s="137"/>
      <c r="C124" s="137"/>
      <c r="D124" s="137"/>
      <c r="E124" s="137"/>
      <c r="F124" s="137"/>
      <c r="G124" s="137"/>
      <c r="H124" s="137"/>
      <c r="I124" s="137"/>
      <c r="J124" s="137"/>
      <c r="K124" s="137"/>
      <c r="L124" s="137"/>
      <c r="M124" s="137"/>
      <c r="N124" s="137"/>
      <c r="O124" s="137"/>
      <c r="P124" s="137"/>
      <c r="Q124" s="137"/>
    </row>
    <row r="125" spans="2:17" x14ac:dyDescent="0.3">
      <c r="B125" s="137"/>
      <c r="C125" s="137"/>
      <c r="D125" s="137"/>
      <c r="E125" s="137"/>
      <c r="F125" s="137"/>
      <c r="G125" s="137"/>
      <c r="H125" s="137"/>
      <c r="I125" s="137"/>
      <c r="J125" s="137"/>
      <c r="K125" s="137"/>
      <c r="L125" s="137"/>
      <c r="M125" s="137"/>
      <c r="N125" s="137"/>
      <c r="O125" s="137"/>
      <c r="P125" s="137"/>
      <c r="Q125" s="137"/>
    </row>
    <row r="126" spans="2:17" x14ac:dyDescent="0.3">
      <c r="B126" s="137"/>
      <c r="C126" s="137"/>
      <c r="D126" s="137"/>
      <c r="E126" s="137"/>
      <c r="F126" s="137"/>
      <c r="G126" s="137"/>
      <c r="H126" s="137"/>
      <c r="I126" s="137"/>
      <c r="J126" s="137"/>
      <c r="K126" s="137"/>
      <c r="L126" s="137"/>
      <c r="M126" s="137"/>
      <c r="N126" s="137"/>
      <c r="O126" s="137"/>
      <c r="P126" s="137"/>
      <c r="Q126" s="137"/>
    </row>
    <row r="127" spans="2:17" x14ac:dyDescent="0.3">
      <c r="B127" s="137"/>
      <c r="C127" s="137"/>
      <c r="D127" s="137"/>
      <c r="E127" s="137"/>
      <c r="F127" s="137"/>
      <c r="G127" s="137"/>
      <c r="H127" s="137"/>
      <c r="I127" s="137"/>
      <c r="J127" s="137"/>
      <c r="K127" s="137"/>
      <c r="L127" s="137"/>
      <c r="M127" s="137"/>
      <c r="N127" s="137"/>
      <c r="O127" s="137"/>
      <c r="P127" s="137"/>
      <c r="Q127" s="137"/>
    </row>
    <row r="128" spans="2:17" x14ac:dyDescent="0.3">
      <c r="B128" s="137"/>
      <c r="C128" s="137"/>
      <c r="D128" s="137"/>
      <c r="E128" s="137"/>
      <c r="F128" s="137"/>
      <c r="G128" s="137"/>
      <c r="H128" s="137"/>
      <c r="I128" s="137"/>
      <c r="J128" s="137"/>
      <c r="K128" s="137"/>
      <c r="L128" s="137"/>
      <c r="M128" s="137"/>
      <c r="N128" s="137"/>
      <c r="O128" s="137"/>
      <c r="P128" s="137"/>
      <c r="Q128" s="137"/>
    </row>
    <row r="129" spans="2:17" x14ac:dyDescent="0.3">
      <c r="B129" s="137"/>
      <c r="C129" s="137"/>
      <c r="D129" s="137"/>
      <c r="E129" s="137"/>
      <c r="F129" s="137"/>
      <c r="G129" s="137"/>
      <c r="H129" s="137"/>
      <c r="I129" s="137"/>
      <c r="J129" s="137"/>
      <c r="K129" s="137"/>
      <c r="L129" s="137"/>
      <c r="M129" s="137"/>
      <c r="N129" s="137"/>
      <c r="O129" s="137"/>
      <c r="P129" s="137"/>
      <c r="Q129" s="137"/>
    </row>
    <row r="130" spans="2:17" x14ac:dyDescent="0.3">
      <c r="B130" s="137"/>
      <c r="C130" s="137"/>
      <c r="D130" s="137"/>
      <c r="E130" s="137"/>
      <c r="F130" s="137"/>
      <c r="G130" s="137"/>
      <c r="H130" s="137"/>
      <c r="I130" s="137"/>
      <c r="J130" s="137"/>
      <c r="K130" s="137"/>
      <c r="L130" s="137"/>
      <c r="M130" s="137"/>
      <c r="N130" s="137"/>
      <c r="O130" s="137"/>
      <c r="P130" s="137"/>
      <c r="Q130" s="137"/>
    </row>
    <row r="131" spans="2:17" x14ac:dyDescent="0.3">
      <c r="B131" s="137"/>
      <c r="C131" s="137"/>
      <c r="D131" s="137"/>
      <c r="E131" s="137"/>
      <c r="F131" s="137"/>
      <c r="G131" s="137"/>
      <c r="H131" s="137"/>
      <c r="I131" s="137"/>
      <c r="J131" s="137"/>
      <c r="K131" s="137"/>
      <c r="L131" s="137"/>
      <c r="M131" s="137"/>
      <c r="N131" s="137"/>
      <c r="O131" s="137"/>
      <c r="P131" s="137"/>
      <c r="Q131" s="137"/>
    </row>
    <row r="132" spans="2:17" x14ac:dyDescent="0.3">
      <c r="B132" s="137"/>
      <c r="C132" s="137"/>
      <c r="D132" s="137"/>
      <c r="E132" s="137"/>
      <c r="F132" s="137"/>
      <c r="G132" s="137"/>
      <c r="H132" s="137"/>
      <c r="I132" s="137"/>
      <c r="J132" s="137"/>
      <c r="K132" s="137"/>
      <c r="L132" s="137"/>
      <c r="M132" s="137"/>
      <c r="N132" s="137"/>
      <c r="O132" s="137"/>
      <c r="P132" s="137"/>
      <c r="Q132" s="137"/>
    </row>
    <row r="133" spans="2:17" x14ac:dyDescent="0.3">
      <c r="B133" s="137"/>
      <c r="C133" s="137"/>
      <c r="D133" s="137"/>
      <c r="E133" s="137"/>
      <c r="F133" s="137"/>
      <c r="G133" s="137"/>
      <c r="H133" s="137"/>
      <c r="I133" s="137"/>
      <c r="J133" s="137"/>
      <c r="K133" s="137"/>
      <c r="L133" s="137"/>
      <c r="M133" s="137"/>
      <c r="N133" s="137"/>
      <c r="O133" s="137"/>
      <c r="P133" s="137"/>
      <c r="Q133" s="137"/>
    </row>
    <row r="134" spans="2:17" x14ac:dyDescent="0.3">
      <c r="B134" s="137"/>
      <c r="C134" s="137"/>
      <c r="D134" s="137"/>
      <c r="E134" s="137"/>
      <c r="F134" s="137"/>
      <c r="G134" s="137"/>
      <c r="H134" s="137"/>
      <c r="I134" s="137"/>
      <c r="J134" s="137"/>
      <c r="K134" s="137"/>
      <c r="L134" s="137"/>
      <c r="M134" s="137"/>
      <c r="N134" s="137"/>
      <c r="O134" s="137"/>
      <c r="P134" s="137"/>
      <c r="Q134" s="137"/>
    </row>
    <row r="135" spans="2:17" x14ac:dyDescent="0.3">
      <c r="B135" s="137"/>
      <c r="C135" s="137"/>
      <c r="D135" s="137"/>
      <c r="E135" s="137"/>
      <c r="F135" s="137"/>
      <c r="G135" s="137"/>
      <c r="H135" s="137"/>
      <c r="I135" s="137"/>
      <c r="J135" s="137"/>
      <c r="K135" s="137"/>
      <c r="L135" s="137"/>
      <c r="M135" s="137"/>
      <c r="N135" s="137"/>
      <c r="O135" s="137"/>
      <c r="P135" s="137"/>
      <c r="Q135" s="137"/>
    </row>
    <row r="136" spans="2:17" x14ac:dyDescent="0.3">
      <c r="B136" s="137"/>
      <c r="C136" s="137"/>
      <c r="D136" s="137"/>
      <c r="E136" s="137"/>
      <c r="F136" s="137"/>
      <c r="G136" s="137"/>
      <c r="H136" s="137"/>
      <c r="I136" s="137"/>
      <c r="J136" s="137"/>
      <c r="K136" s="137"/>
      <c r="L136" s="137"/>
      <c r="M136" s="137"/>
      <c r="N136" s="137"/>
      <c r="O136" s="137"/>
      <c r="P136" s="137"/>
      <c r="Q136" s="137"/>
    </row>
    <row r="137" spans="2:17" x14ac:dyDescent="0.3">
      <c r="B137" s="137"/>
      <c r="C137" s="137"/>
      <c r="D137" s="137"/>
      <c r="E137" s="137"/>
      <c r="F137" s="137"/>
      <c r="G137" s="137"/>
      <c r="H137" s="137"/>
      <c r="I137" s="137"/>
      <c r="J137" s="137"/>
      <c r="K137" s="137"/>
      <c r="L137" s="137"/>
      <c r="M137" s="137"/>
      <c r="N137" s="137"/>
      <c r="O137" s="137"/>
      <c r="P137" s="137"/>
      <c r="Q137" s="137"/>
    </row>
    <row r="138" spans="2:17" x14ac:dyDescent="0.3">
      <c r="B138" s="137"/>
      <c r="C138" s="137"/>
      <c r="D138" s="137"/>
      <c r="E138" s="137"/>
      <c r="F138" s="137"/>
      <c r="G138" s="137"/>
      <c r="H138" s="137"/>
      <c r="I138" s="137"/>
      <c r="J138" s="137"/>
      <c r="K138" s="137"/>
      <c r="L138" s="137"/>
      <c r="M138" s="137"/>
      <c r="N138" s="137"/>
      <c r="O138" s="137"/>
      <c r="P138" s="137"/>
      <c r="Q138" s="137"/>
    </row>
    <row r="139" spans="2:17" x14ac:dyDescent="0.3">
      <c r="B139" s="137"/>
      <c r="C139" s="137"/>
      <c r="D139" s="137"/>
      <c r="E139" s="137"/>
      <c r="F139" s="137"/>
      <c r="G139" s="137"/>
      <c r="H139" s="137"/>
      <c r="I139" s="137"/>
      <c r="J139" s="137"/>
      <c r="K139" s="137"/>
      <c r="L139" s="137"/>
      <c r="M139" s="137"/>
      <c r="N139" s="137"/>
      <c r="O139" s="137"/>
      <c r="P139" s="137"/>
      <c r="Q139" s="137"/>
    </row>
    <row r="140" spans="2:17" x14ac:dyDescent="0.3">
      <c r="B140" s="137"/>
      <c r="C140" s="137"/>
      <c r="D140" s="137"/>
      <c r="E140" s="137"/>
      <c r="F140" s="137"/>
      <c r="G140" s="137"/>
      <c r="H140" s="137"/>
      <c r="I140" s="137"/>
      <c r="J140" s="137"/>
      <c r="K140" s="137"/>
      <c r="L140" s="137"/>
      <c r="M140" s="137"/>
      <c r="N140" s="137"/>
      <c r="O140" s="137"/>
      <c r="P140" s="137"/>
      <c r="Q140" s="137"/>
    </row>
    <row r="141" spans="2:17" x14ac:dyDescent="0.3">
      <c r="B141" s="137"/>
      <c r="C141" s="137"/>
      <c r="D141" s="137"/>
      <c r="E141" s="137"/>
      <c r="F141" s="137"/>
      <c r="G141" s="137"/>
      <c r="H141" s="137"/>
      <c r="I141" s="137"/>
      <c r="J141" s="137"/>
      <c r="K141" s="137"/>
      <c r="L141" s="137"/>
      <c r="M141" s="137"/>
      <c r="N141" s="137"/>
      <c r="O141" s="137"/>
      <c r="P141" s="137"/>
      <c r="Q141" s="137"/>
    </row>
    <row r="142" spans="2:17" x14ac:dyDescent="0.3">
      <c r="B142" s="137"/>
      <c r="C142" s="137"/>
      <c r="D142" s="137"/>
      <c r="E142" s="137"/>
      <c r="F142" s="137"/>
      <c r="G142" s="137"/>
      <c r="H142" s="137"/>
      <c r="I142" s="137"/>
      <c r="J142" s="137"/>
      <c r="K142" s="137"/>
      <c r="L142" s="137"/>
      <c r="M142" s="137"/>
      <c r="N142" s="137"/>
      <c r="O142" s="137"/>
      <c r="P142" s="137"/>
      <c r="Q142" s="137"/>
    </row>
    <row r="143" spans="2:17" x14ac:dyDescent="0.3">
      <c r="B143" s="137"/>
      <c r="C143" s="137"/>
      <c r="D143" s="137"/>
      <c r="E143" s="137"/>
      <c r="F143" s="137"/>
      <c r="G143" s="137"/>
      <c r="H143" s="137"/>
      <c r="I143" s="137"/>
      <c r="J143" s="137"/>
      <c r="K143" s="137"/>
      <c r="L143" s="137"/>
      <c r="M143" s="137"/>
      <c r="N143" s="137"/>
      <c r="O143" s="137"/>
      <c r="P143" s="137"/>
      <c r="Q143" s="137"/>
    </row>
    <row r="144" spans="2:17" x14ac:dyDescent="0.3">
      <c r="B144" s="137"/>
      <c r="C144" s="137"/>
      <c r="D144" s="137"/>
      <c r="E144" s="137"/>
      <c r="F144" s="137"/>
      <c r="G144" s="137"/>
      <c r="H144" s="137"/>
      <c r="I144" s="137"/>
      <c r="J144" s="137"/>
      <c r="K144" s="137"/>
      <c r="L144" s="137"/>
      <c r="M144" s="137"/>
      <c r="N144" s="137"/>
      <c r="O144" s="137"/>
      <c r="P144" s="137"/>
      <c r="Q144" s="137"/>
    </row>
    <row r="145" spans="2:17" x14ac:dyDescent="0.3">
      <c r="B145" s="137"/>
      <c r="C145" s="137"/>
      <c r="D145" s="137"/>
      <c r="E145" s="137"/>
      <c r="F145" s="137"/>
      <c r="G145" s="137"/>
      <c r="H145" s="137"/>
      <c r="I145" s="137"/>
      <c r="J145" s="137"/>
      <c r="K145" s="137"/>
      <c r="L145" s="137"/>
      <c r="M145" s="137"/>
      <c r="N145" s="137"/>
      <c r="O145" s="137"/>
      <c r="P145" s="137"/>
      <c r="Q145" s="137"/>
    </row>
    <row r="146" spans="2:17" x14ac:dyDescent="0.3">
      <c r="B146" s="137"/>
      <c r="C146" s="137"/>
      <c r="D146" s="137"/>
      <c r="E146" s="137"/>
      <c r="F146" s="137"/>
      <c r="G146" s="137"/>
      <c r="H146" s="137"/>
      <c r="I146" s="137"/>
      <c r="J146" s="137"/>
      <c r="K146" s="137"/>
      <c r="L146" s="137"/>
      <c r="M146" s="137"/>
      <c r="N146" s="137"/>
      <c r="O146" s="137"/>
      <c r="P146" s="137"/>
      <c r="Q146" s="137"/>
    </row>
    <row r="147" spans="2:17" x14ac:dyDescent="0.3">
      <c r="B147" s="137"/>
      <c r="C147" s="137"/>
      <c r="D147" s="137"/>
      <c r="E147" s="137"/>
      <c r="F147" s="137"/>
      <c r="G147" s="137"/>
      <c r="H147" s="137"/>
      <c r="I147" s="137"/>
      <c r="J147" s="137"/>
      <c r="K147" s="137"/>
      <c r="L147" s="137"/>
      <c r="M147" s="137"/>
      <c r="N147" s="137"/>
      <c r="O147" s="137"/>
      <c r="P147" s="137"/>
      <c r="Q147" s="137"/>
    </row>
    <row r="148" spans="2:17" x14ac:dyDescent="0.3">
      <c r="B148" s="137"/>
      <c r="C148" s="137"/>
      <c r="D148" s="137"/>
      <c r="E148" s="137"/>
      <c r="F148" s="137"/>
      <c r="G148" s="137"/>
      <c r="H148" s="137"/>
      <c r="I148" s="137"/>
      <c r="J148" s="137"/>
      <c r="K148" s="137"/>
      <c r="L148" s="137"/>
      <c r="M148" s="137"/>
      <c r="N148" s="137"/>
      <c r="O148" s="137"/>
      <c r="P148" s="137"/>
      <c r="Q148" s="137"/>
    </row>
    <row r="149" spans="2:17" x14ac:dyDescent="0.3">
      <c r="B149" s="137"/>
      <c r="C149" s="137"/>
      <c r="D149" s="137"/>
      <c r="E149" s="137"/>
      <c r="F149" s="137"/>
      <c r="G149" s="137"/>
      <c r="H149" s="137"/>
      <c r="I149" s="137"/>
      <c r="J149" s="137"/>
      <c r="K149" s="137"/>
      <c r="L149" s="137"/>
      <c r="M149" s="137"/>
      <c r="N149" s="137"/>
      <c r="O149" s="137"/>
      <c r="P149" s="137"/>
      <c r="Q149" s="137"/>
    </row>
    <row r="150" spans="2:17" x14ac:dyDescent="0.3">
      <c r="B150" s="137"/>
      <c r="C150" s="137"/>
      <c r="D150" s="137"/>
      <c r="E150" s="137"/>
      <c r="F150" s="137"/>
      <c r="G150" s="137"/>
      <c r="H150" s="137"/>
      <c r="I150" s="137"/>
      <c r="J150" s="137"/>
      <c r="K150" s="137"/>
      <c r="L150" s="137"/>
      <c r="M150" s="137"/>
      <c r="N150" s="137"/>
      <c r="O150" s="137"/>
      <c r="P150" s="137"/>
      <c r="Q150" s="137"/>
    </row>
    <row r="151" spans="2:17" x14ac:dyDescent="0.3">
      <c r="B151" s="137"/>
      <c r="C151" s="137"/>
      <c r="D151" s="137"/>
      <c r="E151" s="137"/>
      <c r="F151" s="137"/>
      <c r="G151" s="137"/>
      <c r="H151" s="137"/>
      <c r="I151" s="137"/>
      <c r="J151" s="137"/>
      <c r="K151" s="137"/>
      <c r="L151" s="137"/>
      <c r="M151" s="137"/>
      <c r="N151" s="137"/>
      <c r="O151" s="137"/>
      <c r="P151" s="137"/>
      <c r="Q151" s="137"/>
    </row>
    <row r="152" spans="2:17" x14ac:dyDescent="0.3">
      <c r="B152" s="137"/>
      <c r="C152" s="137"/>
      <c r="D152" s="137"/>
      <c r="E152" s="137"/>
      <c r="F152" s="137"/>
      <c r="G152" s="137"/>
      <c r="H152" s="137"/>
      <c r="I152" s="137"/>
      <c r="J152" s="137"/>
      <c r="K152" s="137"/>
      <c r="L152" s="137"/>
      <c r="M152" s="137"/>
      <c r="N152" s="137"/>
      <c r="O152" s="137"/>
      <c r="P152" s="137"/>
      <c r="Q152" s="137"/>
    </row>
    <row r="153" spans="2:17" x14ac:dyDescent="0.3">
      <c r="B153" s="137"/>
      <c r="C153" s="137"/>
      <c r="D153" s="137"/>
      <c r="E153" s="137"/>
      <c r="F153" s="137"/>
      <c r="G153" s="137"/>
      <c r="H153" s="137"/>
      <c r="I153" s="137"/>
      <c r="J153" s="137"/>
      <c r="K153" s="137"/>
      <c r="L153" s="137"/>
      <c r="M153" s="137"/>
      <c r="N153" s="137"/>
      <c r="O153" s="137"/>
      <c r="P153" s="137"/>
      <c r="Q153" s="137"/>
    </row>
    <row r="154" spans="2:17" x14ac:dyDescent="0.3">
      <c r="B154" s="137"/>
      <c r="C154" s="137"/>
      <c r="D154" s="137"/>
      <c r="E154" s="137"/>
      <c r="F154" s="137"/>
      <c r="G154" s="137"/>
      <c r="H154" s="137"/>
      <c r="I154" s="137"/>
      <c r="J154" s="137"/>
      <c r="K154" s="137"/>
      <c r="L154" s="137"/>
      <c r="M154" s="137"/>
      <c r="N154" s="137"/>
      <c r="O154" s="137"/>
      <c r="P154" s="137"/>
      <c r="Q154" s="137"/>
    </row>
    <row r="155" spans="2:17" x14ac:dyDescent="0.3">
      <c r="B155" s="137"/>
      <c r="C155" s="137"/>
      <c r="D155" s="137"/>
      <c r="E155" s="137"/>
      <c r="F155" s="137"/>
      <c r="G155" s="137"/>
      <c r="H155" s="137"/>
      <c r="I155" s="137"/>
      <c r="J155" s="137"/>
      <c r="K155" s="137"/>
      <c r="L155" s="137"/>
      <c r="M155" s="137"/>
      <c r="N155" s="137"/>
      <c r="O155" s="137"/>
      <c r="P155" s="137"/>
      <c r="Q155" s="137"/>
    </row>
    <row r="156" spans="2:17" x14ac:dyDescent="0.3">
      <c r="B156" s="137"/>
      <c r="C156" s="137"/>
      <c r="D156" s="137"/>
      <c r="E156" s="137"/>
      <c r="F156" s="137"/>
      <c r="G156" s="137"/>
      <c r="H156" s="137"/>
      <c r="I156" s="137"/>
      <c r="J156" s="137"/>
      <c r="K156" s="137"/>
      <c r="L156" s="137"/>
      <c r="M156" s="137"/>
      <c r="N156" s="137"/>
      <c r="O156" s="137"/>
      <c r="P156" s="137"/>
      <c r="Q156" s="137"/>
    </row>
    <row r="157" spans="2:17" x14ac:dyDescent="0.3">
      <c r="B157" s="137"/>
      <c r="C157" s="137"/>
      <c r="D157" s="137"/>
      <c r="E157" s="137"/>
      <c r="F157" s="137"/>
      <c r="G157" s="137"/>
      <c r="H157" s="137"/>
      <c r="I157" s="137"/>
      <c r="J157" s="137"/>
      <c r="K157" s="137"/>
      <c r="L157" s="137"/>
      <c r="M157" s="137"/>
      <c r="N157" s="137"/>
      <c r="O157" s="137"/>
      <c r="P157" s="137"/>
      <c r="Q157" s="137"/>
    </row>
    <row r="158" spans="2:17" x14ac:dyDescent="0.3">
      <c r="B158" s="137"/>
      <c r="C158" s="137"/>
      <c r="D158" s="137"/>
      <c r="E158" s="137"/>
      <c r="F158" s="137"/>
      <c r="G158" s="137"/>
      <c r="H158" s="137"/>
      <c r="I158" s="137"/>
      <c r="J158" s="137"/>
      <c r="K158" s="137"/>
      <c r="L158" s="137"/>
      <c r="M158" s="137"/>
      <c r="N158" s="137"/>
      <c r="O158" s="137"/>
      <c r="P158" s="137"/>
      <c r="Q158" s="137"/>
    </row>
    <row r="159" spans="2:17" x14ac:dyDescent="0.3">
      <c r="B159" s="137"/>
      <c r="C159" s="137"/>
      <c r="D159" s="137"/>
      <c r="E159" s="137"/>
      <c r="F159" s="137"/>
      <c r="G159" s="137"/>
      <c r="H159" s="137"/>
      <c r="I159" s="137"/>
      <c r="J159" s="137"/>
      <c r="K159" s="137"/>
      <c r="L159" s="137"/>
      <c r="M159" s="137"/>
      <c r="N159" s="137"/>
      <c r="O159" s="137"/>
      <c r="P159" s="137"/>
      <c r="Q159" s="137"/>
    </row>
    <row r="160" spans="2:17" x14ac:dyDescent="0.3">
      <c r="B160" s="137"/>
      <c r="C160" s="137"/>
      <c r="D160" s="137"/>
      <c r="E160" s="137"/>
      <c r="F160" s="137"/>
      <c r="G160" s="137"/>
      <c r="H160" s="137"/>
      <c r="I160" s="137"/>
      <c r="J160" s="137"/>
      <c r="K160" s="137"/>
      <c r="L160" s="137"/>
      <c r="M160" s="137"/>
      <c r="N160" s="137"/>
      <c r="O160" s="137"/>
      <c r="P160" s="137"/>
      <c r="Q160" s="137"/>
    </row>
    <row r="161" spans="2:17" x14ac:dyDescent="0.3">
      <c r="B161" s="137"/>
      <c r="C161" s="137"/>
      <c r="D161" s="137"/>
      <c r="E161" s="137"/>
      <c r="F161" s="137"/>
      <c r="G161" s="137"/>
      <c r="H161" s="137"/>
      <c r="I161" s="137"/>
      <c r="J161" s="137"/>
      <c r="K161" s="137"/>
      <c r="L161" s="137"/>
      <c r="M161" s="137"/>
      <c r="N161" s="137"/>
      <c r="O161" s="137"/>
      <c r="P161" s="137"/>
      <c r="Q161" s="137"/>
    </row>
    <row r="162" spans="2:17" x14ac:dyDescent="0.3">
      <c r="B162" s="137"/>
      <c r="C162" s="137"/>
      <c r="D162" s="137"/>
      <c r="E162" s="137"/>
      <c r="F162" s="137"/>
      <c r="G162" s="137"/>
      <c r="H162" s="137"/>
      <c r="I162" s="137"/>
      <c r="J162" s="137"/>
      <c r="K162" s="137"/>
      <c r="L162" s="137"/>
      <c r="M162" s="137"/>
      <c r="N162" s="137"/>
      <c r="O162" s="137"/>
      <c r="P162" s="137"/>
      <c r="Q162" s="137"/>
    </row>
    <row r="163" spans="2:17" x14ac:dyDescent="0.3">
      <c r="B163" s="137"/>
      <c r="C163" s="137"/>
      <c r="D163" s="137"/>
      <c r="E163" s="137"/>
      <c r="F163" s="137"/>
      <c r="G163" s="137"/>
      <c r="H163" s="137"/>
      <c r="I163" s="137"/>
      <c r="J163" s="137"/>
      <c r="K163" s="137"/>
      <c r="L163" s="137"/>
      <c r="M163" s="137"/>
      <c r="N163" s="137"/>
      <c r="O163" s="137"/>
      <c r="P163" s="137"/>
      <c r="Q163" s="137"/>
    </row>
    <row r="164" spans="2:17" x14ac:dyDescent="0.3">
      <c r="B164" s="137"/>
      <c r="C164" s="137"/>
      <c r="D164" s="137"/>
      <c r="E164" s="137"/>
      <c r="F164" s="137"/>
      <c r="G164" s="137"/>
      <c r="H164" s="137"/>
      <c r="I164" s="137"/>
      <c r="J164" s="137"/>
      <c r="K164" s="137"/>
      <c r="L164" s="137"/>
      <c r="M164" s="137"/>
      <c r="N164" s="137"/>
      <c r="O164" s="137"/>
      <c r="P164" s="137"/>
      <c r="Q164" s="137"/>
    </row>
    <row r="165" spans="2:17" x14ac:dyDescent="0.3">
      <c r="B165" s="137"/>
      <c r="C165" s="137"/>
      <c r="D165" s="137"/>
      <c r="E165" s="137"/>
      <c r="F165" s="137"/>
      <c r="G165" s="137"/>
      <c r="H165" s="137"/>
      <c r="I165" s="137"/>
      <c r="J165" s="137"/>
      <c r="K165" s="137"/>
      <c r="L165" s="137"/>
      <c r="M165" s="137"/>
      <c r="N165" s="137"/>
      <c r="O165" s="137"/>
      <c r="P165" s="137"/>
      <c r="Q165" s="137"/>
    </row>
    <row r="166" spans="2:17" x14ac:dyDescent="0.3">
      <c r="B166" s="137"/>
      <c r="C166" s="137"/>
      <c r="D166" s="137"/>
      <c r="E166" s="137"/>
      <c r="F166" s="137"/>
      <c r="G166" s="137"/>
      <c r="H166" s="137"/>
      <c r="I166" s="137"/>
      <c r="J166" s="137"/>
      <c r="K166" s="137"/>
      <c r="L166" s="137"/>
      <c r="M166" s="137"/>
      <c r="N166" s="137"/>
      <c r="O166" s="137"/>
      <c r="P166" s="137"/>
      <c r="Q166" s="137"/>
    </row>
    <row r="167" spans="2:17" x14ac:dyDescent="0.3">
      <c r="B167" s="137"/>
      <c r="C167" s="137"/>
      <c r="D167" s="137"/>
      <c r="E167" s="137"/>
      <c r="F167" s="137"/>
      <c r="G167" s="137"/>
      <c r="H167" s="137"/>
      <c r="I167" s="137"/>
      <c r="J167" s="137"/>
      <c r="K167" s="137"/>
      <c r="L167" s="137"/>
      <c r="M167" s="137"/>
      <c r="N167" s="137"/>
      <c r="O167" s="137"/>
      <c r="P167" s="137"/>
      <c r="Q167" s="137"/>
    </row>
    <row r="168" spans="2:17" x14ac:dyDescent="0.3">
      <c r="B168" s="137"/>
      <c r="C168" s="137"/>
      <c r="D168" s="137"/>
      <c r="E168" s="137"/>
      <c r="F168" s="137"/>
      <c r="G168" s="137"/>
      <c r="H168" s="137"/>
      <c r="I168" s="137"/>
      <c r="J168" s="137"/>
      <c r="K168" s="137"/>
      <c r="L168" s="137"/>
      <c r="M168" s="137"/>
      <c r="N168" s="137"/>
      <c r="O168" s="137"/>
      <c r="P168" s="137"/>
      <c r="Q168" s="137"/>
    </row>
    <row r="169" spans="2:17" x14ac:dyDescent="0.3">
      <c r="B169" s="137"/>
      <c r="C169" s="137"/>
      <c r="D169" s="137"/>
      <c r="E169" s="137"/>
      <c r="F169" s="137"/>
      <c r="G169" s="137"/>
      <c r="H169" s="137"/>
      <c r="I169" s="137"/>
      <c r="J169" s="137"/>
      <c r="K169" s="137"/>
      <c r="L169" s="137"/>
      <c r="M169" s="137"/>
      <c r="N169" s="137"/>
      <c r="O169" s="137"/>
      <c r="P169" s="137"/>
      <c r="Q169" s="137"/>
    </row>
    <row r="170" spans="2:17" x14ac:dyDescent="0.3">
      <c r="B170" s="137"/>
      <c r="C170" s="137"/>
      <c r="D170" s="137"/>
      <c r="E170" s="137"/>
      <c r="F170" s="137"/>
      <c r="G170" s="137"/>
      <c r="H170" s="137"/>
      <c r="I170" s="137"/>
      <c r="J170" s="137"/>
      <c r="K170" s="137"/>
      <c r="L170" s="137"/>
      <c r="M170" s="137"/>
      <c r="N170" s="137"/>
      <c r="O170" s="137"/>
      <c r="P170" s="137"/>
      <c r="Q170" s="137"/>
    </row>
    <row r="171" spans="2:17" x14ac:dyDescent="0.3">
      <c r="B171" s="137"/>
      <c r="C171" s="137"/>
      <c r="D171" s="137"/>
      <c r="E171" s="137"/>
      <c r="F171" s="137"/>
      <c r="G171" s="137"/>
      <c r="H171" s="137"/>
      <c r="I171" s="137"/>
      <c r="J171" s="137"/>
      <c r="K171" s="137"/>
      <c r="L171" s="137"/>
      <c r="M171" s="137"/>
      <c r="N171" s="137"/>
      <c r="O171" s="137"/>
      <c r="P171" s="137"/>
      <c r="Q171" s="137"/>
    </row>
    <row r="172" spans="2:17" x14ac:dyDescent="0.3">
      <c r="B172" s="137"/>
      <c r="C172" s="137"/>
      <c r="D172" s="137"/>
      <c r="E172" s="137"/>
      <c r="F172" s="137"/>
      <c r="G172" s="137"/>
      <c r="H172" s="137"/>
      <c r="I172" s="137"/>
      <c r="J172" s="137"/>
      <c r="K172" s="137"/>
      <c r="L172" s="137"/>
      <c r="M172" s="137"/>
      <c r="N172" s="137"/>
      <c r="O172" s="137"/>
      <c r="P172" s="137"/>
      <c r="Q172" s="137"/>
    </row>
    <row r="173" spans="2:17" x14ac:dyDescent="0.3">
      <c r="B173" s="137"/>
      <c r="C173" s="137"/>
      <c r="D173" s="137"/>
      <c r="E173" s="137"/>
      <c r="F173" s="137"/>
      <c r="G173" s="137"/>
      <c r="H173" s="137"/>
      <c r="I173" s="137"/>
      <c r="J173" s="137"/>
      <c r="K173" s="137"/>
      <c r="L173" s="137"/>
      <c r="M173" s="137"/>
      <c r="N173" s="137"/>
      <c r="O173" s="137"/>
      <c r="P173" s="137"/>
      <c r="Q173" s="137"/>
    </row>
    <row r="174" spans="2:17" x14ac:dyDescent="0.3">
      <c r="B174" s="137"/>
      <c r="C174" s="137"/>
      <c r="D174" s="137"/>
      <c r="E174" s="137"/>
      <c r="F174" s="137"/>
      <c r="G174" s="137"/>
      <c r="H174" s="137"/>
      <c r="I174" s="137"/>
      <c r="J174" s="137"/>
      <c r="K174" s="137"/>
      <c r="L174" s="137"/>
      <c r="M174" s="137"/>
      <c r="N174" s="137"/>
      <c r="O174" s="137"/>
      <c r="P174" s="137"/>
      <c r="Q174" s="137"/>
    </row>
    <row r="175" spans="2:17" x14ac:dyDescent="0.3">
      <c r="B175" s="137"/>
      <c r="C175" s="137"/>
      <c r="D175" s="137"/>
      <c r="E175" s="137"/>
      <c r="F175" s="137"/>
      <c r="G175" s="137"/>
      <c r="H175" s="137"/>
      <c r="I175" s="137"/>
      <c r="J175" s="137"/>
      <c r="K175" s="137"/>
      <c r="L175" s="137"/>
      <c r="M175" s="137"/>
      <c r="N175" s="137"/>
      <c r="O175" s="137"/>
      <c r="P175" s="137"/>
      <c r="Q175" s="137"/>
    </row>
    <row r="176" spans="2:17" x14ac:dyDescent="0.3">
      <c r="B176" s="137"/>
      <c r="C176" s="137"/>
      <c r="D176" s="137"/>
      <c r="E176" s="137"/>
      <c r="F176" s="137"/>
      <c r="G176" s="137"/>
      <c r="H176" s="137"/>
      <c r="I176" s="137"/>
      <c r="J176" s="137"/>
      <c r="K176" s="137"/>
      <c r="L176" s="137"/>
      <c r="M176" s="137"/>
      <c r="N176" s="137"/>
      <c r="O176" s="137"/>
      <c r="P176" s="137"/>
      <c r="Q176" s="137"/>
    </row>
    <row r="177" spans="2:17" x14ac:dyDescent="0.3">
      <c r="B177" s="137"/>
      <c r="C177" s="137"/>
      <c r="D177" s="137"/>
      <c r="E177" s="137"/>
      <c r="F177" s="137"/>
      <c r="G177" s="137"/>
      <c r="H177" s="137"/>
      <c r="I177" s="137"/>
      <c r="J177" s="137"/>
      <c r="K177" s="137"/>
      <c r="L177" s="137"/>
      <c r="M177" s="137"/>
      <c r="N177" s="137"/>
      <c r="O177" s="137"/>
      <c r="P177" s="137"/>
      <c r="Q177" s="137"/>
    </row>
    <row r="178" spans="2:17" x14ac:dyDescent="0.3">
      <c r="B178" s="137"/>
      <c r="C178" s="137"/>
      <c r="D178" s="137"/>
      <c r="E178" s="137"/>
      <c r="F178" s="137"/>
      <c r="G178" s="137"/>
      <c r="H178" s="137"/>
      <c r="I178" s="137"/>
      <c r="J178" s="137"/>
      <c r="K178" s="137"/>
      <c r="L178" s="137"/>
      <c r="M178" s="137"/>
      <c r="N178" s="137"/>
      <c r="O178" s="137"/>
      <c r="P178" s="137"/>
      <c r="Q178" s="137"/>
    </row>
    <row r="179" spans="2:17" x14ac:dyDescent="0.3">
      <c r="B179" s="137"/>
      <c r="C179" s="137"/>
      <c r="D179" s="137"/>
      <c r="E179" s="137"/>
      <c r="F179" s="137"/>
      <c r="G179" s="137"/>
      <c r="H179" s="137"/>
      <c r="I179" s="137"/>
      <c r="J179" s="137"/>
      <c r="K179" s="137"/>
      <c r="L179" s="137"/>
      <c r="M179" s="137"/>
      <c r="N179" s="137"/>
      <c r="O179" s="137"/>
      <c r="P179" s="137"/>
      <c r="Q179" s="137"/>
    </row>
    <row r="180" spans="2:17" x14ac:dyDescent="0.3">
      <c r="B180" s="137"/>
      <c r="C180" s="137"/>
      <c r="D180" s="137"/>
      <c r="E180" s="137"/>
      <c r="F180" s="137"/>
      <c r="G180" s="137"/>
      <c r="H180" s="137"/>
      <c r="I180" s="137"/>
      <c r="J180" s="137"/>
      <c r="K180" s="137"/>
      <c r="L180" s="137"/>
      <c r="M180" s="137"/>
      <c r="N180" s="137"/>
      <c r="O180" s="137"/>
      <c r="P180" s="137"/>
      <c r="Q180" s="137"/>
    </row>
    <row r="181" spans="2:17" x14ac:dyDescent="0.3">
      <c r="B181" s="137"/>
      <c r="C181" s="137"/>
      <c r="D181" s="137"/>
      <c r="E181" s="137"/>
      <c r="F181" s="137"/>
      <c r="G181" s="137"/>
      <c r="H181" s="137"/>
      <c r="I181" s="137"/>
      <c r="J181" s="137"/>
      <c r="K181" s="137"/>
      <c r="L181" s="137"/>
      <c r="M181" s="137"/>
      <c r="N181" s="137"/>
      <c r="O181" s="137"/>
      <c r="P181" s="137"/>
      <c r="Q181" s="137"/>
    </row>
    <row r="182" spans="2:17" x14ac:dyDescent="0.3">
      <c r="B182" s="137"/>
      <c r="C182" s="137"/>
      <c r="D182" s="137"/>
      <c r="E182" s="137"/>
      <c r="F182" s="137"/>
      <c r="G182" s="137"/>
      <c r="H182" s="137"/>
      <c r="I182" s="137"/>
      <c r="J182" s="137"/>
      <c r="K182" s="137"/>
      <c r="L182" s="137"/>
      <c r="M182" s="137"/>
      <c r="N182" s="137"/>
      <c r="O182" s="137"/>
      <c r="P182" s="137"/>
      <c r="Q182" s="137"/>
    </row>
    <row r="183" spans="2:17" x14ac:dyDescent="0.3">
      <c r="B183" s="137"/>
      <c r="C183" s="137"/>
      <c r="D183" s="137"/>
      <c r="E183" s="137"/>
      <c r="F183" s="137"/>
      <c r="G183" s="137"/>
      <c r="H183" s="137"/>
      <c r="I183" s="137"/>
      <c r="J183" s="137"/>
      <c r="K183" s="137"/>
      <c r="L183" s="137"/>
      <c r="M183" s="137"/>
      <c r="N183" s="137"/>
      <c r="O183" s="137"/>
      <c r="P183" s="137"/>
      <c r="Q183" s="137"/>
    </row>
    <row r="184" spans="2:17" x14ac:dyDescent="0.3">
      <c r="B184" s="137"/>
      <c r="C184" s="137"/>
      <c r="D184" s="137"/>
      <c r="E184" s="137"/>
      <c r="F184" s="137"/>
      <c r="G184" s="137"/>
      <c r="H184" s="137"/>
      <c r="I184" s="137"/>
      <c r="J184" s="137"/>
      <c r="K184" s="137"/>
      <c r="L184" s="137"/>
      <c r="M184" s="137"/>
      <c r="N184" s="137"/>
      <c r="O184" s="137"/>
      <c r="P184" s="137"/>
      <c r="Q184" s="137"/>
    </row>
    <row r="185" spans="2:17" x14ac:dyDescent="0.3">
      <c r="B185" s="137"/>
      <c r="C185" s="137"/>
      <c r="D185" s="137"/>
      <c r="E185" s="137"/>
      <c r="F185" s="137"/>
      <c r="G185" s="137"/>
      <c r="H185" s="137"/>
      <c r="I185" s="137"/>
      <c r="J185" s="137"/>
      <c r="K185" s="137"/>
      <c r="L185" s="137"/>
      <c r="M185" s="137"/>
      <c r="N185" s="137"/>
      <c r="O185" s="137"/>
      <c r="P185" s="137"/>
      <c r="Q185" s="137"/>
    </row>
    <row r="186" spans="2:17" x14ac:dyDescent="0.3">
      <c r="B186" s="137"/>
      <c r="C186" s="137"/>
      <c r="D186" s="137"/>
      <c r="E186" s="137"/>
      <c r="F186" s="137"/>
      <c r="G186" s="137"/>
      <c r="H186" s="137"/>
      <c r="I186" s="137"/>
      <c r="J186" s="137"/>
      <c r="K186" s="137"/>
      <c r="L186" s="137"/>
      <c r="M186" s="137"/>
      <c r="N186" s="137"/>
      <c r="O186" s="137"/>
      <c r="P186" s="137"/>
      <c r="Q186" s="137"/>
    </row>
    <row r="187" spans="2:17" x14ac:dyDescent="0.3">
      <c r="B187" s="137"/>
      <c r="C187" s="137"/>
      <c r="D187" s="137"/>
      <c r="E187" s="137"/>
      <c r="F187" s="137"/>
      <c r="G187" s="137"/>
      <c r="H187" s="137"/>
      <c r="I187" s="137"/>
      <c r="J187" s="137"/>
      <c r="K187" s="137"/>
      <c r="L187" s="137"/>
      <c r="M187" s="137"/>
      <c r="N187" s="137"/>
      <c r="O187" s="137"/>
      <c r="P187" s="137"/>
      <c r="Q187" s="137"/>
    </row>
    <row r="188" spans="2:17" x14ac:dyDescent="0.3">
      <c r="B188" s="137"/>
      <c r="C188" s="137"/>
      <c r="D188" s="137"/>
      <c r="E188" s="137"/>
      <c r="F188" s="137"/>
      <c r="G188" s="137"/>
      <c r="H188" s="137"/>
      <c r="I188" s="137"/>
      <c r="J188" s="137"/>
      <c r="K188" s="137"/>
      <c r="L188" s="137"/>
      <c r="M188" s="137"/>
      <c r="N188" s="137"/>
      <c r="O188" s="137"/>
      <c r="P188" s="137"/>
      <c r="Q188" s="137"/>
    </row>
    <row r="189" spans="2:17" x14ac:dyDescent="0.3">
      <c r="B189" s="137"/>
      <c r="C189" s="137"/>
      <c r="D189" s="137"/>
      <c r="E189" s="137"/>
      <c r="F189" s="137"/>
      <c r="G189" s="137"/>
      <c r="H189" s="137"/>
      <c r="I189" s="137"/>
      <c r="J189" s="137"/>
      <c r="K189" s="137"/>
      <c r="L189" s="137"/>
      <c r="M189" s="137"/>
      <c r="N189" s="137"/>
      <c r="O189" s="137"/>
      <c r="P189" s="137"/>
      <c r="Q189" s="137"/>
    </row>
    <row r="190" spans="2:17" x14ac:dyDescent="0.3">
      <c r="B190" s="137"/>
      <c r="C190" s="137"/>
      <c r="D190" s="137"/>
      <c r="E190" s="137"/>
      <c r="F190" s="137"/>
      <c r="G190" s="137"/>
      <c r="H190" s="137"/>
      <c r="I190" s="137"/>
      <c r="J190" s="137"/>
      <c r="K190" s="137"/>
      <c r="L190" s="137"/>
      <c r="M190" s="137"/>
      <c r="N190" s="137"/>
      <c r="O190" s="137"/>
      <c r="P190" s="137"/>
      <c r="Q190" s="137"/>
    </row>
    <row r="191" spans="2:17" x14ac:dyDescent="0.3">
      <c r="B191" s="137"/>
      <c r="C191" s="137"/>
      <c r="D191" s="137"/>
      <c r="E191" s="137"/>
      <c r="F191" s="137"/>
      <c r="G191" s="137"/>
      <c r="H191" s="137"/>
      <c r="I191" s="137"/>
      <c r="J191" s="137"/>
      <c r="K191" s="137"/>
      <c r="L191" s="137"/>
      <c r="M191" s="137"/>
      <c r="N191" s="137"/>
      <c r="O191" s="137"/>
      <c r="P191" s="137"/>
      <c r="Q191" s="137"/>
    </row>
    <row r="192" spans="2:17" x14ac:dyDescent="0.3">
      <c r="B192" s="137"/>
      <c r="C192" s="137"/>
      <c r="D192" s="137"/>
      <c r="E192" s="137"/>
      <c r="F192" s="137"/>
      <c r="G192" s="137"/>
      <c r="H192" s="137"/>
      <c r="I192" s="137"/>
      <c r="J192" s="137"/>
      <c r="K192" s="137"/>
      <c r="L192" s="137"/>
      <c r="M192" s="137"/>
      <c r="N192" s="137"/>
      <c r="O192" s="137"/>
      <c r="P192" s="137"/>
      <c r="Q192" s="137"/>
    </row>
    <row r="193" spans="2:17" x14ac:dyDescent="0.3">
      <c r="B193" s="137"/>
      <c r="C193" s="137"/>
      <c r="D193" s="137"/>
      <c r="E193" s="137"/>
      <c r="F193" s="137"/>
      <c r="G193" s="137"/>
      <c r="H193" s="137"/>
      <c r="I193" s="137"/>
      <c r="J193" s="137"/>
      <c r="K193" s="137"/>
      <c r="L193" s="137"/>
      <c r="M193" s="137"/>
      <c r="N193" s="137"/>
      <c r="O193" s="137"/>
      <c r="P193" s="137"/>
      <c r="Q193" s="137"/>
    </row>
    <row r="194" spans="2:17" x14ac:dyDescent="0.3">
      <c r="B194" s="137"/>
      <c r="C194" s="137"/>
      <c r="D194" s="137"/>
      <c r="E194" s="137"/>
      <c r="F194" s="137"/>
      <c r="G194" s="137"/>
      <c r="H194" s="137"/>
      <c r="I194" s="137"/>
      <c r="J194" s="137"/>
      <c r="K194" s="137"/>
      <c r="L194" s="137"/>
      <c r="M194" s="137"/>
      <c r="N194" s="137"/>
      <c r="O194" s="137"/>
      <c r="P194" s="137"/>
      <c r="Q194" s="137"/>
    </row>
    <row r="195" spans="2:17" x14ac:dyDescent="0.3">
      <c r="B195" s="137"/>
      <c r="C195" s="137"/>
      <c r="D195" s="137"/>
      <c r="E195" s="137"/>
      <c r="F195" s="137"/>
      <c r="G195" s="137"/>
      <c r="H195" s="137"/>
      <c r="I195" s="137"/>
      <c r="J195" s="137"/>
      <c r="K195" s="137"/>
      <c r="L195" s="137"/>
      <c r="M195" s="137"/>
      <c r="N195" s="137"/>
      <c r="O195" s="137"/>
      <c r="P195" s="137"/>
      <c r="Q195" s="137"/>
    </row>
    <row r="196" spans="2:17" x14ac:dyDescent="0.3">
      <c r="B196" s="137"/>
      <c r="C196" s="137"/>
      <c r="D196" s="137"/>
      <c r="E196" s="137"/>
      <c r="F196" s="137"/>
      <c r="G196" s="137"/>
      <c r="H196" s="137"/>
      <c r="I196" s="137"/>
      <c r="J196" s="137"/>
      <c r="K196" s="137"/>
      <c r="L196" s="137"/>
      <c r="M196" s="137"/>
      <c r="N196" s="137"/>
      <c r="O196" s="137"/>
      <c r="P196" s="137"/>
      <c r="Q196" s="137"/>
    </row>
    <row r="197" spans="2:17" x14ac:dyDescent="0.3">
      <c r="B197" s="137"/>
      <c r="C197" s="137"/>
      <c r="D197" s="137"/>
      <c r="E197" s="137"/>
      <c r="F197" s="137"/>
      <c r="G197" s="137"/>
      <c r="H197" s="137"/>
      <c r="I197" s="137"/>
      <c r="J197" s="137"/>
      <c r="K197" s="137"/>
      <c r="L197" s="137"/>
      <c r="M197" s="137"/>
      <c r="N197" s="137"/>
      <c r="O197" s="137"/>
      <c r="P197" s="137"/>
      <c r="Q197" s="137"/>
    </row>
    <row r="198" spans="2:17" x14ac:dyDescent="0.3">
      <c r="B198" s="137"/>
      <c r="C198" s="137"/>
      <c r="D198" s="137"/>
      <c r="E198" s="137"/>
      <c r="F198" s="137"/>
      <c r="G198" s="137"/>
      <c r="H198" s="137"/>
      <c r="I198" s="137"/>
      <c r="J198" s="137"/>
      <c r="K198" s="137"/>
      <c r="L198" s="137"/>
      <c r="M198" s="137"/>
      <c r="N198" s="137"/>
      <c r="O198" s="137"/>
      <c r="P198" s="137"/>
      <c r="Q198" s="137"/>
    </row>
    <row r="199" spans="2:17" x14ac:dyDescent="0.3">
      <c r="B199" s="137"/>
      <c r="C199" s="137"/>
      <c r="D199" s="137"/>
      <c r="E199" s="137"/>
      <c r="F199" s="137"/>
      <c r="G199" s="137"/>
      <c r="H199" s="137"/>
      <c r="I199" s="137"/>
      <c r="J199" s="137"/>
      <c r="K199" s="137"/>
      <c r="L199" s="137"/>
      <c r="M199" s="137"/>
      <c r="N199" s="137"/>
      <c r="O199" s="137"/>
      <c r="P199" s="137"/>
      <c r="Q199" s="137"/>
    </row>
    <row r="200" spans="2:17" x14ac:dyDescent="0.3">
      <c r="B200" s="137"/>
      <c r="C200" s="137"/>
      <c r="D200" s="137"/>
      <c r="E200" s="137"/>
      <c r="F200" s="137"/>
      <c r="G200" s="137"/>
      <c r="H200" s="137"/>
      <c r="I200" s="137"/>
      <c r="J200" s="137"/>
      <c r="K200" s="137"/>
      <c r="L200" s="137"/>
      <c r="M200" s="137"/>
      <c r="N200" s="137"/>
      <c r="O200" s="137"/>
      <c r="P200" s="137"/>
      <c r="Q200" s="137"/>
    </row>
    <row r="201" spans="2:17" x14ac:dyDescent="0.3">
      <c r="B201" s="137"/>
      <c r="C201" s="137"/>
      <c r="D201" s="137"/>
      <c r="E201" s="137"/>
      <c r="F201" s="137"/>
      <c r="G201" s="137"/>
      <c r="H201" s="137"/>
      <c r="I201" s="137"/>
      <c r="J201" s="137"/>
      <c r="K201" s="137"/>
      <c r="L201" s="137"/>
      <c r="M201" s="137"/>
      <c r="N201" s="137"/>
      <c r="O201" s="137"/>
      <c r="P201" s="137"/>
      <c r="Q201" s="137"/>
    </row>
    <row r="202" spans="2:17" x14ac:dyDescent="0.3">
      <c r="B202" s="137"/>
      <c r="C202" s="137"/>
      <c r="D202" s="137"/>
      <c r="E202" s="137"/>
      <c r="F202" s="137"/>
      <c r="G202" s="137"/>
      <c r="H202" s="137"/>
      <c r="I202" s="137"/>
      <c r="J202" s="137"/>
      <c r="K202" s="137"/>
      <c r="L202" s="137"/>
      <c r="M202" s="137"/>
      <c r="N202" s="137"/>
      <c r="O202" s="137"/>
      <c r="P202" s="137"/>
      <c r="Q202" s="137"/>
    </row>
    <row r="203" spans="2:17" x14ac:dyDescent="0.3">
      <c r="B203" s="137"/>
      <c r="C203" s="137"/>
      <c r="D203" s="137"/>
      <c r="E203" s="137"/>
      <c r="F203" s="137"/>
      <c r="G203" s="137"/>
      <c r="H203" s="137"/>
      <c r="I203" s="137"/>
      <c r="J203" s="137"/>
      <c r="K203" s="137"/>
      <c r="L203" s="137"/>
      <c r="M203" s="137"/>
      <c r="N203" s="137"/>
      <c r="O203" s="137"/>
      <c r="P203" s="137"/>
      <c r="Q203" s="137"/>
    </row>
    <row r="204" spans="2:17" x14ac:dyDescent="0.3">
      <c r="B204" s="137"/>
      <c r="C204" s="137"/>
      <c r="D204" s="137"/>
      <c r="E204" s="137"/>
      <c r="F204" s="137"/>
      <c r="G204" s="137"/>
      <c r="H204" s="137"/>
      <c r="I204" s="137"/>
      <c r="J204" s="137"/>
      <c r="K204" s="137"/>
      <c r="L204" s="137"/>
      <c r="M204" s="137"/>
      <c r="N204" s="137"/>
      <c r="O204" s="137"/>
      <c r="P204" s="137"/>
      <c r="Q204" s="137"/>
    </row>
    <row r="205" spans="2:17" x14ac:dyDescent="0.3">
      <c r="B205" s="137"/>
      <c r="C205" s="137"/>
      <c r="D205" s="137"/>
      <c r="E205" s="137"/>
      <c r="F205" s="137"/>
      <c r="G205" s="137"/>
      <c r="H205" s="137"/>
      <c r="I205" s="137"/>
      <c r="J205" s="137"/>
      <c r="K205" s="137"/>
      <c r="L205" s="137"/>
      <c r="M205" s="137"/>
      <c r="N205" s="137"/>
      <c r="O205" s="137"/>
      <c r="P205" s="137"/>
      <c r="Q205" s="137"/>
    </row>
    <row r="206" spans="2:17" x14ac:dyDescent="0.3">
      <c r="B206" s="137"/>
      <c r="C206" s="137"/>
      <c r="D206" s="137"/>
      <c r="E206" s="137"/>
      <c r="F206" s="137"/>
      <c r="G206" s="137"/>
      <c r="H206" s="137"/>
      <c r="I206" s="137"/>
      <c r="J206" s="137"/>
      <c r="K206" s="137"/>
      <c r="L206" s="137"/>
      <c r="M206" s="137"/>
      <c r="N206" s="137"/>
      <c r="O206" s="137"/>
      <c r="P206" s="137"/>
      <c r="Q206" s="137"/>
    </row>
    <row r="207" spans="2:17" x14ac:dyDescent="0.3">
      <c r="B207" s="137"/>
      <c r="C207" s="137"/>
      <c r="D207" s="137"/>
      <c r="E207" s="137"/>
      <c r="F207" s="137"/>
      <c r="G207" s="137"/>
      <c r="H207" s="137"/>
      <c r="I207" s="137"/>
      <c r="J207" s="137"/>
      <c r="K207" s="137"/>
      <c r="L207" s="137"/>
      <c r="M207" s="137"/>
      <c r="N207" s="137"/>
      <c r="O207" s="137"/>
      <c r="P207" s="137"/>
      <c r="Q207" s="137"/>
    </row>
    <row r="208" spans="2:17" x14ac:dyDescent="0.3">
      <c r="B208" s="137"/>
      <c r="C208" s="137"/>
      <c r="D208" s="137"/>
      <c r="E208" s="137"/>
      <c r="F208" s="137"/>
      <c r="G208" s="137"/>
      <c r="H208" s="137"/>
      <c r="I208" s="137"/>
      <c r="J208" s="137"/>
      <c r="K208" s="137"/>
      <c r="L208" s="137"/>
      <c r="M208" s="137"/>
      <c r="N208" s="137"/>
      <c r="O208" s="137"/>
      <c r="P208" s="137"/>
      <c r="Q208" s="137"/>
    </row>
    <row r="209" spans="2:17" x14ac:dyDescent="0.3">
      <c r="B209" s="137"/>
      <c r="C209" s="137"/>
      <c r="D209" s="137"/>
      <c r="E209" s="137"/>
      <c r="F209" s="137"/>
      <c r="G209" s="137"/>
      <c r="H209" s="137"/>
      <c r="I209" s="137"/>
      <c r="J209" s="137"/>
      <c r="K209" s="137"/>
      <c r="L209" s="137"/>
      <c r="M209" s="137"/>
      <c r="N209" s="137"/>
      <c r="O209" s="137"/>
      <c r="P209" s="137"/>
      <c r="Q209" s="137"/>
    </row>
    <row r="210" spans="2:17" x14ac:dyDescent="0.3">
      <c r="B210" s="137"/>
      <c r="C210" s="137"/>
      <c r="D210" s="137"/>
      <c r="E210" s="137"/>
      <c r="F210" s="137"/>
      <c r="G210" s="137"/>
      <c r="H210" s="137"/>
      <c r="I210" s="137"/>
      <c r="J210" s="137"/>
      <c r="K210" s="137"/>
      <c r="L210" s="137"/>
      <c r="M210" s="137"/>
      <c r="N210" s="137"/>
      <c r="O210" s="137"/>
      <c r="P210" s="137"/>
      <c r="Q210" s="137"/>
    </row>
    <row r="211" spans="2:17" x14ac:dyDescent="0.3">
      <c r="B211" s="137"/>
      <c r="C211" s="137"/>
      <c r="D211" s="137"/>
      <c r="E211" s="137"/>
      <c r="F211" s="137"/>
      <c r="G211" s="137"/>
      <c r="H211" s="137"/>
      <c r="I211" s="137"/>
      <c r="J211" s="137"/>
      <c r="K211" s="137"/>
      <c r="L211" s="137"/>
      <c r="M211" s="137"/>
      <c r="N211" s="137"/>
      <c r="O211" s="137"/>
      <c r="P211" s="137"/>
      <c r="Q211" s="137"/>
    </row>
    <row r="212" spans="2:17" x14ac:dyDescent="0.3">
      <c r="B212" s="137"/>
      <c r="C212" s="137"/>
      <c r="D212" s="137"/>
      <c r="E212" s="137"/>
      <c r="F212" s="137"/>
      <c r="G212" s="137"/>
      <c r="H212" s="137"/>
      <c r="I212" s="137"/>
      <c r="J212" s="137"/>
      <c r="K212" s="137"/>
      <c r="L212" s="137"/>
      <c r="M212" s="137"/>
      <c r="N212" s="137"/>
      <c r="O212" s="137"/>
      <c r="P212" s="137"/>
      <c r="Q212" s="137"/>
    </row>
    <row r="213" spans="2:17" x14ac:dyDescent="0.3">
      <c r="B213" s="137"/>
      <c r="C213" s="137"/>
      <c r="D213" s="137"/>
      <c r="E213" s="137"/>
      <c r="F213" s="137"/>
      <c r="G213" s="137"/>
      <c r="H213" s="137"/>
      <c r="I213" s="137"/>
      <c r="J213" s="137"/>
      <c r="K213" s="137"/>
      <c r="L213" s="137"/>
      <c r="M213" s="137"/>
      <c r="N213" s="137"/>
      <c r="O213" s="137"/>
      <c r="P213" s="137"/>
      <c r="Q213" s="137"/>
    </row>
    <row r="214" spans="2:17" x14ac:dyDescent="0.3">
      <c r="B214" s="137"/>
      <c r="C214" s="137"/>
      <c r="D214" s="137"/>
      <c r="E214" s="137"/>
      <c r="F214" s="137"/>
      <c r="G214" s="137"/>
      <c r="H214" s="137"/>
      <c r="I214" s="137"/>
      <c r="J214" s="137"/>
      <c r="K214" s="137"/>
      <c r="L214" s="137"/>
      <c r="M214" s="137"/>
      <c r="N214" s="137"/>
      <c r="O214" s="137"/>
      <c r="P214" s="137"/>
      <c r="Q214" s="137"/>
    </row>
    <row r="215" spans="2:17" x14ac:dyDescent="0.3">
      <c r="B215" s="137"/>
      <c r="C215" s="137"/>
      <c r="D215" s="137"/>
      <c r="E215" s="137"/>
      <c r="F215" s="137"/>
      <c r="G215" s="137"/>
      <c r="H215" s="137"/>
      <c r="I215" s="137"/>
      <c r="J215" s="137"/>
      <c r="K215" s="137"/>
      <c r="L215" s="137"/>
      <c r="M215" s="137"/>
      <c r="N215" s="137"/>
      <c r="O215" s="137"/>
      <c r="P215" s="137"/>
      <c r="Q215" s="137"/>
    </row>
    <row r="216" spans="2:17" x14ac:dyDescent="0.3">
      <c r="B216" s="137"/>
      <c r="C216" s="137"/>
      <c r="D216" s="137"/>
      <c r="E216" s="137"/>
      <c r="F216" s="137"/>
      <c r="G216" s="137"/>
      <c r="H216" s="137"/>
      <c r="I216" s="137"/>
      <c r="J216" s="137"/>
      <c r="K216" s="137"/>
      <c r="L216" s="137"/>
      <c r="M216" s="137"/>
      <c r="N216" s="137"/>
      <c r="O216" s="137"/>
      <c r="P216" s="137"/>
      <c r="Q216" s="137"/>
    </row>
    <row r="217" spans="2:17" x14ac:dyDescent="0.3">
      <c r="B217" s="137"/>
      <c r="C217" s="137"/>
      <c r="D217" s="137"/>
      <c r="E217" s="137"/>
      <c r="F217" s="137"/>
      <c r="G217" s="137"/>
      <c r="H217" s="137"/>
      <c r="I217" s="137"/>
      <c r="J217" s="137"/>
      <c r="K217" s="137"/>
      <c r="L217" s="137"/>
      <c r="M217" s="137"/>
      <c r="N217" s="137"/>
      <c r="O217" s="137"/>
      <c r="P217" s="137"/>
      <c r="Q217" s="137"/>
    </row>
    <row r="218" spans="2:17" x14ac:dyDescent="0.3">
      <c r="B218" s="137"/>
      <c r="C218" s="137"/>
      <c r="D218" s="137"/>
      <c r="E218" s="137"/>
      <c r="F218" s="137"/>
      <c r="G218" s="137"/>
      <c r="H218" s="137"/>
      <c r="I218" s="137"/>
      <c r="J218" s="137"/>
      <c r="K218" s="137"/>
      <c r="L218" s="137"/>
      <c r="M218" s="137"/>
      <c r="N218" s="137"/>
      <c r="O218" s="137"/>
      <c r="P218" s="137"/>
      <c r="Q218" s="137"/>
    </row>
    <row r="219" spans="2:17" x14ac:dyDescent="0.3">
      <c r="B219" s="137"/>
      <c r="C219" s="137"/>
      <c r="D219" s="137"/>
      <c r="E219" s="137"/>
      <c r="F219" s="137"/>
      <c r="G219" s="137"/>
      <c r="H219" s="137"/>
      <c r="I219" s="137"/>
      <c r="J219" s="137"/>
      <c r="K219" s="137"/>
      <c r="L219" s="137"/>
      <c r="M219" s="137"/>
      <c r="N219" s="137"/>
      <c r="O219" s="137"/>
      <c r="P219" s="137"/>
      <c r="Q219" s="137"/>
    </row>
    <row r="220" spans="2:17" x14ac:dyDescent="0.3">
      <c r="B220" s="137"/>
      <c r="C220" s="137"/>
      <c r="D220" s="137"/>
      <c r="E220" s="137"/>
      <c r="F220" s="137"/>
      <c r="G220" s="137"/>
      <c r="H220" s="137"/>
      <c r="I220" s="137"/>
      <c r="J220" s="137"/>
      <c r="K220" s="137"/>
      <c r="L220" s="137"/>
      <c r="M220" s="137"/>
      <c r="N220" s="137"/>
      <c r="O220" s="137"/>
      <c r="P220" s="137"/>
      <c r="Q220" s="137"/>
    </row>
    <row r="221" spans="2:17" x14ac:dyDescent="0.3">
      <c r="B221" s="137"/>
      <c r="C221" s="137"/>
      <c r="D221" s="137"/>
      <c r="E221" s="137"/>
      <c r="F221" s="137"/>
      <c r="G221" s="137"/>
      <c r="H221" s="137"/>
      <c r="I221" s="137"/>
      <c r="J221" s="137"/>
      <c r="K221" s="137"/>
      <c r="L221" s="137"/>
      <c r="M221" s="137"/>
      <c r="N221" s="137"/>
      <c r="O221" s="137"/>
      <c r="P221" s="137"/>
      <c r="Q221" s="137"/>
    </row>
    <row r="222" spans="2:17" x14ac:dyDescent="0.3">
      <c r="B222" s="137"/>
      <c r="C222" s="137"/>
      <c r="D222" s="137"/>
      <c r="E222" s="137"/>
      <c r="F222" s="137"/>
      <c r="G222" s="137"/>
      <c r="H222" s="137"/>
      <c r="I222" s="137"/>
      <c r="J222" s="137"/>
      <c r="K222" s="137"/>
      <c r="L222" s="137"/>
      <c r="M222" s="137"/>
      <c r="N222" s="137"/>
      <c r="O222" s="137"/>
      <c r="P222" s="137"/>
      <c r="Q222" s="137"/>
    </row>
    <row r="223" spans="2:17" x14ac:dyDescent="0.3">
      <c r="B223" s="137"/>
      <c r="C223" s="137"/>
      <c r="D223" s="137"/>
      <c r="E223" s="137"/>
      <c r="F223" s="137"/>
      <c r="G223" s="137"/>
      <c r="H223" s="137"/>
      <c r="I223" s="137"/>
      <c r="J223" s="137"/>
      <c r="K223" s="137"/>
      <c r="L223" s="137"/>
      <c r="M223" s="137"/>
      <c r="N223" s="137"/>
      <c r="O223" s="137"/>
      <c r="P223" s="137"/>
      <c r="Q223" s="137"/>
    </row>
    <row r="224" spans="2:17" x14ac:dyDescent="0.3">
      <c r="B224" s="137"/>
      <c r="C224" s="137"/>
      <c r="D224" s="137"/>
      <c r="E224" s="137"/>
      <c r="F224" s="137"/>
      <c r="G224" s="137"/>
      <c r="H224" s="137"/>
      <c r="I224" s="137"/>
      <c r="J224" s="137"/>
      <c r="K224" s="137"/>
      <c r="L224" s="137"/>
      <c r="M224" s="137"/>
      <c r="N224" s="137"/>
      <c r="O224" s="137"/>
      <c r="P224" s="137"/>
      <c r="Q224" s="137"/>
    </row>
    <row r="225" spans="2:17" x14ac:dyDescent="0.3">
      <c r="B225" s="137"/>
      <c r="C225" s="137"/>
      <c r="D225" s="137"/>
      <c r="E225" s="137"/>
      <c r="F225" s="137"/>
      <c r="G225" s="137"/>
      <c r="H225" s="137"/>
      <c r="I225" s="137"/>
      <c r="J225" s="137"/>
      <c r="K225" s="137"/>
      <c r="L225" s="137"/>
      <c r="M225" s="137"/>
      <c r="N225" s="137"/>
      <c r="O225" s="137"/>
      <c r="P225" s="137"/>
      <c r="Q225" s="137"/>
    </row>
    <row r="226" spans="2:17" x14ac:dyDescent="0.3">
      <c r="B226" s="137"/>
      <c r="C226" s="137"/>
      <c r="D226" s="137"/>
      <c r="E226" s="137"/>
      <c r="F226" s="137"/>
      <c r="G226" s="137"/>
      <c r="H226" s="137"/>
      <c r="I226" s="137"/>
      <c r="J226" s="137"/>
      <c r="K226" s="137"/>
      <c r="L226" s="137"/>
      <c r="M226" s="137"/>
      <c r="N226" s="137"/>
      <c r="O226" s="137"/>
      <c r="P226" s="137"/>
      <c r="Q226" s="137"/>
    </row>
    <row r="227" spans="2:17" x14ac:dyDescent="0.3">
      <c r="B227" s="137"/>
      <c r="C227" s="137"/>
      <c r="D227" s="137"/>
      <c r="E227" s="137"/>
      <c r="F227" s="137"/>
      <c r="G227" s="137"/>
      <c r="H227" s="137"/>
      <c r="I227" s="137"/>
      <c r="J227" s="137"/>
      <c r="K227" s="137"/>
      <c r="L227" s="137"/>
      <c r="M227" s="137"/>
      <c r="N227" s="137"/>
      <c r="O227" s="137"/>
      <c r="P227" s="137"/>
      <c r="Q227" s="137"/>
    </row>
    <row r="228" spans="2:17" x14ac:dyDescent="0.3">
      <c r="B228" s="137"/>
      <c r="C228" s="137"/>
      <c r="D228" s="137"/>
      <c r="E228" s="137"/>
      <c r="F228" s="137"/>
      <c r="G228" s="137"/>
      <c r="H228" s="137"/>
      <c r="I228" s="137"/>
      <c r="J228" s="137"/>
      <c r="K228" s="137"/>
      <c r="L228" s="137"/>
      <c r="M228" s="137"/>
      <c r="N228" s="137"/>
      <c r="O228" s="137"/>
      <c r="P228" s="137"/>
      <c r="Q228" s="137"/>
    </row>
    <row r="229" spans="2:17" x14ac:dyDescent="0.3">
      <c r="B229" s="137"/>
      <c r="C229" s="137"/>
      <c r="D229" s="137"/>
      <c r="E229" s="137"/>
      <c r="F229" s="137"/>
      <c r="G229" s="137"/>
      <c r="H229" s="137"/>
      <c r="I229" s="137"/>
      <c r="J229" s="137"/>
      <c r="K229" s="137"/>
      <c r="L229" s="137"/>
      <c r="M229" s="137"/>
      <c r="N229" s="137"/>
      <c r="O229" s="137"/>
      <c r="P229" s="137"/>
      <c r="Q229" s="137"/>
    </row>
    <row r="230" spans="2:17" x14ac:dyDescent="0.3">
      <c r="B230" s="137"/>
      <c r="C230" s="137"/>
      <c r="D230" s="137"/>
      <c r="E230" s="137"/>
      <c r="F230" s="137"/>
      <c r="G230" s="137"/>
      <c r="H230" s="137"/>
      <c r="I230" s="137"/>
      <c r="J230" s="137"/>
      <c r="K230" s="137"/>
      <c r="L230" s="137"/>
      <c r="M230" s="137"/>
      <c r="N230" s="137"/>
      <c r="O230" s="137"/>
      <c r="P230" s="137"/>
      <c r="Q230" s="137"/>
    </row>
    <row r="231" spans="2:17" x14ac:dyDescent="0.3">
      <c r="B231" s="137"/>
      <c r="C231" s="137"/>
      <c r="D231" s="137"/>
      <c r="E231" s="137"/>
      <c r="F231" s="137"/>
      <c r="G231" s="137"/>
      <c r="H231" s="137"/>
      <c r="I231" s="137"/>
      <c r="J231" s="137"/>
      <c r="K231" s="137"/>
      <c r="L231" s="137"/>
      <c r="M231" s="137"/>
      <c r="N231" s="137"/>
      <c r="O231" s="137"/>
      <c r="P231" s="137"/>
      <c r="Q231" s="137"/>
    </row>
    <row r="232" spans="2:17" x14ac:dyDescent="0.3">
      <c r="B232" s="137"/>
      <c r="C232" s="137"/>
      <c r="D232" s="137"/>
      <c r="E232" s="137"/>
      <c r="F232" s="137"/>
      <c r="G232" s="137"/>
      <c r="H232" s="137"/>
      <c r="I232" s="137"/>
      <c r="J232" s="137"/>
      <c r="K232" s="137"/>
      <c r="L232" s="137"/>
      <c r="M232" s="137"/>
      <c r="N232" s="137"/>
      <c r="O232" s="137"/>
      <c r="P232" s="137"/>
      <c r="Q232" s="137"/>
    </row>
    <row r="233" spans="2:17" x14ac:dyDescent="0.3">
      <c r="B233" s="137"/>
      <c r="C233" s="137"/>
      <c r="D233" s="137"/>
      <c r="E233" s="137"/>
      <c r="F233" s="137"/>
      <c r="G233" s="137"/>
      <c r="H233" s="137"/>
      <c r="I233" s="137"/>
      <c r="J233" s="137"/>
      <c r="K233" s="137"/>
      <c r="L233" s="137"/>
      <c r="M233" s="137"/>
      <c r="N233" s="137"/>
      <c r="O233" s="137"/>
      <c r="P233" s="137"/>
      <c r="Q233" s="137"/>
    </row>
    <row r="234" spans="2:17" x14ac:dyDescent="0.3">
      <c r="B234" s="137"/>
      <c r="C234" s="137"/>
      <c r="D234" s="137"/>
      <c r="E234" s="137"/>
      <c r="F234" s="137"/>
      <c r="G234" s="137"/>
      <c r="H234" s="137"/>
      <c r="I234" s="137"/>
      <c r="J234" s="137"/>
      <c r="K234" s="137"/>
      <c r="L234" s="137"/>
      <c r="M234" s="137"/>
      <c r="N234" s="137"/>
      <c r="O234" s="137"/>
      <c r="P234" s="137"/>
      <c r="Q234" s="137"/>
    </row>
    <row r="235" spans="2:17" x14ac:dyDescent="0.3">
      <c r="B235" s="137"/>
      <c r="C235" s="137"/>
      <c r="D235" s="137"/>
      <c r="E235" s="137"/>
      <c r="F235" s="137"/>
      <c r="G235" s="137"/>
      <c r="H235" s="137"/>
      <c r="I235" s="137"/>
      <c r="J235" s="137"/>
      <c r="K235" s="137"/>
      <c r="L235" s="137"/>
      <c r="M235" s="137"/>
      <c r="N235" s="137"/>
      <c r="O235" s="137"/>
      <c r="P235" s="137"/>
      <c r="Q235" s="137"/>
    </row>
    <row r="236" spans="2:17" x14ac:dyDescent="0.3">
      <c r="B236" s="137"/>
      <c r="C236" s="137"/>
      <c r="D236" s="137"/>
      <c r="E236" s="137"/>
      <c r="F236" s="137"/>
      <c r="G236" s="137"/>
      <c r="H236" s="137"/>
      <c r="I236" s="137"/>
      <c r="J236" s="137"/>
      <c r="K236" s="137"/>
      <c r="L236" s="137"/>
      <c r="M236" s="137"/>
      <c r="N236" s="137"/>
      <c r="O236" s="137"/>
      <c r="P236" s="137"/>
      <c r="Q236" s="137"/>
    </row>
    <row r="237" spans="2:17" x14ac:dyDescent="0.3">
      <c r="B237" s="137"/>
      <c r="C237" s="137"/>
      <c r="D237" s="137"/>
      <c r="E237" s="137"/>
      <c r="F237" s="137"/>
      <c r="G237" s="137"/>
      <c r="H237" s="137"/>
      <c r="I237" s="137"/>
      <c r="J237" s="137"/>
      <c r="K237" s="137"/>
      <c r="L237" s="137"/>
      <c r="M237" s="137"/>
      <c r="N237" s="137"/>
      <c r="O237" s="137"/>
      <c r="P237" s="137"/>
      <c r="Q237" s="137"/>
    </row>
    <row r="238" spans="2:17" x14ac:dyDescent="0.3">
      <c r="B238" s="137"/>
      <c r="C238" s="137"/>
      <c r="D238" s="137"/>
      <c r="E238" s="137"/>
      <c r="F238" s="137"/>
      <c r="G238" s="137"/>
      <c r="H238" s="137"/>
      <c r="I238" s="137"/>
      <c r="J238" s="137"/>
      <c r="K238" s="137"/>
      <c r="L238" s="137"/>
      <c r="M238" s="137"/>
      <c r="N238" s="137"/>
      <c r="O238" s="137"/>
      <c r="P238" s="137"/>
      <c r="Q238" s="137"/>
    </row>
    <row r="239" spans="2:17" x14ac:dyDescent="0.3">
      <c r="B239" s="137"/>
      <c r="C239" s="137"/>
      <c r="D239" s="137"/>
      <c r="E239" s="137"/>
      <c r="F239" s="137"/>
      <c r="G239" s="137"/>
      <c r="H239" s="137"/>
      <c r="I239" s="137"/>
      <c r="J239" s="137"/>
      <c r="K239" s="137"/>
      <c r="L239" s="137"/>
      <c r="M239" s="137"/>
      <c r="N239" s="137"/>
      <c r="O239" s="137"/>
      <c r="P239" s="137"/>
      <c r="Q239" s="137"/>
    </row>
    <row r="240" spans="2:17" x14ac:dyDescent="0.3">
      <c r="B240" s="137"/>
      <c r="C240" s="137"/>
      <c r="D240" s="137"/>
      <c r="E240" s="137"/>
      <c r="F240" s="137"/>
      <c r="G240" s="137"/>
      <c r="H240" s="137"/>
      <c r="I240" s="137"/>
      <c r="J240" s="137"/>
      <c r="K240" s="137"/>
      <c r="L240" s="137"/>
      <c r="M240" s="137"/>
      <c r="N240" s="137"/>
      <c r="O240" s="137"/>
      <c r="P240" s="137"/>
      <c r="Q240" s="137"/>
    </row>
    <row r="241" spans="2:17" x14ac:dyDescent="0.3">
      <c r="B241" s="137"/>
      <c r="C241" s="137"/>
      <c r="D241" s="137"/>
      <c r="E241" s="137"/>
      <c r="F241" s="137"/>
      <c r="G241" s="137"/>
      <c r="H241" s="137"/>
      <c r="I241" s="137"/>
      <c r="J241" s="137"/>
      <c r="K241" s="137"/>
      <c r="L241" s="137"/>
      <c r="M241" s="137"/>
      <c r="N241" s="137"/>
      <c r="O241" s="137"/>
      <c r="P241" s="137"/>
      <c r="Q241" s="137"/>
    </row>
    <row r="242" spans="2:17" x14ac:dyDescent="0.3">
      <c r="B242" s="137"/>
      <c r="C242" s="137"/>
      <c r="D242" s="137"/>
      <c r="E242" s="137"/>
      <c r="F242" s="137"/>
      <c r="G242" s="137"/>
      <c r="H242" s="137"/>
      <c r="I242" s="137"/>
      <c r="J242" s="137"/>
      <c r="K242" s="137"/>
      <c r="L242" s="137"/>
      <c r="M242" s="137"/>
      <c r="N242" s="137"/>
      <c r="O242" s="137"/>
      <c r="P242" s="137"/>
      <c r="Q242" s="137"/>
    </row>
    <row r="243" spans="2:17" x14ac:dyDescent="0.3">
      <c r="B243" s="137"/>
      <c r="C243" s="137"/>
      <c r="D243" s="137"/>
      <c r="E243" s="137"/>
      <c r="F243" s="137"/>
      <c r="G243" s="137"/>
      <c r="H243" s="137"/>
      <c r="I243" s="137"/>
      <c r="J243" s="137"/>
      <c r="K243" s="137"/>
      <c r="L243" s="137"/>
      <c r="M243" s="137"/>
      <c r="N243" s="137"/>
      <c r="O243" s="137"/>
      <c r="P243" s="137"/>
      <c r="Q243" s="137"/>
    </row>
    <row r="244" spans="2:17" x14ac:dyDescent="0.3">
      <c r="B244" s="137"/>
      <c r="C244" s="137"/>
      <c r="D244" s="137"/>
      <c r="E244" s="137"/>
      <c r="F244" s="137"/>
      <c r="G244" s="137"/>
      <c r="H244" s="137"/>
      <c r="I244" s="137"/>
      <c r="J244" s="137"/>
      <c r="K244" s="137"/>
      <c r="L244" s="137"/>
      <c r="M244" s="137"/>
      <c r="N244" s="137"/>
      <c r="O244" s="137"/>
      <c r="P244" s="137"/>
      <c r="Q244" s="137"/>
    </row>
    <row r="245" spans="2:17" x14ac:dyDescent="0.3">
      <c r="B245" s="137"/>
      <c r="C245" s="137"/>
      <c r="D245" s="137"/>
      <c r="E245" s="137"/>
      <c r="F245" s="137"/>
      <c r="G245" s="137"/>
      <c r="H245" s="137"/>
      <c r="I245" s="137"/>
      <c r="J245" s="137"/>
      <c r="K245" s="137"/>
      <c r="L245" s="137"/>
      <c r="M245" s="137"/>
      <c r="N245" s="137"/>
      <c r="O245" s="137"/>
      <c r="P245" s="137"/>
      <c r="Q245" s="137"/>
    </row>
    <row r="246" spans="2:17" x14ac:dyDescent="0.3">
      <c r="B246" s="137"/>
      <c r="C246" s="137"/>
      <c r="D246" s="137"/>
      <c r="E246" s="137"/>
      <c r="F246" s="137"/>
      <c r="G246" s="137"/>
      <c r="H246" s="137"/>
      <c r="I246" s="137"/>
      <c r="J246" s="137"/>
      <c r="K246" s="137"/>
      <c r="L246" s="137"/>
      <c r="M246" s="137"/>
      <c r="N246" s="137"/>
      <c r="O246" s="137"/>
      <c r="P246" s="137"/>
      <c r="Q246" s="137"/>
    </row>
    <row r="247" spans="2:17" x14ac:dyDescent="0.3">
      <c r="B247" s="137"/>
      <c r="C247" s="137"/>
      <c r="D247" s="137"/>
      <c r="E247" s="137"/>
      <c r="F247" s="137"/>
      <c r="G247" s="137"/>
      <c r="H247" s="137"/>
      <c r="I247" s="137"/>
      <c r="J247" s="137"/>
      <c r="K247" s="137"/>
      <c r="L247" s="137"/>
      <c r="M247" s="137"/>
      <c r="N247" s="137"/>
      <c r="O247" s="137"/>
      <c r="P247" s="137"/>
      <c r="Q247" s="137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>
    <tabColor indexed="50"/>
    <outlinePr applyStyles="1" summaryBelow="0"/>
    <pageSetUpPr fitToPage="1"/>
  </sheetPr>
  <dimension ref="A2:S247"/>
  <sheetViews>
    <sheetView workbookViewId="0">
      <selection activeCell="G4" sqref="G4"/>
    </sheetView>
  </sheetViews>
  <sheetFormatPr defaultColWidth="9.1796875" defaultRowHeight="13" x14ac:dyDescent="0.3"/>
  <cols>
    <col min="1" max="1" width="52.7265625" style="150" bestFit="1" customWidth="1"/>
    <col min="2" max="7" width="11.7265625" style="150" customWidth="1"/>
    <col min="8" max="16384" width="9.1796875" style="150"/>
  </cols>
  <sheetData>
    <row r="2" spans="1:19" ht="18.5" x14ac:dyDescent="0.45">
      <c r="A2" s="5" t="s">
        <v>206</v>
      </c>
      <c r="B2" s="3"/>
      <c r="C2" s="3"/>
      <c r="D2" s="3"/>
      <c r="E2" s="3"/>
      <c r="F2" s="3"/>
      <c r="G2" s="3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</row>
    <row r="4" spans="1:19" s="140" customFormat="1" x14ac:dyDescent="0.3">
      <c r="G4" s="169" t="s">
        <v>105</v>
      </c>
    </row>
    <row r="5" spans="1:19" s="111" customFormat="1" x14ac:dyDescent="0.25">
      <c r="A5" s="178"/>
      <c r="B5" s="257">
        <f>YT_ALL!B5</f>
        <v>43830</v>
      </c>
      <c r="C5" s="257">
        <f>YT_ALL!C5</f>
        <v>44196</v>
      </c>
      <c r="D5" s="257">
        <f>YT_ALL!D5</f>
        <v>44561</v>
      </c>
      <c r="E5" s="257">
        <f>YT_ALL!E5</f>
        <v>44926</v>
      </c>
      <c r="F5" s="257">
        <f>YT_ALL!F5</f>
        <v>45291</v>
      </c>
      <c r="G5" s="257">
        <f>YT_ALL!G5</f>
        <v>45535</v>
      </c>
    </row>
    <row r="6" spans="1:19" s="130" customFormat="1" x14ac:dyDescent="0.25">
      <c r="A6" s="113" t="s">
        <v>155</v>
      </c>
      <c r="B6" s="145">
        <f t="shared" ref="B6:G6" si="0">SUM(B$7+ B$8)</f>
        <v>1998.2958999647599</v>
      </c>
      <c r="C6" s="145">
        <f t="shared" si="0"/>
        <v>2551.8817252042099</v>
      </c>
      <c r="D6" s="145">
        <f t="shared" si="0"/>
        <v>2672.0602101004497</v>
      </c>
      <c r="E6" s="145">
        <f t="shared" si="0"/>
        <v>4075.4500576792198</v>
      </c>
      <c r="F6" s="145">
        <f t="shared" si="0"/>
        <v>5519.5057194943993</v>
      </c>
      <c r="G6" s="145">
        <f t="shared" si="0"/>
        <v>6371.6876154330603</v>
      </c>
    </row>
    <row r="7" spans="1:19" s="160" customFormat="1" x14ac:dyDescent="0.25">
      <c r="A7" s="208" t="str">
        <f>YK_ALL!A7</f>
        <v>Державний борг</v>
      </c>
      <c r="B7" s="46">
        <f>YK_ALL!B7/DMLMLR</f>
        <v>1761.36913148087</v>
      </c>
      <c r="C7" s="46">
        <f>YK_ALL!C7/DMLMLR</f>
        <v>2259.2315015926201</v>
      </c>
      <c r="D7" s="46">
        <f>YK_ALL!D7/DMLMLR</f>
        <v>2362.7201507571899</v>
      </c>
      <c r="E7" s="46">
        <f>YK_ALL!E7/DMLMLR</f>
        <v>3715.1336317660898</v>
      </c>
      <c r="F7" s="46">
        <f>YK_ALL!F7/DMLMLR</f>
        <v>5188.0907415274296</v>
      </c>
      <c r="G7" s="46">
        <f>YK_ALL!G7/DMLMLR</f>
        <v>6078.8694286145201</v>
      </c>
    </row>
    <row r="8" spans="1:19" s="160" customFormat="1" x14ac:dyDescent="0.25">
      <c r="A8" s="208" t="str">
        <f>YK_ALL!A8</f>
        <v>Гарантований державою борг</v>
      </c>
      <c r="B8" s="46">
        <f>YK_ALL!B8/DMLMLR</f>
        <v>236.92676848388999</v>
      </c>
      <c r="C8" s="46">
        <f>YK_ALL!C8/DMLMLR</f>
        <v>292.65022361158998</v>
      </c>
      <c r="D8" s="46">
        <f>YK_ALL!D8/DMLMLR</f>
        <v>309.34005934326001</v>
      </c>
      <c r="E8" s="46">
        <f>YK_ALL!E8/DMLMLR</f>
        <v>360.31642591312999</v>
      </c>
      <c r="F8" s="46">
        <f>YK_ALL!F8/DMLMLR</f>
        <v>331.41497796697001</v>
      </c>
      <c r="G8" s="46">
        <f>YK_ALL!G8/DMLMLR</f>
        <v>292.81818681854003</v>
      </c>
    </row>
    <row r="9" spans="1:19" x14ac:dyDescent="0.3"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</row>
    <row r="10" spans="1:19" x14ac:dyDescent="0.3">
      <c r="B10" s="137"/>
      <c r="C10" s="137"/>
      <c r="D10" s="137"/>
      <c r="E10" s="137"/>
      <c r="F10" s="137"/>
      <c r="G10" s="169" t="s">
        <v>101</v>
      </c>
      <c r="H10" s="137"/>
      <c r="I10" s="137"/>
      <c r="J10" s="137"/>
      <c r="K10" s="137"/>
      <c r="L10" s="137"/>
      <c r="M10" s="137"/>
      <c r="N10" s="137"/>
      <c r="O10" s="137"/>
      <c r="P10" s="137"/>
      <c r="Q10" s="137"/>
    </row>
    <row r="11" spans="1:19" s="215" customFormat="1" x14ac:dyDescent="0.3">
      <c r="A11" s="45"/>
      <c r="B11" s="257">
        <f>YT_ALL!B11</f>
        <v>43830</v>
      </c>
      <c r="C11" s="257">
        <f>YT_ALL!C11</f>
        <v>44196</v>
      </c>
      <c r="D11" s="257">
        <f>YT_ALL!D11</f>
        <v>44561</v>
      </c>
      <c r="E11" s="257">
        <f>YT_ALL!E11</f>
        <v>44926</v>
      </c>
      <c r="F11" s="257">
        <f>YT_ALL!F11</f>
        <v>45291</v>
      </c>
      <c r="G11" s="257">
        <f>YT_ALL!G11</f>
        <v>45535</v>
      </c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</row>
    <row r="12" spans="1:19" s="238" customFormat="1" x14ac:dyDescent="0.3">
      <c r="A12" s="113" t="s">
        <v>155</v>
      </c>
      <c r="B12" s="145">
        <f t="shared" ref="B12:G12" si="1">SUM(B$13+ B$14)</f>
        <v>84.365406859860002</v>
      </c>
      <c r="C12" s="145">
        <f t="shared" si="1"/>
        <v>90.253504035260008</v>
      </c>
      <c r="D12" s="145">
        <f t="shared" si="1"/>
        <v>97.955884556339996</v>
      </c>
      <c r="E12" s="145">
        <f t="shared" si="1"/>
        <v>111.44670722129001</v>
      </c>
      <c r="F12" s="145">
        <f t="shared" si="1"/>
        <v>145.31745543966002</v>
      </c>
      <c r="G12" s="145">
        <f t="shared" si="1"/>
        <v>154.68978262837999</v>
      </c>
      <c r="H12" s="225"/>
      <c r="I12" s="225"/>
      <c r="J12" s="225"/>
      <c r="K12" s="225"/>
      <c r="L12" s="225"/>
      <c r="M12" s="225"/>
      <c r="N12" s="225"/>
      <c r="O12" s="225"/>
      <c r="P12" s="225"/>
      <c r="Q12" s="225"/>
    </row>
    <row r="13" spans="1:19" s="28" customFormat="1" x14ac:dyDescent="0.3">
      <c r="A13" s="208" t="str">
        <f>YK_ALL!A13</f>
        <v>Державний борг</v>
      </c>
      <c r="B13" s="46">
        <f>YK_ALL!B13/DMLMLR</f>
        <v>74.362672420240003</v>
      </c>
      <c r="C13" s="46">
        <f>YK_ALL!C13/DMLMLR</f>
        <v>79.903217077660003</v>
      </c>
      <c r="D13" s="46">
        <f>YK_ALL!D13/DMLMLR</f>
        <v>86.615691312519999</v>
      </c>
      <c r="E13" s="46">
        <f>YK_ALL!E13/DMLMLR</f>
        <v>101.59354286955001</v>
      </c>
      <c r="F13" s="46">
        <f>YK_ALL!F13/DMLMLR</f>
        <v>136.59196737241001</v>
      </c>
      <c r="G13" s="46">
        <f>YK_ALL!G13/DMLMLR</f>
        <v>147.58083686667999</v>
      </c>
      <c r="H13" s="16"/>
      <c r="I13" s="16"/>
      <c r="J13" s="16"/>
      <c r="K13" s="16"/>
      <c r="L13" s="16"/>
      <c r="M13" s="16"/>
      <c r="N13" s="16"/>
      <c r="O13" s="16"/>
      <c r="P13" s="16"/>
      <c r="Q13" s="16"/>
    </row>
    <row r="14" spans="1:19" s="28" customFormat="1" x14ac:dyDescent="0.3">
      <c r="A14" s="208" t="str">
        <f>YK_ALL!A14</f>
        <v>Гарантований державою борг</v>
      </c>
      <c r="B14" s="46">
        <f>YK_ALL!B14/DMLMLR</f>
        <v>10.002734439619999</v>
      </c>
      <c r="C14" s="46">
        <f>YK_ALL!C14/DMLMLR</f>
        <v>10.3502869576</v>
      </c>
      <c r="D14" s="46">
        <f>YK_ALL!D14/DMLMLR</f>
        <v>11.34019324382</v>
      </c>
      <c r="E14" s="46">
        <f>YK_ALL!E14/DMLMLR</f>
        <v>9.8531643517400003</v>
      </c>
      <c r="F14" s="46">
        <f>YK_ALL!F14/DMLMLR</f>
        <v>8.7254880672499997</v>
      </c>
      <c r="G14" s="46">
        <f>YK_ALL!G14/DMLMLR</f>
        <v>7.1089457617000003</v>
      </c>
      <c r="H14" s="16"/>
      <c r="I14" s="16"/>
      <c r="J14" s="16"/>
      <c r="K14" s="16"/>
      <c r="L14" s="16"/>
      <c r="M14" s="16"/>
      <c r="N14" s="16"/>
      <c r="O14" s="16"/>
      <c r="P14" s="16"/>
      <c r="Q14" s="16"/>
    </row>
    <row r="15" spans="1:19" x14ac:dyDescent="0.3">
      <c r="B15" s="137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</row>
    <row r="16" spans="1:19" s="84" customFormat="1" x14ac:dyDescent="0.3">
      <c r="G16" s="169" t="s">
        <v>195</v>
      </c>
    </row>
    <row r="17" spans="1:19" s="215" customFormat="1" x14ac:dyDescent="0.3">
      <c r="A17" s="45"/>
      <c r="B17" s="257">
        <f>YT_ALL!B17</f>
        <v>43830</v>
      </c>
      <c r="C17" s="257">
        <f>YT_ALL!C17</f>
        <v>44196</v>
      </c>
      <c r="D17" s="257">
        <f>YT_ALL!D17</f>
        <v>44561</v>
      </c>
      <c r="E17" s="257">
        <f>YT_ALL!E17</f>
        <v>44926</v>
      </c>
      <c r="F17" s="257">
        <f>YT_ALL!F17</f>
        <v>45291</v>
      </c>
      <c r="G17" s="257">
        <f>YT_ALL!G17</f>
        <v>45535</v>
      </c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</row>
    <row r="18" spans="1:19" s="238" customFormat="1" x14ac:dyDescent="0.3">
      <c r="A18" s="113" t="s">
        <v>155</v>
      </c>
      <c r="B18" s="145">
        <f t="shared" ref="B18:G18" si="2">SUM(B$19+ B$20)</f>
        <v>1</v>
      </c>
      <c r="C18" s="145">
        <f t="shared" si="2"/>
        <v>1</v>
      </c>
      <c r="D18" s="145">
        <f t="shared" si="2"/>
        <v>1</v>
      </c>
      <c r="E18" s="145">
        <f t="shared" si="2"/>
        <v>1</v>
      </c>
      <c r="F18" s="145">
        <f t="shared" si="2"/>
        <v>1</v>
      </c>
      <c r="G18" s="145">
        <f t="shared" si="2"/>
        <v>1</v>
      </c>
      <c r="H18" s="225"/>
      <c r="I18" s="225"/>
      <c r="J18" s="225"/>
      <c r="K18" s="225"/>
      <c r="L18" s="225"/>
      <c r="M18" s="225"/>
      <c r="N18" s="225"/>
      <c r="O18" s="225"/>
      <c r="P18" s="225"/>
      <c r="Q18" s="225"/>
    </row>
    <row r="19" spans="1:19" s="28" customFormat="1" x14ac:dyDescent="0.3">
      <c r="A19" s="208" t="str">
        <f>YK_ALL!A19</f>
        <v>Державний борг</v>
      </c>
      <c r="B19" s="46">
        <f>YK_ALL!B19</f>
        <v>0.881436</v>
      </c>
      <c r="C19" s="46">
        <f>YK_ALL!C19</f>
        <v>0.88532</v>
      </c>
      <c r="D19" s="46">
        <f>YK_ALL!D19</f>
        <v>0.88423200000000002</v>
      </c>
      <c r="E19" s="46">
        <f>YK_ALL!E19</f>
        <v>0.91158899999999998</v>
      </c>
      <c r="F19" s="46">
        <f>YK_ALL!F19</f>
        <v>0.93995600000000001</v>
      </c>
      <c r="G19" s="46">
        <f>YK_ALL!G19</f>
        <v>0.954044</v>
      </c>
      <c r="H19" s="16"/>
      <c r="I19" s="16"/>
      <c r="J19" s="16"/>
      <c r="K19" s="16"/>
      <c r="L19" s="16"/>
      <c r="M19" s="16"/>
      <c r="N19" s="16"/>
      <c r="O19" s="16"/>
      <c r="P19" s="16"/>
      <c r="Q19" s="16"/>
    </row>
    <row r="20" spans="1:19" s="28" customFormat="1" x14ac:dyDescent="0.3">
      <c r="A20" s="208" t="str">
        <f>YK_ALL!A20</f>
        <v>Гарантований державою борг</v>
      </c>
      <c r="B20" s="46">
        <f>YK_ALL!B20</f>
        <v>0.118564</v>
      </c>
      <c r="C20" s="46">
        <f>YK_ALL!C20</f>
        <v>0.11468</v>
      </c>
      <c r="D20" s="46">
        <f>YK_ALL!D20</f>
        <v>0.115768</v>
      </c>
      <c r="E20" s="46">
        <f>YK_ALL!E20</f>
        <v>8.8411000000000003E-2</v>
      </c>
      <c r="F20" s="46">
        <f>YK_ALL!F20</f>
        <v>6.0044E-2</v>
      </c>
      <c r="G20" s="46">
        <f>YK_ALL!G20</f>
        <v>4.5955999999999997E-2</v>
      </c>
      <c r="H20" s="16"/>
      <c r="I20" s="16"/>
      <c r="J20" s="16"/>
      <c r="K20" s="16"/>
      <c r="L20" s="16"/>
      <c r="M20" s="16"/>
      <c r="N20" s="16"/>
      <c r="O20" s="16"/>
      <c r="P20" s="16"/>
      <c r="Q20" s="16"/>
    </row>
    <row r="21" spans="1:19" x14ac:dyDescent="0.3">
      <c r="A21" s="44"/>
      <c r="B21" s="137"/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</row>
    <row r="22" spans="1:19" x14ac:dyDescent="0.3">
      <c r="B22" s="137"/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37"/>
    </row>
    <row r="23" spans="1:19" x14ac:dyDescent="0.3">
      <c r="B23" s="137"/>
      <c r="C23" s="137"/>
      <c r="D23" s="137"/>
      <c r="E23" s="137"/>
      <c r="F23" s="137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</row>
    <row r="24" spans="1:19" x14ac:dyDescent="0.3">
      <c r="B24" s="137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</row>
    <row r="25" spans="1:19" s="84" customFormat="1" x14ac:dyDescent="0.3"/>
    <row r="26" spans="1:19" x14ac:dyDescent="0.3">
      <c r="B26" s="137"/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</row>
    <row r="27" spans="1:19" x14ac:dyDescent="0.3">
      <c r="B27" s="137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7"/>
    </row>
    <row r="28" spans="1:19" x14ac:dyDescent="0.3">
      <c r="B28" s="137"/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</row>
    <row r="29" spans="1:19" x14ac:dyDescent="0.3">
      <c r="B29" s="137"/>
      <c r="C29" s="137"/>
      <c r="D29" s="137"/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</row>
    <row r="30" spans="1:19" x14ac:dyDescent="0.3">
      <c r="B30" s="137"/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</row>
    <row r="31" spans="1:19" x14ac:dyDescent="0.3">
      <c r="B31" s="137"/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</row>
    <row r="32" spans="1:19" x14ac:dyDescent="0.3">
      <c r="B32" s="137"/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</row>
    <row r="33" spans="2:17" x14ac:dyDescent="0.3">
      <c r="B33" s="137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</row>
    <row r="34" spans="2:17" x14ac:dyDescent="0.3">
      <c r="B34" s="137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</row>
    <row r="35" spans="2:17" x14ac:dyDescent="0.3">
      <c r="B35" s="137"/>
      <c r="C35" s="137"/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</row>
    <row r="36" spans="2:17" x14ac:dyDescent="0.3">
      <c r="B36" s="137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</row>
    <row r="37" spans="2:17" x14ac:dyDescent="0.3">
      <c r="B37" s="137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</row>
    <row r="38" spans="2:17" x14ac:dyDescent="0.3"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</row>
    <row r="39" spans="2:17" x14ac:dyDescent="0.3">
      <c r="B39" s="137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</row>
    <row r="40" spans="2:17" x14ac:dyDescent="0.3">
      <c r="B40" s="137"/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</row>
    <row r="41" spans="2:17" x14ac:dyDescent="0.3">
      <c r="B41" s="137"/>
      <c r="C41" s="137"/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</row>
    <row r="42" spans="2:17" x14ac:dyDescent="0.3">
      <c r="B42" s="137"/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</row>
    <row r="43" spans="2:17" x14ac:dyDescent="0.3">
      <c r="B43" s="137"/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</row>
    <row r="44" spans="2:17" x14ac:dyDescent="0.3">
      <c r="B44" s="137"/>
      <c r="C44" s="137"/>
      <c r="D44" s="137"/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</row>
    <row r="45" spans="2:17" x14ac:dyDescent="0.3">
      <c r="B45" s="137"/>
      <c r="C45" s="137"/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</row>
    <row r="46" spans="2:17" x14ac:dyDescent="0.3">
      <c r="B46" s="137"/>
      <c r="C46" s="137"/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</row>
    <row r="47" spans="2:17" x14ac:dyDescent="0.3">
      <c r="B47" s="137"/>
      <c r="C47" s="137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</row>
    <row r="48" spans="2:17" x14ac:dyDescent="0.3">
      <c r="B48" s="137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</row>
    <row r="49" spans="2:17" x14ac:dyDescent="0.3">
      <c r="B49" s="137"/>
      <c r="C49" s="137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</row>
    <row r="50" spans="2:17" x14ac:dyDescent="0.3">
      <c r="B50" s="137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</row>
    <row r="51" spans="2:17" x14ac:dyDescent="0.3">
      <c r="B51" s="137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</row>
    <row r="52" spans="2:17" x14ac:dyDescent="0.3">
      <c r="B52" s="137"/>
      <c r="C52" s="137"/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137"/>
      <c r="P52" s="137"/>
      <c r="Q52" s="137"/>
    </row>
    <row r="53" spans="2:17" x14ac:dyDescent="0.3">
      <c r="B53" s="137"/>
      <c r="C53" s="137"/>
      <c r="D53" s="137"/>
      <c r="E53" s="137"/>
      <c r="F53" s="137"/>
      <c r="G53" s="137"/>
      <c r="H53" s="137"/>
      <c r="I53" s="137"/>
      <c r="J53" s="137"/>
      <c r="K53" s="137"/>
      <c r="L53" s="137"/>
      <c r="M53" s="137"/>
      <c r="N53" s="137"/>
      <c r="O53" s="137"/>
      <c r="P53" s="137"/>
      <c r="Q53" s="137"/>
    </row>
    <row r="54" spans="2:17" x14ac:dyDescent="0.3">
      <c r="B54" s="137"/>
      <c r="C54" s="137"/>
      <c r="D54" s="137"/>
      <c r="E54" s="137"/>
      <c r="F54" s="137"/>
      <c r="G54" s="137"/>
      <c r="H54" s="137"/>
      <c r="I54" s="137"/>
      <c r="J54" s="137"/>
      <c r="K54" s="137"/>
      <c r="L54" s="137"/>
      <c r="M54" s="137"/>
      <c r="N54" s="137"/>
      <c r="O54" s="137"/>
      <c r="P54" s="137"/>
      <c r="Q54" s="137"/>
    </row>
    <row r="55" spans="2:17" x14ac:dyDescent="0.3"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  <c r="Q55" s="137"/>
    </row>
    <row r="56" spans="2:17" x14ac:dyDescent="0.3">
      <c r="B56" s="137"/>
      <c r="C56" s="137"/>
      <c r="D56" s="137"/>
      <c r="E56" s="137"/>
      <c r="F56" s="137"/>
      <c r="G56" s="137"/>
      <c r="H56" s="137"/>
      <c r="I56" s="137"/>
      <c r="J56" s="137"/>
      <c r="K56" s="137"/>
      <c r="L56" s="137"/>
      <c r="M56" s="137"/>
      <c r="N56" s="137"/>
      <c r="O56" s="137"/>
      <c r="P56" s="137"/>
      <c r="Q56" s="137"/>
    </row>
    <row r="57" spans="2:17" x14ac:dyDescent="0.3">
      <c r="B57" s="137"/>
      <c r="C57" s="137"/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7"/>
      <c r="O57" s="137"/>
      <c r="P57" s="137"/>
      <c r="Q57" s="137"/>
    </row>
    <row r="58" spans="2:17" x14ac:dyDescent="0.3">
      <c r="B58" s="137"/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7"/>
      <c r="O58" s="137"/>
      <c r="P58" s="137"/>
      <c r="Q58" s="137"/>
    </row>
    <row r="59" spans="2:17" x14ac:dyDescent="0.3">
      <c r="B59" s="137"/>
      <c r="C59" s="137"/>
      <c r="D59" s="137"/>
      <c r="E59" s="137"/>
      <c r="F59" s="137"/>
      <c r="G59" s="137"/>
      <c r="H59" s="137"/>
      <c r="I59" s="137"/>
      <c r="J59" s="137"/>
      <c r="K59" s="137"/>
      <c r="L59" s="137"/>
      <c r="M59" s="137"/>
      <c r="N59" s="137"/>
      <c r="O59" s="137"/>
      <c r="P59" s="137"/>
      <c r="Q59" s="137"/>
    </row>
    <row r="60" spans="2:17" x14ac:dyDescent="0.3">
      <c r="B60" s="137"/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7"/>
      <c r="O60" s="137"/>
      <c r="P60" s="137"/>
      <c r="Q60" s="137"/>
    </row>
    <row r="61" spans="2:17" x14ac:dyDescent="0.3">
      <c r="B61" s="137"/>
      <c r="C61" s="137"/>
      <c r="D61" s="137"/>
      <c r="E61" s="137"/>
      <c r="F61" s="137"/>
      <c r="G61" s="137"/>
      <c r="H61" s="137"/>
      <c r="I61" s="137"/>
      <c r="J61" s="137"/>
      <c r="K61" s="137"/>
      <c r="L61" s="137"/>
      <c r="M61" s="137"/>
      <c r="N61" s="137"/>
      <c r="O61" s="137"/>
      <c r="P61" s="137"/>
      <c r="Q61" s="137"/>
    </row>
    <row r="62" spans="2:17" x14ac:dyDescent="0.3">
      <c r="B62" s="137"/>
      <c r="C62" s="137"/>
      <c r="D62" s="137"/>
      <c r="E62" s="137"/>
      <c r="F62" s="137"/>
      <c r="G62" s="137"/>
      <c r="H62" s="137"/>
      <c r="I62" s="137"/>
      <c r="J62" s="137"/>
      <c r="K62" s="137"/>
      <c r="L62" s="137"/>
      <c r="M62" s="137"/>
      <c r="N62" s="137"/>
      <c r="O62" s="137"/>
      <c r="P62" s="137"/>
      <c r="Q62" s="137"/>
    </row>
    <row r="63" spans="2:17" x14ac:dyDescent="0.3">
      <c r="B63" s="137"/>
      <c r="C63" s="137"/>
      <c r="D63" s="137"/>
      <c r="E63" s="137"/>
      <c r="F63" s="137"/>
      <c r="G63" s="137"/>
      <c r="H63" s="137"/>
      <c r="I63" s="137"/>
      <c r="J63" s="137"/>
      <c r="K63" s="137"/>
      <c r="L63" s="137"/>
      <c r="M63" s="137"/>
      <c r="N63" s="137"/>
      <c r="O63" s="137"/>
      <c r="P63" s="137"/>
      <c r="Q63" s="137"/>
    </row>
    <row r="64" spans="2:17" x14ac:dyDescent="0.3">
      <c r="B64" s="137"/>
      <c r="C64" s="137"/>
      <c r="D64" s="137"/>
      <c r="E64" s="137"/>
      <c r="F64" s="137"/>
      <c r="G64" s="137"/>
      <c r="H64" s="137"/>
      <c r="I64" s="137"/>
      <c r="J64" s="137"/>
      <c r="K64" s="137"/>
      <c r="L64" s="137"/>
      <c r="M64" s="137"/>
      <c r="N64" s="137"/>
      <c r="O64" s="137"/>
      <c r="P64" s="137"/>
      <c r="Q64" s="137"/>
    </row>
    <row r="65" spans="2:17" x14ac:dyDescent="0.3">
      <c r="B65" s="137"/>
      <c r="C65" s="137"/>
      <c r="D65" s="137"/>
      <c r="E65" s="137"/>
      <c r="F65" s="137"/>
      <c r="G65" s="137"/>
      <c r="H65" s="137"/>
      <c r="I65" s="137"/>
      <c r="J65" s="137"/>
      <c r="K65" s="137"/>
      <c r="L65" s="137"/>
      <c r="M65" s="137"/>
      <c r="N65" s="137"/>
      <c r="O65" s="137"/>
      <c r="P65" s="137"/>
      <c r="Q65" s="137"/>
    </row>
    <row r="66" spans="2:17" x14ac:dyDescent="0.3">
      <c r="B66" s="137"/>
      <c r="C66" s="137"/>
      <c r="D66" s="137"/>
      <c r="E66" s="137"/>
      <c r="F66" s="137"/>
      <c r="G66" s="137"/>
      <c r="H66" s="137"/>
      <c r="I66" s="137"/>
      <c r="J66" s="137"/>
      <c r="K66" s="137"/>
      <c r="L66" s="137"/>
      <c r="M66" s="137"/>
      <c r="N66" s="137"/>
      <c r="O66" s="137"/>
      <c r="P66" s="137"/>
      <c r="Q66" s="137"/>
    </row>
    <row r="67" spans="2:17" x14ac:dyDescent="0.3">
      <c r="B67" s="137"/>
      <c r="C67" s="137"/>
      <c r="D67" s="137"/>
      <c r="E67" s="137"/>
      <c r="F67" s="137"/>
      <c r="G67" s="137"/>
      <c r="H67" s="137"/>
      <c r="I67" s="137"/>
      <c r="J67" s="137"/>
      <c r="K67" s="137"/>
      <c r="L67" s="137"/>
      <c r="M67" s="137"/>
      <c r="N67" s="137"/>
      <c r="O67" s="137"/>
      <c r="P67" s="137"/>
      <c r="Q67" s="137"/>
    </row>
    <row r="68" spans="2:17" x14ac:dyDescent="0.3">
      <c r="B68" s="137"/>
      <c r="C68" s="137"/>
      <c r="D68" s="137"/>
      <c r="E68" s="137"/>
      <c r="F68" s="137"/>
      <c r="G68" s="137"/>
      <c r="H68" s="137"/>
      <c r="I68" s="137"/>
      <c r="J68" s="137"/>
      <c r="K68" s="137"/>
      <c r="L68" s="137"/>
      <c r="M68" s="137"/>
      <c r="N68" s="137"/>
      <c r="O68" s="137"/>
      <c r="P68" s="137"/>
      <c r="Q68" s="137"/>
    </row>
    <row r="69" spans="2:17" x14ac:dyDescent="0.3">
      <c r="B69" s="137"/>
      <c r="C69" s="137"/>
      <c r="D69" s="137"/>
      <c r="E69" s="137"/>
      <c r="F69" s="137"/>
      <c r="G69" s="137"/>
      <c r="H69" s="137"/>
      <c r="I69" s="137"/>
      <c r="J69" s="137"/>
      <c r="K69" s="137"/>
      <c r="L69" s="137"/>
      <c r="M69" s="137"/>
      <c r="N69" s="137"/>
      <c r="O69" s="137"/>
      <c r="P69" s="137"/>
      <c r="Q69" s="137"/>
    </row>
    <row r="70" spans="2:17" x14ac:dyDescent="0.3">
      <c r="B70" s="137"/>
      <c r="C70" s="137"/>
      <c r="D70" s="137"/>
      <c r="E70" s="137"/>
      <c r="F70" s="137"/>
      <c r="G70" s="137"/>
      <c r="H70" s="137"/>
      <c r="I70" s="137"/>
      <c r="J70" s="137"/>
      <c r="K70" s="137"/>
      <c r="L70" s="137"/>
      <c r="M70" s="137"/>
      <c r="N70" s="137"/>
      <c r="O70" s="137"/>
      <c r="P70" s="137"/>
      <c r="Q70" s="137"/>
    </row>
    <row r="71" spans="2:17" x14ac:dyDescent="0.3">
      <c r="B71" s="137"/>
      <c r="C71" s="137"/>
      <c r="D71" s="137"/>
      <c r="E71" s="137"/>
      <c r="F71" s="137"/>
      <c r="G71" s="137"/>
      <c r="H71" s="137"/>
      <c r="I71" s="137"/>
      <c r="J71" s="137"/>
      <c r="K71" s="137"/>
      <c r="L71" s="137"/>
      <c r="M71" s="137"/>
      <c r="N71" s="137"/>
      <c r="O71" s="137"/>
      <c r="P71" s="137"/>
      <c r="Q71" s="137"/>
    </row>
    <row r="72" spans="2:17" x14ac:dyDescent="0.3">
      <c r="B72" s="137"/>
      <c r="C72" s="137"/>
      <c r="D72" s="137"/>
      <c r="E72" s="137"/>
      <c r="F72" s="137"/>
      <c r="G72" s="137"/>
      <c r="H72" s="137"/>
      <c r="I72" s="137"/>
      <c r="J72" s="137"/>
      <c r="K72" s="137"/>
      <c r="L72" s="137"/>
      <c r="M72" s="137"/>
      <c r="N72" s="137"/>
      <c r="O72" s="137"/>
      <c r="P72" s="137"/>
      <c r="Q72" s="137"/>
    </row>
    <row r="73" spans="2:17" x14ac:dyDescent="0.3">
      <c r="B73" s="137"/>
      <c r="C73" s="137"/>
      <c r="D73" s="137"/>
      <c r="E73" s="137"/>
      <c r="F73" s="137"/>
      <c r="G73" s="137"/>
      <c r="H73" s="137"/>
      <c r="I73" s="137"/>
      <c r="J73" s="137"/>
      <c r="K73" s="137"/>
      <c r="L73" s="137"/>
      <c r="M73" s="137"/>
      <c r="N73" s="137"/>
      <c r="O73" s="137"/>
      <c r="P73" s="137"/>
      <c r="Q73" s="137"/>
    </row>
    <row r="74" spans="2:17" x14ac:dyDescent="0.3">
      <c r="B74" s="137"/>
      <c r="C74" s="137"/>
      <c r="D74" s="137"/>
      <c r="E74" s="137"/>
      <c r="F74" s="137"/>
      <c r="G74" s="137"/>
      <c r="H74" s="137"/>
      <c r="I74" s="137"/>
      <c r="J74" s="137"/>
      <c r="K74" s="137"/>
      <c r="L74" s="137"/>
      <c r="M74" s="137"/>
      <c r="N74" s="137"/>
      <c r="O74" s="137"/>
      <c r="P74" s="137"/>
      <c r="Q74" s="137"/>
    </row>
    <row r="75" spans="2:17" x14ac:dyDescent="0.3">
      <c r="B75" s="137"/>
      <c r="C75" s="137"/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7"/>
      <c r="O75" s="137"/>
      <c r="P75" s="137"/>
      <c r="Q75" s="137"/>
    </row>
    <row r="76" spans="2:17" x14ac:dyDescent="0.3">
      <c r="B76" s="137"/>
      <c r="C76" s="137"/>
      <c r="D76" s="137"/>
      <c r="E76" s="137"/>
      <c r="F76" s="137"/>
      <c r="G76" s="137"/>
      <c r="H76" s="137"/>
      <c r="I76" s="137"/>
      <c r="J76" s="137"/>
      <c r="K76" s="137"/>
      <c r="L76" s="137"/>
      <c r="M76" s="137"/>
      <c r="N76" s="137"/>
      <c r="O76" s="137"/>
      <c r="P76" s="137"/>
      <c r="Q76" s="137"/>
    </row>
    <row r="77" spans="2:17" x14ac:dyDescent="0.3">
      <c r="B77" s="137"/>
      <c r="C77" s="137"/>
      <c r="D77" s="137"/>
      <c r="E77" s="137"/>
      <c r="F77" s="137"/>
      <c r="G77" s="137"/>
      <c r="H77" s="137"/>
      <c r="I77" s="137"/>
      <c r="J77" s="137"/>
      <c r="K77" s="137"/>
      <c r="L77" s="137"/>
      <c r="M77" s="137"/>
      <c r="N77" s="137"/>
      <c r="O77" s="137"/>
      <c r="P77" s="137"/>
      <c r="Q77" s="137"/>
    </row>
    <row r="78" spans="2:17" x14ac:dyDescent="0.3">
      <c r="B78" s="137"/>
      <c r="C78" s="137"/>
      <c r="D78" s="137"/>
      <c r="E78" s="137"/>
      <c r="F78" s="137"/>
      <c r="G78" s="137"/>
      <c r="H78" s="137"/>
      <c r="I78" s="137"/>
      <c r="J78" s="137"/>
      <c r="K78" s="137"/>
      <c r="L78" s="137"/>
      <c r="M78" s="137"/>
      <c r="N78" s="137"/>
      <c r="O78" s="137"/>
      <c r="P78" s="137"/>
      <c r="Q78" s="137"/>
    </row>
    <row r="79" spans="2:17" x14ac:dyDescent="0.3">
      <c r="B79" s="137"/>
      <c r="C79" s="137"/>
      <c r="D79" s="137"/>
      <c r="E79" s="137"/>
      <c r="F79" s="137"/>
      <c r="G79" s="137"/>
      <c r="H79" s="137"/>
      <c r="I79" s="137"/>
      <c r="J79" s="137"/>
      <c r="K79" s="137"/>
      <c r="L79" s="137"/>
      <c r="M79" s="137"/>
      <c r="N79" s="137"/>
      <c r="O79" s="137"/>
      <c r="P79" s="137"/>
      <c r="Q79" s="137"/>
    </row>
    <row r="80" spans="2:17" x14ac:dyDescent="0.3">
      <c r="B80" s="137"/>
      <c r="C80" s="137"/>
      <c r="D80" s="137"/>
      <c r="E80" s="137"/>
      <c r="F80" s="137"/>
      <c r="G80" s="137"/>
      <c r="H80" s="137"/>
      <c r="I80" s="137"/>
      <c r="J80" s="137"/>
      <c r="K80" s="137"/>
      <c r="L80" s="137"/>
      <c r="M80" s="137"/>
      <c r="N80" s="137"/>
      <c r="O80" s="137"/>
      <c r="P80" s="137"/>
      <c r="Q80" s="137"/>
    </row>
    <row r="81" spans="2:17" x14ac:dyDescent="0.3">
      <c r="B81" s="137"/>
      <c r="C81" s="137"/>
      <c r="D81" s="137"/>
      <c r="E81" s="137"/>
      <c r="F81" s="137"/>
      <c r="G81" s="137"/>
      <c r="H81" s="137"/>
      <c r="I81" s="137"/>
      <c r="J81" s="137"/>
      <c r="K81" s="137"/>
      <c r="L81" s="137"/>
      <c r="M81" s="137"/>
      <c r="N81" s="137"/>
      <c r="O81" s="137"/>
      <c r="P81" s="137"/>
      <c r="Q81" s="137"/>
    </row>
    <row r="82" spans="2:17" x14ac:dyDescent="0.3">
      <c r="B82" s="137"/>
      <c r="C82" s="137"/>
      <c r="D82" s="137"/>
      <c r="E82" s="137"/>
      <c r="F82" s="137"/>
      <c r="G82" s="137"/>
      <c r="H82" s="137"/>
      <c r="I82" s="137"/>
      <c r="J82" s="137"/>
      <c r="K82" s="137"/>
      <c r="L82" s="137"/>
      <c r="M82" s="137"/>
      <c r="N82" s="137"/>
      <c r="O82" s="137"/>
      <c r="P82" s="137"/>
      <c r="Q82" s="137"/>
    </row>
    <row r="83" spans="2:17" x14ac:dyDescent="0.3">
      <c r="B83" s="137"/>
      <c r="C83" s="137"/>
      <c r="D83" s="137"/>
      <c r="E83" s="137"/>
      <c r="F83" s="137"/>
      <c r="G83" s="137"/>
      <c r="H83" s="137"/>
      <c r="I83" s="137"/>
      <c r="J83" s="137"/>
      <c r="K83" s="137"/>
      <c r="L83" s="137"/>
      <c r="M83" s="137"/>
      <c r="N83" s="137"/>
      <c r="O83" s="137"/>
      <c r="P83" s="137"/>
      <c r="Q83" s="137"/>
    </row>
    <row r="84" spans="2:17" x14ac:dyDescent="0.3">
      <c r="B84" s="137"/>
      <c r="C84" s="137"/>
      <c r="D84" s="137"/>
      <c r="E84" s="137"/>
      <c r="F84" s="137"/>
      <c r="G84" s="137"/>
      <c r="H84" s="137"/>
      <c r="I84" s="137"/>
      <c r="J84" s="137"/>
      <c r="K84" s="137"/>
      <c r="L84" s="137"/>
      <c r="M84" s="137"/>
      <c r="N84" s="137"/>
      <c r="O84" s="137"/>
      <c r="P84" s="137"/>
      <c r="Q84" s="137"/>
    </row>
    <row r="85" spans="2:17" x14ac:dyDescent="0.3">
      <c r="B85" s="137"/>
      <c r="C85" s="137"/>
      <c r="D85" s="137"/>
      <c r="E85" s="137"/>
      <c r="F85" s="137"/>
      <c r="G85" s="137"/>
      <c r="H85" s="137"/>
      <c r="I85" s="137"/>
      <c r="J85" s="137"/>
      <c r="K85" s="137"/>
      <c r="L85" s="137"/>
      <c r="M85" s="137"/>
      <c r="N85" s="137"/>
      <c r="O85" s="137"/>
      <c r="P85" s="137"/>
      <c r="Q85" s="137"/>
    </row>
    <row r="86" spans="2:17" x14ac:dyDescent="0.3">
      <c r="B86" s="137"/>
      <c r="C86" s="137"/>
      <c r="D86" s="137"/>
      <c r="E86" s="137"/>
      <c r="F86" s="137"/>
      <c r="G86" s="137"/>
      <c r="H86" s="137"/>
      <c r="I86" s="137"/>
      <c r="J86" s="137"/>
      <c r="K86" s="137"/>
      <c r="L86" s="137"/>
      <c r="M86" s="137"/>
      <c r="N86" s="137"/>
      <c r="O86" s="137"/>
      <c r="P86" s="137"/>
      <c r="Q86" s="137"/>
    </row>
    <row r="87" spans="2:17" x14ac:dyDescent="0.3">
      <c r="B87" s="137"/>
      <c r="C87" s="137"/>
      <c r="D87" s="137"/>
      <c r="E87" s="137"/>
      <c r="F87" s="137"/>
      <c r="G87" s="137"/>
      <c r="H87" s="137"/>
      <c r="I87" s="137"/>
      <c r="J87" s="137"/>
      <c r="K87" s="137"/>
      <c r="L87" s="137"/>
      <c r="M87" s="137"/>
      <c r="N87" s="137"/>
      <c r="O87" s="137"/>
      <c r="P87" s="137"/>
      <c r="Q87" s="137"/>
    </row>
    <row r="88" spans="2:17" x14ac:dyDescent="0.3">
      <c r="B88" s="137"/>
      <c r="C88" s="137"/>
      <c r="D88" s="137"/>
      <c r="E88" s="137"/>
      <c r="F88" s="137"/>
      <c r="G88" s="137"/>
      <c r="H88" s="137"/>
      <c r="I88" s="137"/>
      <c r="J88" s="137"/>
      <c r="K88" s="137"/>
      <c r="L88" s="137"/>
      <c r="M88" s="137"/>
      <c r="N88" s="137"/>
      <c r="O88" s="137"/>
      <c r="P88" s="137"/>
      <c r="Q88" s="137"/>
    </row>
    <row r="89" spans="2:17" x14ac:dyDescent="0.3">
      <c r="B89" s="137"/>
      <c r="C89" s="137"/>
      <c r="D89" s="137"/>
      <c r="E89" s="137"/>
      <c r="F89" s="137"/>
      <c r="G89" s="137"/>
      <c r="H89" s="137"/>
      <c r="I89" s="137"/>
      <c r="J89" s="137"/>
      <c r="K89" s="137"/>
      <c r="L89" s="137"/>
      <c r="M89" s="137"/>
      <c r="N89" s="137"/>
      <c r="O89" s="137"/>
      <c r="P89" s="137"/>
      <c r="Q89" s="137"/>
    </row>
    <row r="90" spans="2:17" x14ac:dyDescent="0.3">
      <c r="B90" s="137"/>
      <c r="C90" s="137"/>
      <c r="D90" s="137"/>
      <c r="E90" s="137"/>
      <c r="F90" s="137"/>
      <c r="G90" s="137"/>
      <c r="H90" s="137"/>
      <c r="I90" s="137"/>
      <c r="J90" s="137"/>
      <c r="K90" s="137"/>
      <c r="L90" s="137"/>
      <c r="M90" s="137"/>
      <c r="N90" s="137"/>
      <c r="O90" s="137"/>
      <c r="P90" s="137"/>
      <c r="Q90" s="137"/>
    </row>
    <row r="91" spans="2:17" x14ac:dyDescent="0.3">
      <c r="B91" s="137"/>
      <c r="C91" s="137"/>
      <c r="D91" s="137"/>
      <c r="E91" s="137"/>
      <c r="F91" s="137"/>
      <c r="G91" s="137"/>
      <c r="H91" s="137"/>
      <c r="I91" s="137"/>
      <c r="J91" s="137"/>
      <c r="K91" s="137"/>
      <c r="L91" s="137"/>
      <c r="M91" s="137"/>
      <c r="N91" s="137"/>
      <c r="O91" s="137"/>
      <c r="P91" s="137"/>
      <c r="Q91" s="137"/>
    </row>
    <row r="92" spans="2:17" x14ac:dyDescent="0.3">
      <c r="B92" s="137"/>
      <c r="C92" s="137"/>
      <c r="D92" s="137"/>
      <c r="E92" s="137"/>
      <c r="F92" s="137"/>
      <c r="G92" s="137"/>
      <c r="H92" s="137"/>
      <c r="I92" s="137"/>
      <c r="J92" s="137"/>
      <c r="K92" s="137"/>
      <c r="L92" s="137"/>
      <c r="M92" s="137"/>
      <c r="N92" s="137"/>
      <c r="O92" s="137"/>
      <c r="P92" s="137"/>
      <c r="Q92" s="137"/>
    </row>
    <row r="93" spans="2:17" x14ac:dyDescent="0.3">
      <c r="B93" s="137"/>
      <c r="C93" s="137"/>
      <c r="D93" s="137"/>
      <c r="E93" s="137"/>
      <c r="F93" s="137"/>
      <c r="G93" s="137"/>
      <c r="H93" s="137"/>
      <c r="I93" s="137"/>
      <c r="J93" s="137"/>
      <c r="K93" s="137"/>
      <c r="L93" s="137"/>
      <c r="M93" s="137"/>
      <c r="N93" s="137"/>
      <c r="O93" s="137"/>
      <c r="P93" s="137"/>
      <c r="Q93" s="137"/>
    </row>
    <row r="94" spans="2:17" x14ac:dyDescent="0.3">
      <c r="B94" s="137"/>
      <c r="C94" s="137"/>
      <c r="D94" s="137"/>
      <c r="E94" s="137"/>
      <c r="F94" s="137"/>
      <c r="G94" s="137"/>
      <c r="H94" s="137"/>
      <c r="I94" s="137"/>
      <c r="J94" s="137"/>
      <c r="K94" s="137"/>
      <c r="L94" s="137"/>
      <c r="M94" s="137"/>
      <c r="N94" s="137"/>
      <c r="O94" s="137"/>
      <c r="P94" s="137"/>
      <c r="Q94" s="137"/>
    </row>
    <row r="95" spans="2:17" x14ac:dyDescent="0.3">
      <c r="B95" s="137"/>
      <c r="C95" s="137"/>
      <c r="D95" s="137"/>
      <c r="E95" s="137"/>
      <c r="F95" s="137"/>
      <c r="G95" s="137"/>
      <c r="H95" s="137"/>
      <c r="I95" s="137"/>
      <c r="J95" s="137"/>
      <c r="K95" s="137"/>
      <c r="L95" s="137"/>
      <c r="M95" s="137"/>
      <c r="N95" s="137"/>
      <c r="O95" s="137"/>
      <c r="P95" s="137"/>
      <c r="Q95" s="137"/>
    </row>
    <row r="96" spans="2:17" x14ac:dyDescent="0.3">
      <c r="B96" s="137"/>
      <c r="C96" s="137"/>
      <c r="D96" s="137"/>
      <c r="E96" s="137"/>
      <c r="F96" s="137"/>
      <c r="G96" s="137"/>
      <c r="H96" s="137"/>
      <c r="I96" s="137"/>
      <c r="J96" s="137"/>
      <c r="K96" s="137"/>
      <c r="L96" s="137"/>
      <c r="M96" s="137"/>
      <c r="N96" s="137"/>
      <c r="O96" s="137"/>
      <c r="P96" s="137"/>
      <c r="Q96" s="137"/>
    </row>
    <row r="97" spans="2:17" x14ac:dyDescent="0.3">
      <c r="B97" s="137"/>
      <c r="C97" s="137"/>
      <c r="D97" s="137"/>
      <c r="E97" s="137"/>
      <c r="F97" s="137"/>
      <c r="G97" s="137"/>
      <c r="H97" s="137"/>
      <c r="I97" s="137"/>
      <c r="J97" s="137"/>
      <c r="K97" s="137"/>
      <c r="L97" s="137"/>
      <c r="M97" s="137"/>
      <c r="N97" s="137"/>
      <c r="O97" s="137"/>
      <c r="P97" s="137"/>
      <c r="Q97" s="137"/>
    </row>
    <row r="98" spans="2:17" x14ac:dyDescent="0.3">
      <c r="B98" s="137"/>
      <c r="C98" s="137"/>
      <c r="D98" s="137"/>
      <c r="E98" s="137"/>
      <c r="F98" s="137"/>
      <c r="G98" s="137"/>
      <c r="H98" s="137"/>
      <c r="I98" s="137"/>
      <c r="J98" s="137"/>
      <c r="K98" s="137"/>
      <c r="L98" s="137"/>
      <c r="M98" s="137"/>
      <c r="N98" s="137"/>
      <c r="O98" s="137"/>
      <c r="P98" s="137"/>
      <c r="Q98" s="137"/>
    </row>
    <row r="99" spans="2:17" x14ac:dyDescent="0.3">
      <c r="B99" s="137"/>
      <c r="C99" s="137"/>
      <c r="D99" s="137"/>
      <c r="E99" s="137"/>
      <c r="F99" s="137"/>
      <c r="G99" s="137"/>
      <c r="H99" s="137"/>
      <c r="I99" s="137"/>
      <c r="J99" s="137"/>
      <c r="K99" s="137"/>
      <c r="L99" s="137"/>
      <c r="M99" s="137"/>
      <c r="N99" s="137"/>
      <c r="O99" s="137"/>
      <c r="P99" s="137"/>
      <c r="Q99" s="137"/>
    </row>
    <row r="100" spans="2:17" x14ac:dyDescent="0.3">
      <c r="B100" s="137"/>
      <c r="C100" s="137"/>
      <c r="D100" s="137"/>
      <c r="E100" s="137"/>
      <c r="F100" s="137"/>
      <c r="G100" s="137"/>
      <c r="H100" s="137"/>
      <c r="I100" s="137"/>
      <c r="J100" s="137"/>
      <c r="K100" s="137"/>
      <c r="L100" s="137"/>
      <c r="M100" s="137"/>
      <c r="N100" s="137"/>
      <c r="O100" s="137"/>
      <c r="P100" s="137"/>
      <c r="Q100" s="137"/>
    </row>
    <row r="101" spans="2:17" x14ac:dyDescent="0.3">
      <c r="B101" s="137"/>
      <c r="C101" s="137"/>
      <c r="D101" s="137"/>
      <c r="E101" s="137"/>
      <c r="F101" s="137"/>
      <c r="G101" s="137"/>
      <c r="H101" s="137"/>
      <c r="I101" s="137"/>
      <c r="J101" s="137"/>
      <c r="K101" s="137"/>
      <c r="L101" s="137"/>
      <c r="M101" s="137"/>
      <c r="N101" s="137"/>
      <c r="O101" s="137"/>
      <c r="P101" s="137"/>
      <c r="Q101" s="137"/>
    </row>
    <row r="102" spans="2:17" x14ac:dyDescent="0.3">
      <c r="B102" s="137"/>
      <c r="C102" s="137"/>
      <c r="D102" s="137"/>
      <c r="E102" s="137"/>
      <c r="F102" s="137"/>
      <c r="G102" s="137"/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</row>
    <row r="103" spans="2:17" x14ac:dyDescent="0.3">
      <c r="B103" s="137"/>
      <c r="C103" s="137"/>
      <c r="D103" s="137"/>
      <c r="E103" s="137"/>
      <c r="F103" s="137"/>
      <c r="G103" s="137"/>
      <c r="H103" s="137"/>
      <c r="I103" s="137"/>
      <c r="J103" s="137"/>
      <c r="K103" s="137"/>
      <c r="L103" s="137"/>
      <c r="M103" s="137"/>
      <c r="N103" s="137"/>
      <c r="O103" s="137"/>
      <c r="P103" s="137"/>
      <c r="Q103" s="137"/>
    </row>
    <row r="104" spans="2:17" x14ac:dyDescent="0.3">
      <c r="B104" s="137"/>
      <c r="C104" s="137"/>
      <c r="D104" s="137"/>
      <c r="E104" s="137"/>
      <c r="F104" s="137"/>
      <c r="G104" s="137"/>
      <c r="H104" s="137"/>
      <c r="I104" s="137"/>
      <c r="J104" s="137"/>
      <c r="K104" s="137"/>
      <c r="L104" s="137"/>
      <c r="M104" s="137"/>
      <c r="N104" s="137"/>
      <c r="O104" s="137"/>
      <c r="P104" s="137"/>
      <c r="Q104" s="137"/>
    </row>
    <row r="105" spans="2:17" x14ac:dyDescent="0.3">
      <c r="B105" s="137"/>
      <c r="C105" s="137"/>
      <c r="D105" s="137"/>
      <c r="E105" s="137"/>
      <c r="F105" s="137"/>
      <c r="G105" s="137"/>
      <c r="H105" s="137"/>
      <c r="I105" s="137"/>
      <c r="J105" s="137"/>
      <c r="K105" s="137"/>
      <c r="L105" s="137"/>
      <c r="M105" s="137"/>
      <c r="N105" s="137"/>
      <c r="O105" s="137"/>
      <c r="P105" s="137"/>
      <c r="Q105" s="137"/>
    </row>
    <row r="106" spans="2:17" x14ac:dyDescent="0.3">
      <c r="B106" s="137"/>
      <c r="C106" s="137"/>
      <c r="D106" s="137"/>
      <c r="E106" s="137"/>
      <c r="F106" s="137"/>
      <c r="G106" s="137"/>
      <c r="H106" s="137"/>
      <c r="I106" s="137"/>
      <c r="J106" s="137"/>
      <c r="K106" s="137"/>
      <c r="L106" s="137"/>
      <c r="M106" s="137"/>
      <c r="N106" s="137"/>
      <c r="O106" s="137"/>
      <c r="P106" s="137"/>
      <c r="Q106" s="137"/>
    </row>
    <row r="107" spans="2:17" x14ac:dyDescent="0.3">
      <c r="B107" s="137"/>
      <c r="C107" s="137"/>
      <c r="D107" s="137"/>
      <c r="E107" s="137"/>
      <c r="F107" s="137"/>
      <c r="G107" s="137"/>
      <c r="H107" s="137"/>
      <c r="I107" s="137"/>
      <c r="J107" s="137"/>
      <c r="K107" s="137"/>
      <c r="L107" s="137"/>
      <c r="M107" s="137"/>
      <c r="N107" s="137"/>
      <c r="O107" s="137"/>
      <c r="P107" s="137"/>
      <c r="Q107" s="137"/>
    </row>
    <row r="108" spans="2:17" x14ac:dyDescent="0.3">
      <c r="B108" s="137"/>
      <c r="C108" s="137"/>
      <c r="D108" s="137"/>
      <c r="E108" s="137"/>
      <c r="F108" s="137"/>
      <c r="G108" s="137"/>
      <c r="H108" s="137"/>
      <c r="I108" s="137"/>
      <c r="J108" s="137"/>
      <c r="K108" s="137"/>
      <c r="L108" s="137"/>
      <c r="M108" s="137"/>
      <c r="N108" s="137"/>
      <c r="O108" s="137"/>
      <c r="P108" s="137"/>
      <c r="Q108" s="137"/>
    </row>
    <row r="109" spans="2:17" x14ac:dyDescent="0.3">
      <c r="B109" s="137"/>
      <c r="C109" s="137"/>
      <c r="D109" s="137"/>
      <c r="E109" s="137"/>
      <c r="F109" s="137"/>
      <c r="G109" s="137"/>
      <c r="H109" s="137"/>
      <c r="I109" s="137"/>
      <c r="J109" s="137"/>
      <c r="K109" s="137"/>
      <c r="L109" s="137"/>
      <c r="M109" s="137"/>
      <c r="N109" s="137"/>
      <c r="O109" s="137"/>
      <c r="P109" s="137"/>
      <c r="Q109" s="137"/>
    </row>
    <row r="110" spans="2:17" x14ac:dyDescent="0.3">
      <c r="B110" s="137"/>
      <c r="C110" s="137"/>
      <c r="D110" s="137"/>
      <c r="E110" s="137"/>
      <c r="F110" s="137"/>
      <c r="G110" s="137"/>
      <c r="H110" s="137"/>
      <c r="I110" s="137"/>
      <c r="J110" s="137"/>
      <c r="K110" s="137"/>
      <c r="L110" s="137"/>
      <c r="M110" s="137"/>
      <c r="N110" s="137"/>
      <c r="O110" s="137"/>
      <c r="P110" s="137"/>
      <c r="Q110" s="137"/>
    </row>
    <row r="111" spans="2:17" x14ac:dyDescent="0.3">
      <c r="B111" s="137"/>
      <c r="C111" s="137"/>
      <c r="D111" s="137"/>
      <c r="E111" s="137"/>
      <c r="F111" s="137"/>
      <c r="G111" s="137"/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</row>
    <row r="112" spans="2:17" x14ac:dyDescent="0.3">
      <c r="B112" s="137"/>
      <c r="C112" s="137"/>
      <c r="D112" s="137"/>
      <c r="E112" s="137"/>
      <c r="F112" s="137"/>
      <c r="G112" s="137"/>
      <c r="H112" s="137"/>
      <c r="I112" s="137"/>
      <c r="J112" s="137"/>
      <c r="K112" s="137"/>
      <c r="L112" s="137"/>
      <c r="M112" s="137"/>
      <c r="N112" s="137"/>
      <c r="O112" s="137"/>
      <c r="P112" s="137"/>
      <c r="Q112" s="137"/>
    </row>
    <row r="113" spans="2:17" x14ac:dyDescent="0.3">
      <c r="B113" s="137"/>
      <c r="C113" s="137"/>
      <c r="D113" s="137"/>
      <c r="E113" s="137"/>
      <c r="F113" s="137"/>
      <c r="G113" s="137"/>
      <c r="H113" s="137"/>
      <c r="I113" s="137"/>
      <c r="J113" s="137"/>
      <c r="K113" s="137"/>
      <c r="L113" s="137"/>
      <c r="M113" s="137"/>
      <c r="N113" s="137"/>
      <c r="O113" s="137"/>
      <c r="P113" s="137"/>
      <c r="Q113" s="137"/>
    </row>
    <row r="114" spans="2:17" x14ac:dyDescent="0.3">
      <c r="B114" s="137"/>
      <c r="C114" s="137"/>
      <c r="D114" s="137"/>
      <c r="E114" s="137"/>
      <c r="F114" s="137"/>
      <c r="G114" s="137"/>
      <c r="H114" s="137"/>
      <c r="I114" s="137"/>
      <c r="J114" s="137"/>
      <c r="K114" s="137"/>
      <c r="L114" s="137"/>
      <c r="M114" s="137"/>
      <c r="N114" s="137"/>
      <c r="O114" s="137"/>
      <c r="P114" s="137"/>
      <c r="Q114" s="137"/>
    </row>
    <row r="115" spans="2:17" x14ac:dyDescent="0.3">
      <c r="B115" s="137"/>
      <c r="C115" s="137"/>
      <c r="D115" s="137"/>
      <c r="E115" s="137"/>
      <c r="F115" s="137"/>
      <c r="G115" s="137"/>
      <c r="H115" s="137"/>
      <c r="I115" s="137"/>
      <c r="J115" s="137"/>
      <c r="K115" s="137"/>
      <c r="L115" s="137"/>
      <c r="M115" s="137"/>
      <c r="N115" s="137"/>
      <c r="O115" s="137"/>
      <c r="P115" s="137"/>
      <c r="Q115" s="137"/>
    </row>
    <row r="116" spans="2:17" x14ac:dyDescent="0.3">
      <c r="B116" s="137"/>
      <c r="C116" s="137"/>
      <c r="D116" s="137"/>
      <c r="E116" s="137"/>
      <c r="F116" s="137"/>
      <c r="G116" s="137"/>
      <c r="H116" s="137"/>
      <c r="I116" s="137"/>
      <c r="J116" s="137"/>
      <c r="K116" s="137"/>
      <c r="L116" s="137"/>
      <c r="M116" s="137"/>
      <c r="N116" s="137"/>
      <c r="O116" s="137"/>
      <c r="P116" s="137"/>
      <c r="Q116" s="137"/>
    </row>
    <row r="117" spans="2:17" x14ac:dyDescent="0.3">
      <c r="B117" s="137"/>
      <c r="C117" s="137"/>
      <c r="D117" s="137"/>
      <c r="E117" s="137"/>
      <c r="F117" s="137"/>
      <c r="G117" s="137"/>
      <c r="H117" s="137"/>
      <c r="I117" s="137"/>
      <c r="J117" s="137"/>
      <c r="K117" s="137"/>
      <c r="L117" s="137"/>
      <c r="M117" s="137"/>
      <c r="N117" s="137"/>
      <c r="O117" s="137"/>
      <c r="P117" s="137"/>
      <c r="Q117" s="137"/>
    </row>
    <row r="118" spans="2:17" x14ac:dyDescent="0.3">
      <c r="B118" s="137"/>
      <c r="C118" s="137"/>
      <c r="D118" s="137"/>
      <c r="E118" s="137"/>
      <c r="F118" s="137"/>
      <c r="G118" s="137"/>
      <c r="H118" s="137"/>
      <c r="I118" s="137"/>
      <c r="J118" s="137"/>
      <c r="K118" s="137"/>
      <c r="L118" s="137"/>
      <c r="M118" s="137"/>
      <c r="N118" s="137"/>
      <c r="O118" s="137"/>
      <c r="P118" s="137"/>
      <c r="Q118" s="137"/>
    </row>
    <row r="119" spans="2:17" x14ac:dyDescent="0.3">
      <c r="B119" s="137"/>
      <c r="C119" s="137"/>
      <c r="D119" s="137"/>
      <c r="E119" s="137"/>
      <c r="F119" s="137"/>
      <c r="G119" s="137"/>
      <c r="H119" s="137"/>
      <c r="I119" s="137"/>
      <c r="J119" s="137"/>
      <c r="K119" s="137"/>
      <c r="L119" s="137"/>
      <c r="M119" s="137"/>
      <c r="N119" s="137"/>
      <c r="O119" s="137"/>
      <c r="P119" s="137"/>
      <c r="Q119" s="137"/>
    </row>
    <row r="120" spans="2:17" x14ac:dyDescent="0.3">
      <c r="B120" s="137"/>
      <c r="C120" s="137"/>
      <c r="D120" s="137"/>
      <c r="E120" s="137"/>
      <c r="F120" s="137"/>
      <c r="G120" s="137"/>
      <c r="H120" s="137"/>
      <c r="I120" s="137"/>
      <c r="J120" s="137"/>
      <c r="K120" s="137"/>
      <c r="L120" s="137"/>
      <c r="M120" s="137"/>
      <c r="N120" s="137"/>
      <c r="O120" s="137"/>
      <c r="P120" s="137"/>
      <c r="Q120" s="137"/>
    </row>
    <row r="121" spans="2:17" x14ac:dyDescent="0.3">
      <c r="B121" s="137"/>
      <c r="C121" s="137"/>
      <c r="D121" s="137"/>
      <c r="E121" s="137"/>
      <c r="F121" s="137"/>
      <c r="G121" s="137"/>
      <c r="H121" s="137"/>
      <c r="I121" s="137"/>
      <c r="J121" s="137"/>
      <c r="K121" s="137"/>
      <c r="L121" s="137"/>
      <c r="M121" s="137"/>
      <c r="N121" s="137"/>
      <c r="O121" s="137"/>
      <c r="P121" s="137"/>
      <c r="Q121" s="137"/>
    </row>
    <row r="122" spans="2:17" x14ac:dyDescent="0.3">
      <c r="B122" s="137"/>
      <c r="C122" s="137"/>
      <c r="D122" s="137"/>
      <c r="E122" s="137"/>
      <c r="F122" s="137"/>
      <c r="G122" s="137"/>
      <c r="H122" s="137"/>
      <c r="I122" s="137"/>
      <c r="J122" s="137"/>
      <c r="K122" s="137"/>
      <c r="L122" s="137"/>
      <c r="M122" s="137"/>
      <c r="N122" s="137"/>
      <c r="O122" s="137"/>
      <c r="P122" s="137"/>
      <c r="Q122" s="137"/>
    </row>
    <row r="123" spans="2:17" x14ac:dyDescent="0.3">
      <c r="B123" s="137"/>
      <c r="C123" s="137"/>
      <c r="D123" s="137"/>
      <c r="E123" s="137"/>
      <c r="F123" s="137"/>
      <c r="G123" s="137"/>
      <c r="H123" s="137"/>
      <c r="I123" s="137"/>
      <c r="J123" s="137"/>
      <c r="K123" s="137"/>
      <c r="L123" s="137"/>
      <c r="M123" s="137"/>
      <c r="N123" s="137"/>
      <c r="O123" s="137"/>
      <c r="P123" s="137"/>
      <c r="Q123" s="137"/>
    </row>
    <row r="124" spans="2:17" x14ac:dyDescent="0.3">
      <c r="B124" s="137"/>
      <c r="C124" s="137"/>
      <c r="D124" s="137"/>
      <c r="E124" s="137"/>
      <c r="F124" s="137"/>
      <c r="G124" s="137"/>
      <c r="H124" s="137"/>
      <c r="I124" s="137"/>
      <c r="J124" s="137"/>
      <c r="K124" s="137"/>
      <c r="L124" s="137"/>
      <c r="M124" s="137"/>
      <c r="N124" s="137"/>
      <c r="O124" s="137"/>
      <c r="P124" s="137"/>
      <c r="Q124" s="137"/>
    </row>
    <row r="125" spans="2:17" x14ac:dyDescent="0.3">
      <c r="B125" s="137"/>
      <c r="C125" s="137"/>
      <c r="D125" s="137"/>
      <c r="E125" s="137"/>
      <c r="F125" s="137"/>
      <c r="G125" s="137"/>
      <c r="H125" s="137"/>
      <c r="I125" s="137"/>
      <c r="J125" s="137"/>
      <c r="K125" s="137"/>
      <c r="L125" s="137"/>
      <c r="M125" s="137"/>
      <c r="N125" s="137"/>
      <c r="O125" s="137"/>
      <c r="P125" s="137"/>
      <c r="Q125" s="137"/>
    </row>
    <row r="126" spans="2:17" x14ac:dyDescent="0.3">
      <c r="B126" s="137"/>
      <c r="C126" s="137"/>
      <c r="D126" s="137"/>
      <c r="E126" s="137"/>
      <c r="F126" s="137"/>
      <c r="G126" s="137"/>
      <c r="H126" s="137"/>
      <c r="I126" s="137"/>
      <c r="J126" s="137"/>
      <c r="K126" s="137"/>
      <c r="L126" s="137"/>
      <c r="M126" s="137"/>
      <c r="N126" s="137"/>
      <c r="O126" s="137"/>
      <c r="P126" s="137"/>
      <c r="Q126" s="137"/>
    </row>
    <row r="127" spans="2:17" x14ac:dyDescent="0.3">
      <c r="B127" s="137"/>
      <c r="C127" s="137"/>
      <c r="D127" s="137"/>
      <c r="E127" s="137"/>
      <c r="F127" s="137"/>
      <c r="G127" s="137"/>
      <c r="H127" s="137"/>
      <c r="I127" s="137"/>
      <c r="J127" s="137"/>
      <c r="K127" s="137"/>
      <c r="L127" s="137"/>
      <c r="M127" s="137"/>
      <c r="N127" s="137"/>
      <c r="O127" s="137"/>
      <c r="P127" s="137"/>
      <c r="Q127" s="137"/>
    </row>
    <row r="128" spans="2:17" x14ac:dyDescent="0.3">
      <c r="B128" s="137"/>
      <c r="C128" s="137"/>
      <c r="D128" s="137"/>
      <c r="E128" s="137"/>
      <c r="F128" s="137"/>
      <c r="G128" s="137"/>
      <c r="H128" s="137"/>
      <c r="I128" s="137"/>
      <c r="J128" s="137"/>
      <c r="K128" s="137"/>
      <c r="L128" s="137"/>
      <c r="M128" s="137"/>
      <c r="N128" s="137"/>
      <c r="O128" s="137"/>
      <c r="P128" s="137"/>
      <c r="Q128" s="137"/>
    </row>
    <row r="129" spans="2:17" x14ac:dyDescent="0.3">
      <c r="B129" s="137"/>
      <c r="C129" s="137"/>
      <c r="D129" s="137"/>
      <c r="E129" s="137"/>
      <c r="F129" s="137"/>
      <c r="G129" s="137"/>
      <c r="H129" s="137"/>
      <c r="I129" s="137"/>
      <c r="J129" s="137"/>
      <c r="K129" s="137"/>
      <c r="L129" s="137"/>
      <c r="M129" s="137"/>
      <c r="N129" s="137"/>
      <c r="O129" s="137"/>
      <c r="P129" s="137"/>
      <c r="Q129" s="137"/>
    </row>
    <row r="130" spans="2:17" x14ac:dyDescent="0.3">
      <c r="B130" s="137"/>
      <c r="C130" s="137"/>
      <c r="D130" s="137"/>
      <c r="E130" s="137"/>
      <c r="F130" s="137"/>
      <c r="G130" s="137"/>
      <c r="H130" s="137"/>
      <c r="I130" s="137"/>
      <c r="J130" s="137"/>
      <c r="K130" s="137"/>
      <c r="L130" s="137"/>
      <c r="M130" s="137"/>
      <c r="N130" s="137"/>
      <c r="O130" s="137"/>
      <c r="P130" s="137"/>
      <c r="Q130" s="137"/>
    </row>
    <row r="131" spans="2:17" x14ac:dyDescent="0.3">
      <c r="B131" s="137"/>
      <c r="C131" s="137"/>
      <c r="D131" s="137"/>
      <c r="E131" s="137"/>
      <c r="F131" s="137"/>
      <c r="G131" s="137"/>
      <c r="H131" s="137"/>
      <c r="I131" s="137"/>
      <c r="J131" s="137"/>
      <c r="K131" s="137"/>
      <c r="L131" s="137"/>
      <c r="M131" s="137"/>
      <c r="N131" s="137"/>
      <c r="O131" s="137"/>
      <c r="P131" s="137"/>
      <c r="Q131" s="137"/>
    </row>
    <row r="132" spans="2:17" x14ac:dyDescent="0.3">
      <c r="B132" s="137"/>
      <c r="C132" s="137"/>
      <c r="D132" s="137"/>
      <c r="E132" s="137"/>
      <c r="F132" s="137"/>
      <c r="G132" s="137"/>
      <c r="H132" s="137"/>
      <c r="I132" s="137"/>
      <c r="J132" s="137"/>
      <c r="K132" s="137"/>
      <c r="L132" s="137"/>
      <c r="M132" s="137"/>
      <c r="N132" s="137"/>
      <c r="O132" s="137"/>
      <c r="P132" s="137"/>
      <c r="Q132" s="137"/>
    </row>
    <row r="133" spans="2:17" x14ac:dyDescent="0.3">
      <c r="B133" s="137"/>
      <c r="C133" s="137"/>
      <c r="D133" s="137"/>
      <c r="E133" s="137"/>
      <c r="F133" s="137"/>
      <c r="G133" s="137"/>
      <c r="H133" s="137"/>
      <c r="I133" s="137"/>
      <c r="J133" s="137"/>
      <c r="K133" s="137"/>
      <c r="L133" s="137"/>
      <c r="M133" s="137"/>
      <c r="N133" s="137"/>
      <c r="O133" s="137"/>
      <c r="P133" s="137"/>
      <c r="Q133" s="137"/>
    </row>
    <row r="134" spans="2:17" x14ac:dyDescent="0.3">
      <c r="B134" s="137"/>
      <c r="C134" s="137"/>
      <c r="D134" s="137"/>
      <c r="E134" s="137"/>
      <c r="F134" s="137"/>
      <c r="G134" s="137"/>
      <c r="H134" s="137"/>
      <c r="I134" s="137"/>
      <c r="J134" s="137"/>
      <c r="K134" s="137"/>
      <c r="L134" s="137"/>
      <c r="M134" s="137"/>
      <c r="N134" s="137"/>
      <c r="O134" s="137"/>
      <c r="P134" s="137"/>
      <c r="Q134" s="137"/>
    </row>
    <row r="135" spans="2:17" x14ac:dyDescent="0.3">
      <c r="B135" s="137"/>
      <c r="C135" s="137"/>
      <c r="D135" s="137"/>
      <c r="E135" s="137"/>
      <c r="F135" s="137"/>
      <c r="G135" s="137"/>
      <c r="H135" s="137"/>
      <c r="I135" s="137"/>
      <c r="J135" s="137"/>
      <c r="K135" s="137"/>
      <c r="L135" s="137"/>
      <c r="M135" s="137"/>
      <c r="N135" s="137"/>
      <c r="O135" s="137"/>
      <c r="P135" s="137"/>
      <c r="Q135" s="137"/>
    </row>
    <row r="136" spans="2:17" x14ac:dyDescent="0.3">
      <c r="B136" s="137"/>
      <c r="C136" s="137"/>
      <c r="D136" s="137"/>
      <c r="E136" s="137"/>
      <c r="F136" s="137"/>
      <c r="G136" s="137"/>
      <c r="H136" s="137"/>
      <c r="I136" s="137"/>
      <c r="J136" s="137"/>
      <c r="K136" s="137"/>
      <c r="L136" s="137"/>
      <c r="M136" s="137"/>
      <c r="N136" s="137"/>
      <c r="O136" s="137"/>
      <c r="P136" s="137"/>
      <c r="Q136" s="137"/>
    </row>
    <row r="137" spans="2:17" x14ac:dyDescent="0.3">
      <c r="B137" s="137"/>
      <c r="C137" s="137"/>
      <c r="D137" s="137"/>
      <c r="E137" s="137"/>
      <c r="F137" s="137"/>
      <c r="G137" s="137"/>
      <c r="H137" s="137"/>
      <c r="I137" s="137"/>
      <c r="J137" s="137"/>
      <c r="K137" s="137"/>
      <c r="L137" s="137"/>
      <c r="M137" s="137"/>
      <c r="N137" s="137"/>
      <c r="O137" s="137"/>
      <c r="P137" s="137"/>
      <c r="Q137" s="137"/>
    </row>
    <row r="138" spans="2:17" x14ac:dyDescent="0.3">
      <c r="B138" s="137"/>
      <c r="C138" s="137"/>
      <c r="D138" s="137"/>
      <c r="E138" s="137"/>
      <c r="F138" s="137"/>
      <c r="G138" s="137"/>
      <c r="H138" s="137"/>
      <c r="I138" s="137"/>
      <c r="J138" s="137"/>
      <c r="K138" s="137"/>
      <c r="L138" s="137"/>
      <c r="M138" s="137"/>
      <c r="N138" s="137"/>
      <c r="O138" s="137"/>
      <c r="P138" s="137"/>
      <c r="Q138" s="137"/>
    </row>
    <row r="139" spans="2:17" x14ac:dyDescent="0.3">
      <c r="B139" s="137"/>
      <c r="C139" s="137"/>
      <c r="D139" s="137"/>
      <c r="E139" s="137"/>
      <c r="F139" s="137"/>
      <c r="G139" s="137"/>
      <c r="H139" s="137"/>
      <c r="I139" s="137"/>
      <c r="J139" s="137"/>
      <c r="K139" s="137"/>
      <c r="L139" s="137"/>
      <c r="M139" s="137"/>
      <c r="N139" s="137"/>
      <c r="O139" s="137"/>
      <c r="P139" s="137"/>
      <c r="Q139" s="137"/>
    </row>
    <row r="140" spans="2:17" x14ac:dyDescent="0.3">
      <c r="B140" s="137"/>
      <c r="C140" s="137"/>
      <c r="D140" s="137"/>
      <c r="E140" s="137"/>
      <c r="F140" s="137"/>
      <c r="G140" s="137"/>
      <c r="H140" s="137"/>
      <c r="I140" s="137"/>
      <c r="J140" s="137"/>
      <c r="K140" s="137"/>
      <c r="L140" s="137"/>
      <c r="M140" s="137"/>
      <c r="N140" s="137"/>
      <c r="O140" s="137"/>
      <c r="P140" s="137"/>
      <c r="Q140" s="137"/>
    </row>
    <row r="141" spans="2:17" x14ac:dyDescent="0.3">
      <c r="B141" s="137"/>
      <c r="C141" s="137"/>
      <c r="D141" s="137"/>
      <c r="E141" s="137"/>
      <c r="F141" s="137"/>
      <c r="G141" s="137"/>
      <c r="H141" s="137"/>
      <c r="I141" s="137"/>
      <c r="J141" s="137"/>
      <c r="K141" s="137"/>
      <c r="L141" s="137"/>
      <c r="M141" s="137"/>
      <c r="N141" s="137"/>
      <c r="O141" s="137"/>
      <c r="P141" s="137"/>
      <c r="Q141" s="137"/>
    </row>
    <row r="142" spans="2:17" x14ac:dyDescent="0.3">
      <c r="B142" s="137"/>
      <c r="C142" s="137"/>
      <c r="D142" s="137"/>
      <c r="E142" s="137"/>
      <c r="F142" s="137"/>
      <c r="G142" s="137"/>
      <c r="H142" s="137"/>
      <c r="I142" s="137"/>
      <c r="J142" s="137"/>
      <c r="K142" s="137"/>
      <c r="L142" s="137"/>
      <c r="M142" s="137"/>
      <c r="N142" s="137"/>
      <c r="O142" s="137"/>
      <c r="P142" s="137"/>
      <c r="Q142" s="137"/>
    </row>
    <row r="143" spans="2:17" x14ac:dyDescent="0.3">
      <c r="B143" s="137"/>
      <c r="C143" s="137"/>
      <c r="D143" s="137"/>
      <c r="E143" s="137"/>
      <c r="F143" s="137"/>
      <c r="G143" s="137"/>
      <c r="H143" s="137"/>
      <c r="I143" s="137"/>
      <c r="J143" s="137"/>
      <c r="K143" s="137"/>
      <c r="L143" s="137"/>
      <c r="M143" s="137"/>
      <c r="N143" s="137"/>
      <c r="O143" s="137"/>
      <c r="P143" s="137"/>
      <c r="Q143" s="137"/>
    </row>
    <row r="144" spans="2:17" x14ac:dyDescent="0.3">
      <c r="B144" s="137"/>
      <c r="C144" s="137"/>
      <c r="D144" s="137"/>
      <c r="E144" s="137"/>
      <c r="F144" s="137"/>
      <c r="G144" s="137"/>
      <c r="H144" s="137"/>
      <c r="I144" s="137"/>
      <c r="J144" s="137"/>
      <c r="K144" s="137"/>
      <c r="L144" s="137"/>
      <c r="M144" s="137"/>
      <c r="N144" s="137"/>
      <c r="O144" s="137"/>
      <c r="P144" s="137"/>
      <c r="Q144" s="137"/>
    </row>
    <row r="145" spans="2:17" x14ac:dyDescent="0.3">
      <c r="B145" s="137"/>
      <c r="C145" s="137"/>
      <c r="D145" s="137"/>
      <c r="E145" s="137"/>
      <c r="F145" s="137"/>
      <c r="G145" s="137"/>
      <c r="H145" s="137"/>
      <c r="I145" s="137"/>
      <c r="J145" s="137"/>
      <c r="K145" s="137"/>
      <c r="L145" s="137"/>
      <c r="M145" s="137"/>
      <c r="N145" s="137"/>
      <c r="O145" s="137"/>
      <c r="P145" s="137"/>
      <c r="Q145" s="137"/>
    </row>
    <row r="146" spans="2:17" x14ac:dyDescent="0.3">
      <c r="B146" s="137"/>
      <c r="C146" s="137"/>
      <c r="D146" s="137"/>
      <c r="E146" s="137"/>
      <c r="F146" s="137"/>
      <c r="G146" s="137"/>
      <c r="H146" s="137"/>
      <c r="I146" s="137"/>
      <c r="J146" s="137"/>
      <c r="K146" s="137"/>
      <c r="L146" s="137"/>
      <c r="M146" s="137"/>
      <c r="N146" s="137"/>
      <c r="O146" s="137"/>
      <c r="P146" s="137"/>
      <c r="Q146" s="137"/>
    </row>
    <row r="147" spans="2:17" x14ac:dyDescent="0.3">
      <c r="B147" s="137"/>
      <c r="C147" s="137"/>
      <c r="D147" s="137"/>
      <c r="E147" s="137"/>
      <c r="F147" s="137"/>
      <c r="G147" s="137"/>
      <c r="H147" s="137"/>
      <c r="I147" s="137"/>
      <c r="J147" s="137"/>
      <c r="K147" s="137"/>
      <c r="L147" s="137"/>
      <c r="M147" s="137"/>
      <c r="N147" s="137"/>
      <c r="O147" s="137"/>
      <c r="P147" s="137"/>
      <c r="Q147" s="137"/>
    </row>
    <row r="148" spans="2:17" x14ac:dyDescent="0.3">
      <c r="B148" s="137"/>
      <c r="C148" s="137"/>
      <c r="D148" s="137"/>
      <c r="E148" s="137"/>
      <c r="F148" s="137"/>
      <c r="G148" s="137"/>
      <c r="H148" s="137"/>
      <c r="I148" s="137"/>
      <c r="J148" s="137"/>
      <c r="K148" s="137"/>
      <c r="L148" s="137"/>
      <c r="M148" s="137"/>
      <c r="N148" s="137"/>
      <c r="O148" s="137"/>
      <c r="P148" s="137"/>
      <c r="Q148" s="137"/>
    </row>
    <row r="149" spans="2:17" x14ac:dyDescent="0.3">
      <c r="B149" s="137"/>
      <c r="C149" s="137"/>
      <c r="D149" s="137"/>
      <c r="E149" s="137"/>
      <c r="F149" s="137"/>
      <c r="G149" s="137"/>
      <c r="H149" s="137"/>
      <c r="I149" s="137"/>
      <c r="J149" s="137"/>
      <c r="K149" s="137"/>
      <c r="L149" s="137"/>
      <c r="M149" s="137"/>
      <c r="N149" s="137"/>
      <c r="O149" s="137"/>
      <c r="P149" s="137"/>
      <c r="Q149" s="137"/>
    </row>
    <row r="150" spans="2:17" x14ac:dyDescent="0.3">
      <c r="B150" s="137"/>
      <c r="C150" s="137"/>
      <c r="D150" s="137"/>
      <c r="E150" s="137"/>
      <c r="F150" s="137"/>
      <c r="G150" s="137"/>
      <c r="H150" s="137"/>
      <c r="I150" s="137"/>
      <c r="J150" s="137"/>
      <c r="K150" s="137"/>
      <c r="L150" s="137"/>
      <c r="M150" s="137"/>
      <c r="N150" s="137"/>
      <c r="O150" s="137"/>
      <c r="P150" s="137"/>
      <c r="Q150" s="137"/>
    </row>
    <row r="151" spans="2:17" x14ac:dyDescent="0.3">
      <c r="B151" s="137"/>
      <c r="C151" s="137"/>
      <c r="D151" s="137"/>
      <c r="E151" s="137"/>
      <c r="F151" s="137"/>
      <c r="G151" s="137"/>
      <c r="H151" s="137"/>
      <c r="I151" s="137"/>
      <c r="J151" s="137"/>
      <c r="K151" s="137"/>
      <c r="L151" s="137"/>
      <c r="M151" s="137"/>
      <c r="N151" s="137"/>
      <c r="O151" s="137"/>
      <c r="P151" s="137"/>
      <c r="Q151" s="137"/>
    </row>
    <row r="152" spans="2:17" x14ac:dyDescent="0.3">
      <c r="B152" s="137"/>
      <c r="C152" s="137"/>
      <c r="D152" s="137"/>
      <c r="E152" s="137"/>
      <c r="F152" s="137"/>
      <c r="G152" s="137"/>
      <c r="H152" s="137"/>
      <c r="I152" s="137"/>
      <c r="J152" s="137"/>
      <c r="K152" s="137"/>
      <c r="L152" s="137"/>
      <c r="M152" s="137"/>
      <c r="N152" s="137"/>
      <c r="O152" s="137"/>
      <c r="P152" s="137"/>
      <c r="Q152" s="137"/>
    </row>
    <row r="153" spans="2:17" x14ac:dyDescent="0.3">
      <c r="B153" s="137"/>
      <c r="C153" s="137"/>
      <c r="D153" s="137"/>
      <c r="E153" s="137"/>
      <c r="F153" s="137"/>
      <c r="G153" s="137"/>
      <c r="H153" s="137"/>
      <c r="I153" s="137"/>
      <c r="J153" s="137"/>
      <c r="K153" s="137"/>
      <c r="L153" s="137"/>
      <c r="M153" s="137"/>
      <c r="N153" s="137"/>
      <c r="O153" s="137"/>
      <c r="P153" s="137"/>
      <c r="Q153" s="137"/>
    </row>
    <row r="154" spans="2:17" x14ac:dyDescent="0.3">
      <c r="B154" s="137"/>
      <c r="C154" s="137"/>
      <c r="D154" s="137"/>
      <c r="E154" s="137"/>
      <c r="F154" s="137"/>
      <c r="G154" s="137"/>
      <c r="H154" s="137"/>
      <c r="I154" s="137"/>
      <c r="J154" s="137"/>
      <c r="K154" s="137"/>
      <c r="L154" s="137"/>
      <c r="M154" s="137"/>
      <c r="N154" s="137"/>
      <c r="O154" s="137"/>
      <c r="P154" s="137"/>
      <c r="Q154" s="137"/>
    </row>
    <row r="155" spans="2:17" x14ac:dyDescent="0.3">
      <c r="B155" s="137"/>
      <c r="C155" s="137"/>
      <c r="D155" s="137"/>
      <c r="E155" s="137"/>
      <c r="F155" s="137"/>
      <c r="G155" s="137"/>
      <c r="H155" s="137"/>
      <c r="I155" s="137"/>
      <c r="J155" s="137"/>
      <c r="K155" s="137"/>
      <c r="L155" s="137"/>
      <c r="M155" s="137"/>
      <c r="N155" s="137"/>
      <c r="O155" s="137"/>
      <c r="P155" s="137"/>
      <c r="Q155" s="137"/>
    </row>
    <row r="156" spans="2:17" x14ac:dyDescent="0.3">
      <c r="B156" s="137"/>
      <c r="C156" s="137"/>
      <c r="D156" s="137"/>
      <c r="E156" s="137"/>
      <c r="F156" s="137"/>
      <c r="G156" s="137"/>
      <c r="H156" s="137"/>
      <c r="I156" s="137"/>
      <c r="J156" s="137"/>
      <c r="K156" s="137"/>
      <c r="L156" s="137"/>
      <c r="M156" s="137"/>
      <c r="N156" s="137"/>
      <c r="O156" s="137"/>
      <c r="P156" s="137"/>
      <c r="Q156" s="137"/>
    </row>
    <row r="157" spans="2:17" x14ac:dyDescent="0.3">
      <c r="B157" s="137"/>
      <c r="C157" s="137"/>
      <c r="D157" s="137"/>
      <c r="E157" s="137"/>
      <c r="F157" s="137"/>
      <c r="G157" s="137"/>
      <c r="H157" s="137"/>
      <c r="I157" s="137"/>
      <c r="J157" s="137"/>
      <c r="K157" s="137"/>
      <c r="L157" s="137"/>
      <c r="M157" s="137"/>
      <c r="N157" s="137"/>
      <c r="O157" s="137"/>
      <c r="P157" s="137"/>
      <c r="Q157" s="137"/>
    </row>
    <row r="158" spans="2:17" x14ac:dyDescent="0.3">
      <c r="B158" s="137"/>
      <c r="C158" s="137"/>
      <c r="D158" s="137"/>
      <c r="E158" s="137"/>
      <c r="F158" s="137"/>
      <c r="G158" s="137"/>
      <c r="H158" s="137"/>
      <c r="I158" s="137"/>
      <c r="J158" s="137"/>
      <c r="K158" s="137"/>
      <c r="L158" s="137"/>
      <c r="M158" s="137"/>
      <c r="N158" s="137"/>
      <c r="O158" s="137"/>
      <c r="P158" s="137"/>
      <c r="Q158" s="137"/>
    </row>
    <row r="159" spans="2:17" x14ac:dyDescent="0.3">
      <c r="B159" s="137"/>
      <c r="C159" s="137"/>
      <c r="D159" s="137"/>
      <c r="E159" s="137"/>
      <c r="F159" s="137"/>
      <c r="G159" s="137"/>
      <c r="H159" s="137"/>
      <c r="I159" s="137"/>
      <c r="J159" s="137"/>
      <c r="K159" s="137"/>
      <c r="L159" s="137"/>
      <c r="M159" s="137"/>
      <c r="N159" s="137"/>
      <c r="O159" s="137"/>
      <c r="P159" s="137"/>
      <c r="Q159" s="137"/>
    </row>
    <row r="160" spans="2:17" x14ac:dyDescent="0.3">
      <c r="B160" s="137"/>
      <c r="C160" s="137"/>
      <c r="D160" s="137"/>
      <c r="E160" s="137"/>
      <c r="F160" s="137"/>
      <c r="G160" s="137"/>
      <c r="H160" s="137"/>
      <c r="I160" s="137"/>
      <c r="J160" s="137"/>
      <c r="K160" s="137"/>
      <c r="L160" s="137"/>
      <c r="M160" s="137"/>
      <c r="N160" s="137"/>
      <c r="O160" s="137"/>
      <c r="P160" s="137"/>
      <c r="Q160" s="137"/>
    </row>
    <row r="161" spans="2:17" x14ac:dyDescent="0.3">
      <c r="B161" s="137"/>
      <c r="C161" s="137"/>
      <c r="D161" s="137"/>
      <c r="E161" s="137"/>
      <c r="F161" s="137"/>
      <c r="G161" s="137"/>
      <c r="H161" s="137"/>
      <c r="I161" s="137"/>
      <c r="J161" s="137"/>
      <c r="K161" s="137"/>
      <c r="L161" s="137"/>
      <c r="M161" s="137"/>
      <c r="N161" s="137"/>
      <c r="O161" s="137"/>
      <c r="P161" s="137"/>
      <c r="Q161" s="137"/>
    </row>
    <row r="162" spans="2:17" x14ac:dyDescent="0.3">
      <c r="B162" s="137"/>
      <c r="C162" s="137"/>
      <c r="D162" s="137"/>
      <c r="E162" s="137"/>
      <c r="F162" s="137"/>
      <c r="G162" s="137"/>
      <c r="H162" s="137"/>
      <c r="I162" s="137"/>
      <c r="J162" s="137"/>
      <c r="K162" s="137"/>
      <c r="L162" s="137"/>
      <c r="M162" s="137"/>
      <c r="N162" s="137"/>
      <c r="O162" s="137"/>
      <c r="P162" s="137"/>
      <c r="Q162" s="137"/>
    </row>
    <row r="163" spans="2:17" x14ac:dyDescent="0.3">
      <c r="B163" s="137"/>
      <c r="C163" s="137"/>
      <c r="D163" s="137"/>
      <c r="E163" s="137"/>
      <c r="F163" s="137"/>
      <c r="G163" s="137"/>
      <c r="H163" s="137"/>
      <c r="I163" s="137"/>
      <c r="J163" s="137"/>
      <c r="K163" s="137"/>
      <c r="L163" s="137"/>
      <c r="M163" s="137"/>
      <c r="N163" s="137"/>
      <c r="O163" s="137"/>
      <c r="P163" s="137"/>
      <c r="Q163" s="137"/>
    </row>
    <row r="164" spans="2:17" x14ac:dyDescent="0.3">
      <c r="B164" s="137"/>
      <c r="C164" s="137"/>
      <c r="D164" s="137"/>
      <c r="E164" s="137"/>
      <c r="F164" s="137"/>
      <c r="G164" s="137"/>
      <c r="H164" s="137"/>
      <c r="I164" s="137"/>
      <c r="J164" s="137"/>
      <c r="K164" s="137"/>
      <c r="L164" s="137"/>
      <c r="M164" s="137"/>
      <c r="N164" s="137"/>
      <c r="O164" s="137"/>
      <c r="P164" s="137"/>
      <c r="Q164" s="137"/>
    </row>
    <row r="165" spans="2:17" x14ac:dyDescent="0.3">
      <c r="B165" s="137"/>
      <c r="C165" s="137"/>
      <c r="D165" s="137"/>
      <c r="E165" s="137"/>
      <c r="F165" s="137"/>
      <c r="G165" s="137"/>
      <c r="H165" s="137"/>
      <c r="I165" s="137"/>
      <c r="J165" s="137"/>
      <c r="K165" s="137"/>
      <c r="L165" s="137"/>
      <c r="M165" s="137"/>
      <c r="N165" s="137"/>
      <c r="O165" s="137"/>
      <c r="P165" s="137"/>
      <c r="Q165" s="137"/>
    </row>
    <row r="166" spans="2:17" x14ac:dyDescent="0.3">
      <c r="B166" s="137"/>
      <c r="C166" s="137"/>
      <c r="D166" s="137"/>
      <c r="E166" s="137"/>
      <c r="F166" s="137"/>
      <c r="G166" s="137"/>
      <c r="H166" s="137"/>
      <c r="I166" s="137"/>
      <c r="J166" s="137"/>
      <c r="K166" s="137"/>
      <c r="L166" s="137"/>
      <c r="M166" s="137"/>
      <c r="N166" s="137"/>
      <c r="O166" s="137"/>
      <c r="P166" s="137"/>
      <c r="Q166" s="137"/>
    </row>
    <row r="167" spans="2:17" x14ac:dyDescent="0.3">
      <c r="B167" s="137"/>
      <c r="C167" s="137"/>
      <c r="D167" s="137"/>
      <c r="E167" s="137"/>
      <c r="F167" s="137"/>
      <c r="G167" s="137"/>
      <c r="H167" s="137"/>
      <c r="I167" s="137"/>
      <c r="J167" s="137"/>
      <c r="K167" s="137"/>
      <c r="L167" s="137"/>
      <c r="M167" s="137"/>
      <c r="N167" s="137"/>
      <c r="O167" s="137"/>
      <c r="P167" s="137"/>
      <c r="Q167" s="137"/>
    </row>
    <row r="168" spans="2:17" x14ac:dyDescent="0.3">
      <c r="B168" s="137"/>
      <c r="C168" s="137"/>
      <c r="D168" s="137"/>
      <c r="E168" s="137"/>
      <c r="F168" s="137"/>
      <c r="G168" s="137"/>
      <c r="H168" s="137"/>
      <c r="I168" s="137"/>
      <c r="J168" s="137"/>
      <c r="K168" s="137"/>
      <c r="L168" s="137"/>
      <c r="M168" s="137"/>
      <c r="N168" s="137"/>
      <c r="O168" s="137"/>
      <c r="P168" s="137"/>
      <c r="Q168" s="137"/>
    </row>
    <row r="169" spans="2:17" x14ac:dyDescent="0.3">
      <c r="B169" s="137"/>
      <c r="C169" s="137"/>
      <c r="D169" s="137"/>
      <c r="E169" s="137"/>
      <c r="F169" s="137"/>
      <c r="G169" s="137"/>
      <c r="H169" s="137"/>
      <c r="I169" s="137"/>
      <c r="J169" s="137"/>
      <c r="K169" s="137"/>
      <c r="L169" s="137"/>
      <c r="M169" s="137"/>
      <c r="N169" s="137"/>
      <c r="O169" s="137"/>
      <c r="P169" s="137"/>
      <c r="Q169" s="137"/>
    </row>
    <row r="170" spans="2:17" x14ac:dyDescent="0.3">
      <c r="B170" s="137"/>
      <c r="C170" s="137"/>
      <c r="D170" s="137"/>
      <c r="E170" s="137"/>
      <c r="F170" s="137"/>
      <c r="G170" s="137"/>
      <c r="H170" s="137"/>
      <c r="I170" s="137"/>
      <c r="J170" s="137"/>
      <c r="K170" s="137"/>
      <c r="L170" s="137"/>
      <c r="M170" s="137"/>
      <c r="N170" s="137"/>
      <c r="O170" s="137"/>
      <c r="P170" s="137"/>
      <c r="Q170" s="137"/>
    </row>
    <row r="171" spans="2:17" x14ac:dyDescent="0.3">
      <c r="B171" s="137"/>
      <c r="C171" s="137"/>
      <c r="D171" s="137"/>
      <c r="E171" s="137"/>
      <c r="F171" s="137"/>
      <c r="G171" s="137"/>
      <c r="H171" s="137"/>
      <c r="I171" s="137"/>
      <c r="J171" s="137"/>
      <c r="K171" s="137"/>
      <c r="L171" s="137"/>
      <c r="M171" s="137"/>
      <c r="N171" s="137"/>
      <c r="O171" s="137"/>
      <c r="P171" s="137"/>
      <c r="Q171" s="137"/>
    </row>
    <row r="172" spans="2:17" x14ac:dyDescent="0.3">
      <c r="B172" s="137"/>
      <c r="C172" s="137"/>
      <c r="D172" s="137"/>
      <c r="E172" s="137"/>
      <c r="F172" s="137"/>
      <c r="G172" s="137"/>
      <c r="H172" s="137"/>
      <c r="I172" s="137"/>
      <c r="J172" s="137"/>
      <c r="K172" s="137"/>
      <c r="L172" s="137"/>
      <c r="M172" s="137"/>
      <c r="N172" s="137"/>
      <c r="O172" s="137"/>
      <c r="P172" s="137"/>
      <c r="Q172" s="137"/>
    </row>
    <row r="173" spans="2:17" x14ac:dyDescent="0.3">
      <c r="B173" s="137"/>
      <c r="C173" s="137"/>
      <c r="D173" s="137"/>
      <c r="E173" s="137"/>
      <c r="F173" s="137"/>
      <c r="G173" s="137"/>
      <c r="H173" s="137"/>
      <c r="I173" s="137"/>
      <c r="J173" s="137"/>
      <c r="K173" s="137"/>
      <c r="L173" s="137"/>
      <c r="M173" s="137"/>
      <c r="N173" s="137"/>
      <c r="O173" s="137"/>
      <c r="P173" s="137"/>
      <c r="Q173" s="137"/>
    </row>
    <row r="174" spans="2:17" x14ac:dyDescent="0.3">
      <c r="B174" s="137"/>
      <c r="C174" s="137"/>
      <c r="D174" s="137"/>
      <c r="E174" s="137"/>
      <c r="F174" s="137"/>
      <c r="G174" s="137"/>
      <c r="H174" s="137"/>
      <c r="I174" s="137"/>
      <c r="J174" s="137"/>
      <c r="K174" s="137"/>
      <c r="L174" s="137"/>
      <c r="M174" s="137"/>
      <c r="N174" s="137"/>
      <c r="O174" s="137"/>
      <c r="P174" s="137"/>
      <c r="Q174" s="137"/>
    </row>
    <row r="175" spans="2:17" x14ac:dyDescent="0.3">
      <c r="B175" s="137"/>
      <c r="C175" s="137"/>
      <c r="D175" s="137"/>
      <c r="E175" s="137"/>
      <c r="F175" s="137"/>
      <c r="G175" s="137"/>
      <c r="H175" s="137"/>
      <c r="I175" s="137"/>
      <c r="J175" s="137"/>
      <c r="K175" s="137"/>
      <c r="L175" s="137"/>
      <c r="M175" s="137"/>
      <c r="N175" s="137"/>
      <c r="O175" s="137"/>
      <c r="P175" s="137"/>
      <c r="Q175" s="137"/>
    </row>
    <row r="176" spans="2:17" x14ac:dyDescent="0.3">
      <c r="B176" s="137"/>
      <c r="C176" s="137"/>
      <c r="D176" s="137"/>
      <c r="E176" s="137"/>
      <c r="F176" s="137"/>
      <c r="G176" s="137"/>
      <c r="H176" s="137"/>
      <c r="I176" s="137"/>
      <c r="J176" s="137"/>
      <c r="K176" s="137"/>
      <c r="L176" s="137"/>
      <c r="M176" s="137"/>
      <c r="N176" s="137"/>
      <c r="O176" s="137"/>
      <c r="P176" s="137"/>
      <c r="Q176" s="137"/>
    </row>
    <row r="177" spans="2:17" x14ac:dyDescent="0.3">
      <c r="B177" s="137"/>
      <c r="C177" s="137"/>
      <c r="D177" s="137"/>
      <c r="E177" s="137"/>
      <c r="F177" s="137"/>
      <c r="G177" s="137"/>
      <c r="H177" s="137"/>
      <c r="I177" s="137"/>
      <c r="J177" s="137"/>
      <c r="K177" s="137"/>
      <c r="L177" s="137"/>
      <c r="M177" s="137"/>
      <c r="N177" s="137"/>
      <c r="O177" s="137"/>
      <c r="P177" s="137"/>
      <c r="Q177" s="137"/>
    </row>
    <row r="178" spans="2:17" x14ac:dyDescent="0.3">
      <c r="B178" s="137"/>
      <c r="C178" s="137"/>
      <c r="D178" s="137"/>
      <c r="E178" s="137"/>
      <c r="F178" s="137"/>
      <c r="G178" s="137"/>
      <c r="H178" s="137"/>
      <c r="I178" s="137"/>
      <c r="J178" s="137"/>
      <c r="K178" s="137"/>
      <c r="L178" s="137"/>
      <c r="M178" s="137"/>
      <c r="N178" s="137"/>
      <c r="O178" s="137"/>
      <c r="P178" s="137"/>
      <c r="Q178" s="137"/>
    </row>
    <row r="179" spans="2:17" x14ac:dyDescent="0.3">
      <c r="B179" s="137"/>
      <c r="C179" s="137"/>
      <c r="D179" s="137"/>
      <c r="E179" s="137"/>
      <c r="F179" s="137"/>
      <c r="G179" s="137"/>
      <c r="H179" s="137"/>
      <c r="I179" s="137"/>
      <c r="J179" s="137"/>
      <c r="K179" s="137"/>
      <c r="L179" s="137"/>
      <c r="M179" s="137"/>
      <c r="N179" s="137"/>
      <c r="O179" s="137"/>
      <c r="P179" s="137"/>
      <c r="Q179" s="137"/>
    </row>
    <row r="180" spans="2:17" x14ac:dyDescent="0.3">
      <c r="B180" s="137"/>
      <c r="C180" s="137"/>
      <c r="D180" s="137"/>
      <c r="E180" s="137"/>
      <c r="F180" s="137"/>
      <c r="G180" s="137"/>
      <c r="H180" s="137"/>
      <c r="I180" s="137"/>
      <c r="J180" s="137"/>
      <c r="K180" s="137"/>
      <c r="L180" s="137"/>
      <c r="M180" s="137"/>
      <c r="N180" s="137"/>
      <c r="O180" s="137"/>
      <c r="P180" s="137"/>
      <c r="Q180" s="137"/>
    </row>
    <row r="181" spans="2:17" x14ac:dyDescent="0.3">
      <c r="B181" s="137"/>
      <c r="C181" s="137"/>
      <c r="D181" s="137"/>
      <c r="E181" s="137"/>
      <c r="F181" s="137"/>
      <c r="G181" s="137"/>
      <c r="H181" s="137"/>
      <c r="I181" s="137"/>
      <c r="J181" s="137"/>
      <c r="K181" s="137"/>
      <c r="L181" s="137"/>
      <c r="M181" s="137"/>
      <c r="N181" s="137"/>
      <c r="O181" s="137"/>
      <c r="P181" s="137"/>
      <c r="Q181" s="137"/>
    </row>
    <row r="182" spans="2:17" x14ac:dyDescent="0.3">
      <c r="B182" s="137"/>
      <c r="C182" s="137"/>
      <c r="D182" s="137"/>
      <c r="E182" s="137"/>
      <c r="F182" s="137"/>
      <c r="G182" s="137"/>
      <c r="H182" s="137"/>
      <c r="I182" s="137"/>
      <c r="J182" s="137"/>
      <c r="K182" s="137"/>
      <c r="L182" s="137"/>
      <c r="M182" s="137"/>
      <c r="N182" s="137"/>
      <c r="O182" s="137"/>
      <c r="P182" s="137"/>
      <c r="Q182" s="137"/>
    </row>
    <row r="183" spans="2:17" x14ac:dyDescent="0.3">
      <c r="B183" s="137"/>
      <c r="C183" s="137"/>
      <c r="D183" s="137"/>
      <c r="E183" s="137"/>
      <c r="F183" s="137"/>
      <c r="G183" s="137"/>
      <c r="H183" s="137"/>
      <c r="I183" s="137"/>
      <c r="J183" s="137"/>
      <c r="K183" s="137"/>
      <c r="L183" s="137"/>
      <c r="M183" s="137"/>
      <c r="N183" s="137"/>
      <c r="O183" s="137"/>
      <c r="P183" s="137"/>
      <c r="Q183" s="137"/>
    </row>
    <row r="184" spans="2:17" x14ac:dyDescent="0.3">
      <c r="B184" s="137"/>
      <c r="C184" s="137"/>
      <c r="D184" s="137"/>
      <c r="E184" s="137"/>
      <c r="F184" s="137"/>
      <c r="G184" s="137"/>
      <c r="H184" s="137"/>
      <c r="I184" s="137"/>
      <c r="J184" s="137"/>
      <c r="K184" s="137"/>
      <c r="L184" s="137"/>
      <c r="M184" s="137"/>
      <c r="N184" s="137"/>
      <c r="O184" s="137"/>
      <c r="P184" s="137"/>
      <c r="Q184" s="137"/>
    </row>
    <row r="185" spans="2:17" x14ac:dyDescent="0.3">
      <c r="B185" s="137"/>
      <c r="C185" s="137"/>
      <c r="D185" s="137"/>
      <c r="E185" s="137"/>
      <c r="F185" s="137"/>
      <c r="G185" s="137"/>
      <c r="H185" s="137"/>
      <c r="I185" s="137"/>
      <c r="J185" s="137"/>
      <c r="K185" s="137"/>
      <c r="L185" s="137"/>
      <c r="M185" s="137"/>
      <c r="N185" s="137"/>
      <c r="O185" s="137"/>
      <c r="P185" s="137"/>
      <c r="Q185" s="137"/>
    </row>
    <row r="186" spans="2:17" x14ac:dyDescent="0.3">
      <c r="B186" s="137"/>
      <c r="C186" s="137"/>
      <c r="D186" s="137"/>
      <c r="E186" s="137"/>
      <c r="F186" s="137"/>
      <c r="G186" s="137"/>
      <c r="H186" s="137"/>
      <c r="I186" s="137"/>
      <c r="J186" s="137"/>
      <c r="K186" s="137"/>
      <c r="L186" s="137"/>
      <c r="M186" s="137"/>
      <c r="N186" s="137"/>
      <c r="O186" s="137"/>
      <c r="P186" s="137"/>
      <c r="Q186" s="137"/>
    </row>
    <row r="187" spans="2:17" x14ac:dyDescent="0.3">
      <c r="B187" s="137"/>
      <c r="C187" s="137"/>
      <c r="D187" s="137"/>
      <c r="E187" s="137"/>
      <c r="F187" s="137"/>
      <c r="G187" s="137"/>
      <c r="H187" s="137"/>
      <c r="I187" s="137"/>
      <c r="J187" s="137"/>
      <c r="K187" s="137"/>
      <c r="L187" s="137"/>
      <c r="M187" s="137"/>
      <c r="N187" s="137"/>
      <c r="O187" s="137"/>
      <c r="P187" s="137"/>
      <c r="Q187" s="137"/>
    </row>
    <row r="188" spans="2:17" x14ac:dyDescent="0.3">
      <c r="B188" s="137"/>
      <c r="C188" s="137"/>
      <c r="D188" s="137"/>
      <c r="E188" s="137"/>
      <c r="F188" s="137"/>
      <c r="G188" s="137"/>
      <c r="H188" s="137"/>
      <c r="I188" s="137"/>
      <c r="J188" s="137"/>
      <c r="K188" s="137"/>
      <c r="L188" s="137"/>
      <c r="M188" s="137"/>
      <c r="N188" s="137"/>
      <c r="O188" s="137"/>
      <c r="P188" s="137"/>
      <c r="Q188" s="137"/>
    </row>
    <row r="189" spans="2:17" x14ac:dyDescent="0.3">
      <c r="B189" s="137"/>
      <c r="C189" s="137"/>
      <c r="D189" s="137"/>
      <c r="E189" s="137"/>
      <c r="F189" s="137"/>
      <c r="G189" s="137"/>
      <c r="H189" s="137"/>
      <c r="I189" s="137"/>
      <c r="J189" s="137"/>
      <c r="K189" s="137"/>
      <c r="L189" s="137"/>
      <c r="M189" s="137"/>
      <c r="N189" s="137"/>
      <c r="O189" s="137"/>
      <c r="P189" s="137"/>
      <c r="Q189" s="137"/>
    </row>
    <row r="190" spans="2:17" x14ac:dyDescent="0.3">
      <c r="B190" s="137"/>
      <c r="C190" s="137"/>
      <c r="D190" s="137"/>
      <c r="E190" s="137"/>
      <c r="F190" s="137"/>
      <c r="G190" s="137"/>
      <c r="H190" s="137"/>
      <c r="I190" s="137"/>
      <c r="J190" s="137"/>
      <c r="K190" s="137"/>
      <c r="L190" s="137"/>
      <c r="M190" s="137"/>
      <c r="N190" s="137"/>
      <c r="O190" s="137"/>
      <c r="P190" s="137"/>
      <c r="Q190" s="137"/>
    </row>
    <row r="191" spans="2:17" x14ac:dyDescent="0.3">
      <c r="B191" s="137"/>
      <c r="C191" s="137"/>
      <c r="D191" s="137"/>
      <c r="E191" s="137"/>
      <c r="F191" s="137"/>
      <c r="G191" s="137"/>
      <c r="H191" s="137"/>
      <c r="I191" s="137"/>
      <c r="J191" s="137"/>
      <c r="K191" s="137"/>
      <c r="L191" s="137"/>
      <c r="M191" s="137"/>
      <c r="N191" s="137"/>
      <c r="O191" s="137"/>
      <c r="P191" s="137"/>
      <c r="Q191" s="137"/>
    </row>
    <row r="192" spans="2:17" x14ac:dyDescent="0.3">
      <c r="B192" s="137"/>
      <c r="C192" s="137"/>
      <c r="D192" s="137"/>
      <c r="E192" s="137"/>
      <c r="F192" s="137"/>
      <c r="G192" s="137"/>
      <c r="H192" s="137"/>
      <c r="I192" s="137"/>
      <c r="J192" s="137"/>
      <c r="K192" s="137"/>
      <c r="L192" s="137"/>
      <c r="M192" s="137"/>
      <c r="N192" s="137"/>
      <c r="O192" s="137"/>
      <c r="P192" s="137"/>
      <c r="Q192" s="137"/>
    </row>
    <row r="193" spans="2:17" x14ac:dyDescent="0.3">
      <c r="B193" s="137"/>
      <c r="C193" s="137"/>
      <c r="D193" s="137"/>
      <c r="E193" s="137"/>
      <c r="F193" s="137"/>
      <c r="G193" s="137"/>
      <c r="H193" s="137"/>
      <c r="I193" s="137"/>
      <c r="J193" s="137"/>
      <c r="K193" s="137"/>
      <c r="L193" s="137"/>
      <c r="M193" s="137"/>
      <c r="N193" s="137"/>
      <c r="O193" s="137"/>
      <c r="P193" s="137"/>
      <c r="Q193" s="137"/>
    </row>
    <row r="194" spans="2:17" x14ac:dyDescent="0.3">
      <c r="B194" s="137"/>
      <c r="C194" s="137"/>
      <c r="D194" s="137"/>
      <c r="E194" s="137"/>
      <c r="F194" s="137"/>
      <c r="G194" s="137"/>
      <c r="H194" s="137"/>
      <c r="I194" s="137"/>
      <c r="J194" s="137"/>
      <c r="K194" s="137"/>
      <c r="L194" s="137"/>
      <c r="M194" s="137"/>
      <c r="N194" s="137"/>
      <c r="O194" s="137"/>
      <c r="P194" s="137"/>
      <c r="Q194" s="137"/>
    </row>
    <row r="195" spans="2:17" x14ac:dyDescent="0.3">
      <c r="B195" s="137"/>
      <c r="C195" s="137"/>
      <c r="D195" s="137"/>
      <c r="E195" s="137"/>
      <c r="F195" s="137"/>
      <c r="G195" s="137"/>
      <c r="H195" s="137"/>
      <c r="I195" s="137"/>
      <c r="J195" s="137"/>
      <c r="K195" s="137"/>
      <c r="L195" s="137"/>
      <c r="M195" s="137"/>
      <c r="N195" s="137"/>
      <c r="O195" s="137"/>
      <c r="P195" s="137"/>
      <c r="Q195" s="137"/>
    </row>
    <row r="196" spans="2:17" x14ac:dyDescent="0.3">
      <c r="B196" s="137"/>
      <c r="C196" s="137"/>
      <c r="D196" s="137"/>
      <c r="E196" s="137"/>
      <c r="F196" s="137"/>
      <c r="G196" s="137"/>
      <c r="H196" s="137"/>
      <c r="I196" s="137"/>
      <c r="J196" s="137"/>
      <c r="K196" s="137"/>
      <c r="L196" s="137"/>
      <c r="M196" s="137"/>
      <c r="N196" s="137"/>
      <c r="O196" s="137"/>
      <c r="P196" s="137"/>
      <c r="Q196" s="137"/>
    </row>
    <row r="197" spans="2:17" x14ac:dyDescent="0.3">
      <c r="B197" s="137"/>
      <c r="C197" s="137"/>
      <c r="D197" s="137"/>
      <c r="E197" s="137"/>
      <c r="F197" s="137"/>
      <c r="G197" s="137"/>
      <c r="H197" s="137"/>
      <c r="I197" s="137"/>
      <c r="J197" s="137"/>
      <c r="K197" s="137"/>
      <c r="L197" s="137"/>
      <c r="M197" s="137"/>
      <c r="N197" s="137"/>
      <c r="O197" s="137"/>
      <c r="P197" s="137"/>
      <c r="Q197" s="137"/>
    </row>
    <row r="198" spans="2:17" x14ac:dyDescent="0.3">
      <c r="B198" s="137"/>
      <c r="C198" s="137"/>
      <c r="D198" s="137"/>
      <c r="E198" s="137"/>
      <c r="F198" s="137"/>
      <c r="G198" s="137"/>
      <c r="H198" s="137"/>
      <c r="I198" s="137"/>
      <c r="J198" s="137"/>
      <c r="K198" s="137"/>
      <c r="L198" s="137"/>
      <c r="M198" s="137"/>
      <c r="N198" s="137"/>
      <c r="O198" s="137"/>
      <c r="P198" s="137"/>
      <c r="Q198" s="137"/>
    </row>
    <row r="199" spans="2:17" x14ac:dyDescent="0.3">
      <c r="B199" s="137"/>
      <c r="C199" s="137"/>
      <c r="D199" s="137"/>
      <c r="E199" s="137"/>
      <c r="F199" s="137"/>
      <c r="G199" s="137"/>
      <c r="H199" s="137"/>
      <c r="I199" s="137"/>
      <c r="J199" s="137"/>
      <c r="K199" s="137"/>
      <c r="L199" s="137"/>
      <c r="M199" s="137"/>
      <c r="N199" s="137"/>
      <c r="O199" s="137"/>
      <c r="P199" s="137"/>
      <c r="Q199" s="137"/>
    </row>
    <row r="200" spans="2:17" x14ac:dyDescent="0.3">
      <c r="B200" s="137"/>
      <c r="C200" s="137"/>
      <c r="D200" s="137"/>
      <c r="E200" s="137"/>
      <c r="F200" s="137"/>
      <c r="G200" s="137"/>
      <c r="H200" s="137"/>
      <c r="I200" s="137"/>
      <c r="J200" s="137"/>
      <c r="K200" s="137"/>
      <c r="L200" s="137"/>
      <c r="M200" s="137"/>
      <c r="N200" s="137"/>
      <c r="O200" s="137"/>
      <c r="P200" s="137"/>
      <c r="Q200" s="137"/>
    </row>
    <row r="201" spans="2:17" x14ac:dyDescent="0.3">
      <c r="B201" s="137"/>
      <c r="C201" s="137"/>
      <c r="D201" s="137"/>
      <c r="E201" s="137"/>
      <c r="F201" s="137"/>
      <c r="G201" s="137"/>
      <c r="H201" s="137"/>
      <c r="I201" s="137"/>
      <c r="J201" s="137"/>
      <c r="K201" s="137"/>
      <c r="L201" s="137"/>
      <c r="M201" s="137"/>
      <c r="N201" s="137"/>
      <c r="O201" s="137"/>
      <c r="P201" s="137"/>
      <c r="Q201" s="137"/>
    </row>
    <row r="202" spans="2:17" x14ac:dyDescent="0.3">
      <c r="B202" s="137"/>
      <c r="C202" s="137"/>
      <c r="D202" s="137"/>
      <c r="E202" s="137"/>
      <c r="F202" s="137"/>
      <c r="G202" s="137"/>
      <c r="H202" s="137"/>
      <c r="I202" s="137"/>
      <c r="J202" s="137"/>
      <c r="K202" s="137"/>
      <c r="L202" s="137"/>
      <c r="M202" s="137"/>
      <c r="N202" s="137"/>
      <c r="O202" s="137"/>
      <c r="P202" s="137"/>
      <c r="Q202" s="137"/>
    </row>
    <row r="203" spans="2:17" x14ac:dyDescent="0.3">
      <c r="B203" s="137"/>
      <c r="C203" s="137"/>
      <c r="D203" s="137"/>
      <c r="E203" s="137"/>
      <c r="F203" s="137"/>
      <c r="G203" s="137"/>
      <c r="H203" s="137"/>
      <c r="I203" s="137"/>
      <c r="J203" s="137"/>
      <c r="K203" s="137"/>
      <c r="L203" s="137"/>
      <c r="M203" s="137"/>
      <c r="N203" s="137"/>
      <c r="O203" s="137"/>
      <c r="P203" s="137"/>
      <c r="Q203" s="137"/>
    </row>
    <row r="204" spans="2:17" x14ac:dyDescent="0.3">
      <c r="B204" s="137"/>
      <c r="C204" s="137"/>
      <c r="D204" s="137"/>
      <c r="E204" s="137"/>
      <c r="F204" s="137"/>
      <c r="G204" s="137"/>
      <c r="H204" s="137"/>
      <c r="I204" s="137"/>
      <c r="J204" s="137"/>
      <c r="K204" s="137"/>
      <c r="L204" s="137"/>
      <c r="M204" s="137"/>
      <c r="N204" s="137"/>
      <c r="O204" s="137"/>
      <c r="P204" s="137"/>
      <c r="Q204" s="137"/>
    </row>
    <row r="205" spans="2:17" x14ac:dyDescent="0.3">
      <c r="B205" s="137"/>
      <c r="C205" s="137"/>
      <c r="D205" s="137"/>
      <c r="E205" s="137"/>
      <c r="F205" s="137"/>
      <c r="G205" s="137"/>
      <c r="H205" s="137"/>
      <c r="I205" s="137"/>
      <c r="J205" s="137"/>
      <c r="K205" s="137"/>
      <c r="L205" s="137"/>
      <c r="M205" s="137"/>
      <c r="N205" s="137"/>
      <c r="O205" s="137"/>
      <c r="P205" s="137"/>
      <c r="Q205" s="137"/>
    </row>
    <row r="206" spans="2:17" x14ac:dyDescent="0.3">
      <c r="B206" s="137"/>
      <c r="C206" s="137"/>
      <c r="D206" s="137"/>
      <c r="E206" s="137"/>
      <c r="F206" s="137"/>
      <c r="G206" s="137"/>
      <c r="H206" s="137"/>
      <c r="I206" s="137"/>
      <c r="J206" s="137"/>
      <c r="K206" s="137"/>
      <c r="L206" s="137"/>
      <c r="M206" s="137"/>
      <c r="N206" s="137"/>
      <c r="O206" s="137"/>
      <c r="P206" s="137"/>
      <c r="Q206" s="137"/>
    </row>
    <row r="207" spans="2:17" x14ac:dyDescent="0.3">
      <c r="B207" s="137"/>
      <c r="C207" s="137"/>
      <c r="D207" s="137"/>
      <c r="E207" s="137"/>
      <c r="F207" s="137"/>
      <c r="G207" s="137"/>
      <c r="H207" s="137"/>
      <c r="I207" s="137"/>
      <c r="J207" s="137"/>
      <c r="K207" s="137"/>
      <c r="L207" s="137"/>
      <c r="M207" s="137"/>
      <c r="N207" s="137"/>
      <c r="O207" s="137"/>
      <c r="P207" s="137"/>
      <c r="Q207" s="137"/>
    </row>
    <row r="208" spans="2:17" x14ac:dyDescent="0.3">
      <c r="B208" s="137"/>
      <c r="C208" s="137"/>
      <c r="D208" s="137"/>
      <c r="E208" s="137"/>
      <c r="F208" s="137"/>
      <c r="G208" s="137"/>
      <c r="H208" s="137"/>
      <c r="I208" s="137"/>
      <c r="J208" s="137"/>
      <c r="K208" s="137"/>
      <c r="L208" s="137"/>
      <c r="M208" s="137"/>
      <c r="N208" s="137"/>
      <c r="O208" s="137"/>
      <c r="P208" s="137"/>
      <c r="Q208" s="137"/>
    </row>
    <row r="209" spans="2:17" x14ac:dyDescent="0.3">
      <c r="B209" s="137"/>
      <c r="C209" s="137"/>
      <c r="D209" s="137"/>
      <c r="E209" s="137"/>
      <c r="F209" s="137"/>
      <c r="G209" s="137"/>
      <c r="H209" s="137"/>
      <c r="I209" s="137"/>
      <c r="J209" s="137"/>
      <c r="K209" s="137"/>
      <c r="L209" s="137"/>
      <c r="M209" s="137"/>
      <c r="N209" s="137"/>
      <c r="O209" s="137"/>
      <c r="P209" s="137"/>
      <c r="Q209" s="137"/>
    </row>
    <row r="210" spans="2:17" x14ac:dyDescent="0.3">
      <c r="B210" s="137"/>
      <c r="C210" s="137"/>
      <c r="D210" s="137"/>
      <c r="E210" s="137"/>
      <c r="F210" s="137"/>
      <c r="G210" s="137"/>
      <c r="H210" s="137"/>
      <c r="I210" s="137"/>
      <c r="J210" s="137"/>
      <c r="K210" s="137"/>
      <c r="L210" s="137"/>
      <c r="M210" s="137"/>
      <c r="N210" s="137"/>
      <c r="O210" s="137"/>
      <c r="P210" s="137"/>
      <c r="Q210" s="137"/>
    </row>
    <row r="211" spans="2:17" x14ac:dyDescent="0.3">
      <c r="B211" s="137"/>
      <c r="C211" s="137"/>
      <c r="D211" s="137"/>
      <c r="E211" s="137"/>
      <c r="F211" s="137"/>
      <c r="G211" s="137"/>
      <c r="H211" s="137"/>
      <c r="I211" s="137"/>
      <c r="J211" s="137"/>
      <c r="K211" s="137"/>
      <c r="L211" s="137"/>
      <c r="M211" s="137"/>
      <c r="N211" s="137"/>
      <c r="O211" s="137"/>
      <c r="P211" s="137"/>
      <c r="Q211" s="137"/>
    </row>
    <row r="212" spans="2:17" x14ac:dyDescent="0.3">
      <c r="B212" s="137"/>
      <c r="C212" s="137"/>
      <c r="D212" s="137"/>
      <c r="E212" s="137"/>
      <c r="F212" s="137"/>
      <c r="G212" s="137"/>
      <c r="H212" s="137"/>
      <c r="I212" s="137"/>
      <c r="J212" s="137"/>
      <c r="K212" s="137"/>
      <c r="L212" s="137"/>
      <c r="M212" s="137"/>
      <c r="N212" s="137"/>
      <c r="O212" s="137"/>
      <c r="P212" s="137"/>
      <c r="Q212" s="137"/>
    </row>
    <row r="213" spans="2:17" x14ac:dyDescent="0.3">
      <c r="B213" s="137"/>
      <c r="C213" s="137"/>
      <c r="D213" s="137"/>
      <c r="E213" s="137"/>
      <c r="F213" s="137"/>
      <c r="G213" s="137"/>
      <c r="H213" s="137"/>
      <c r="I213" s="137"/>
      <c r="J213" s="137"/>
      <c r="K213" s="137"/>
      <c r="L213" s="137"/>
      <c r="M213" s="137"/>
      <c r="N213" s="137"/>
      <c r="O213" s="137"/>
      <c r="P213" s="137"/>
      <c r="Q213" s="137"/>
    </row>
    <row r="214" spans="2:17" x14ac:dyDescent="0.3">
      <c r="B214" s="137"/>
      <c r="C214" s="137"/>
      <c r="D214" s="137"/>
      <c r="E214" s="137"/>
      <c r="F214" s="137"/>
      <c r="G214" s="137"/>
      <c r="H214" s="137"/>
      <c r="I214" s="137"/>
      <c r="J214" s="137"/>
      <c r="K214" s="137"/>
      <c r="L214" s="137"/>
      <c r="M214" s="137"/>
      <c r="N214" s="137"/>
      <c r="O214" s="137"/>
      <c r="P214" s="137"/>
      <c r="Q214" s="137"/>
    </row>
    <row r="215" spans="2:17" x14ac:dyDescent="0.3">
      <c r="B215" s="137"/>
      <c r="C215" s="137"/>
      <c r="D215" s="137"/>
      <c r="E215" s="137"/>
      <c r="F215" s="137"/>
      <c r="G215" s="137"/>
      <c r="H215" s="137"/>
      <c r="I215" s="137"/>
      <c r="J215" s="137"/>
      <c r="K215" s="137"/>
      <c r="L215" s="137"/>
      <c r="M215" s="137"/>
      <c r="N215" s="137"/>
      <c r="O215" s="137"/>
      <c r="P215" s="137"/>
      <c r="Q215" s="137"/>
    </row>
    <row r="216" spans="2:17" x14ac:dyDescent="0.3">
      <c r="B216" s="137"/>
      <c r="C216" s="137"/>
      <c r="D216" s="137"/>
      <c r="E216" s="137"/>
      <c r="F216" s="137"/>
      <c r="G216" s="137"/>
      <c r="H216" s="137"/>
      <c r="I216" s="137"/>
      <c r="J216" s="137"/>
      <c r="K216" s="137"/>
      <c r="L216" s="137"/>
      <c r="M216" s="137"/>
      <c r="N216" s="137"/>
      <c r="O216" s="137"/>
      <c r="P216" s="137"/>
      <c r="Q216" s="137"/>
    </row>
    <row r="217" spans="2:17" x14ac:dyDescent="0.3">
      <c r="B217" s="137"/>
      <c r="C217" s="137"/>
      <c r="D217" s="137"/>
      <c r="E217" s="137"/>
      <c r="F217" s="137"/>
      <c r="G217" s="137"/>
      <c r="H217" s="137"/>
      <c r="I217" s="137"/>
      <c r="J217" s="137"/>
      <c r="K217" s="137"/>
      <c r="L217" s="137"/>
      <c r="M217" s="137"/>
      <c r="N217" s="137"/>
      <c r="O217" s="137"/>
      <c r="P217" s="137"/>
      <c r="Q217" s="137"/>
    </row>
    <row r="218" spans="2:17" x14ac:dyDescent="0.3">
      <c r="B218" s="137"/>
      <c r="C218" s="137"/>
      <c r="D218" s="137"/>
      <c r="E218" s="137"/>
      <c r="F218" s="137"/>
      <c r="G218" s="137"/>
      <c r="H218" s="137"/>
      <c r="I218" s="137"/>
      <c r="J218" s="137"/>
      <c r="K218" s="137"/>
      <c r="L218" s="137"/>
      <c r="M218" s="137"/>
      <c r="N218" s="137"/>
      <c r="O218" s="137"/>
      <c r="P218" s="137"/>
      <c r="Q218" s="137"/>
    </row>
    <row r="219" spans="2:17" x14ac:dyDescent="0.3">
      <c r="B219" s="137"/>
      <c r="C219" s="137"/>
      <c r="D219" s="137"/>
      <c r="E219" s="137"/>
      <c r="F219" s="137"/>
      <c r="G219" s="137"/>
      <c r="H219" s="137"/>
      <c r="I219" s="137"/>
      <c r="J219" s="137"/>
      <c r="K219" s="137"/>
      <c r="L219" s="137"/>
      <c r="M219" s="137"/>
      <c r="N219" s="137"/>
      <c r="O219" s="137"/>
      <c r="P219" s="137"/>
      <c r="Q219" s="137"/>
    </row>
    <row r="220" spans="2:17" x14ac:dyDescent="0.3">
      <c r="B220" s="137"/>
      <c r="C220" s="137"/>
      <c r="D220" s="137"/>
      <c r="E220" s="137"/>
      <c r="F220" s="137"/>
      <c r="G220" s="137"/>
      <c r="H220" s="137"/>
      <c r="I220" s="137"/>
      <c r="J220" s="137"/>
      <c r="K220" s="137"/>
      <c r="L220" s="137"/>
      <c r="M220" s="137"/>
      <c r="N220" s="137"/>
      <c r="O220" s="137"/>
      <c r="P220" s="137"/>
      <c r="Q220" s="137"/>
    </row>
    <row r="221" spans="2:17" x14ac:dyDescent="0.3">
      <c r="B221" s="137"/>
      <c r="C221" s="137"/>
      <c r="D221" s="137"/>
      <c r="E221" s="137"/>
      <c r="F221" s="137"/>
      <c r="G221" s="137"/>
      <c r="H221" s="137"/>
      <c r="I221" s="137"/>
      <c r="J221" s="137"/>
      <c r="K221" s="137"/>
      <c r="L221" s="137"/>
      <c r="M221" s="137"/>
      <c r="N221" s="137"/>
      <c r="O221" s="137"/>
      <c r="P221" s="137"/>
      <c r="Q221" s="137"/>
    </row>
    <row r="222" spans="2:17" x14ac:dyDescent="0.3">
      <c r="B222" s="137"/>
      <c r="C222" s="137"/>
      <c r="D222" s="137"/>
      <c r="E222" s="137"/>
      <c r="F222" s="137"/>
      <c r="G222" s="137"/>
      <c r="H222" s="137"/>
      <c r="I222" s="137"/>
      <c r="J222" s="137"/>
      <c r="K222" s="137"/>
      <c r="L222" s="137"/>
      <c r="M222" s="137"/>
      <c r="N222" s="137"/>
      <c r="O222" s="137"/>
      <c r="P222" s="137"/>
      <c r="Q222" s="137"/>
    </row>
    <row r="223" spans="2:17" x14ac:dyDescent="0.3">
      <c r="B223" s="137"/>
      <c r="C223" s="137"/>
      <c r="D223" s="137"/>
      <c r="E223" s="137"/>
      <c r="F223" s="137"/>
      <c r="G223" s="137"/>
      <c r="H223" s="137"/>
      <c r="I223" s="137"/>
      <c r="J223" s="137"/>
      <c r="K223" s="137"/>
      <c r="L223" s="137"/>
      <c r="M223" s="137"/>
      <c r="N223" s="137"/>
      <c r="O223" s="137"/>
      <c r="P223" s="137"/>
      <c r="Q223" s="137"/>
    </row>
    <row r="224" spans="2:17" x14ac:dyDescent="0.3">
      <c r="B224" s="137"/>
      <c r="C224" s="137"/>
      <c r="D224" s="137"/>
      <c r="E224" s="137"/>
      <c r="F224" s="137"/>
      <c r="G224" s="137"/>
      <c r="H224" s="137"/>
      <c r="I224" s="137"/>
      <c r="J224" s="137"/>
      <c r="K224" s="137"/>
      <c r="L224" s="137"/>
      <c r="M224" s="137"/>
      <c r="N224" s="137"/>
      <c r="O224" s="137"/>
      <c r="P224" s="137"/>
      <c r="Q224" s="137"/>
    </row>
    <row r="225" spans="2:17" x14ac:dyDescent="0.3">
      <c r="B225" s="137"/>
      <c r="C225" s="137"/>
      <c r="D225" s="137"/>
      <c r="E225" s="137"/>
      <c r="F225" s="137"/>
      <c r="G225" s="137"/>
      <c r="H225" s="137"/>
      <c r="I225" s="137"/>
      <c r="J225" s="137"/>
      <c r="K225" s="137"/>
      <c r="L225" s="137"/>
      <c r="M225" s="137"/>
      <c r="N225" s="137"/>
      <c r="O225" s="137"/>
      <c r="P225" s="137"/>
      <c r="Q225" s="137"/>
    </row>
    <row r="226" spans="2:17" x14ac:dyDescent="0.3">
      <c r="B226" s="137"/>
      <c r="C226" s="137"/>
      <c r="D226" s="137"/>
      <c r="E226" s="137"/>
      <c r="F226" s="137"/>
      <c r="G226" s="137"/>
      <c r="H226" s="137"/>
      <c r="I226" s="137"/>
      <c r="J226" s="137"/>
      <c r="K226" s="137"/>
      <c r="L226" s="137"/>
      <c r="M226" s="137"/>
      <c r="N226" s="137"/>
      <c r="O226" s="137"/>
      <c r="P226" s="137"/>
      <c r="Q226" s="137"/>
    </row>
    <row r="227" spans="2:17" x14ac:dyDescent="0.3">
      <c r="B227" s="137"/>
      <c r="C227" s="137"/>
      <c r="D227" s="137"/>
      <c r="E227" s="137"/>
      <c r="F227" s="137"/>
      <c r="G227" s="137"/>
      <c r="H227" s="137"/>
      <c r="I227" s="137"/>
      <c r="J227" s="137"/>
      <c r="K227" s="137"/>
      <c r="L227" s="137"/>
      <c r="M227" s="137"/>
      <c r="N227" s="137"/>
      <c r="O227" s="137"/>
      <c r="P227" s="137"/>
      <c r="Q227" s="137"/>
    </row>
    <row r="228" spans="2:17" x14ac:dyDescent="0.3">
      <c r="B228" s="137"/>
      <c r="C228" s="137"/>
      <c r="D228" s="137"/>
      <c r="E228" s="137"/>
      <c r="F228" s="137"/>
      <c r="G228" s="137"/>
      <c r="H228" s="137"/>
      <c r="I228" s="137"/>
      <c r="J228" s="137"/>
      <c r="K228" s="137"/>
      <c r="L228" s="137"/>
      <c r="M228" s="137"/>
      <c r="N228" s="137"/>
      <c r="O228" s="137"/>
      <c r="P228" s="137"/>
      <c r="Q228" s="137"/>
    </row>
    <row r="229" spans="2:17" x14ac:dyDescent="0.3">
      <c r="B229" s="137"/>
      <c r="C229" s="137"/>
      <c r="D229" s="137"/>
      <c r="E229" s="137"/>
      <c r="F229" s="137"/>
      <c r="G229" s="137"/>
      <c r="H229" s="137"/>
      <c r="I229" s="137"/>
      <c r="J229" s="137"/>
      <c r="K229" s="137"/>
      <c r="L229" s="137"/>
      <c r="M229" s="137"/>
      <c r="N229" s="137"/>
      <c r="O229" s="137"/>
      <c r="P229" s="137"/>
      <c r="Q229" s="137"/>
    </row>
    <row r="230" spans="2:17" x14ac:dyDescent="0.3">
      <c r="B230" s="137"/>
      <c r="C230" s="137"/>
      <c r="D230" s="137"/>
      <c r="E230" s="137"/>
      <c r="F230" s="137"/>
      <c r="G230" s="137"/>
      <c r="H230" s="137"/>
      <c r="I230" s="137"/>
      <c r="J230" s="137"/>
      <c r="K230" s="137"/>
      <c r="L230" s="137"/>
      <c r="M230" s="137"/>
      <c r="N230" s="137"/>
      <c r="O230" s="137"/>
      <c r="P230" s="137"/>
      <c r="Q230" s="137"/>
    </row>
    <row r="231" spans="2:17" x14ac:dyDescent="0.3">
      <c r="B231" s="137"/>
      <c r="C231" s="137"/>
      <c r="D231" s="137"/>
      <c r="E231" s="137"/>
      <c r="F231" s="137"/>
      <c r="G231" s="137"/>
      <c r="H231" s="137"/>
      <c r="I231" s="137"/>
      <c r="J231" s="137"/>
      <c r="K231" s="137"/>
      <c r="L231" s="137"/>
      <c r="M231" s="137"/>
      <c r="N231" s="137"/>
      <c r="O231" s="137"/>
      <c r="P231" s="137"/>
      <c r="Q231" s="137"/>
    </row>
    <row r="232" spans="2:17" x14ac:dyDescent="0.3">
      <c r="B232" s="137"/>
      <c r="C232" s="137"/>
      <c r="D232" s="137"/>
      <c r="E232" s="137"/>
      <c r="F232" s="137"/>
      <c r="G232" s="137"/>
      <c r="H232" s="137"/>
      <c r="I232" s="137"/>
      <c r="J232" s="137"/>
      <c r="K232" s="137"/>
      <c r="L232" s="137"/>
      <c r="M232" s="137"/>
      <c r="N232" s="137"/>
      <c r="O232" s="137"/>
      <c r="P232" s="137"/>
      <c r="Q232" s="137"/>
    </row>
    <row r="233" spans="2:17" x14ac:dyDescent="0.3">
      <c r="B233" s="137"/>
      <c r="C233" s="137"/>
      <c r="D233" s="137"/>
      <c r="E233" s="137"/>
      <c r="F233" s="137"/>
      <c r="G233" s="137"/>
      <c r="H233" s="137"/>
      <c r="I233" s="137"/>
      <c r="J233" s="137"/>
      <c r="K233" s="137"/>
      <c r="L233" s="137"/>
      <c r="M233" s="137"/>
      <c r="N233" s="137"/>
      <c r="O233" s="137"/>
      <c r="P233" s="137"/>
      <c r="Q233" s="137"/>
    </row>
    <row r="234" spans="2:17" x14ac:dyDescent="0.3">
      <c r="B234" s="137"/>
      <c r="C234" s="137"/>
      <c r="D234" s="137"/>
      <c r="E234" s="137"/>
      <c r="F234" s="137"/>
      <c r="G234" s="137"/>
      <c r="H234" s="137"/>
      <c r="I234" s="137"/>
      <c r="J234" s="137"/>
      <c r="K234" s="137"/>
      <c r="L234" s="137"/>
      <c r="M234" s="137"/>
      <c r="N234" s="137"/>
      <c r="O234" s="137"/>
      <c r="P234" s="137"/>
      <c r="Q234" s="137"/>
    </row>
    <row r="235" spans="2:17" x14ac:dyDescent="0.3">
      <c r="B235" s="137"/>
      <c r="C235" s="137"/>
      <c r="D235" s="137"/>
      <c r="E235" s="137"/>
      <c r="F235" s="137"/>
      <c r="G235" s="137"/>
      <c r="H235" s="137"/>
      <c r="I235" s="137"/>
      <c r="J235" s="137"/>
      <c r="K235" s="137"/>
      <c r="L235" s="137"/>
      <c r="M235" s="137"/>
      <c r="N235" s="137"/>
      <c r="O235" s="137"/>
      <c r="P235" s="137"/>
      <c r="Q235" s="137"/>
    </row>
    <row r="236" spans="2:17" x14ac:dyDescent="0.3">
      <c r="B236" s="137"/>
      <c r="C236" s="137"/>
      <c r="D236" s="137"/>
      <c r="E236" s="137"/>
      <c r="F236" s="137"/>
      <c r="G236" s="137"/>
      <c r="H236" s="137"/>
      <c r="I236" s="137"/>
      <c r="J236" s="137"/>
      <c r="K236" s="137"/>
      <c r="L236" s="137"/>
      <c r="M236" s="137"/>
      <c r="N236" s="137"/>
      <c r="O236" s="137"/>
      <c r="P236" s="137"/>
      <c r="Q236" s="137"/>
    </row>
    <row r="237" spans="2:17" x14ac:dyDescent="0.3">
      <c r="B237" s="137"/>
      <c r="C237" s="137"/>
      <c r="D237" s="137"/>
      <c r="E237" s="137"/>
      <c r="F237" s="137"/>
      <c r="G237" s="137"/>
      <c r="H237" s="137"/>
      <c r="I237" s="137"/>
      <c r="J237" s="137"/>
      <c r="K237" s="137"/>
      <c r="L237" s="137"/>
      <c r="M237" s="137"/>
      <c r="N237" s="137"/>
      <c r="O237" s="137"/>
      <c r="P237" s="137"/>
      <c r="Q237" s="137"/>
    </row>
    <row r="238" spans="2:17" x14ac:dyDescent="0.3">
      <c r="B238" s="137"/>
      <c r="C238" s="137"/>
      <c r="D238" s="137"/>
      <c r="E238" s="137"/>
      <c r="F238" s="137"/>
      <c r="G238" s="137"/>
      <c r="H238" s="137"/>
      <c r="I238" s="137"/>
      <c r="J238" s="137"/>
      <c r="K238" s="137"/>
      <c r="L238" s="137"/>
      <c r="M238" s="137"/>
      <c r="N238" s="137"/>
      <c r="O238" s="137"/>
      <c r="P238" s="137"/>
      <c r="Q238" s="137"/>
    </row>
    <row r="239" spans="2:17" x14ac:dyDescent="0.3">
      <c r="B239" s="137"/>
      <c r="C239" s="137"/>
      <c r="D239" s="137"/>
      <c r="E239" s="137"/>
      <c r="F239" s="137"/>
      <c r="G239" s="137"/>
      <c r="H239" s="137"/>
      <c r="I239" s="137"/>
      <c r="J239" s="137"/>
      <c r="K239" s="137"/>
      <c r="L239" s="137"/>
      <c r="M239" s="137"/>
      <c r="N239" s="137"/>
      <c r="O239" s="137"/>
      <c r="P239" s="137"/>
      <c r="Q239" s="137"/>
    </row>
    <row r="240" spans="2:17" x14ac:dyDescent="0.3">
      <c r="B240" s="137"/>
      <c r="C240" s="137"/>
      <c r="D240" s="137"/>
      <c r="E240" s="137"/>
      <c r="F240" s="137"/>
      <c r="G240" s="137"/>
      <c r="H240" s="137"/>
      <c r="I240" s="137"/>
      <c r="J240" s="137"/>
      <c r="K240" s="137"/>
      <c r="L240" s="137"/>
      <c r="M240" s="137"/>
      <c r="N240" s="137"/>
      <c r="O240" s="137"/>
      <c r="P240" s="137"/>
      <c r="Q240" s="137"/>
    </row>
    <row r="241" spans="2:17" x14ac:dyDescent="0.3">
      <c r="B241" s="137"/>
      <c r="C241" s="137"/>
      <c r="D241" s="137"/>
      <c r="E241" s="137"/>
      <c r="F241" s="137"/>
      <c r="G241" s="137"/>
      <c r="H241" s="137"/>
      <c r="I241" s="137"/>
      <c r="J241" s="137"/>
      <c r="K241" s="137"/>
      <c r="L241" s="137"/>
      <c r="M241" s="137"/>
      <c r="N241" s="137"/>
      <c r="O241" s="137"/>
      <c r="P241" s="137"/>
      <c r="Q241" s="137"/>
    </row>
    <row r="242" spans="2:17" x14ac:dyDescent="0.3">
      <c r="B242" s="137"/>
      <c r="C242" s="137"/>
      <c r="D242" s="137"/>
      <c r="E242" s="137"/>
      <c r="F242" s="137"/>
      <c r="G242" s="137"/>
      <c r="H242" s="137"/>
      <c r="I242" s="137"/>
      <c r="J242" s="137"/>
      <c r="K242" s="137"/>
      <c r="L242" s="137"/>
      <c r="M242" s="137"/>
      <c r="N242" s="137"/>
      <c r="O242" s="137"/>
      <c r="P242" s="137"/>
      <c r="Q242" s="137"/>
    </row>
    <row r="243" spans="2:17" x14ac:dyDescent="0.3">
      <c r="B243" s="137"/>
      <c r="C243" s="137"/>
      <c r="D243" s="137"/>
      <c r="E243" s="137"/>
      <c r="F243" s="137"/>
      <c r="G243" s="137"/>
      <c r="H243" s="137"/>
      <c r="I243" s="137"/>
      <c r="J243" s="137"/>
      <c r="K243" s="137"/>
      <c r="L243" s="137"/>
      <c r="M243" s="137"/>
      <c r="N243" s="137"/>
      <c r="O243" s="137"/>
      <c r="P243" s="137"/>
      <c r="Q243" s="137"/>
    </row>
    <row r="244" spans="2:17" x14ac:dyDescent="0.3">
      <c r="B244" s="137"/>
      <c r="C244" s="137"/>
      <c r="D244" s="137"/>
      <c r="E244" s="137"/>
      <c r="F244" s="137"/>
      <c r="G244" s="137"/>
      <c r="H244" s="137"/>
      <c r="I244" s="137"/>
      <c r="J244" s="137"/>
      <c r="K244" s="137"/>
      <c r="L244" s="137"/>
      <c r="M244" s="137"/>
      <c r="N244" s="137"/>
      <c r="O244" s="137"/>
      <c r="P244" s="137"/>
      <c r="Q244" s="137"/>
    </row>
    <row r="245" spans="2:17" x14ac:dyDescent="0.3">
      <c r="B245" s="137"/>
      <c r="C245" s="137"/>
      <c r="D245" s="137"/>
      <c r="E245" s="137"/>
      <c r="F245" s="137"/>
      <c r="G245" s="137"/>
      <c r="H245" s="137"/>
      <c r="I245" s="137"/>
      <c r="J245" s="137"/>
      <c r="K245" s="137"/>
      <c r="L245" s="137"/>
      <c r="M245" s="137"/>
      <c r="N245" s="137"/>
      <c r="O245" s="137"/>
      <c r="P245" s="137"/>
      <c r="Q245" s="137"/>
    </row>
    <row r="246" spans="2:17" x14ac:dyDescent="0.3">
      <c r="B246" s="137"/>
      <c r="C246" s="137"/>
      <c r="D246" s="137"/>
      <c r="E246" s="137"/>
      <c r="F246" s="137"/>
      <c r="G246" s="137"/>
      <c r="H246" s="137"/>
      <c r="I246" s="137"/>
      <c r="J246" s="137"/>
      <c r="K246" s="137"/>
      <c r="L246" s="137"/>
      <c r="M246" s="137"/>
      <c r="N246" s="137"/>
      <c r="O246" s="137"/>
      <c r="P246" s="137"/>
      <c r="Q246" s="137"/>
    </row>
    <row r="247" spans="2:17" x14ac:dyDescent="0.3">
      <c r="B247" s="137"/>
      <c r="C247" s="137"/>
      <c r="D247" s="137"/>
      <c r="E247" s="137"/>
      <c r="F247" s="137"/>
      <c r="G247" s="137"/>
      <c r="H247" s="137"/>
      <c r="I247" s="137"/>
      <c r="J247" s="137"/>
      <c r="K247" s="137"/>
      <c r="L247" s="137"/>
      <c r="M247" s="137"/>
      <c r="N247" s="137"/>
      <c r="O247" s="137"/>
      <c r="P247" s="137"/>
      <c r="Q247" s="137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0">
    <tabColor indexed="50"/>
    <outlinePr applyStyles="1" summaryBelow="0"/>
    <pageSetUpPr fitToPage="1"/>
  </sheetPr>
  <dimension ref="A2:S247"/>
  <sheetViews>
    <sheetView workbookViewId="0">
      <selection activeCell="D8" sqref="D8"/>
    </sheetView>
  </sheetViews>
  <sheetFormatPr defaultColWidth="9.1796875" defaultRowHeight="13" x14ac:dyDescent="0.3"/>
  <cols>
    <col min="1" max="1" width="52.7265625" style="150" bestFit="1" customWidth="1"/>
    <col min="2" max="3" width="13.54296875" style="150" bestFit="1" customWidth="1"/>
    <col min="4" max="4" width="14" style="150" bestFit="1" customWidth="1"/>
    <col min="5" max="7" width="14.54296875" style="150" bestFit="1" customWidth="1"/>
    <col min="8" max="16384" width="9.1796875" style="150"/>
  </cols>
  <sheetData>
    <row r="2" spans="1:19" ht="18.5" x14ac:dyDescent="0.45">
      <c r="A2" s="5" t="s">
        <v>206</v>
      </c>
      <c r="B2" s="3"/>
      <c r="C2" s="3"/>
      <c r="D2" s="3"/>
      <c r="E2" s="3"/>
      <c r="F2" s="3"/>
      <c r="G2" s="3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</row>
    <row r="3" spans="1:19" x14ac:dyDescent="0.3">
      <c r="A3" s="121"/>
    </row>
    <row r="4" spans="1:19" s="140" customFormat="1" x14ac:dyDescent="0.3">
      <c r="G4" s="140" t="str">
        <f>VALUAH</f>
        <v>млрд. грн</v>
      </c>
    </row>
    <row r="5" spans="1:19" s="111" customFormat="1" x14ac:dyDescent="0.25">
      <c r="A5" s="126"/>
      <c r="B5" s="257">
        <v>43830</v>
      </c>
      <c r="C5" s="257">
        <v>44196</v>
      </c>
      <c r="D5" s="257">
        <v>44561</v>
      </c>
      <c r="E5" s="257">
        <v>44926</v>
      </c>
      <c r="F5" s="257">
        <v>45291</v>
      </c>
      <c r="G5" s="257">
        <v>45535</v>
      </c>
    </row>
    <row r="6" spans="1:19" s="130" customFormat="1" x14ac:dyDescent="0.25">
      <c r="A6" s="113" t="s">
        <v>155</v>
      </c>
      <c r="B6" s="145">
        <f t="shared" ref="B6:G6" si="0">SUM(B$7+ B$8)</f>
        <v>1998.2958999647599</v>
      </c>
      <c r="C6" s="145">
        <f t="shared" si="0"/>
        <v>2551.8817252042099</v>
      </c>
      <c r="D6" s="145">
        <f t="shared" si="0"/>
        <v>2672.0602101004497</v>
      </c>
      <c r="E6" s="145">
        <f t="shared" si="0"/>
        <v>4075.4500576792198</v>
      </c>
      <c r="F6" s="145">
        <f t="shared" si="0"/>
        <v>5519.5057194943993</v>
      </c>
      <c r="G6" s="145">
        <f t="shared" si="0"/>
        <v>6371.6876154330603</v>
      </c>
    </row>
    <row r="7" spans="1:19" s="160" customFormat="1" x14ac:dyDescent="0.25">
      <c r="A7" s="202" t="s">
        <v>68</v>
      </c>
      <c r="B7" s="46">
        <v>1761.36913148087</v>
      </c>
      <c r="C7" s="46">
        <v>2259.2315015926201</v>
      </c>
      <c r="D7" s="46">
        <v>2362.7201507571899</v>
      </c>
      <c r="E7" s="46">
        <v>3715.1336317660898</v>
      </c>
      <c r="F7" s="46">
        <v>5188.0907415274296</v>
      </c>
      <c r="G7" s="46">
        <v>6078.8694286145201</v>
      </c>
    </row>
    <row r="8" spans="1:19" s="160" customFormat="1" x14ac:dyDescent="0.25">
      <c r="A8" s="202" t="s">
        <v>14</v>
      </c>
      <c r="B8" s="46">
        <v>236.92676848388999</v>
      </c>
      <c r="C8" s="46">
        <v>292.65022361158998</v>
      </c>
      <c r="D8" s="46">
        <v>309.34005934326001</v>
      </c>
      <c r="E8" s="46">
        <v>360.31642591312999</v>
      </c>
      <c r="F8" s="46">
        <v>331.41497796697001</v>
      </c>
      <c r="G8" s="46">
        <v>292.81818681854003</v>
      </c>
    </row>
    <row r="9" spans="1:19" x14ac:dyDescent="0.3"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</row>
    <row r="10" spans="1:19" x14ac:dyDescent="0.3">
      <c r="B10" s="137"/>
      <c r="C10" s="137"/>
      <c r="D10" s="137"/>
      <c r="E10" s="137"/>
      <c r="F10" s="137"/>
      <c r="G10" s="140" t="str">
        <f>VALUSD</f>
        <v>млрд. дол. США</v>
      </c>
      <c r="H10" s="137"/>
      <c r="I10" s="137"/>
      <c r="J10" s="137"/>
      <c r="K10" s="137"/>
      <c r="L10" s="137"/>
      <c r="M10" s="137"/>
      <c r="N10" s="137"/>
      <c r="O10" s="137"/>
      <c r="P10" s="137"/>
      <c r="Q10" s="137"/>
    </row>
    <row r="11" spans="1:19" s="215" customFormat="1" x14ac:dyDescent="0.3">
      <c r="A11" s="126"/>
      <c r="B11" s="257">
        <v>43830</v>
      </c>
      <c r="C11" s="257">
        <v>44196</v>
      </c>
      <c r="D11" s="257">
        <v>44561</v>
      </c>
      <c r="E11" s="257">
        <v>44926</v>
      </c>
      <c r="F11" s="257">
        <v>45291</v>
      </c>
      <c r="G11" s="257">
        <v>45535</v>
      </c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</row>
    <row r="12" spans="1:19" s="238" customFormat="1" x14ac:dyDescent="0.3">
      <c r="A12" s="113" t="s">
        <v>155</v>
      </c>
      <c r="B12" s="145">
        <f t="shared" ref="B12:G12" si="1">SUM(B$13+ B$14)</f>
        <v>84.365406859860002</v>
      </c>
      <c r="C12" s="145">
        <f t="shared" si="1"/>
        <v>90.253504035260008</v>
      </c>
      <c r="D12" s="145">
        <f t="shared" si="1"/>
        <v>97.955884556339996</v>
      </c>
      <c r="E12" s="145">
        <f t="shared" si="1"/>
        <v>111.44670722129001</v>
      </c>
      <c r="F12" s="145">
        <f t="shared" si="1"/>
        <v>145.31745543966002</v>
      </c>
      <c r="G12" s="145">
        <f t="shared" si="1"/>
        <v>154.68978262837999</v>
      </c>
      <c r="H12" s="225"/>
      <c r="I12" s="225"/>
      <c r="J12" s="225"/>
      <c r="K12" s="225"/>
      <c r="L12" s="225"/>
      <c r="M12" s="225"/>
      <c r="N12" s="225"/>
      <c r="O12" s="225"/>
      <c r="P12" s="225"/>
      <c r="Q12" s="225"/>
    </row>
    <row r="13" spans="1:19" s="28" customFormat="1" x14ac:dyDescent="0.3">
      <c r="A13" s="202" t="s">
        <v>68</v>
      </c>
      <c r="B13" s="206">
        <v>74.362672420240003</v>
      </c>
      <c r="C13" s="206">
        <v>79.903217077660003</v>
      </c>
      <c r="D13" s="206">
        <v>86.615691312519999</v>
      </c>
      <c r="E13" s="206">
        <v>101.59354286955001</v>
      </c>
      <c r="F13" s="206">
        <v>136.59196737241001</v>
      </c>
      <c r="G13" s="206">
        <v>147.58083686667999</v>
      </c>
      <c r="H13" s="16"/>
      <c r="I13" s="16"/>
      <c r="J13" s="16"/>
      <c r="K13" s="16"/>
      <c r="L13" s="16"/>
      <c r="M13" s="16"/>
      <c r="N13" s="16"/>
      <c r="O13" s="16"/>
      <c r="P13" s="16"/>
      <c r="Q13" s="16"/>
    </row>
    <row r="14" spans="1:19" s="28" customFormat="1" x14ac:dyDescent="0.3">
      <c r="A14" s="202" t="s">
        <v>14</v>
      </c>
      <c r="B14" s="206">
        <v>10.002734439619999</v>
      </c>
      <c r="C14" s="206">
        <v>10.3502869576</v>
      </c>
      <c r="D14" s="206">
        <v>11.34019324382</v>
      </c>
      <c r="E14" s="206">
        <v>9.8531643517400003</v>
      </c>
      <c r="F14" s="206">
        <v>8.7254880672499997</v>
      </c>
      <c r="G14" s="206">
        <v>7.1089457617000003</v>
      </c>
      <c r="H14" s="16"/>
      <c r="I14" s="16"/>
      <c r="J14" s="16"/>
      <c r="K14" s="16"/>
      <c r="L14" s="16"/>
      <c r="M14" s="16"/>
      <c r="N14" s="16"/>
      <c r="O14" s="16"/>
      <c r="P14" s="16"/>
      <c r="Q14" s="16"/>
    </row>
    <row r="15" spans="1:19" x14ac:dyDescent="0.3">
      <c r="B15" s="137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</row>
    <row r="16" spans="1:19" s="84" customFormat="1" x14ac:dyDescent="0.3">
      <c r="G16" s="169" t="s">
        <v>195</v>
      </c>
    </row>
    <row r="17" spans="1:19" s="215" customFormat="1" x14ac:dyDescent="0.3">
      <c r="A17" s="126"/>
      <c r="B17" s="257">
        <v>43830</v>
      </c>
      <c r="C17" s="257">
        <v>44196</v>
      </c>
      <c r="D17" s="257">
        <v>44561</v>
      </c>
      <c r="E17" s="257">
        <v>44926</v>
      </c>
      <c r="F17" s="257">
        <v>45291</v>
      </c>
      <c r="G17" s="257">
        <v>45535</v>
      </c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</row>
    <row r="18" spans="1:19" s="238" customFormat="1" x14ac:dyDescent="0.3">
      <c r="A18" s="113" t="s">
        <v>155</v>
      </c>
      <c r="B18" s="145">
        <f t="shared" ref="B18:G18" si="2">SUM(B$19+ B$20)</f>
        <v>1</v>
      </c>
      <c r="C18" s="145">
        <f t="shared" si="2"/>
        <v>1</v>
      </c>
      <c r="D18" s="145">
        <f t="shared" si="2"/>
        <v>1</v>
      </c>
      <c r="E18" s="145">
        <f t="shared" si="2"/>
        <v>1</v>
      </c>
      <c r="F18" s="145">
        <f t="shared" si="2"/>
        <v>1</v>
      </c>
      <c r="G18" s="145">
        <f t="shared" si="2"/>
        <v>1</v>
      </c>
      <c r="H18" s="225"/>
      <c r="I18" s="225"/>
      <c r="J18" s="225"/>
      <c r="K18" s="225"/>
      <c r="L18" s="225"/>
      <c r="M18" s="225"/>
      <c r="N18" s="225"/>
      <c r="O18" s="225"/>
      <c r="P18" s="225"/>
      <c r="Q18" s="225"/>
    </row>
    <row r="19" spans="1:19" s="28" customFormat="1" x14ac:dyDescent="0.3">
      <c r="A19" s="202" t="s">
        <v>68</v>
      </c>
      <c r="B19" s="35">
        <v>0.881436</v>
      </c>
      <c r="C19" s="35">
        <v>0.88532</v>
      </c>
      <c r="D19" s="35">
        <v>0.88423200000000002</v>
      </c>
      <c r="E19" s="35">
        <v>0.91158899999999998</v>
      </c>
      <c r="F19" s="35">
        <v>0.93995600000000001</v>
      </c>
      <c r="G19" s="35">
        <v>0.954044</v>
      </c>
      <c r="H19" s="16"/>
      <c r="I19" s="16"/>
      <c r="J19" s="16"/>
      <c r="K19" s="16"/>
      <c r="L19" s="16"/>
      <c r="M19" s="16"/>
      <c r="N19" s="16"/>
      <c r="O19" s="16"/>
      <c r="P19" s="16"/>
      <c r="Q19" s="16"/>
    </row>
    <row r="20" spans="1:19" s="28" customFormat="1" x14ac:dyDescent="0.3">
      <c r="A20" s="202" t="s">
        <v>14</v>
      </c>
      <c r="B20" s="35">
        <v>0.118564</v>
      </c>
      <c r="C20" s="35">
        <v>0.11468</v>
      </c>
      <c r="D20" s="35">
        <v>0.115768</v>
      </c>
      <c r="E20" s="35">
        <v>8.8411000000000003E-2</v>
      </c>
      <c r="F20" s="35">
        <v>6.0044E-2</v>
      </c>
      <c r="G20" s="35">
        <v>4.5955999999999997E-2</v>
      </c>
      <c r="H20" s="16"/>
      <c r="I20" s="16"/>
      <c r="J20" s="16"/>
      <c r="K20" s="16"/>
      <c r="L20" s="16"/>
      <c r="M20" s="16"/>
      <c r="N20" s="16"/>
      <c r="O20" s="16"/>
      <c r="P20" s="16"/>
      <c r="Q20" s="16"/>
    </row>
    <row r="21" spans="1:19" x14ac:dyDescent="0.3">
      <c r="B21" s="137"/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</row>
    <row r="22" spans="1:19" x14ac:dyDescent="0.3">
      <c r="B22" s="137"/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37"/>
    </row>
    <row r="23" spans="1:19" x14ac:dyDescent="0.3">
      <c r="B23" s="137"/>
      <c r="C23" s="137"/>
      <c r="D23" s="137"/>
      <c r="E23" s="137"/>
      <c r="F23" s="137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</row>
    <row r="24" spans="1:19" x14ac:dyDescent="0.3">
      <c r="B24" s="137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</row>
    <row r="25" spans="1:19" s="84" customFormat="1" x14ac:dyDescent="0.3"/>
    <row r="26" spans="1:19" x14ac:dyDescent="0.3">
      <c r="B26" s="137"/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</row>
    <row r="27" spans="1:19" x14ac:dyDescent="0.3">
      <c r="B27" s="137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7"/>
    </row>
    <row r="28" spans="1:19" x14ac:dyDescent="0.3">
      <c r="B28" s="137"/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</row>
    <row r="29" spans="1:19" x14ac:dyDescent="0.3">
      <c r="B29" s="137"/>
      <c r="C29" s="137"/>
      <c r="D29" s="137"/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</row>
    <row r="30" spans="1:19" x14ac:dyDescent="0.3">
      <c r="B30" s="137"/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</row>
    <row r="31" spans="1:19" x14ac:dyDescent="0.3">
      <c r="B31" s="137"/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</row>
    <row r="32" spans="1:19" x14ac:dyDescent="0.3">
      <c r="B32" s="137"/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</row>
    <row r="33" spans="2:17" x14ac:dyDescent="0.3">
      <c r="B33" s="137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</row>
    <row r="34" spans="2:17" x14ac:dyDescent="0.3">
      <c r="B34" s="137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</row>
    <row r="35" spans="2:17" x14ac:dyDescent="0.3">
      <c r="B35" s="137"/>
      <c r="C35" s="137"/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</row>
    <row r="36" spans="2:17" x14ac:dyDescent="0.3">
      <c r="B36" s="137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</row>
    <row r="37" spans="2:17" x14ac:dyDescent="0.3">
      <c r="B37" s="137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</row>
    <row r="38" spans="2:17" x14ac:dyDescent="0.3"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</row>
    <row r="39" spans="2:17" x14ac:dyDescent="0.3">
      <c r="B39" s="137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</row>
    <row r="40" spans="2:17" x14ac:dyDescent="0.3">
      <c r="B40" s="137"/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</row>
    <row r="41" spans="2:17" x14ac:dyDescent="0.3">
      <c r="B41" s="137"/>
      <c r="C41" s="137"/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</row>
    <row r="42" spans="2:17" x14ac:dyDescent="0.3">
      <c r="B42" s="137"/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</row>
    <row r="43" spans="2:17" x14ac:dyDescent="0.3">
      <c r="B43" s="137"/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</row>
    <row r="44" spans="2:17" x14ac:dyDescent="0.3">
      <c r="B44" s="137"/>
      <c r="C44" s="137"/>
      <c r="D44" s="137"/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</row>
    <row r="45" spans="2:17" x14ac:dyDescent="0.3">
      <c r="B45" s="137"/>
      <c r="C45" s="137"/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</row>
    <row r="46" spans="2:17" x14ac:dyDescent="0.3">
      <c r="B46" s="137"/>
      <c r="C46" s="137"/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</row>
    <row r="47" spans="2:17" x14ac:dyDescent="0.3">
      <c r="B47" s="137"/>
      <c r="C47" s="137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</row>
    <row r="48" spans="2:17" x14ac:dyDescent="0.3">
      <c r="B48" s="137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</row>
    <row r="49" spans="2:17" x14ac:dyDescent="0.3">
      <c r="B49" s="137"/>
      <c r="C49" s="137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</row>
    <row r="50" spans="2:17" x14ac:dyDescent="0.3">
      <c r="B50" s="137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</row>
    <row r="51" spans="2:17" x14ac:dyDescent="0.3">
      <c r="B51" s="137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</row>
    <row r="52" spans="2:17" x14ac:dyDescent="0.3">
      <c r="B52" s="137"/>
      <c r="C52" s="137"/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137"/>
      <c r="P52" s="137"/>
      <c r="Q52" s="137"/>
    </row>
    <row r="53" spans="2:17" x14ac:dyDescent="0.3">
      <c r="B53" s="137"/>
      <c r="C53" s="137"/>
      <c r="D53" s="137"/>
      <c r="E53" s="137"/>
      <c r="F53" s="137"/>
      <c r="G53" s="137"/>
      <c r="H53" s="137"/>
      <c r="I53" s="137"/>
      <c r="J53" s="137"/>
      <c r="K53" s="137"/>
      <c r="L53" s="137"/>
      <c r="M53" s="137"/>
      <c r="N53" s="137"/>
      <c r="O53" s="137"/>
      <c r="P53" s="137"/>
      <c r="Q53" s="137"/>
    </row>
    <row r="54" spans="2:17" x14ac:dyDescent="0.3">
      <c r="B54" s="137"/>
      <c r="C54" s="137"/>
      <c r="D54" s="137"/>
      <c r="E54" s="137"/>
      <c r="F54" s="137"/>
      <c r="G54" s="137"/>
      <c r="H54" s="137"/>
      <c r="I54" s="137"/>
      <c r="J54" s="137"/>
      <c r="K54" s="137"/>
      <c r="L54" s="137"/>
      <c r="M54" s="137"/>
      <c r="N54" s="137"/>
      <c r="O54" s="137"/>
      <c r="P54" s="137"/>
      <c r="Q54" s="137"/>
    </row>
    <row r="55" spans="2:17" x14ac:dyDescent="0.3"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  <c r="Q55" s="137"/>
    </row>
    <row r="56" spans="2:17" x14ac:dyDescent="0.3">
      <c r="B56" s="137"/>
      <c r="C56" s="137"/>
      <c r="D56" s="137"/>
      <c r="E56" s="137"/>
      <c r="F56" s="137"/>
      <c r="G56" s="137"/>
      <c r="H56" s="137"/>
      <c r="I56" s="137"/>
      <c r="J56" s="137"/>
      <c r="K56" s="137"/>
      <c r="L56" s="137"/>
      <c r="M56" s="137"/>
      <c r="N56" s="137"/>
      <c r="O56" s="137"/>
      <c r="P56" s="137"/>
      <c r="Q56" s="137"/>
    </row>
    <row r="57" spans="2:17" x14ac:dyDescent="0.3">
      <c r="B57" s="137"/>
      <c r="C57" s="137"/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7"/>
      <c r="O57" s="137"/>
      <c r="P57" s="137"/>
      <c r="Q57" s="137"/>
    </row>
    <row r="58" spans="2:17" x14ac:dyDescent="0.3">
      <c r="B58" s="137"/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7"/>
      <c r="O58" s="137"/>
      <c r="P58" s="137"/>
      <c r="Q58" s="137"/>
    </row>
    <row r="59" spans="2:17" x14ac:dyDescent="0.3">
      <c r="B59" s="137"/>
      <c r="C59" s="137"/>
      <c r="D59" s="137"/>
      <c r="E59" s="137"/>
      <c r="F59" s="137"/>
      <c r="G59" s="137"/>
      <c r="H59" s="137"/>
      <c r="I59" s="137"/>
      <c r="J59" s="137"/>
      <c r="K59" s="137"/>
      <c r="L59" s="137"/>
      <c r="M59" s="137"/>
      <c r="N59" s="137"/>
      <c r="O59" s="137"/>
      <c r="P59" s="137"/>
      <c r="Q59" s="137"/>
    </row>
    <row r="60" spans="2:17" x14ac:dyDescent="0.3">
      <c r="B60" s="137"/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7"/>
      <c r="O60" s="137"/>
      <c r="P60" s="137"/>
      <c r="Q60" s="137"/>
    </row>
    <row r="61" spans="2:17" x14ac:dyDescent="0.3">
      <c r="B61" s="137"/>
      <c r="C61" s="137"/>
      <c r="D61" s="137"/>
      <c r="E61" s="137"/>
      <c r="F61" s="137"/>
      <c r="G61" s="137"/>
      <c r="H61" s="137"/>
      <c r="I61" s="137"/>
      <c r="J61" s="137"/>
      <c r="K61" s="137"/>
      <c r="L61" s="137"/>
      <c r="M61" s="137"/>
      <c r="N61" s="137"/>
      <c r="O61" s="137"/>
      <c r="P61" s="137"/>
      <c r="Q61" s="137"/>
    </row>
    <row r="62" spans="2:17" x14ac:dyDescent="0.3">
      <c r="B62" s="137"/>
      <c r="C62" s="137"/>
      <c r="D62" s="137"/>
      <c r="E62" s="137"/>
      <c r="F62" s="137"/>
      <c r="G62" s="137"/>
      <c r="H62" s="137"/>
      <c r="I62" s="137"/>
      <c r="J62" s="137"/>
      <c r="K62" s="137"/>
      <c r="L62" s="137"/>
      <c r="M62" s="137"/>
      <c r="N62" s="137"/>
      <c r="O62" s="137"/>
      <c r="P62" s="137"/>
      <c r="Q62" s="137"/>
    </row>
    <row r="63" spans="2:17" x14ac:dyDescent="0.3">
      <c r="B63" s="137"/>
      <c r="C63" s="137"/>
      <c r="D63" s="137"/>
      <c r="E63" s="137"/>
      <c r="F63" s="137"/>
      <c r="G63" s="137"/>
      <c r="H63" s="137"/>
      <c r="I63" s="137"/>
      <c r="J63" s="137"/>
      <c r="K63" s="137"/>
      <c r="L63" s="137"/>
      <c r="M63" s="137"/>
      <c r="N63" s="137"/>
      <c r="O63" s="137"/>
      <c r="P63" s="137"/>
      <c r="Q63" s="137"/>
    </row>
    <row r="64" spans="2:17" x14ac:dyDescent="0.3">
      <c r="B64" s="137"/>
      <c r="C64" s="137"/>
      <c r="D64" s="137"/>
      <c r="E64" s="137"/>
      <c r="F64" s="137"/>
      <c r="G64" s="137"/>
      <c r="H64" s="137"/>
      <c r="I64" s="137"/>
      <c r="J64" s="137"/>
      <c r="K64" s="137"/>
      <c r="L64" s="137"/>
      <c r="M64" s="137"/>
      <c r="N64" s="137"/>
      <c r="O64" s="137"/>
      <c r="P64" s="137"/>
      <c r="Q64" s="137"/>
    </row>
    <row r="65" spans="2:17" x14ac:dyDescent="0.3">
      <c r="B65" s="137"/>
      <c r="C65" s="137"/>
      <c r="D65" s="137"/>
      <c r="E65" s="137"/>
      <c r="F65" s="137"/>
      <c r="G65" s="137"/>
      <c r="H65" s="137"/>
      <c r="I65" s="137"/>
      <c r="J65" s="137"/>
      <c r="K65" s="137"/>
      <c r="L65" s="137"/>
      <c r="M65" s="137"/>
      <c r="N65" s="137"/>
      <c r="O65" s="137"/>
      <c r="P65" s="137"/>
      <c r="Q65" s="137"/>
    </row>
    <row r="66" spans="2:17" x14ac:dyDescent="0.3">
      <c r="B66" s="137"/>
      <c r="C66" s="137"/>
      <c r="D66" s="137"/>
      <c r="E66" s="137"/>
      <c r="F66" s="137"/>
      <c r="G66" s="137"/>
      <c r="H66" s="137"/>
      <c r="I66" s="137"/>
      <c r="J66" s="137"/>
      <c r="K66" s="137"/>
      <c r="L66" s="137"/>
      <c r="M66" s="137"/>
      <c r="N66" s="137"/>
      <c r="O66" s="137"/>
      <c r="P66" s="137"/>
      <c r="Q66" s="137"/>
    </row>
    <row r="67" spans="2:17" x14ac:dyDescent="0.3">
      <c r="B67" s="137"/>
      <c r="C67" s="137"/>
      <c r="D67" s="137"/>
      <c r="E67" s="137"/>
      <c r="F67" s="137"/>
      <c r="G67" s="137"/>
      <c r="H67" s="137"/>
      <c r="I67" s="137"/>
      <c r="J67" s="137"/>
      <c r="K67" s="137"/>
      <c r="L67" s="137"/>
      <c r="M67" s="137"/>
      <c r="N67" s="137"/>
      <c r="O67" s="137"/>
      <c r="P67" s="137"/>
      <c r="Q67" s="137"/>
    </row>
    <row r="68" spans="2:17" x14ac:dyDescent="0.3">
      <c r="B68" s="137"/>
      <c r="C68" s="137"/>
      <c r="D68" s="137"/>
      <c r="E68" s="137"/>
      <c r="F68" s="137"/>
      <c r="G68" s="137"/>
      <c r="H68" s="137"/>
      <c r="I68" s="137"/>
      <c r="J68" s="137"/>
      <c r="K68" s="137"/>
      <c r="L68" s="137"/>
      <c r="M68" s="137"/>
      <c r="N68" s="137"/>
      <c r="O68" s="137"/>
      <c r="P68" s="137"/>
      <c r="Q68" s="137"/>
    </row>
    <row r="69" spans="2:17" x14ac:dyDescent="0.3">
      <c r="B69" s="137"/>
      <c r="C69" s="137"/>
      <c r="D69" s="137"/>
      <c r="E69" s="137"/>
      <c r="F69" s="137"/>
      <c r="G69" s="137"/>
      <c r="H69" s="137"/>
      <c r="I69" s="137"/>
      <c r="J69" s="137"/>
      <c r="K69" s="137"/>
      <c r="L69" s="137"/>
      <c r="M69" s="137"/>
      <c r="N69" s="137"/>
      <c r="O69" s="137"/>
      <c r="P69" s="137"/>
      <c r="Q69" s="137"/>
    </row>
    <row r="70" spans="2:17" x14ac:dyDescent="0.3">
      <c r="B70" s="137"/>
      <c r="C70" s="137"/>
      <c r="D70" s="137"/>
      <c r="E70" s="137"/>
      <c r="F70" s="137"/>
      <c r="G70" s="137"/>
      <c r="H70" s="137"/>
      <c r="I70" s="137"/>
      <c r="J70" s="137"/>
      <c r="K70" s="137"/>
      <c r="L70" s="137"/>
      <c r="M70" s="137"/>
      <c r="N70" s="137"/>
      <c r="O70" s="137"/>
      <c r="P70" s="137"/>
      <c r="Q70" s="137"/>
    </row>
    <row r="71" spans="2:17" x14ac:dyDescent="0.3">
      <c r="B71" s="137"/>
      <c r="C71" s="137"/>
      <c r="D71" s="137"/>
      <c r="E71" s="137"/>
      <c r="F71" s="137"/>
      <c r="G71" s="137"/>
      <c r="H71" s="137"/>
      <c r="I71" s="137"/>
      <c r="J71" s="137"/>
      <c r="K71" s="137"/>
      <c r="L71" s="137"/>
      <c r="M71" s="137"/>
      <c r="N71" s="137"/>
      <c r="O71" s="137"/>
      <c r="P71" s="137"/>
      <c r="Q71" s="137"/>
    </row>
    <row r="72" spans="2:17" x14ac:dyDescent="0.3">
      <c r="B72" s="137"/>
      <c r="C72" s="137"/>
      <c r="D72" s="137"/>
      <c r="E72" s="137"/>
      <c r="F72" s="137"/>
      <c r="G72" s="137"/>
      <c r="H72" s="137"/>
      <c r="I72" s="137"/>
      <c r="J72" s="137"/>
      <c r="K72" s="137"/>
      <c r="L72" s="137"/>
      <c r="M72" s="137"/>
      <c r="N72" s="137"/>
      <c r="O72" s="137"/>
      <c r="P72" s="137"/>
      <c r="Q72" s="137"/>
    </row>
    <row r="73" spans="2:17" x14ac:dyDescent="0.3">
      <c r="B73" s="137"/>
      <c r="C73" s="137"/>
      <c r="D73" s="137"/>
      <c r="E73" s="137"/>
      <c r="F73" s="137"/>
      <c r="G73" s="137"/>
      <c r="H73" s="137"/>
      <c r="I73" s="137"/>
      <c r="J73" s="137"/>
      <c r="K73" s="137"/>
      <c r="L73" s="137"/>
      <c r="M73" s="137"/>
      <c r="N73" s="137"/>
      <c r="O73" s="137"/>
      <c r="P73" s="137"/>
      <c r="Q73" s="137"/>
    </row>
    <row r="74" spans="2:17" x14ac:dyDescent="0.3">
      <c r="B74" s="137"/>
      <c r="C74" s="137"/>
      <c r="D74" s="137"/>
      <c r="E74" s="137"/>
      <c r="F74" s="137"/>
      <c r="G74" s="137"/>
      <c r="H74" s="137"/>
      <c r="I74" s="137"/>
      <c r="J74" s="137"/>
      <c r="K74" s="137"/>
      <c r="L74" s="137"/>
      <c r="M74" s="137"/>
      <c r="N74" s="137"/>
      <c r="O74" s="137"/>
      <c r="P74" s="137"/>
      <c r="Q74" s="137"/>
    </row>
    <row r="75" spans="2:17" x14ac:dyDescent="0.3">
      <c r="B75" s="137"/>
      <c r="C75" s="137"/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7"/>
      <c r="O75" s="137"/>
      <c r="P75" s="137"/>
      <c r="Q75" s="137"/>
    </row>
    <row r="76" spans="2:17" x14ac:dyDescent="0.3">
      <c r="B76" s="137"/>
      <c r="C76" s="137"/>
      <c r="D76" s="137"/>
      <c r="E76" s="137"/>
      <c r="F76" s="137"/>
      <c r="G76" s="137"/>
      <c r="H76" s="137"/>
      <c r="I76" s="137"/>
      <c r="J76" s="137"/>
      <c r="K76" s="137"/>
      <c r="L76" s="137"/>
      <c r="M76" s="137"/>
      <c r="N76" s="137"/>
      <c r="O76" s="137"/>
      <c r="P76" s="137"/>
      <c r="Q76" s="137"/>
    </row>
    <row r="77" spans="2:17" x14ac:dyDescent="0.3">
      <c r="B77" s="137"/>
      <c r="C77" s="137"/>
      <c r="D77" s="137"/>
      <c r="E77" s="137"/>
      <c r="F77" s="137"/>
      <c r="G77" s="137"/>
      <c r="H77" s="137"/>
      <c r="I77" s="137"/>
      <c r="J77" s="137"/>
      <c r="K77" s="137"/>
      <c r="L77" s="137"/>
      <c r="M77" s="137"/>
      <c r="N77" s="137"/>
      <c r="O77" s="137"/>
      <c r="P77" s="137"/>
      <c r="Q77" s="137"/>
    </row>
    <row r="78" spans="2:17" x14ac:dyDescent="0.3">
      <c r="B78" s="137"/>
      <c r="C78" s="137"/>
      <c r="D78" s="137"/>
      <c r="E78" s="137"/>
      <c r="F78" s="137"/>
      <c r="G78" s="137"/>
      <c r="H78" s="137"/>
      <c r="I78" s="137"/>
      <c r="J78" s="137"/>
      <c r="K78" s="137"/>
      <c r="L78" s="137"/>
      <c r="M78" s="137"/>
      <c r="N78" s="137"/>
      <c r="O78" s="137"/>
      <c r="P78" s="137"/>
      <c r="Q78" s="137"/>
    </row>
    <row r="79" spans="2:17" x14ac:dyDescent="0.3">
      <c r="B79" s="137"/>
      <c r="C79" s="137"/>
      <c r="D79" s="137"/>
      <c r="E79" s="137"/>
      <c r="F79" s="137"/>
      <c r="G79" s="137"/>
      <c r="H79" s="137"/>
      <c r="I79" s="137"/>
      <c r="J79" s="137"/>
      <c r="K79" s="137"/>
      <c r="L79" s="137"/>
      <c r="M79" s="137"/>
      <c r="N79" s="137"/>
      <c r="O79" s="137"/>
      <c r="P79" s="137"/>
      <c r="Q79" s="137"/>
    </row>
    <row r="80" spans="2:17" x14ac:dyDescent="0.3">
      <c r="B80" s="137"/>
      <c r="C80" s="137"/>
      <c r="D80" s="137"/>
      <c r="E80" s="137"/>
      <c r="F80" s="137"/>
      <c r="G80" s="137"/>
      <c r="H80" s="137"/>
      <c r="I80" s="137"/>
      <c r="J80" s="137"/>
      <c r="K80" s="137"/>
      <c r="L80" s="137"/>
      <c r="M80" s="137"/>
      <c r="N80" s="137"/>
      <c r="O80" s="137"/>
      <c r="P80" s="137"/>
      <c r="Q80" s="137"/>
    </row>
    <row r="81" spans="2:17" x14ac:dyDescent="0.3">
      <c r="B81" s="137"/>
      <c r="C81" s="137"/>
      <c r="D81" s="137"/>
      <c r="E81" s="137"/>
      <c r="F81" s="137"/>
      <c r="G81" s="137"/>
      <c r="H81" s="137"/>
      <c r="I81" s="137"/>
      <c r="J81" s="137"/>
      <c r="K81" s="137"/>
      <c r="L81" s="137"/>
      <c r="M81" s="137"/>
      <c r="N81" s="137"/>
      <c r="O81" s="137"/>
      <c r="P81" s="137"/>
      <c r="Q81" s="137"/>
    </row>
    <row r="82" spans="2:17" x14ac:dyDescent="0.3">
      <c r="B82" s="137"/>
      <c r="C82" s="137"/>
      <c r="D82" s="137"/>
      <c r="E82" s="137"/>
      <c r="F82" s="137"/>
      <c r="G82" s="137"/>
      <c r="H82" s="137"/>
      <c r="I82" s="137"/>
      <c r="J82" s="137"/>
      <c r="K82" s="137"/>
      <c r="L82" s="137"/>
      <c r="M82" s="137"/>
      <c r="N82" s="137"/>
      <c r="O82" s="137"/>
      <c r="P82" s="137"/>
      <c r="Q82" s="137"/>
    </row>
    <row r="83" spans="2:17" x14ac:dyDescent="0.3">
      <c r="B83" s="137"/>
      <c r="C83" s="137"/>
      <c r="D83" s="137"/>
      <c r="E83" s="137"/>
      <c r="F83" s="137"/>
      <c r="G83" s="137"/>
      <c r="H83" s="137"/>
      <c r="I83" s="137"/>
      <c r="J83" s="137"/>
      <c r="K83" s="137"/>
      <c r="L83" s="137"/>
      <c r="M83" s="137"/>
      <c r="N83" s="137"/>
      <c r="O83" s="137"/>
      <c r="P83" s="137"/>
      <c r="Q83" s="137"/>
    </row>
    <row r="84" spans="2:17" x14ac:dyDescent="0.3">
      <c r="B84" s="137"/>
      <c r="C84" s="137"/>
      <c r="D84" s="137"/>
      <c r="E84" s="137"/>
      <c r="F84" s="137"/>
      <c r="G84" s="137"/>
      <c r="H84" s="137"/>
      <c r="I84" s="137"/>
      <c r="J84" s="137"/>
      <c r="K84" s="137"/>
      <c r="L84" s="137"/>
      <c r="M84" s="137"/>
      <c r="N84" s="137"/>
      <c r="O84" s="137"/>
      <c r="P84" s="137"/>
      <c r="Q84" s="137"/>
    </row>
    <row r="85" spans="2:17" x14ac:dyDescent="0.3">
      <c r="B85" s="137"/>
      <c r="C85" s="137"/>
      <c r="D85" s="137"/>
      <c r="E85" s="137"/>
      <c r="F85" s="137"/>
      <c r="G85" s="137"/>
      <c r="H85" s="137"/>
      <c r="I85" s="137"/>
      <c r="J85" s="137"/>
      <c r="K85" s="137"/>
      <c r="L85" s="137"/>
      <c r="M85" s="137"/>
      <c r="N85" s="137"/>
      <c r="O85" s="137"/>
      <c r="P85" s="137"/>
      <c r="Q85" s="137"/>
    </row>
    <row r="86" spans="2:17" x14ac:dyDescent="0.3">
      <c r="B86" s="137"/>
      <c r="C86" s="137"/>
      <c r="D86" s="137"/>
      <c r="E86" s="137"/>
      <c r="F86" s="137"/>
      <c r="G86" s="137"/>
      <c r="H86" s="137"/>
      <c r="I86" s="137"/>
      <c r="J86" s="137"/>
      <c r="K86" s="137"/>
      <c r="L86" s="137"/>
      <c r="M86" s="137"/>
      <c r="N86" s="137"/>
      <c r="O86" s="137"/>
      <c r="P86" s="137"/>
      <c r="Q86" s="137"/>
    </row>
    <row r="87" spans="2:17" x14ac:dyDescent="0.3">
      <c r="B87" s="137"/>
      <c r="C87" s="137"/>
      <c r="D87" s="137"/>
      <c r="E87" s="137"/>
      <c r="F87" s="137"/>
      <c r="G87" s="137"/>
      <c r="H87" s="137"/>
      <c r="I87" s="137"/>
      <c r="J87" s="137"/>
      <c r="K87" s="137"/>
      <c r="L87" s="137"/>
      <c r="M87" s="137"/>
      <c r="N87" s="137"/>
      <c r="O87" s="137"/>
      <c r="P87" s="137"/>
      <c r="Q87" s="137"/>
    </row>
    <row r="88" spans="2:17" x14ac:dyDescent="0.3">
      <c r="B88" s="137"/>
      <c r="C88" s="137"/>
      <c r="D88" s="137"/>
      <c r="E88" s="137"/>
      <c r="F88" s="137"/>
      <c r="G88" s="137"/>
      <c r="H88" s="137"/>
      <c r="I88" s="137"/>
      <c r="J88" s="137"/>
      <c r="K88" s="137"/>
      <c r="L88" s="137"/>
      <c r="M88" s="137"/>
      <c r="N88" s="137"/>
      <c r="O88" s="137"/>
      <c r="P88" s="137"/>
      <c r="Q88" s="137"/>
    </row>
    <row r="89" spans="2:17" x14ac:dyDescent="0.3">
      <c r="B89" s="137"/>
      <c r="C89" s="137"/>
      <c r="D89" s="137"/>
      <c r="E89" s="137"/>
      <c r="F89" s="137"/>
      <c r="G89" s="137"/>
      <c r="H89" s="137"/>
      <c r="I89" s="137"/>
      <c r="J89" s="137"/>
      <c r="K89" s="137"/>
      <c r="L89" s="137"/>
      <c r="M89" s="137"/>
      <c r="N89" s="137"/>
      <c r="O89" s="137"/>
      <c r="P89" s="137"/>
      <c r="Q89" s="137"/>
    </row>
    <row r="90" spans="2:17" x14ac:dyDescent="0.3">
      <c r="B90" s="137"/>
      <c r="C90" s="137"/>
      <c r="D90" s="137"/>
      <c r="E90" s="137"/>
      <c r="F90" s="137"/>
      <c r="G90" s="137"/>
      <c r="H90" s="137"/>
      <c r="I90" s="137"/>
      <c r="J90" s="137"/>
      <c r="K90" s="137"/>
      <c r="L90" s="137"/>
      <c r="M90" s="137"/>
      <c r="N90" s="137"/>
      <c r="O90" s="137"/>
      <c r="P90" s="137"/>
      <c r="Q90" s="137"/>
    </row>
    <row r="91" spans="2:17" x14ac:dyDescent="0.3">
      <c r="B91" s="137"/>
      <c r="C91" s="137"/>
      <c r="D91" s="137"/>
      <c r="E91" s="137"/>
      <c r="F91" s="137"/>
      <c r="G91" s="137"/>
      <c r="H91" s="137"/>
      <c r="I91" s="137"/>
      <c r="J91" s="137"/>
      <c r="K91" s="137"/>
      <c r="L91" s="137"/>
      <c r="M91" s="137"/>
      <c r="N91" s="137"/>
      <c r="O91" s="137"/>
      <c r="P91" s="137"/>
      <c r="Q91" s="137"/>
    </row>
    <row r="92" spans="2:17" x14ac:dyDescent="0.3">
      <c r="B92" s="137"/>
      <c r="C92" s="137"/>
      <c r="D92" s="137"/>
      <c r="E92" s="137"/>
      <c r="F92" s="137"/>
      <c r="G92" s="137"/>
      <c r="H92" s="137"/>
      <c r="I92" s="137"/>
      <c r="J92" s="137"/>
      <c r="K92" s="137"/>
      <c r="L92" s="137"/>
      <c r="M92" s="137"/>
      <c r="N92" s="137"/>
      <c r="O92" s="137"/>
      <c r="P92" s="137"/>
      <c r="Q92" s="137"/>
    </row>
    <row r="93" spans="2:17" x14ac:dyDescent="0.3">
      <c r="B93" s="137"/>
      <c r="C93" s="137"/>
      <c r="D93" s="137"/>
      <c r="E93" s="137"/>
      <c r="F93" s="137"/>
      <c r="G93" s="137"/>
      <c r="H93" s="137"/>
      <c r="I93" s="137"/>
      <c r="J93" s="137"/>
      <c r="K93" s="137"/>
      <c r="L93" s="137"/>
      <c r="M93" s="137"/>
      <c r="N93" s="137"/>
      <c r="O93" s="137"/>
      <c r="P93" s="137"/>
      <c r="Q93" s="137"/>
    </row>
    <row r="94" spans="2:17" x14ac:dyDescent="0.3">
      <c r="B94" s="137"/>
      <c r="C94" s="137"/>
      <c r="D94" s="137"/>
      <c r="E94" s="137"/>
      <c r="F94" s="137"/>
      <c r="G94" s="137"/>
      <c r="H94" s="137"/>
      <c r="I94" s="137"/>
      <c r="J94" s="137"/>
      <c r="K94" s="137"/>
      <c r="L94" s="137"/>
      <c r="M94" s="137"/>
      <c r="N94" s="137"/>
      <c r="O94" s="137"/>
      <c r="P94" s="137"/>
      <c r="Q94" s="137"/>
    </row>
    <row r="95" spans="2:17" x14ac:dyDescent="0.3">
      <c r="B95" s="137"/>
      <c r="C95" s="137"/>
      <c r="D95" s="137"/>
      <c r="E95" s="137"/>
      <c r="F95" s="137"/>
      <c r="G95" s="137"/>
      <c r="H95" s="137"/>
      <c r="I95" s="137"/>
      <c r="J95" s="137"/>
      <c r="K95" s="137"/>
      <c r="L95" s="137"/>
      <c r="M95" s="137"/>
      <c r="N95" s="137"/>
      <c r="O95" s="137"/>
      <c r="P95" s="137"/>
      <c r="Q95" s="137"/>
    </row>
    <row r="96" spans="2:17" x14ac:dyDescent="0.3">
      <c r="B96" s="137"/>
      <c r="C96" s="137"/>
      <c r="D96" s="137"/>
      <c r="E96" s="137"/>
      <c r="F96" s="137"/>
      <c r="G96" s="137"/>
      <c r="H96" s="137"/>
      <c r="I96" s="137"/>
      <c r="J96" s="137"/>
      <c r="K96" s="137"/>
      <c r="L96" s="137"/>
      <c r="M96" s="137"/>
      <c r="N96" s="137"/>
      <c r="O96" s="137"/>
      <c r="P96" s="137"/>
      <c r="Q96" s="137"/>
    </row>
    <row r="97" spans="2:17" x14ac:dyDescent="0.3">
      <c r="B97" s="137"/>
      <c r="C97" s="137"/>
      <c r="D97" s="137"/>
      <c r="E97" s="137"/>
      <c r="F97" s="137"/>
      <c r="G97" s="137"/>
      <c r="H97" s="137"/>
      <c r="I97" s="137"/>
      <c r="J97" s="137"/>
      <c r="K97" s="137"/>
      <c r="L97" s="137"/>
      <c r="M97" s="137"/>
      <c r="N97" s="137"/>
      <c r="O97" s="137"/>
      <c r="P97" s="137"/>
      <c r="Q97" s="137"/>
    </row>
    <row r="98" spans="2:17" x14ac:dyDescent="0.3">
      <c r="B98" s="137"/>
      <c r="C98" s="137"/>
      <c r="D98" s="137"/>
      <c r="E98" s="137"/>
      <c r="F98" s="137"/>
      <c r="G98" s="137"/>
      <c r="H98" s="137"/>
      <c r="I98" s="137"/>
      <c r="J98" s="137"/>
      <c r="K98" s="137"/>
      <c r="L98" s="137"/>
      <c r="M98" s="137"/>
      <c r="N98" s="137"/>
      <c r="O98" s="137"/>
      <c r="P98" s="137"/>
      <c r="Q98" s="137"/>
    </row>
    <row r="99" spans="2:17" x14ac:dyDescent="0.3">
      <c r="B99" s="137"/>
      <c r="C99" s="137"/>
      <c r="D99" s="137"/>
      <c r="E99" s="137"/>
      <c r="F99" s="137"/>
      <c r="G99" s="137"/>
      <c r="H99" s="137"/>
      <c r="I99" s="137"/>
      <c r="J99" s="137"/>
      <c r="K99" s="137"/>
      <c r="L99" s="137"/>
      <c r="M99" s="137"/>
      <c r="N99" s="137"/>
      <c r="O99" s="137"/>
      <c r="P99" s="137"/>
      <c r="Q99" s="137"/>
    </row>
    <row r="100" spans="2:17" x14ac:dyDescent="0.3">
      <c r="B100" s="137"/>
      <c r="C100" s="137"/>
      <c r="D100" s="137"/>
      <c r="E100" s="137"/>
      <c r="F100" s="137"/>
      <c r="G100" s="137"/>
      <c r="H100" s="137"/>
      <c r="I100" s="137"/>
      <c r="J100" s="137"/>
      <c r="K100" s="137"/>
      <c r="L100" s="137"/>
      <c r="M100" s="137"/>
      <c r="N100" s="137"/>
      <c r="O100" s="137"/>
      <c r="P100" s="137"/>
      <c r="Q100" s="137"/>
    </row>
    <row r="101" spans="2:17" x14ac:dyDescent="0.3">
      <c r="B101" s="137"/>
      <c r="C101" s="137"/>
      <c r="D101" s="137"/>
      <c r="E101" s="137"/>
      <c r="F101" s="137"/>
      <c r="G101" s="137"/>
      <c r="H101" s="137"/>
      <c r="I101" s="137"/>
      <c r="J101" s="137"/>
      <c r="K101" s="137"/>
      <c r="L101" s="137"/>
      <c r="M101" s="137"/>
      <c r="N101" s="137"/>
      <c r="O101" s="137"/>
      <c r="P101" s="137"/>
      <c r="Q101" s="137"/>
    </row>
    <row r="102" spans="2:17" x14ac:dyDescent="0.3">
      <c r="B102" s="137"/>
      <c r="C102" s="137"/>
      <c r="D102" s="137"/>
      <c r="E102" s="137"/>
      <c r="F102" s="137"/>
      <c r="G102" s="137"/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</row>
    <row r="103" spans="2:17" x14ac:dyDescent="0.3">
      <c r="B103" s="137"/>
      <c r="C103" s="137"/>
      <c r="D103" s="137"/>
      <c r="E103" s="137"/>
      <c r="F103" s="137"/>
      <c r="G103" s="137"/>
      <c r="H103" s="137"/>
      <c r="I103" s="137"/>
      <c r="J103" s="137"/>
      <c r="K103" s="137"/>
      <c r="L103" s="137"/>
      <c r="M103" s="137"/>
      <c r="N103" s="137"/>
      <c r="O103" s="137"/>
      <c r="P103" s="137"/>
      <c r="Q103" s="137"/>
    </row>
    <row r="104" spans="2:17" x14ac:dyDescent="0.3">
      <c r="B104" s="137"/>
      <c r="C104" s="137"/>
      <c r="D104" s="137"/>
      <c r="E104" s="137"/>
      <c r="F104" s="137"/>
      <c r="G104" s="137"/>
      <c r="H104" s="137"/>
      <c r="I104" s="137"/>
      <c r="J104" s="137"/>
      <c r="K104" s="137"/>
      <c r="L104" s="137"/>
      <c r="M104" s="137"/>
      <c r="N104" s="137"/>
      <c r="O104" s="137"/>
      <c r="P104" s="137"/>
      <c r="Q104" s="137"/>
    </row>
    <row r="105" spans="2:17" x14ac:dyDescent="0.3">
      <c r="B105" s="137"/>
      <c r="C105" s="137"/>
      <c r="D105" s="137"/>
      <c r="E105" s="137"/>
      <c r="F105" s="137"/>
      <c r="G105" s="137"/>
      <c r="H105" s="137"/>
      <c r="I105" s="137"/>
      <c r="J105" s="137"/>
      <c r="K105" s="137"/>
      <c r="L105" s="137"/>
      <c r="M105" s="137"/>
      <c r="N105" s="137"/>
      <c r="O105" s="137"/>
      <c r="P105" s="137"/>
      <c r="Q105" s="137"/>
    </row>
    <row r="106" spans="2:17" x14ac:dyDescent="0.3">
      <c r="B106" s="137"/>
      <c r="C106" s="137"/>
      <c r="D106" s="137"/>
      <c r="E106" s="137"/>
      <c r="F106" s="137"/>
      <c r="G106" s="137"/>
      <c r="H106" s="137"/>
      <c r="I106" s="137"/>
      <c r="J106" s="137"/>
      <c r="K106" s="137"/>
      <c r="L106" s="137"/>
      <c r="M106" s="137"/>
      <c r="N106" s="137"/>
      <c r="O106" s="137"/>
      <c r="P106" s="137"/>
      <c r="Q106" s="137"/>
    </row>
    <row r="107" spans="2:17" x14ac:dyDescent="0.3">
      <c r="B107" s="137"/>
      <c r="C107" s="137"/>
      <c r="D107" s="137"/>
      <c r="E107" s="137"/>
      <c r="F107" s="137"/>
      <c r="G107" s="137"/>
      <c r="H107" s="137"/>
      <c r="I107" s="137"/>
      <c r="J107" s="137"/>
      <c r="K107" s="137"/>
      <c r="L107" s="137"/>
      <c r="M107" s="137"/>
      <c r="N107" s="137"/>
      <c r="O107" s="137"/>
      <c r="P107" s="137"/>
      <c r="Q107" s="137"/>
    </row>
    <row r="108" spans="2:17" x14ac:dyDescent="0.3">
      <c r="B108" s="137"/>
      <c r="C108" s="137"/>
      <c r="D108" s="137"/>
      <c r="E108" s="137"/>
      <c r="F108" s="137"/>
      <c r="G108" s="137"/>
      <c r="H108" s="137"/>
      <c r="I108" s="137"/>
      <c r="J108" s="137"/>
      <c r="K108" s="137"/>
      <c r="L108" s="137"/>
      <c r="M108" s="137"/>
      <c r="N108" s="137"/>
      <c r="O108" s="137"/>
      <c r="P108" s="137"/>
      <c r="Q108" s="137"/>
    </row>
    <row r="109" spans="2:17" x14ac:dyDescent="0.3">
      <c r="B109" s="137"/>
      <c r="C109" s="137"/>
      <c r="D109" s="137"/>
      <c r="E109" s="137"/>
      <c r="F109" s="137"/>
      <c r="G109" s="137"/>
      <c r="H109" s="137"/>
      <c r="I109" s="137"/>
      <c r="J109" s="137"/>
      <c r="K109" s="137"/>
      <c r="L109" s="137"/>
      <c r="M109" s="137"/>
      <c r="N109" s="137"/>
      <c r="O109" s="137"/>
      <c r="P109" s="137"/>
      <c r="Q109" s="137"/>
    </row>
    <row r="110" spans="2:17" x14ac:dyDescent="0.3">
      <c r="B110" s="137"/>
      <c r="C110" s="137"/>
      <c r="D110" s="137"/>
      <c r="E110" s="137"/>
      <c r="F110" s="137"/>
      <c r="G110" s="137"/>
      <c r="H110" s="137"/>
      <c r="I110" s="137"/>
      <c r="J110" s="137"/>
      <c r="K110" s="137"/>
      <c r="L110" s="137"/>
      <c r="M110" s="137"/>
      <c r="N110" s="137"/>
      <c r="O110" s="137"/>
      <c r="P110" s="137"/>
      <c r="Q110" s="137"/>
    </row>
    <row r="111" spans="2:17" x14ac:dyDescent="0.3">
      <c r="B111" s="137"/>
      <c r="C111" s="137"/>
      <c r="D111" s="137"/>
      <c r="E111" s="137"/>
      <c r="F111" s="137"/>
      <c r="G111" s="137"/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</row>
    <row r="112" spans="2:17" x14ac:dyDescent="0.3">
      <c r="B112" s="137"/>
      <c r="C112" s="137"/>
      <c r="D112" s="137"/>
      <c r="E112" s="137"/>
      <c r="F112" s="137"/>
      <c r="G112" s="137"/>
      <c r="H112" s="137"/>
      <c r="I112" s="137"/>
      <c r="J112" s="137"/>
      <c r="K112" s="137"/>
      <c r="L112" s="137"/>
      <c r="M112" s="137"/>
      <c r="N112" s="137"/>
      <c r="O112" s="137"/>
      <c r="P112" s="137"/>
      <c r="Q112" s="137"/>
    </row>
    <row r="113" spans="2:17" x14ac:dyDescent="0.3">
      <c r="B113" s="137"/>
      <c r="C113" s="137"/>
      <c r="D113" s="137"/>
      <c r="E113" s="137"/>
      <c r="F113" s="137"/>
      <c r="G113" s="137"/>
      <c r="H113" s="137"/>
      <c r="I113" s="137"/>
      <c r="J113" s="137"/>
      <c r="K113" s="137"/>
      <c r="L113" s="137"/>
      <c r="M113" s="137"/>
      <c r="N113" s="137"/>
      <c r="O113" s="137"/>
      <c r="P113" s="137"/>
      <c r="Q113" s="137"/>
    </row>
    <row r="114" spans="2:17" x14ac:dyDescent="0.3">
      <c r="B114" s="137"/>
      <c r="C114" s="137"/>
      <c r="D114" s="137"/>
      <c r="E114" s="137"/>
      <c r="F114" s="137"/>
      <c r="G114" s="137"/>
      <c r="H114" s="137"/>
      <c r="I114" s="137"/>
      <c r="J114" s="137"/>
      <c r="K114" s="137"/>
      <c r="L114" s="137"/>
      <c r="M114" s="137"/>
      <c r="N114" s="137"/>
      <c r="O114" s="137"/>
      <c r="P114" s="137"/>
      <c r="Q114" s="137"/>
    </row>
    <row r="115" spans="2:17" x14ac:dyDescent="0.3">
      <c r="B115" s="137"/>
      <c r="C115" s="137"/>
      <c r="D115" s="137"/>
      <c r="E115" s="137"/>
      <c r="F115" s="137"/>
      <c r="G115" s="137"/>
      <c r="H115" s="137"/>
      <c r="I115" s="137"/>
      <c r="J115" s="137"/>
      <c r="K115" s="137"/>
      <c r="L115" s="137"/>
      <c r="M115" s="137"/>
      <c r="N115" s="137"/>
      <c r="O115" s="137"/>
      <c r="P115" s="137"/>
      <c r="Q115" s="137"/>
    </row>
    <row r="116" spans="2:17" x14ac:dyDescent="0.3">
      <c r="B116" s="137"/>
      <c r="C116" s="137"/>
      <c r="D116" s="137"/>
      <c r="E116" s="137"/>
      <c r="F116" s="137"/>
      <c r="G116" s="137"/>
      <c r="H116" s="137"/>
      <c r="I116" s="137"/>
      <c r="J116" s="137"/>
      <c r="K116" s="137"/>
      <c r="L116" s="137"/>
      <c r="M116" s="137"/>
      <c r="N116" s="137"/>
      <c r="O116" s="137"/>
      <c r="P116" s="137"/>
      <c r="Q116" s="137"/>
    </row>
    <row r="117" spans="2:17" x14ac:dyDescent="0.3">
      <c r="B117" s="137"/>
      <c r="C117" s="137"/>
      <c r="D117" s="137"/>
      <c r="E117" s="137"/>
      <c r="F117" s="137"/>
      <c r="G117" s="137"/>
      <c r="H117" s="137"/>
      <c r="I117" s="137"/>
      <c r="J117" s="137"/>
      <c r="K117" s="137"/>
      <c r="L117" s="137"/>
      <c r="M117" s="137"/>
      <c r="N117" s="137"/>
      <c r="O117" s="137"/>
      <c r="P117" s="137"/>
      <c r="Q117" s="137"/>
    </row>
    <row r="118" spans="2:17" x14ac:dyDescent="0.3">
      <c r="B118" s="137"/>
      <c r="C118" s="137"/>
      <c r="D118" s="137"/>
      <c r="E118" s="137"/>
      <c r="F118" s="137"/>
      <c r="G118" s="137"/>
      <c r="H118" s="137"/>
      <c r="I118" s="137"/>
      <c r="J118" s="137"/>
      <c r="K118" s="137"/>
      <c r="L118" s="137"/>
      <c r="M118" s="137"/>
      <c r="N118" s="137"/>
      <c r="O118" s="137"/>
      <c r="P118" s="137"/>
      <c r="Q118" s="137"/>
    </row>
    <row r="119" spans="2:17" x14ac:dyDescent="0.3">
      <c r="B119" s="137"/>
      <c r="C119" s="137"/>
      <c r="D119" s="137"/>
      <c r="E119" s="137"/>
      <c r="F119" s="137"/>
      <c r="G119" s="137"/>
      <c r="H119" s="137"/>
      <c r="I119" s="137"/>
      <c r="J119" s="137"/>
      <c r="K119" s="137"/>
      <c r="L119" s="137"/>
      <c r="M119" s="137"/>
      <c r="N119" s="137"/>
      <c r="O119" s="137"/>
      <c r="P119" s="137"/>
      <c r="Q119" s="137"/>
    </row>
    <row r="120" spans="2:17" x14ac:dyDescent="0.3">
      <c r="B120" s="137"/>
      <c r="C120" s="137"/>
      <c r="D120" s="137"/>
      <c r="E120" s="137"/>
      <c r="F120" s="137"/>
      <c r="G120" s="137"/>
      <c r="H120" s="137"/>
      <c r="I120" s="137"/>
      <c r="J120" s="137"/>
      <c r="K120" s="137"/>
      <c r="L120" s="137"/>
      <c r="M120" s="137"/>
      <c r="N120" s="137"/>
      <c r="O120" s="137"/>
      <c r="P120" s="137"/>
      <c r="Q120" s="137"/>
    </row>
    <row r="121" spans="2:17" x14ac:dyDescent="0.3">
      <c r="B121" s="137"/>
      <c r="C121" s="137"/>
      <c r="D121" s="137"/>
      <c r="E121" s="137"/>
      <c r="F121" s="137"/>
      <c r="G121" s="137"/>
      <c r="H121" s="137"/>
      <c r="I121" s="137"/>
      <c r="J121" s="137"/>
      <c r="K121" s="137"/>
      <c r="L121" s="137"/>
      <c r="M121" s="137"/>
      <c r="N121" s="137"/>
      <c r="O121" s="137"/>
      <c r="P121" s="137"/>
      <c r="Q121" s="137"/>
    </row>
    <row r="122" spans="2:17" x14ac:dyDescent="0.3">
      <c r="B122" s="137"/>
      <c r="C122" s="137"/>
      <c r="D122" s="137"/>
      <c r="E122" s="137"/>
      <c r="F122" s="137"/>
      <c r="G122" s="137"/>
      <c r="H122" s="137"/>
      <c r="I122" s="137"/>
      <c r="J122" s="137"/>
      <c r="K122" s="137"/>
      <c r="L122" s="137"/>
      <c r="M122" s="137"/>
      <c r="N122" s="137"/>
      <c r="O122" s="137"/>
      <c r="P122" s="137"/>
      <c r="Q122" s="137"/>
    </row>
    <row r="123" spans="2:17" x14ac:dyDescent="0.3">
      <c r="B123" s="137"/>
      <c r="C123" s="137"/>
      <c r="D123" s="137"/>
      <c r="E123" s="137"/>
      <c r="F123" s="137"/>
      <c r="G123" s="137"/>
      <c r="H123" s="137"/>
      <c r="I123" s="137"/>
      <c r="J123" s="137"/>
      <c r="K123" s="137"/>
      <c r="L123" s="137"/>
      <c r="M123" s="137"/>
      <c r="N123" s="137"/>
      <c r="O123" s="137"/>
      <c r="P123" s="137"/>
      <c r="Q123" s="137"/>
    </row>
    <row r="124" spans="2:17" x14ac:dyDescent="0.3">
      <c r="B124" s="137"/>
      <c r="C124" s="137"/>
      <c r="D124" s="137"/>
      <c r="E124" s="137"/>
      <c r="F124" s="137"/>
      <c r="G124" s="137"/>
      <c r="H124" s="137"/>
      <c r="I124" s="137"/>
      <c r="J124" s="137"/>
      <c r="K124" s="137"/>
      <c r="L124" s="137"/>
      <c r="M124" s="137"/>
      <c r="N124" s="137"/>
      <c r="O124" s="137"/>
      <c r="P124" s="137"/>
      <c r="Q124" s="137"/>
    </row>
    <row r="125" spans="2:17" x14ac:dyDescent="0.3">
      <c r="B125" s="137"/>
      <c r="C125" s="137"/>
      <c r="D125" s="137"/>
      <c r="E125" s="137"/>
      <c r="F125" s="137"/>
      <c r="G125" s="137"/>
      <c r="H125" s="137"/>
      <c r="I125" s="137"/>
      <c r="J125" s="137"/>
      <c r="K125" s="137"/>
      <c r="L125" s="137"/>
      <c r="M125" s="137"/>
      <c r="N125" s="137"/>
      <c r="O125" s="137"/>
      <c r="P125" s="137"/>
      <c r="Q125" s="137"/>
    </row>
    <row r="126" spans="2:17" x14ac:dyDescent="0.3">
      <c r="B126" s="137"/>
      <c r="C126" s="137"/>
      <c r="D126" s="137"/>
      <c r="E126" s="137"/>
      <c r="F126" s="137"/>
      <c r="G126" s="137"/>
      <c r="H126" s="137"/>
      <c r="I126" s="137"/>
      <c r="J126" s="137"/>
      <c r="K126" s="137"/>
      <c r="L126" s="137"/>
      <c r="M126" s="137"/>
      <c r="N126" s="137"/>
      <c r="O126" s="137"/>
      <c r="P126" s="137"/>
      <c r="Q126" s="137"/>
    </row>
    <row r="127" spans="2:17" x14ac:dyDescent="0.3">
      <c r="B127" s="137"/>
      <c r="C127" s="137"/>
      <c r="D127" s="137"/>
      <c r="E127" s="137"/>
      <c r="F127" s="137"/>
      <c r="G127" s="137"/>
      <c r="H127" s="137"/>
      <c r="I127" s="137"/>
      <c r="J127" s="137"/>
      <c r="K127" s="137"/>
      <c r="L127" s="137"/>
      <c r="M127" s="137"/>
      <c r="N127" s="137"/>
      <c r="O127" s="137"/>
      <c r="P127" s="137"/>
      <c r="Q127" s="137"/>
    </row>
    <row r="128" spans="2:17" x14ac:dyDescent="0.3">
      <c r="B128" s="137"/>
      <c r="C128" s="137"/>
      <c r="D128" s="137"/>
      <c r="E128" s="137"/>
      <c r="F128" s="137"/>
      <c r="G128" s="137"/>
      <c r="H128" s="137"/>
      <c r="I128" s="137"/>
      <c r="J128" s="137"/>
      <c r="K128" s="137"/>
      <c r="L128" s="137"/>
      <c r="M128" s="137"/>
      <c r="N128" s="137"/>
      <c r="O128" s="137"/>
      <c r="P128" s="137"/>
      <c r="Q128" s="137"/>
    </row>
    <row r="129" spans="2:17" x14ac:dyDescent="0.3">
      <c r="B129" s="137"/>
      <c r="C129" s="137"/>
      <c r="D129" s="137"/>
      <c r="E129" s="137"/>
      <c r="F129" s="137"/>
      <c r="G129" s="137"/>
      <c r="H129" s="137"/>
      <c r="I129" s="137"/>
      <c r="J129" s="137"/>
      <c r="K129" s="137"/>
      <c r="L129" s="137"/>
      <c r="M129" s="137"/>
      <c r="N129" s="137"/>
      <c r="O129" s="137"/>
      <c r="P129" s="137"/>
      <c r="Q129" s="137"/>
    </row>
    <row r="130" spans="2:17" x14ac:dyDescent="0.3">
      <c r="B130" s="137"/>
      <c r="C130" s="137"/>
      <c r="D130" s="137"/>
      <c r="E130" s="137"/>
      <c r="F130" s="137"/>
      <c r="G130" s="137"/>
      <c r="H130" s="137"/>
      <c r="I130" s="137"/>
      <c r="J130" s="137"/>
      <c r="K130" s="137"/>
      <c r="L130" s="137"/>
      <c r="M130" s="137"/>
      <c r="N130" s="137"/>
      <c r="O130" s="137"/>
      <c r="P130" s="137"/>
      <c r="Q130" s="137"/>
    </row>
    <row r="131" spans="2:17" x14ac:dyDescent="0.3">
      <c r="B131" s="137"/>
      <c r="C131" s="137"/>
      <c r="D131" s="137"/>
      <c r="E131" s="137"/>
      <c r="F131" s="137"/>
      <c r="G131" s="137"/>
      <c r="H131" s="137"/>
      <c r="I131" s="137"/>
      <c r="J131" s="137"/>
      <c r="K131" s="137"/>
      <c r="L131" s="137"/>
      <c r="M131" s="137"/>
      <c r="N131" s="137"/>
      <c r="O131" s="137"/>
      <c r="P131" s="137"/>
      <c r="Q131" s="137"/>
    </row>
    <row r="132" spans="2:17" x14ac:dyDescent="0.3">
      <c r="B132" s="137"/>
      <c r="C132" s="137"/>
      <c r="D132" s="137"/>
      <c r="E132" s="137"/>
      <c r="F132" s="137"/>
      <c r="G132" s="137"/>
      <c r="H132" s="137"/>
      <c r="I132" s="137"/>
      <c r="J132" s="137"/>
      <c r="K132" s="137"/>
      <c r="L132" s="137"/>
      <c r="M132" s="137"/>
      <c r="N132" s="137"/>
      <c r="O132" s="137"/>
      <c r="P132" s="137"/>
      <c r="Q132" s="137"/>
    </row>
    <row r="133" spans="2:17" x14ac:dyDescent="0.3">
      <c r="B133" s="137"/>
      <c r="C133" s="137"/>
      <c r="D133" s="137"/>
      <c r="E133" s="137"/>
      <c r="F133" s="137"/>
      <c r="G133" s="137"/>
      <c r="H133" s="137"/>
      <c r="I133" s="137"/>
      <c r="J133" s="137"/>
      <c r="K133" s="137"/>
      <c r="L133" s="137"/>
      <c r="M133" s="137"/>
      <c r="N133" s="137"/>
      <c r="O133" s="137"/>
      <c r="P133" s="137"/>
      <c r="Q133" s="137"/>
    </row>
    <row r="134" spans="2:17" x14ac:dyDescent="0.3">
      <c r="B134" s="137"/>
      <c r="C134" s="137"/>
      <c r="D134" s="137"/>
      <c r="E134" s="137"/>
      <c r="F134" s="137"/>
      <c r="G134" s="137"/>
      <c r="H134" s="137"/>
      <c r="I134" s="137"/>
      <c r="J134" s="137"/>
      <c r="K134" s="137"/>
      <c r="L134" s="137"/>
      <c r="M134" s="137"/>
      <c r="N134" s="137"/>
      <c r="O134" s="137"/>
      <c r="P134" s="137"/>
      <c r="Q134" s="137"/>
    </row>
    <row r="135" spans="2:17" x14ac:dyDescent="0.3">
      <c r="B135" s="137"/>
      <c r="C135" s="137"/>
      <c r="D135" s="137"/>
      <c r="E135" s="137"/>
      <c r="F135" s="137"/>
      <c r="G135" s="137"/>
      <c r="H135" s="137"/>
      <c r="I135" s="137"/>
      <c r="J135" s="137"/>
      <c r="K135" s="137"/>
      <c r="L135" s="137"/>
      <c r="M135" s="137"/>
      <c r="N135" s="137"/>
      <c r="O135" s="137"/>
      <c r="P135" s="137"/>
      <c r="Q135" s="137"/>
    </row>
    <row r="136" spans="2:17" x14ac:dyDescent="0.3">
      <c r="B136" s="137"/>
      <c r="C136" s="137"/>
      <c r="D136" s="137"/>
      <c r="E136" s="137"/>
      <c r="F136" s="137"/>
      <c r="G136" s="137"/>
      <c r="H136" s="137"/>
      <c r="I136" s="137"/>
      <c r="J136" s="137"/>
      <c r="K136" s="137"/>
      <c r="L136" s="137"/>
      <c r="M136" s="137"/>
      <c r="N136" s="137"/>
      <c r="O136" s="137"/>
      <c r="P136" s="137"/>
      <c r="Q136" s="137"/>
    </row>
    <row r="137" spans="2:17" x14ac:dyDescent="0.3">
      <c r="B137" s="137"/>
      <c r="C137" s="137"/>
      <c r="D137" s="137"/>
      <c r="E137" s="137"/>
      <c r="F137" s="137"/>
      <c r="G137" s="137"/>
      <c r="H137" s="137"/>
      <c r="I137" s="137"/>
      <c r="J137" s="137"/>
      <c r="K137" s="137"/>
      <c r="L137" s="137"/>
      <c r="M137" s="137"/>
      <c r="N137" s="137"/>
      <c r="O137" s="137"/>
      <c r="P137" s="137"/>
      <c r="Q137" s="137"/>
    </row>
    <row r="138" spans="2:17" x14ac:dyDescent="0.3">
      <c r="B138" s="137"/>
      <c r="C138" s="137"/>
      <c r="D138" s="137"/>
      <c r="E138" s="137"/>
      <c r="F138" s="137"/>
      <c r="G138" s="137"/>
      <c r="H138" s="137"/>
      <c r="I138" s="137"/>
      <c r="J138" s="137"/>
      <c r="K138" s="137"/>
      <c r="L138" s="137"/>
      <c r="M138" s="137"/>
      <c r="N138" s="137"/>
      <c r="O138" s="137"/>
      <c r="P138" s="137"/>
      <c r="Q138" s="137"/>
    </row>
    <row r="139" spans="2:17" x14ac:dyDescent="0.3">
      <c r="B139" s="137"/>
      <c r="C139" s="137"/>
      <c r="D139" s="137"/>
      <c r="E139" s="137"/>
      <c r="F139" s="137"/>
      <c r="G139" s="137"/>
      <c r="H139" s="137"/>
      <c r="I139" s="137"/>
      <c r="J139" s="137"/>
      <c r="K139" s="137"/>
      <c r="L139" s="137"/>
      <c r="M139" s="137"/>
      <c r="N139" s="137"/>
      <c r="O139" s="137"/>
      <c r="P139" s="137"/>
      <c r="Q139" s="137"/>
    </row>
    <row r="140" spans="2:17" x14ac:dyDescent="0.3">
      <c r="B140" s="137"/>
      <c r="C140" s="137"/>
      <c r="D140" s="137"/>
      <c r="E140" s="137"/>
      <c r="F140" s="137"/>
      <c r="G140" s="137"/>
      <c r="H140" s="137"/>
      <c r="I140" s="137"/>
      <c r="J140" s="137"/>
      <c r="K140" s="137"/>
      <c r="L140" s="137"/>
      <c r="M140" s="137"/>
      <c r="N140" s="137"/>
      <c r="O140" s="137"/>
      <c r="P140" s="137"/>
      <c r="Q140" s="137"/>
    </row>
    <row r="141" spans="2:17" x14ac:dyDescent="0.3">
      <c r="B141" s="137"/>
      <c r="C141" s="137"/>
      <c r="D141" s="137"/>
      <c r="E141" s="137"/>
      <c r="F141" s="137"/>
      <c r="G141" s="137"/>
      <c r="H141" s="137"/>
      <c r="I141" s="137"/>
      <c r="J141" s="137"/>
      <c r="K141" s="137"/>
      <c r="L141" s="137"/>
      <c r="M141" s="137"/>
      <c r="N141" s="137"/>
      <c r="O141" s="137"/>
      <c r="P141" s="137"/>
      <c r="Q141" s="137"/>
    </row>
    <row r="142" spans="2:17" x14ac:dyDescent="0.3">
      <c r="B142" s="137"/>
      <c r="C142" s="137"/>
      <c r="D142" s="137"/>
      <c r="E142" s="137"/>
      <c r="F142" s="137"/>
      <c r="G142" s="137"/>
      <c r="H142" s="137"/>
      <c r="I142" s="137"/>
      <c r="J142" s="137"/>
      <c r="K142" s="137"/>
      <c r="L142" s="137"/>
      <c r="M142" s="137"/>
      <c r="N142" s="137"/>
      <c r="O142" s="137"/>
      <c r="P142" s="137"/>
      <c r="Q142" s="137"/>
    </row>
    <row r="143" spans="2:17" x14ac:dyDescent="0.3">
      <c r="B143" s="137"/>
      <c r="C143" s="137"/>
      <c r="D143" s="137"/>
      <c r="E143" s="137"/>
      <c r="F143" s="137"/>
      <c r="G143" s="137"/>
      <c r="H143" s="137"/>
      <c r="I143" s="137"/>
      <c r="J143" s="137"/>
      <c r="K143" s="137"/>
      <c r="L143" s="137"/>
      <c r="M143" s="137"/>
      <c r="N143" s="137"/>
      <c r="O143" s="137"/>
      <c r="P143" s="137"/>
      <c r="Q143" s="137"/>
    </row>
    <row r="144" spans="2:17" x14ac:dyDescent="0.3">
      <c r="B144" s="137"/>
      <c r="C144" s="137"/>
      <c r="D144" s="137"/>
      <c r="E144" s="137"/>
      <c r="F144" s="137"/>
      <c r="G144" s="137"/>
      <c r="H144" s="137"/>
      <c r="I144" s="137"/>
      <c r="J144" s="137"/>
      <c r="K144" s="137"/>
      <c r="L144" s="137"/>
      <c r="M144" s="137"/>
      <c r="N144" s="137"/>
      <c r="O144" s="137"/>
      <c r="P144" s="137"/>
      <c r="Q144" s="137"/>
    </row>
    <row r="145" spans="2:17" x14ac:dyDescent="0.3">
      <c r="B145" s="137"/>
      <c r="C145" s="137"/>
      <c r="D145" s="137"/>
      <c r="E145" s="137"/>
      <c r="F145" s="137"/>
      <c r="G145" s="137"/>
      <c r="H145" s="137"/>
      <c r="I145" s="137"/>
      <c r="J145" s="137"/>
      <c r="K145" s="137"/>
      <c r="L145" s="137"/>
      <c r="M145" s="137"/>
      <c r="N145" s="137"/>
      <c r="O145" s="137"/>
      <c r="P145" s="137"/>
      <c r="Q145" s="137"/>
    </row>
    <row r="146" spans="2:17" x14ac:dyDescent="0.3">
      <c r="B146" s="137"/>
      <c r="C146" s="137"/>
      <c r="D146" s="137"/>
      <c r="E146" s="137"/>
      <c r="F146" s="137"/>
      <c r="G146" s="137"/>
      <c r="H146" s="137"/>
      <c r="I146" s="137"/>
      <c r="J146" s="137"/>
      <c r="K146" s="137"/>
      <c r="L146" s="137"/>
      <c r="M146" s="137"/>
      <c r="N146" s="137"/>
      <c r="O146" s="137"/>
      <c r="P146" s="137"/>
      <c r="Q146" s="137"/>
    </row>
    <row r="147" spans="2:17" x14ac:dyDescent="0.3">
      <c r="B147" s="137"/>
      <c r="C147" s="137"/>
      <c r="D147" s="137"/>
      <c r="E147" s="137"/>
      <c r="F147" s="137"/>
      <c r="G147" s="137"/>
      <c r="H147" s="137"/>
      <c r="I147" s="137"/>
      <c r="J147" s="137"/>
      <c r="K147" s="137"/>
      <c r="L147" s="137"/>
      <c r="M147" s="137"/>
      <c r="N147" s="137"/>
      <c r="O147" s="137"/>
      <c r="P147" s="137"/>
      <c r="Q147" s="137"/>
    </row>
    <row r="148" spans="2:17" x14ac:dyDescent="0.3">
      <c r="B148" s="137"/>
      <c r="C148" s="137"/>
      <c r="D148" s="137"/>
      <c r="E148" s="137"/>
      <c r="F148" s="137"/>
      <c r="G148" s="137"/>
      <c r="H148" s="137"/>
      <c r="I148" s="137"/>
      <c r="J148" s="137"/>
      <c r="K148" s="137"/>
      <c r="L148" s="137"/>
      <c r="M148" s="137"/>
      <c r="N148" s="137"/>
      <c r="O148" s="137"/>
      <c r="P148" s="137"/>
      <c r="Q148" s="137"/>
    </row>
    <row r="149" spans="2:17" x14ac:dyDescent="0.3">
      <c r="B149" s="137"/>
      <c r="C149" s="137"/>
      <c r="D149" s="137"/>
      <c r="E149" s="137"/>
      <c r="F149" s="137"/>
      <c r="G149" s="137"/>
      <c r="H149" s="137"/>
      <c r="I149" s="137"/>
      <c r="J149" s="137"/>
      <c r="K149" s="137"/>
      <c r="L149" s="137"/>
      <c r="M149" s="137"/>
      <c r="N149" s="137"/>
      <c r="O149" s="137"/>
      <c r="P149" s="137"/>
      <c r="Q149" s="137"/>
    </row>
    <row r="150" spans="2:17" x14ac:dyDescent="0.3">
      <c r="B150" s="137"/>
      <c r="C150" s="137"/>
      <c r="D150" s="137"/>
      <c r="E150" s="137"/>
      <c r="F150" s="137"/>
      <c r="G150" s="137"/>
      <c r="H150" s="137"/>
      <c r="I150" s="137"/>
      <c r="J150" s="137"/>
      <c r="K150" s="137"/>
      <c r="L150" s="137"/>
      <c r="M150" s="137"/>
      <c r="N150" s="137"/>
      <c r="O150" s="137"/>
      <c r="P150" s="137"/>
      <c r="Q150" s="137"/>
    </row>
    <row r="151" spans="2:17" x14ac:dyDescent="0.3">
      <c r="B151" s="137"/>
      <c r="C151" s="137"/>
      <c r="D151" s="137"/>
      <c r="E151" s="137"/>
      <c r="F151" s="137"/>
      <c r="G151" s="137"/>
      <c r="H151" s="137"/>
      <c r="I151" s="137"/>
      <c r="J151" s="137"/>
      <c r="K151" s="137"/>
      <c r="L151" s="137"/>
      <c r="M151" s="137"/>
      <c r="N151" s="137"/>
      <c r="O151" s="137"/>
      <c r="P151" s="137"/>
      <c r="Q151" s="137"/>
    </row>
    <row r="152" spans="2:17" x14ac:dyDescent="0.3">
      <c r="B152" s="137"/>
      <c r="C152" s="137"/>
      <c r="D152" s="137"/>
      <c r="E152" s="137"/>
      <c r="F152" s="137"/>
      <c r="G152" s="137"/>
      <c r="H152" s="137"/>
      <c r="I152" s="137"/>
      <c r="J152" s="137"/>
      <c r="K152" s="137"/>
      <c r="L152" s="137"/>
      <c r="M152" s="137"/>
      <c r="N152" s="137"/>
      <c r="O152" s="137"/>
      <c r="P152" s="137"/>
      <c r="Q152" s="137"/>
    </row>
    <row r="153" spans="2:17" x14ac:dyDescent="0.3">
      <c r="B153" s="137"/>
      <c r="C153" s="137"/>
      <c r="D153" s="137"/>
      <c r="E153" s="137"/>
      <c r="F153" s="137"/>
      <c r="G153" s="137"/>
      <c r="H153" s="137"/>
      <c r="I153" s="137"/>
      <c r="J153" s="137"/>
      <c r="K153" s="137"/>
      <c r="L153" s="137"/>
      <c r="M153" s="137"/>
      <c r="N153" s="137"/>
      <c r="O153" s="137"/>
      <c r="P153" s="137"/>
      <c r="Q153" s="137"/>
    </row>
    <row r="154" spans="2:17" x14ac:dyDescent="0.3">
      <c r="B154" s="137"/>
      <c r="C154" s="137"/>
      <c r="D154" s="137"/>
      <c r="E154" s="137"/>
      <c r="F154" s="137"/>
      <c r="G154" s="137"/>
      <c r="H154" s="137"/>
      <c r="I154" s="137"/>
      <c r="J154" s="137"/>
      <c r="K154" s="137"/>
      <c r="L154" s="137"/>
      <c r="M154" s="137"/>
      <c r="N154" s="137"/>
      <c r="O154" s="137"/>
      <c r="P154" s="137"/>
      <c r="Q154" s="137"/>
    </row>
    <row r="155" spans="2:17" x14ac:dyDescent="0.3">
      <c r="B155" s="137"/>
      <c r="C155" s="137"/>
      <c r="D155" s="137"/>
      <c r="E155" s="137"/>
      <c r="F155" s="137"/>
      <c r="G155" s="137"/>
      <c r="H155" s="137"/>
      <c r="I155" s="137"/>
      <c r="J155" s="137"/>
      <c r="K155" s="137"/>
      <c r="L155" s="137"/>
      <c r="M155" s="137"/>
      <c r="N155" s="137"/>
      <c r="O155" s="137"/>
      <c r="P155" s="137"/>
      <c r="Q155" s="137"/>
    </row>
    <row r="156" spans="2:17" x14ac:dyDescent="0.3">
      <c r="B156" s="137"/>
      <c r="C156" s="137"/>
      <c r="D156" s="137"/>
      <c r="E156" s="137"/>
      <c r="F156" s="137"/>
      <c r="G156" s="137"/>
      <c r="H156" s="137"/>
      <c r="I156" s="137"/>
      <c r="J156" s="137"/>
      <c r="K156" s="137"/>
      <c r="L156" s="137"/>
      <c r="M156" s="137"/>
      <c r="N156" s="137"/>
      <c r="O156" s="137"/>
      <c r="P156" s="137"/>
      <c r="Q156" s="137"/>
    </row>
    <row r="157" spans="2:17" x14ac:dyDescent="0.3">
      <c r="B157" s="137"/>
      <c r="C157" s="137"/>
      <c r="D157" s="137"/>
      <c r="E157" s="137"/>
      <c r="F157" s="137"/>
      <c r="G157" s="137"/>
      <c r="H157" s="137"/>
      <c r="I157" s="137"/>
      <c r="J157" s="137"/>
      <c r="K157" s="137"/>
      <c r="L157" s="137"/>
      <c r="M157" s="137"/>
      <c r="N157" s="137"/>
      <c r="O157" s="137"/>
      <c r="P157" s="137"/>
      <c r="Q157" s="137"/>
    </row>
    <row r="158" spans="2:17" x14ac:dyDescent="0.3">
      <c r="B158" s="137"/>
      <c r="C158" s="137"/>
      <c r="D158" s="137"/>
      <c r="E158" s="137"/>
      <c r="F158" s="137"/>
      <c r="G158" s="137"/>
      <c r="H158" s="137"/>
      <c r="I158" s="137"/>
      <c r="J158" s="137"/>
      <c r="K158" s="137"/>
      <c r="L158" s="137"/>
      <c r="M158" s="137"/>
      <c r="N158" s="137"/>
      <c r="O158" s="137"/>
      <c r="P158" s="137"/>
      <c r="Q158" s="137"/>
    </row>
    <row r="159" spans="2:17" x14ac:dyDescent="0.3">
      <c r="B159" s="137"/>
      <c r="C159" s="137"/>
      <c r="D159" s="137"/>
      <c r="E159" s="137"/>
      <c r="F159" s="137"/>
      <c r="G159" s="137"/>
      <c r="H159" s="137"/>
      <c r="I159" s="137"/>
      <c r="J159" s="137"/>
      <c r="K159" s="137"/>
      <c r="L159" s="137"/>
      <c r="M159" s="137"/>
      <c r="N159" s="137"/>
      <c r="O159" s="137"/>
      <c r="P159" s="137"/>
      <c r="Q159" s="137"/>
    </row>
    <row r="160" spans="2:17" x14ac:dyDescent="0.3">
      <c r="B160" s="137"/>
      <c r="C160" s="137"/>
      <c r="D160" s="137"/>
      <c r="E160" s="137"/>
      <c r="F160" s="137"/>
      <c r="G160" s="137"/>
      <c r="H160" s="137"/>
      <c r="I160" s="137"/>
      <c r="J160" s="137"/>
      <c r="K160" s="137"/>
      <c r="L160" s="137"/>
      <c r="M160" s="137"/>
      <c r="N160" s="137"/>
      <c r="O160" s="137"/>
      <c r="P160" s="137"/>
      <c r="Q160" s="137"/>
    </row>
    <row r="161" spans="2:17" x14ac:dyDescent="0.3">
      <c r="B161" s="137"/>
      <c r="C161" s="137"/>
      <c r="D161" s="137"/>
      <c r="E161" s="137"/>
      <c r="F161" s="137"/>
      <c r="G161" s="137"/>
      <c r="H161" s="137"/>
      <c r="I161" s="137"/>
      <c r="J161" s="137"/>
      <c r="K161" s="137"/>
      <c r="L161" s="137"/>
      <c r="M161" s="137"/>
      <c r="N161" s="137"/>
      <c r="O161" s="137"/>
      <c r="P161" s="137"/>
      <c r="Q161" s="137"/>
    </row>
    <row r="162" spans="2:17" x14ac:dyDescent="0.3">
      <c r="B162" s="137"/>
      <c r="C162" s="137"/>
      <c r="D162" s="137"/>
      <c r="E162" s="137"/>
      <c r="F162" s="137"/>
      <c r="G162" s="137"/>
      <c r="H162" s="137"/>
      <c r="I162" s="137"/>
      <c r="J162" s="137"/>
      <c r="K162" s="137"/>
      <c r="L162" s="137"/>
      <c r="M162" s="137"/>
      <c r="N162" s="137"/>
      <c r="O162" s="137"/>
      <c r="P162" s="137"/>
      <c r="Q162" s="137"/>
    </row>
    <row r="163" spans="2:17" x14ac:dyDescent="0.3">
      <c r="B163" s="137"/>
      <c r="C163" s="137"/>
      <c r="D163" s="137"/>
      <c r="E163" s="137"/>
      <c r="F163" s="137"/>
      <c r="G163" s="137"/>
      <c r="H163" s="137"/>
      <c r="I163" s="137"/>
      <c r="J163" s="137"/>
      <c r="K163" s="137"/>
      <c r="L163" s="137"/>
      <c r="M163" s="137"/>
      <c r="N163" s="137"/>
      <c r="O163" s="137"/>
      <c r="P163" s="137"/>
      <c r="Q163" s="137"/>
    </row>
    <row r="164" spans="2:17" x14ac:dyDescent="0.3">
      <c r="B164" s="137"/>
      <c r="C164" s="137"/>
      <c r="D164" s="137"/>
      <c r="E164" s="137"/>
      <c r="F164" s="137"/>
      <c r="G164" s="137"/>
      <c r="H164" s="137"/>
      <c r="I164" s="137"/>
      <c r="J164" s="137"/>
      <c r="K164" s="137"/>
      <c r="L164" s="137"/>
      <c r="M164" s="137"/>
      <c r="N164" s="137"/>
      <c r="O164" s="137"/>
      <c r="P164" s="137"/>
      <c r="Q164" s="137"/>
    </row>
    <row r="165" spans="2:17" x14ac:dyDescent="0.3">
      <c r="B165" s="137"/>
      <c r="C165" s="137"/>
      <c r="D165" s="137"/>
      <c r="E165" s="137"/>
      <c r="F165" s="137"/>
      <c r="G165" s="137"/>
      <c r="H165" s="137"/>
      <c r="I165" s="137"/>
      <c r="J165" s="137"/>
      <c r="K165" s="137"/>
      <c r="L165" s="137"/>
      <c r="M165" s="137"/>
      <c r="N165" s="137"/>
      <c r="O165" s="137"/>
      <c r="P165" s="137"/>
      <c r="Q165" s="137"/>
    </row>
    <row r="166" spans="2:17" x14ac:dyDescent="0.3">
      <c r="B166" s="137"/>
      <c r="C166" s="137"/>
      <c r="D166" s="137"/>
      <c r="E166" s="137"/>
      <c r="F166" s="137"/>
      <c r="G166" s="137"/>
      <c r="H166" s="137"/>
      <c r="I166" s="137"/>
      <c r="J166" s="137"/>
      <c r="K166" s="137"/>
      <c r="L166" s="137"/>
      <c r="M166" s="137"/>
      <c r="N166" s="137"/>
      <c r="O166" s="137"/>
      <c r="P166" s="137"/>
      <c r="Q166" s="137"/>
    </row>
    <row r="167" spans="2:17" x14ac:dyDescent="0.3">
      <c r="B167" s="137"/>
      <c r="C167" s="137"/>
      <c r="D167" s="137"/>
      <c r="E167" s="137"/>
      <c r="F167" s="137"/>
      <c r="G167" s="137"/>
      <c r="H167" s="137"/>
      <c r="I167" s="137"/>
      <c r="J167" s="137"/>
      <c r="K167" s="137"/>
      <c r="L167" s="137"/>
      <c r="M167" s="137"/>
      <c r="N167" s="137"/>
      <c r="O167" s="137"/>
      <c r="P167" s="137"/>
      <c r="Q167" s="137"/>
    </row>
    <row r="168" spans="2:17" x14ac:dyDescent="0.3">
      <c r="B168" s="137"/>
      <c r="C168" s="137"/>
      <c r="D168" s="137"/>
      <c r="E168" s="137"/>
      <c r="F168" s="137"/>
      <c r="G168" s="137"/>
      <c r="H168" s="137"/>
      <c r="I168" s="137"/>
      <c r="J168" s="137"/>
      <c r="K168" s="137"/>
      <c r="L168" s="137"/>
      <c r="M168" s="137"/>
      <c r="N168" s="137"/>
      <c r="O168" s="137"/>
      <c r="P168" s="137"/>
      <c r="Q168" s="137"/>
    </row>
    <row r="169" spans="2:17" x14ac:dyDescent="0.3">
      <c r="B169" s="137"/>
      <c r="C169" s="137"/>
      <c r="D169" s="137"/>
      <c r="E169" s="137"/>
      <c r="F169" s="137"/>
      <c r="G169" s="137"/>
      <c r="H169" s="137"/>
      <c r="I169" s="137"/>
      <c r="J169" s="137"/>
      <c r="K169" s="137"/>
      <c r="L169" s="137"/>
      <c r="M169" s="137"/>
      <c r="N169" s="137"/>
      <c r="O169" s="137"/>
      <c r="P169" s="137"/>
      <c r="Q169" s="137"/>
    </row>
    <row r="170" spans="2:17" x14ac:dyDescent="0.3">
      <c r="B170" s="137"/>
      <c r="C170" s="137"/>
      <c r="D170" s="137"/>
      <c r="E170" s="137"/>
      <c r="F170" s="137"/>
      <c r="G170" s="137"/>
      <c r="H170" s="137"/>
      <c r="I170" s="137"/>
      <c r="J170" s="137"/>
      <c r="K170" s="137"/>
      <c r="L170" s="137"/>
      <c r="M170" s="137"/>
      <c r="N170" s="137"/>
      <c r="O170" s="137"/>
      <c r="P170" s="137"/>
      <c r="Q170" s="137"/>
    </row>
    <row r="171" spans="2:17" x14ac:dyDescent="0.3">
      <c r="B171" s="137"/>
      <c r="C171" s="137"/>
      <c r="D171" s="137"/>
      <c r="E171" s="137"/>
      <c r="F171" s="137"/>
      <c r="G171" s="137"/>
      <c r="H171" s="137"/>
      <c r="I171" s="137"/>
      <c r="J171" s="137"/>
      <c r="K171" s="137"/>
      <c r="L171" s="137"/>
      <c r="M171" s="137"/>
      <c r="N171" s="137"/>
      <c r="O171" s="137"/>
      <c r="P171" s="137"/>
      <c r="Q171" s="137"/>
    </row>
    <row r="172" spans="2:17" x14ac:dyDescent="0.3">
      <c r="B172" s="137"/>
      <c r="C172" s="137"/>
      <c r="D172" s="137"/>
      <c r="E172" s="137"/>
      <c r="F172" s="137"/>
      <c r="G172" s="137"/>
      <c r="H172" s="137"/>
      <c r="I172" s="137"/>
      <c r="J172" s="137"/>
      <c r="K172" s="137"/>
      <c r="L172" s="137"/>
      <c r="M172" s="137"/>
      <c r="N172" s="137"/>
      <c r="O172" s="137"/>
      <c r="P172" s="137"/>
      <c r="Q172" s="137"/>
    </row>
    <row r="173" spans="2:17" x14ac:dyDescent="0.3">
      <c r="B173" s="137"/>
      <c r="C173" s="137"/>
      <c r="D173" s="137"/>
      <c r="E173" s="137"/>
      <c r="F173" s="137"/>
      <c r="G173" s="137"/>
      <c r="H173" s="137"/>
      <c r="I173" s="137"/>
      <c r="J173" s="137"/>
      <c r="K173" s="137"/>
      <c r="L173" s="137"/>
      <c r="M173" s="137"/>
      <c r="N173" s="137"/>
      <c r="O173" s="137"/>
      <c r="P173" s="137"/>
      <c r="Q173" s="137"/>
    </row>
    <row r="174" spans="2:17" x14ac:dyDescent="0.3">
      <c r="B174" s="137"/>
      <c r="C174" s="137"/>
      <c r="D174" s="137"/>
      <c r="E174" s="137"/>
      <c r="F174" s="137"/>
      <c r="G174" s="137"/>
      <c r="H174" s="137"/>
      <c r="I174" s="137"/>
      <c r="J174" s="137"/>
      <c r="K174" s="137"/>
      <c r="L174" s="137"/>
      <c r="M174" s="137"/>
      <c r="N174" s="137"/>
      <c r="O174" s="137"/>
      <c r="P174" s="137"/>
      <c r="Q174" s="137"/>
    </row>
    <row r="175" spans="2:17" x14ac:dyDescent="0.3">
      <c r="B175" s="137"/>
      <c r="C175" s="137"/>
      <c r="D175" s="137"/>
      <c r="E175" s="137"/>
      <c r="F175" s="137"/>
      <c r="G175" s="137"/>
      <c r="H175" s="137"/>
      <c r="I175" s="137"/>
      <c r="J175" s="137"/>
      <c r="K175" s="137"/>
      <c r="L175" s="137"/>
      <c r="M175" s="137"/>
      <c r="N175" s="137"/>
      <c r="O175" s="137"/>
      <c r="P175" s="137"/>
      <c r="Q175" s="137"/>
    </row>
    <row r="176" spans="2:17" x14ac:dyDescent="0.3">
      <c r="B176" s="137"/>
      <c r="C176" s="137"/>
      <c r="D176" s="137"/>
      <c r="E176" s="137"/>
      <c r="F176" s="137"/>
      <c r="G176" s="137"/>
      <c r="H176" s="137"/>
      <c r="I176" s="137"/>
      <c r="J176" s="137"/>
      <c r="K176" s="137"/>
      <c r="L176" s="137"/>
      <c r="M176" s="137"/>
      <c r="N176" s="137"/>
      <c r="O176" s="137"/>
      <c r="P176" s="137"/>
      <c r="Q176" s="137"/>
    </row>
    <row r="177" spans="2:17" x14ac:dyDescent="0.3">
      <c r="B177" s="137"/>
      <c r="C177" s="137"/>
      <c r="D177" s="137"/>
      <c r="E177" s="137"/>
      <c r="F177" s="137"/>
      <c r="G177" s="137"/>
      <c r="H177" s="137"/>
      <c r="I177" s="137"/>
      <c r="J177" s="137"/>
      <c r="K177" s="137"/>
      <c r="L177" s="137"/>
      <c r="M177" s="137"/>
      <c r="N177" s="137"/>
      <c r="O177" s="137"/>
      <c r="P177" s="137"/>
      <c r="Q177" s="137"/>
    </row>
    <row r="178" spans="2:17" x14ac:dyDescent="0.3">
      <c r="B178" s="137"/>
      <c r="C178" s="137"/>
      <c r="D178" s="137"/>
      <c r="E178" s="137"/>
      <c r="F178" s="137"/>
      <c r="G178" s="137"/>
      <c r="H178" s="137"/>
      <c r="I178" s="137"/>
      <c r="J178" s="137"/>
      <c r="K178" s="137"/>
      <c r="L178" s="137"/>
      <c r="M178" s="137"/>
      <c r="N178" s="137"/>
      <c r="O178" s="137"/>
      <c r="P178" s="137"/>
      <c r="Q178" s="137"/>
    </row>
    <row r="179" spans="2:17" x14ac:dyDescent="0.3">
      <c r="B179" s="137"/>
      <c r="C179" s="137"/>
      <c r="D179" s="137"/>
      <c r="E179" s="137"/>
      <c r="F179" s="137"/>
      <c r="G179" s="137"/>
      <c r="H179" s="137"/>
      <c r="I179" s="137"/>
      <c r="J179" s="137"/>
      <c r="K179" s="137"/>
      <c r="L179" s="137"/>
      <c r="M179" s="137"/>
      <c r="N179" s="137"/>
      <c r="O179" s="137"/>
      <c r="P179" s="137"/>
      <c r="Q179" s="137"/>
    </row>
    <row r="180" spans="2:17" x14ac:dyDescent="0.3">
      <c r="B180" s="137"/>
      <c r="C180" s="137"/>
      <c r="D180" s="137"/>
      <c r="E180" s="137"/>
      <c r="F180" s="137"/>
      <c r="G180" s="137"/>
      <c r="H180" s="137"/>
      <c r="I180" s="137"/>
      <c r="J180" s="137"/>
      <c r="K180" s="137"/>
      <c r="L180" s="137"/>
      <c r="M180" s="137"/>
      <c r="N180" s="137"/>
      <c r="O180" s="137"/>
      <c r="P180" s="137"/>
      <c r="Q180" s="137"/>
    </row>
    <row r="181" spans="2:17" x14ac:dyDescent="0.3">
      <c r="B181" s="137"/>
      <c r="C181" s="137"/>
      <c r="D181" s="137"/>
      <c r="E181" s="137"/>
      <c r="F181" s="137"/>
      <c r="G181" s="137"/>
      <c r="H181" s="137"/>
      <c r="I181" s="137"/>
      <c r="J181" s="137"/>
      <c r="K181" s="137"/>
      <c r="L181" s="137"/>
      <c r="M181" s="137"/>
      <c r="N181" s="137"/>
      <c r="O181" s="137"/>
      <c r="P181" s="137"/>
      <c r="Q181" s="137"/>
    </row>
    <row r="182" spans="2:17" x14ac:dyDescent="0.3">
      <c r="B182" s="137"/>
      <c r="C182" s="137"/>
      <c r="D182" s="137"/>
      <c r="E182" s="137"/>
      <c r="F182" s="137"/>
      <c r="G182" s="137"/>
      <c r="H182" s="137"/>
      <c r="I182" s="137"/>
      <c r="J182" s="137"/>
      <c r="K182" s="137"/>
      <c r="L182" s="137"/>
      <c r="M182" s="137"/>
      <c r="N182" s="137"/>
      <c r="O182" s="137"/>
      <c r="P182" s="137"/>
      <c r="Q182" s="137"/>
    </row>
    <row r="183" spans="2:17" x14ac:dyDescent="0.3">
      <c r="B183" s="137"/>
      <c r="C183" s="137"/>
      <c r="D183" s="137"/>
      <c r="E183" s="137"/>
      <c r="F183" s="137"/>
      <c r="G183" s="137"/>
      <c r="H183" s="137"/>
      <c r="I183" s="137"/>
      <c r="J183" s="137"/>
      <c r="K183" s="137"/>
      <c r="L183" s="137"/>
      <c r="M183" s="137"/>
      <c r="N183" s="137"/>
      <c r="O183" s="137"/>
      <c r="P183" s="137"/>
      <c r="Q183" s="137"/>
    </row>
    <row r="184" spans="2:17" x14ac:dyDescent="0.3">
      <c r="B184" s="137"/>
      <c r="C184" s="137"/>
      <c r="D184" s="137"/>
      <c r="E184" s="137"/>
      <c r="F184" s="137"/>
      <c r="G184" s="137"/>
      <c r="H184" s="137"/>
      <c r="I184" s="137"/>
      <c r="J184" s="137"/>
      <c r="K184" s="137"/>
      <c r="L184" s="137"/>
      <c r="M184" s="137"/>
      <c r="N184" s="137"/>
      <c r="O184" s="137"/>
      <c r="P184" s="137"/>
      <c r="Q184" s="137"/>
    </row>
    <row r="185" spans="2:17" x14ac:dyDescent="0.3">
      <c r="B185" s="137"/>
      <c r="C185" s="137"/>
      <c r="D185" s="137"/>
      <c r="E185" s="137"/>
      <c r="F185" s="137"/>
      <c r="G185" s="137"/>
      <c r="H185" s="137"/>
      <c r="I185" s="137"/>
      <c r="J185" s="137"/>
      <c r="K185" s="137"/>
      <c r="L185" s="137"/>
      <c r="M185" s="137"/>
      <c r="N185" s="137"/>
      <c r="O185" s="137"/>
      <c r="P185" s="137"/>
      <c r="Q185" s="137"/>
    </row>
    <row r="186" spans="2:17" x14ac:dyDescent="0.3">
      <c r="B186" s="137"/>
      <c r="C186" s="137"/>
      <c r="D186" s="137"/>
      <c r="E186" s="137"/>
      <c r="F186" s="137"/>
      <c r="G186" s="137"/>
      <c r="H186" s="137"/>
      <c r="I186" s="137"/>
      <c r="J186" s="137"/>
      <c r="K186" s="137"/>
      <c r="L186" s="137"/>
      <c r="M186" s="137"/>
      <c r="N186" s="137"/>
      <c r="O186" s="137"/>
      <c r="P186" s="137"/>
      <c r="Q186" s="137"/>
    </row>
    <row r="187" spans="2:17" x14ac:dyDescent="0.3">
      <c r="B187" s="137"/>
      <c r="C187" s="137"/>
      <c r="D187" s="137"/>
      <c r="E187" s="137"/>
      <c r="F187" s="137"/>
      <c r="G187" s="137"/>
      <c r="H187" s="137"/>
      <c r="I187" s="137"/>
      <c r="J187" s="137"/>
      <c r="K187" s="137"/>
      <c r="L187" s="137"/>
      <c r="M187" s="137"/>
      <c r="N187" s="137"/>
      <c r="O187" s="137"/>
      <c r="P187" s="137"/>
      <c r="Q187" s="137"/>
    </row>
    <row r="188" spans="2:17" x14ac:dyDescent="0.3">
      <c r="B188" s="137"/>
      <c r="C188" s="137"/>
      <c r="D188" s="137"/>
      <c r="E188" s="137"/>
      <c r="F188" s="137"/>
      <c r="G188" s="137"/>
      <c r="H188" s="137"/>
      <c r="I188" s="137"/>
      <c r="J188" s="137"/>
      <c r="K188" s="137"/>
      <c r="L188" s="137"/>
      <c r="M188" s="137"/>
      <c r="N188" s="137"/>
      <c r="O188" s="137"/>
      <c r="P188" s="137"/>
      <c r="Q188" s="137"/>
    </row>
    <row r="189" spans="2:17" x14ac:dyDescent="0.3">
      <c r="B189" s="137"/>
      <c r="C189" s="137"/>
      <c r="D189" s="137"/>
      <c r="E189" s="137"/>
      <c r="F189" s="137"/>
      <c r="G189" s="137"/>
      <c r="H189" s="137"/>
      <c r="I189" s="137"/>
      <c r="J189" s="137"/>
      <c r="K189" s="137"/>
      <c r="L189" s="137"/>
      <c r="M189" s="137"/>
      <c r="N189" s="137"/>
      <c r="O189" s="137"/>
      <c r="P189" s="137"/>
      <c r="Q189" s="137"/>
    </row>
    <row r="190" spans="2:17" x14ac:dyDescent="0.3">
      <c r="B190" s="137"/>
      <c r="C190" s="137"/>
      <c r="D190" s="137"/>
      <c r="E190" s="137"/>
      <c r="F190" s="137"/>
      <c r="G190" s="137"/>
      <c r="H190" s="137"/>
      <c r="I190" s="137"/>
      <c r="J190" s="137"/>
      <c r="K190" s="137"/>
      <c r="L190" s="137"/>
      <c r="M190" s="137"/>
      <c r="N190" s="137"/>
      <c r="O190" s="137"/>
      <c r="P190" s="137"/>
      <c r="Q190" s="137"/>
    </row>
    <row r="191" spans="2:17" x14ac:dyDescent="0.3">
      <c r="B191" s="137"/>
      <c r="C191" s="137"/>
      <c r="D191" s="137"/>
      <c r="E191" s="137"/>
      <c r="F191" s="137"/>
      <c r="G191" s="137"/>
      <c r="H191" s="137"/>
      <c r="I191" s="137"/>
      <c r="J191" s="137"/>
      <c r="K191" s="137"/>
      <c r="L191" s="137"/>
      <c r="M191" s="137"/>
      <c r="N191" s="137"/>
      <c r="O191" s="137"/>
      <c r="P191" s="137"/>
      <c r="Q191" s="137"/>
    </row>
    <row r="192" spans="2:17" x14ac:dyDescent="0.3">
      <c r="B192" s="137"/>
      <c r="C192" s="137"/>
      <c r="D192" s="137"/>
      <c r="E192" s="137"/>
      <c r="F192" s="137"/>
      <c r="G192" s="137"/>
      <c r="H192" s="137"/>
      <c r="I192" s="137"/>
      <c r="J192" s="137"/>
      <c r="K192" s="137"/>
      <c r="L192" s="137"/>
      <c r="M192" s="137"/>
      <c r="N192" s="137"/>
      <c r="O192" s="137"/>
      <c r="P192" s="137"/>
      <c r="Q192" s="137"/>
    </row>
    <row r="193" spans="2:17" x14ac:dyDescent="0.3">
      <c r="B193" s="137"/>
      <c r="C193" s="137"/>
      <c r="D193" s="137"/>
      <c r="E193" s="137"/>
      <c r="F193" s="137"/>
      <c r="G193" s="137"/>
      <c r="H193" s="137"/>
      <c r="I193" s="137"/>
      <c r="J193" s="137"/>
      <c r="K193" s="137"/>
      <c r="L193" s="137"/>
      <c r="M193" s="137"/>
      <c r="N193" s="137"/>
      <c r="O193" s="137"/>
      <c r="P193" s="137"/>
      <c r="Q193" s="137"/>
    </row>
    <row r="194" spans="2:17" x14ac:dyDescent="0.3">
      <c r="B194" s="137"/>
      <c r="C194" s="137"/>
      <c r="D194" s="137"/>
      <c r="E194" s="137"/>
      <c r="F194" s="137"/>
      <c r="G194" s="137"/>
      <c r="H194" s="137"/>
      <c r="I194" s="137"/>
      <c r="J194" s="137"/>
      <c r="K194" s="137"/>
      <c r="L194" s="137"/>
      <c r="M194" s="137"/>
      <c r="N194" s="137"/>
      <c r="O194" s="137"/>
      <c r="P194" s="137"/>
      <c r="Q194" s="137"/>
    </row>
    <row r="195" spans="2:17" x14ac:dyDescent="0.3">
      <c r="B195" s="137"/>
      <c r="C195" s="137"/>
      <c r="D195" s="137"/>
      <c r="E195" s="137"/>
      <c r="F195" s="137"/>
      <c r="G195" s="137"/>
      <c r="H195" s="137"/>
      <c r="I195" s="137"/>
      <c r="J195" s="137"/>
      <c r="K195" s="137"/>
      <c r="L195" s="137"/>
      <c r="M195" s="137"/>
      <c r="N195" s="137"/>
      <c r="O195" s="137"/>
      <c r="P195" s="137"/>
      <c r="Q195" s="137"/>
    </row>
    <row r="196" spans="2:17" x14ac:dyDescent="0.3">
      <c r="B196" s="137"/>
      <c r="C196" s="137"/>
      <c r="D196" s="137"/>
      <c r="E196" s="137"/>
      <c r="F196" s="137"/>
      <c r="G196" s="137"/>
      <c r="H196" s="137"/>
      <c r="I196" s="137"/>
      <c r="J196" s="137"/>
      <c r="K196" s="137"/>
      <c r="L196" s="137"/>
      <c r="M196" s="137"/>
      <c r="N196" s="137"/>
      <c r="O196" s="137"/>
      <c r="P196" s="137"/>
      <c r="Q196" s="137"/>
    </row>
    <row r="197" spans="2:17" x14ac:dyDescent="0.3">
      <c r="B197" s="137"/>
      <c r="C197" s="137"/>
      <c r="D197" s="137"/>
      <c r="E197" s="137"/>
      <c r="F197" s="137"/>
      <c r="G197" s="137"/>
      <c r="H197" s="137"/>
      <c r="I197" s="137"/>
      <c r="J197" s="137"/>
      <c r="K197" s="137"/>
      <c r="L197" s="137"/>
      <c r="M197" s="137"/>
      <c r="N197" s="137"/>
      <c r="O197" s="137"/>
      <c r="P197" s="137"/>
      <c r="Q197" s="137"/>
    </row>
    <row r="198" spans="2:17" x14ac:dyDescent="0.3">
      <c r="B198" s="137"/>
      <c r="C198" s="137"/>
      <c r="D198" s="137"/>
      <c r="E198" s="137"/>
      <c r="F198" s="137"/>
      <c r="G198" s="137"/>
      <c r="H198" s="137"/>
      <c r="I198" s="137"/>
      <c r="J198" s="137"/>
      <c r="K198" s="137"/>
      <c r="L198" s="137"/>
      <c r="M198" s="137"/>
      <c r="N198" s="137"/>
      <c r="O198" s="137"/>
      <c r="P198" s="137"/>
      <c r="Q198" s="137"/>
    </row>
    <row r="199" spans="2:17" x14ac:dyDescent="0.3">
      <c r="B199" s="137"/>
      <c r="C199" s="137"/>
      <c r="D199" s="137"/>
      <c r="E199" s="137"/>
      <c r="F199" s="137"/>
      <c r="G199" s="137"/>
      <c r="H199" s="137"/>
      <c r="I199" s="137"/>
      <c r="J199" s="137"/>
      <c r="K199" s="137"/>
      <c r="L199" s="137"/>
      <c r="M199" s="137"/>
      <c r="N199" s="137"/>
      <c r="O199" s="137"/>
      <c r="P199" s="137"/>
      <c r="Q199" s="137"/>
    </row>
    <row r="200" spans="2:17" x14ac:dyDescent="0.3">
      <c r="B200" s="137"/>
      <c r="C200" s="137"/>
      <c r="D200" s="137"/>
      <c r="E200" s="137"/>
      <c r="F200" s="137"/>
      <c r="G200" s="137"/>
      <c r="H200" s="137"/>
      <c r="I200" s="137"/>
      <c r="J200" s="137"/>
      <c r="K200" s="137"/>
      <c r="L200" s="137"/>
      <c r="M200" s="137"/>
      <c r="N200" s="137"/>
      <c r="O200" s="137"/>
      <c r="P200" s="137"/>
      <c r="Q200" s="137"/>
    </row>
    <row r="201" spans="2:17" x14ac:dyDescent="0.3">
      <c r="B201" s="137"/>
      <c r="C201" s="137"/>
      <c r="D201" s="137"/>
      <c r="E201" s="137"/>
      <c r="F201" s="137"/>
      <c r="G201" s="137"/>
      <c r="H201" s="137"/>
      <c r="I201" s="137"/>
      <c r="J201" s="137"/>
      <c r="K201" s="137"/>
      <c r="L201" s="137"/>
      <c r="M201" s="137"/>
      <c r="N201" s="137"/>
      <c r="O201" s="137"/>
      <c r="P201" s="137"/>
      <c r="Q201" s="137"/>
    </row>
    <row r="202" spans="2:17" x14ac:dyDescent="0.3">
      <c r="B202" s="137"/>
      <c r="C202" s="137"/>
      <c r="D202" s="137"/>
      <c r="E202" s="137"/>
      <c r="F202" s="137"/>
      <c r="G202" s="137"/>
      <c r="H202" s="137"/>
      <c r="I202" s="137"/>
      <c r="J202" s="137"/>
      <c r="K202" s="137"/>
      <c r="L202" s="137"/>
      <c r="M202" s="137"/>
      <c r="N202" s="137"/>
      <c r="O202" s="137"/>
      <c r="P202" s="137"/>
      <c r="Q202" s="137"/>
    </row>
    <row r="203" spans="2:17" x14ac:dyDescent="0.3">
      <c r="B203" s="137"/>
      <c r="C203" s="137"/>
      <c r="D203" s="137"/>
      <c r="E203" s="137"/>
      <c r="F203" s="137"/>
      <c r="G203" s="137"/>
      <c r="H203" s="137"/>
      <c r="I203" s="137"/>
      <c r="J203" s="137"/>
      <c r="K203" s="137"/>
      <c r="L203" s="137"/>
      <c r="M203" s="137"/>
      <c r="N203" s="137"/>
      <c r="O203" s="137"/>
      <c r="P203" s="137"/>
      <c r="Q203" s="137"/>
    </row>
    <row r="204" spans="2:17" x14ac:dyDescent="0.3">
      <c r="B204" s="137"/>
      <c r="C204" s="137"/>
      <c r="D204" s="137"/>
      <c r="E204" s="137"/>
      <c r="F204" s="137"/>
      <c r="G204" s="137"/>
      <c r="H204" s="137"/>
      <c r="I204" s="137"/>
      <c r="J204" s="137"/>
      <c r="K204" s="137"/>
      <c r="L204" s="137"/>
      <c r="M204" s="137"/>
      <c r="N204" s="137"/>
      <c r="O204" s="137"/>
      <c r="P204" s="137"/>
      <c r="Q204" s="137"/>
    </row>
    <row r="205" spans="2:17" x14ac:dyDescent="0.3">
      <c r="B205" s="137"/>
      <c r="C205" s="137"/>
      <c r="D205" s="137"/>
      <c r="E205" s="137"/>
      <c r="F205" s="137"/>
      <c r="G205" s="137"/>
      <c r="H205" s="137"/>
      <c r="I205" s="137"/>
      <c r="J205" s="137"/>
      <c r="K205" s="137"/>
      <c r="L205" s="137"/>
      <c r="M205" s="137"/>
      <c r="N205" s="137"/>
      <c r="O205" s="137"/>
      <c r="P205" s="137"/>
      <c r="Q205" s="137"/>
    </row>
    <row r="206" spans="2:17" x14ac:dyDescent="0.3">
      <c r="B206" s="137"/>
      <c r="C206" s="137"/>
      <c r="D206" s="137"/>
      <c r="E206" s="137"/>
      <c r="F206" s="137"/>
      <c r="G206" s="137"/>
      <c r="H206" s="137"/>
      <c r="I206" s="137"/>
      <c r="J206" s="137"/>
      <c r="K206" s="137"/>
      <c r="L206" s="137"/>
      <c r="M206" s="137"/>
      <c r="N206" s="137"/>
      <c r="O206" s="137"/>
      <c r="P206" s="137"/>
      <c r="Q206" s="137"/>
    </row>
    <row r="207" spans="2:17" x14ac:dyDescent="0.3">
      <c r="B207" s="137"/>
      <c r="C207" s="137"/>
      <c r="D207" s="137"/>
      <c r="E207" s="137"/>
      <c r="F207" s="137"/>
      <c r="G207" s="137"/>
      <c r="H207" s="137"/>
      <c r="I207" s="137"/>
      <c r="J207" s="137"/>
      <c r="K207" s="137"/>
      <c r="L207" s="137"/>
      <c r="M207" s="137"/>
      <c r="N207" s="137"/>
      <c r="O207" s="137"/>
      <c r="P207" s="137"/>
      <c r="Q207" s="137"/>
    </row>
    <row r="208" spans="2:17" x14ac:dyDescent="0.3">
      <c r="B208" s="137"/>
      <c r="C208" s="137"/>
      <c r="D208" s="137"/>
      <c r="E208" s="137"/>
      <c r="F208" s="137"/>
      <c r="G208" s="137"/>
      <c r="H208" s="137"/>
      <c r="I208" s="137"/>
      <c r="J208" s="137"/>
      <c r="K208" s="137"/>
      <c r="L208" s="137"/>
      <c r="M208" s="137"/>
      <c r="N208" s="137"/>
      <c r="O208" s="137"/>
      <c r="P208" s="137"/>
      <c r="Q208" s="137"/>
    </row>
    <row r="209" spans="2:17" x14ac:dyDescent="0.3">
      <c r="B209" s="137"/>
      <c r="C209" s="137"/>
      <c r="D209" s="137"/>
      <c r="E209" s="137"/>
      <c r="F209" s="137"/>
      <c r="G209" s="137"/>
      <c r="H209" s="137"/>
      <c r="I209" s="137"/>
      <c r="J209" s="137"/>
      <c r="K209" s="137"/>
      <c r="L209" s="137"/>
      <c r="M209" s="137"/>
      <c r="N209" s="137"/>
      <c r="O209" s="137"/>
      <c r="P209" s="137"/>
      <c r="Q209" s="137"/>
    </row>
    <row r="210" spans="2:17" x14ac:dyDescent="0.3">
      <c r="B210" s="137"/>
      <c r="C210" s="137"/>
      <c r="D210" s="137"/>
      <c r="E210" s="137"/>
      <c r="F210" s="137"/>
      <c r="G210" s="137"/>
      <c r="H210" s="137"/>
      <c r="I210" s="137"/>
      <c r="J210" s="137"/>
      <c r="K210" s="137"/>
      <c r="L210" s="137"/>
      <c r="M210" s="137"/>
      <c r="N210" s="137"/>
      <c r="O210" s="137"/>
      <c r="P210" s="137"/>
      <c r="Q210" s="137"/>
    </row>
    <row r="211" spans="2:17" x14ac:dyDescent="0.3">
      <c r="B211" s="137"/>
      <c r="C211" s="137"/>
      <c r="D211" s="137"/>
      <c r="E211" s="137"/>
      <c r="F211" s="137"/>
      <c r="G211" s="137"/>
      <c r="H211" s="137"/>
      <c r="I211" s="137"/>
      <c r="J211" s="137"/>
      <c r="K211" s="137"/>
      <c r="L211" s="137"/>
      <c r="M211" s="137"/>
      <c r="N211" s="137"/>
      <c r="O211" s="137"/>
      <c r="P211" s="137"/>
      <c r="Q211" s="137"/>
    </row>
    <row r="212" spans="2:17" x14ac:dyDescent="0.3">
      <c r="B212" s="137"/>
      <c r="C212" s="137"/>
      <c r="D212" s="137"/>
      <c r="E212" s="137"/>
      <c r="F212" s="137"/>
      <c r="G212" s="137"/>
      <c r="H212" s="137"/>
      <c r="I212" s="137"/>
      <c r="J212" s="137"/>
      <c r="K212" s="137"/>
      <c r="L212" s="137"/>
      <c r="M212" s="137"/>
      <c r="N212" s="137"/>
      <c r="O212" s="137"/>
      <c r="P212" s="137"/>
      <c r="Q212" s="137"/>
    </row>
    <row r="213" spans="2:17" x14ac:dyDescent="0.3">
      <c r="B213" s="137"/>
      <c r="C213" s="137"/>
      <c r="D213" s="137"/>
      <c r="E213" s="137"/>
      <c r="F213" s="137"/>
      <c r="G213" s="137"/>
      <c r="H213" s="137"/>
      <c r="I213" s="137"/>
      <c r="J213" s="137"/>
      <c r="K213" s="137"/>
      <c r="L213" s="137"/>
      <c r="M213" s="137"/>
      <c r="N213" s="137"/>
      <c r="O213" s="137"/>
      <c r="P213" s="137"/>
      <c r="Q213" s="137"/>
    </row>
    <row r="214" spans="2:17" x14ac:dyDescent="0.3">
      <c r="B214" s="137"/>
      <c r="C214" s="137"/>
      <c r="D214" s="137"/>
      <c r="E214" s="137"/>
      <c r="F214" s="137"/>
      <c r="G214" s="137"/>
      <c r="H214" s="137"/>
      <c r="I214" s="137"/>
      <c r="J214" s="137"/>
      <c r="K214" s="137"/>
      <c r="L214" s="137"/>
      <c r="M214" s="137"/>
      <c r="N214" s="137"/>
      <c r="O214" s="137"/>
      <c r="P214" s="137"/>
      <c r="Q214" s="137"/>
    </row>
    <row r="215" spans="2:17" x14ac:dyDescent="0.3">
      <c r="B215" s="137"/>
      <c r="C215" s="137"/>
      <c r="D215" s="137"/>
      <c r="E215" s="137"/>
      <c r="F215" s="137"/>
      <c r="G215" s="137"/>
      <c r="H215" s="137"/>
      <c r="I215" s="137"/>
      <c r="J215" s="137"/>
      <c r="K215" s="137"/>
      <c r="L215" s="137"/>
      <c r="M215" s="137"/>
      <c r="N215" s="137"/>
      <c r="O215" s="137"/>
      <c r="P215" s="137"/>
      <c r="Q215" s="137"/>
    </row>
    <row r="216" spans="2:17" x14ac:dyDescent="0.3">
      <c r="B216" s="137"/>
      <c r="C216" s="137"/>
      <c r="D216" s="137"/>
      <c r="E216" s="137"/>
      <c r="F216" s="137"/>
      <c r="G216" s="137"/>
      <c r="H216" s="137"/>
      <c r="I216" s="137"/>
      <c r="J216" s="137"/>
      <c r="K216" s="137"/>
      <c r="L216" s="137"/>
      <c r="M216" s="137"/>
      <c r="N216" s="137"/>
      <c r="O216" s="137"/>
      <c r="P216" s="137"/>
      <c r="Q216" s="137"/>
    </row>
    <row r="217" spans="2:17" x14ac:dyDescent="0.3">
      <c r="B217" s="137"/>
      <c r="C217" s="137"/>
      <c r="D217" s="137"/>
      <c r="E217" s="137"/>
      <c r="F217" s="137"/>
      <c r="G217" s="137"/>
      <c r="H217" s="137"/>
      <c r="I217" s="137"/>
      <c r="J217" s="137"/>
      <c r="K217" s="137"/>
      <c r="L217" s="137"/>
      <c r="M217" s="137"/>
      <c r="N217" s="137"/>
      <c r="O217" s="137"/>
      <c r="P217" s="137"/>
      <c r="Q217" s="137"/>
    </row>
    <row r="218" spans="2:17" x14ac:dyDescent="0.3">
      <c r="B218" s="137"/>
      <c r="C218" s="137"/>
      <c r="D218" s="137"/>
      <c r="E218" s="137"/>
      <c r="F218" s="137"/>
      <c r="G218" s="137"/>
      <c r="H218" s="137"/>
      <c r="I218" s="137"/>
      <c r="J218" s="137"/>
      <c r="K218" s="137"/>
      <c r="L218" s="137"/>
      <c r="M218" s="137"/>
      <c r="N218" s="137"/>
      <c r="O218" s="137"/>
      <c r="P218" s="137"/>
      <c r="Q218" s="137"/>
    </row>
    <row r="219" spans="2:17" x14ac:dyDescent="0.3">
      <c r="B219" s="137"/>
      <c r="C219" s="137"/>
      <c r="D219" s="137"/>
      <c r="E219" s="137"/>
      <c r="F219" s="137"/>
      <c r="G219" s="137"/>
      <c r="H219" s="137"/>
      <c r="I219" s="137"/>
      <c r="J219" s="137"/>
      <c r="K219" s="137"/>
      <c r="L219" s="137"/>
      <c r="M219" s="137"/>
      <c r="N219" s="137"/>
      <c r="O219" s="137"/>
      <c r="P219" s="137"/>
      <c r="Q219" s="137"/>
    </row>
    <row r="220" spans="2:17" x14ac:dyDescent="0.3">
      <c r="B220" s="137"/>
      <c r="C220" s="137"/>
      <c r="D220" s="137"/>
      <c r="E220" s="137"/>
      <c r="F220" s="137"/>
      <c r="G220" s="137"/>
      <c r="H220" s="137"/>
      <c r="I220" s="137"/>
      <c r="J220" s="137"/>
      <c r="K220" s="137"/>
      <c r="L220" s="137"/>
      <c r="M220" s="137"/>
      <c r="N220" s="137"/>
      <c r="O220" s="137"/>
      <c r="P220" s="137"/>
      <c r="Q220" s="137"/>
    </row>
    <row r="221" spans="2:17" x14ac:dyDescent="0.3">
      <c r="B221" s="137"/>
      <c r="C221" s="137"/>
      <c r="D221" s="137"/>
      <c r="E221" s="137"/>
      <c r="F221" s="137"/>
      <c r="G221" s="137"/>
      <c r="H221" s="137"/>
      <c r="I221" s="137"/>
      <c r="J221" s="137"/>
      <c r="K221" s="137"/>
      <c r="L221" s="137"/>
      <c r="M221" s="137"/>
      <c r="N221" s="137"/>
      <c r="O221" s="137"/>
      <c r="P221" s="137"/>
      <c r="Q221" s="137"/>
    </row>
    <row r="222" spans="2:17" x14ac:dyDescent="0.3">
      <c r="B222" s="137"/>
      <c r="C222" s="137"/>
      <c r="D222" s="137"/>
      <c r="E222" s="137"/>
      <c r="F222" s="137"/>
      <c r="G222" s="137"/>
      <c r="H222" s="137"/>
      <c r="I222" s="137"/>
      <c r="J222" s="137"/>
      <c r="K222" s="137"/>
      <c r="L222" s="137"/>
      <c r="M222" s="137"/>
      <c r="N222" s="137"/>
      <c r="O222" s="137"/>
      <c r="P222" s="137"/>
      <c r="Q222" s="137"/>
    </row>
    <row r="223" spans="2:17" x14ac:dyDescent="0.3">
      <c r="B223" s="137"/>
      <c r="C223" s="137"/>
      <c r="D223" s="137"/>
      <c r="E223" s="137"/>
      <c r="F223" s="137"/>
      <c r="G223" s="137"/>
      <c r="H223" s="137"/>
      <c r="I223" s="137"/>
      <c r="J223" s="137"/>
      <c r="K223" s="137"/>
      <c r="L223" s="137"/>
      <c r="M223" s="137"/>
      <c r="N223" s="137"/>
      <c r="O223" s="137"/>
      <c r="P223" s="137"/>
      <c r="Q223" s="137"/>
    </row>
    <row r="224" spans="2:17" x14ac:dyDescent="0.3">
      <c r="B224" s="137"/>
      <c r="C224" s="137"/>
      <c r="D224" s="137"/>
      <c r="E224" s="137"/>
      <c r="F224" s="137"/>
      <c r="G224" s="137"/>
      <c r="H224" s="137"/>
      <c r="I224" s="137"/>
      <c r="J224" s="137"/>
      <c r="K224" s="137"/>
      <c r="L224" s="137"/>
      <c r="M224" s="137"/>
      <c r="N224" s="137"/>
      <c r="O224" s="137"/>
      <c r="P224" s="137"/>
      <c r="Q224" s="137"/>
    </row>
    <row r="225" spans="2:17" x14ac:dyDescent="0.3">
      <c r="B225" s="137"/>
      <c r="C225" s="137"/>
      <c r="D225" s="137"/>
      <c r="E225" s="137"/>
      <c r="F225" s="137"/>
      <c r="G225" s="137"/>
      <c r="H225" s="137"/>
      <c r="I225" s="137"/>
      <c r="J225" s="137"/>
      <c r="K225" s="137"/>
      <c r="L225" s="137"/>
      <c r="M225" s="137"/>
      <c r="N225" s="137"/>
      <c r="O225" s="137"/>
      <c r="P225" s="137"/>
      <c r="Q225" s="137"/>
    </row>
    <row r="226" spans="2:17" x14ac:dyDescent="0.3">
      <c r="B226" s="137"/>
      <c r="C226" s="137"/>
      <c r="D226" s="137"/>
      <c r="E226" s="137"/>
      <c r="F226" s="137"/>
      <c r="G226" s="137"/>
      <c r="H226" s="137"/>
      <c r="I226" s="137"/>
      <c r="J226" s="137"/>
      <c r="K226" s="137"/>
      <c r="L226" s="137"/>
      <c r="M226" s="137"/>
      <c r="N226" s="137"/>
      <c r="O226" s="137"/>
      <c r="P226" s="137"/>
      <c r="Q226" s="137"/>
    </row>
    <row r="227" spans="2:17" x14ac:dyDescent="0.3">
      <c r="B227" s="137"/>
      <c r="C227" s="137"/>
      <c r="D227" s="137"/>
      <c r="E227" s="137"/>
      <c r="F227" s="137"/>
      <c r="G227" s="137"/>
      <c r="H227" s="137"/>
      <c r="I227" s="137"/>
      <c r="J227" s="137"/>
      <c r="K227" s="137"/>
      <c r="L227" s="137"/>
      <c r="M227" s="137"/>
      <c r="N227" s="137"/>
      <c r="O227" s="137"/>
      <c r="P227" s="137"/>
      <c r="Q227" s="137"/>
    </row>
    <row r="228" spans="2:17" x14ac:dyDescent="0.3">
      <c r="B228" s="137"/>
      <c r="C228" s="137"/>
      <c r="D228" s="137"/>
      <c r="E228" s="137"/>
      <c r="F228" s="137"/>
      <c r="G228" s="137"/>
      <c r="H228" s="137"/>
      <c r="I228" s="137"/>
      <c r="J228" s="137"/>
      <c r="K228" s="137"/>
      <c r="L228" s="137"/>
      <c r="M228" s="137"/>
      <c r="N228" s="137"/>
      <c r="O228" s="137"/>
      <c r="P228" s="137"/>
      <c r="Q228" s="137"/>
    </row>
    <row r="229" spans="2:17" x14ac:dyDescent="0.3">
      <c r="B229" s="137"/>
      <c r="C229" s="137"/>
      <c r="D229" s="137"/>
      <c r="E229" s="137"/>
      <c r="F229" s="137"/>
      <c r="G229" s="137"/>
      <c r="H229" s="137"/>
      <c r="I229" s="137"/>
      <c r="J229" s="137"/>
      <c r="K229" s="137"/>
      <c r="L229" s="137"/>
      <c r="M229" s="137"/>
      <c r="N229" s="137"/>
      <c r="O229" s="137"/>
      <c r="P229" s="137"/>
      <c r="Q229" s="137"/>
    </row>
    <row r="230" spans="2:17" x14ac:dyDescent="0.3">
      <c r="B230" s="137"/>
      <c r="C230" s="137"/>
      <c r="D230" s="137"/>
      <c r="E230" s="137"/>
      <c r="F230" s="137"/>
      <c r="G230" s="137"/>
      <c r="H230" s="137"/>
      <c r="I230" s="137"/>
      <c r="J230" s="137"/>
      <c r="K230" s="137"/>
      <c r="L230" s="137"/>
      <c r="M230" s="137"/>
      <c r="N230" s="137"/>
      <c r="O230" s="137"/>
      <c r="P230" s="137"/>
      <c r="Q230" s="137"/>
    </row>
    <row r="231" spans="2:17" x14ac:dyDescent="0.3">
      <c r="B231" s="137"/>
      <c r="C231" s="137"/>
      <c r="D231" s="137"/>
      <c r="E231" s="137"/>
      <c r="F231" s="137"/>
      <c r="G231" s="137"/>
      <c r="H231" s="137"/>
      <c r="I231" s="137"/>
      <c r="J231" s="137"/>
      <c r="K231" s="137"/>
      <c r="L231" s="137"/>
      <c r="M231" s="137"/>
      <c r="N231" s="137"/>
      <c r="O231" s="137"/>
      <c r="P231" s="137"/>
      <c r="Q231" s="137"/>
    </row>
    <row r="232" spans="2:17" x14ac:dyDescent="0.3">
      <c r="B232" s="137"/>
      <c r="C232" s="137"/>
      <c r="D232" s="137"/>
      <c r="E232" s="137"/>
      <c r="F232" s="137"/>
      <c r="G232" s="137"/>
      <c r="H232" s="137"/>
      <c r="I232" s="137"/>
      <c r="J232" s="137"/>
      <c r="K232" s="137"/>
      <c r="L232" s="137"/>
      <c r="M232" s="137"/>
      <c r="N232" s="137"/>
      <c r="O232" s="137"/>
      <c r="P232" s="137"/>
      <c r="Q232" s="137"/>
    </row>
    <row r="233" spans="2:17" x14ac:dyDescent="0.3">
      <c r="B233" s="137"/>
      <c r="C233" s="137"/>
      <c r="D233" s="137"/>
      <c r="E233" s="137"/>
      <c r="F233" s="137"/>
      <c r="G233" s="137"/>
      <c r="H233" s="137"/>
      <c r="I233" s="137"/>
      <c r="J233" s="137"/>
      <c r="K233" s="137"/>
      <c r="L233" s="137"/>
      <c r="M233" s="137"/>
      <c r="N233" s="137"/>
      <c r="O233" s="137"/>
      <c r="P233" s="137"/>
      <c r="Q233" s="137"/>
    </row>
    <row r="234" spans="2:17" x14ac:dyDescent="0.3">
      <c r="B234" s="137"/>
      <c r="C234" s="137"/>
      <c r="D234" s="137"/>
      <c r="E234" s="137"/>
      <c r="F234" s="137"/>
      <c r="G234" s="137"/>
      <c r="H234" s="137"/>
      <c r="I234" s="137"/>
      <c r="J234" s="137"/>
      <c r="K234" s="137"/>
      <c r="L234" s="137"/>
      <c r="M234" s="137"/>
      <c r="N234" s="137"/>
      <c r="O234" s="137"/>
      <c r="P234" s="137"/>
      <c r="Q234" s="137"/>
    </row>
    <row r="235" spans="2:17" x14ac:dyDescent="0.3">
      <c r="B235" s="137"/>
      <c r="C235" s="137"/>
      <c r="D235" s="137"/>
      <c r="E235" s="137"/>
      <c r="F235" s="137"/>
      <c r="G235" s="137"/>
      <c r="H235" s="137"/>
      <c r="I235" s="137"/>
      <c r="J235" s="137"/>
      <c r="K235" s="137"/>
      <c r="L235" s="137"/>
      <c r="M235" s="137"/>
      <c r="N235" s="137"/>
      <c r="O235" s="137"/>
      <c r="P235" s="137"/>
      <c r="Q235" s="137"/>
    </row>
    <row r="236" spans="2:17" x14ac:dyDescent="0.3">
      <c r="B236" s="137"/>
      <c r="C236" s="137"/>
      <c r="D236" s="137"/>
      <c r="E236" s="137"/>
      <c r="F236" s="137"/>
      <c r="G236" s="137"/>
      <c r="H236" s="137"/>
      <c r="I236" s="137"/>
      <c r="J236" s="137"/>
      <c r="K236" s="137"/>
      <c r="L236" s="137"/>
      <c r="M236" s="137"/>
      <c r="N236" s="137"/>
      <c r="O236" s="137"/>
      <c r="P236" s="137"/>
      <c r="Q236" s="137"/>
    </row>
    <row r="237" spans="2:17" x14ac:dyDescent="0.3">
      <c r="B237" s="137"/>
      <c r="C237" s="137"/>
      <c r="D237" s="137"/>
      <c r="E237" s="137"/>
      <c r="F237" s="137"/>
      <c r="G237" s="137"/>
      <c r="H237" s="137"/>
      <c r="I237" s="137"/>
      <c r="J237" s="137"/>
      <c r="K237" s="137"/>
      <c r="L237" s="137"/>
      <c r="M237" s="137"/>
      <c r="N237" s="137"/>
      <c r="O237" s="137"/>
      <c r="P237" s="137"/>
      <c r="Q237" s="137"/>
    </row>
    <row r="238" spans="2:17" x14ac:dyDescent="0.3">
      <c r="B238" s="137"/>
      <c r="C238" s="137"/>
      <c r="D238" s="137"/>
      <c r="E238" s="137"/>
      <c r="F238" s="137"/>
      <c r="G238" s="137"/>
      <c r="H238" s="137"/>
      <c r="I238" s="137"/>
      <c r="J238" s="137"/>
      <c r="K238" s="137"/>
      <c r="L238" s="137"/>
      <c r="M238" s="137"/>
      <c r="N238" s="137"/>
      <c r="O238" s="137"/>
      <c r="P238" s="137"/>
      <c r="Q238" s="137"/>
    </row>
    <row r="239" spans="2:17" x14ac:dyDescent="0.3">
      <c r="B239" s="137"/>
      <c r="C239" s="137"/>
      <c r="D239" s="137"/>
      <c r="E239" s="137"/>
      <c r="F239" s="137"/>
      <c r="G239" s="137"/>
      <c r="H239" s="137"/>
      <c r="I239" s="137"/>
      <c r="J239" s="137"/>
      <c r="K239" s="137"/>
      <c r="L239" s="137"/>
      <c r="M239" s="137"/>
      <c r="N239" s="137"/>
      <c r="O239" s="137"/>
      <c r="P239" s="137"/>
      <c r="Q239" s="137"/>
    </row>
    <row r="240" spans="2:17" x14ac:dyDescent="0.3">
      <c r="B240" s="137"/>
      <c r="C240" s="137"/>
      <c r="D240" s="137"/>
      <c r="E240" s="137"/>
      <c r="F240" s="137"/>
      <c r="G240" s="137"/>
      <c r="H240" s="137"/>
      <c r="I240" s="137"/>
      <c r="J240" s="137"/>
      <c r="K240" s="137"/>
      <c r="L240" s="137"/>
      <c r="M240" s="137"/>
      <c r="N240" s="137"/>
      <c r="O240" s="137"/>
      <c r="P240" s="137"/>
      <c r="Q240" s="137"/>
    </row>
    <row r="241" spans="2:17" x14ac:dyDescent="0.3">
      <c r="B241" s="137"/>
      <c r="C241" s="137"/>
      <c r="D241" s="137"/>
      <c r="E241" s="137"/>
      <c r="F241" s="137"/>
      <c r="G241" s="137"/>
      <c r="H241" s="137"/>
      <c r="I241" s="137"/>
      <c r="J241" s="137"/>
      <c r="K241" s="137"/>
      <c r="L241" s="137"/>
      <c r="M241" s="137"/>
      <c r="N241" s="137"/>
      <c r="O241" s="137"/>
      <c r="P241" s="137"/>
      <c r="Q241" s="137"/>
    </row>
    <row r="242" spans="2:17" x14ac:dyDescent="0.3">
      <c r="B242" s="137"/>
      <c r="C242" s="137"/>
      <c r="D242" s="137"/>
      <c r="E242" s="137"/>
      <c r="F242" s="137"/>
      <c r="G242" s="137"/>
      <c r="H242" s="137"/>
      <c r="I242" s="137"/>
      <c r="J242" s="137"/>
      <c r="K242" s="137"/>
      <c r="L242" s="137"/>
      <c r="M242" s="137"/>
      <c r="N242" s="137"/>
      <c r="O242" s="137"/>
      <c r="P242" s="137"/>
      <c r="Q242" s="137"/>
    </row>
    <row r="243" spans="2:17" x14ac:dyDescent="0.3">
      <c r="B243" s="137"/>
      <c r="C243" s="137"/>
      <c r="D243" s="137"/>
      <c r="E243" s="137"/>
      <c r="F243" s="137"/>
      <c r="G243" s="137"/>
      <c r="H243" s="137"/>
      <c r="I243" s="137"/>
      <c r="J243" s="137"/>
      <c r="K243" s="137"/>
      <c r="L243" s="137"/>
      <c r="M243" s="137"/>
      <c r="N243" s="137"/>
      <c r="O243" s="137"/>
      <c r="P243" s="137"/>
      <c r="Q243" s="137"/>
    </row>
    <row r="244" spans="2:17" x14ac:dyDescent="0.3">
      <c r="B244" s="137"/>
      <c r="C244" s="137"/>
      <c r="D244" s="137"/>
      <c r="E244" s="137"/>
      <c r="F244" s="137"/>
      <c r="G244" s="137"/>
      <c r="H244" s="137"/>
      <c r="I244" s="137"/>
      <c r="J244" s="137"/>
      <c r="K244" s="137"/>
      <c r="L244" s="137"/>
      <c r="M244" s="137"/>
      <c r="N244" s="137"/>
      <c r="O244" s="137"/>
      <c r="P244" s="137"/>
      <c r="Q244" s="137"/>
    </row>
    <row r="245" spans="2:17" x14ac:dyDescent="0.3">
      <c r="B245" s="137"/>
      <c r="C245" s="137"/>
      <c r="D245" s="137"/>
      <c r="E245" s="137"/>
      <c r="F245" s="137"/>
      <c r="G245" s="137"/>
      <c r="H245" s="137"/>
      <c r="I245" s="137"/>
      <c r="J245" s="137"/>
      <c r="K245" s="137"/>
      <c r="L245" s="137"/>
      <c r="M245" s="137"/>
      <c r="N245" s="137"/>
      <c r="O245" s="137"/>
      <c r="P245" s="137"/>
      <c r="Q245" s="137"/>
    </row>
    <row r="246" spans="2:17" x14ac:dyDescent="0.3">
      <c r="B246" s="137"/>
      <c r="C246" s="137"/>
      <c r="D246" s="137"/>
      <c r="E246" s="137"/>
      <c r="F246" s="137"/>
      <c r="G246" s="137"/>
      <c r="H246" s="137"/>
      <c r="I246" s="137"/>
      <c r="J246" s="137"/>
      <c r="K246" s="137"/>
      <c r="L246" s="137"/>
      <c r="M246" s="137"/>
      <c r="N246" s="137"/>
      <c r="O246" s="137"/>
      <c r="P246" s="137"/>
      <c r="Q246" s="137"/>
    </row>
    <row r="247" spans="2:17" x14ac:dyDescent="0.3">
      <c r="B247" s="137"/>
      <c r="C247" s="137"/>
      <c r="D247" s="137"/>
      <c r="E247" s="137"/>
      <c r="F247" s="137"/>
      <c r="G247" s="137"/>
      <c r="H247" s="137"/>
      <c r="I247" s="137"/>
      <c r="J247" s="137"/>
      <c r="K247" s="137"/>
      <c r="L247" s="137"/>
      <c r="M247" s="137"/>
      <c r="N247" s="137"/>
      <c r="O247" s="137"/>
      <c r="P247" s="137"/>
      <c r="Q247" s="137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tabColor indexed="50"/>
    <outlinePr applyStyles="1" summaryBelow="0"/>
    <pageSetUpPr fitToPage="1"/>
  </sheetPr>
  <dimension ref="A2:S168"/>
  <sheetViews>
    <sheetView topLeftCell="A36" workbookViewId="0">
      <selection activeCell="A54" sqref="A54"/>
    </sheetView>
  </sheetViews>
  <sheetFormatPr defaultColWidth="9.1796875" defaultRowHeight="13" outlineLevelRow="3" x14ac:dyDescent="0.3"/>
  <cols>
    <col min="1" max="1" width="52" style="150" customWidth="1"/>
    <col min="2" max="7" width="16.26953125" style="186" customWidth="1"/>
    <col min="8" max="16384" width="9.1796875" style="150"/>
  </cols>
  <sheetData>
    <row r="2" spans="1:19" ht="18.5" x14ac:dyDescent="0.45">
      <c r="A2" s="5" t="str">
        <f>IF(REPORT_LANG="UKR","Державний та гарантований державою борг України за останні 5 років","State debt and State guaranteed debt of Ukraine for the last 5 years")</f>
        <v>Державний та гарантований державою борг України за останні 5 років</v>
      </c>
      <c r="B2" s="3"/>
      <c r="C2" s="3"/>
      <c r="D2" s="3"/>
      <c r="E2" s="3"/>
      <c r="F2" s="3"/>
      <c r="G2" s="3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</row>
    <row r="3" spans="1:19" x14ac:dyDescent="0.3">
      <c r="A3" s="121"/>
    </row>
    <row r="4" spans="1:19" s="140" customFormat="1" x14ac:dyDescent="0.3">
      <c r="B4" s="175"/>
      <c r="C4" s="175"/>
      <c r="D4" s="175"/>
      <c r="E4" s="175"/>
      <c r="F4" s="175"/>
      <c r="G4" s="140" t="str">
        <f>VALUAH</f>
        <v>млрд. грн</v>
      </c>
    </row>
    <row r="5" spans="1:19" s="111" customFormat="1" x14ac:dyDescent="0.25">
      <c r="A5" s="126"/>
      <c r="B5" s="257">
        <v>43830</v>
      </c>
      <c r="C5" s="257">
        <v>44196</v>
      </c>
      <c r="D5" s="257">
        <v>44561</v>
      </c>
      <c r="E5" s="257">
        <v>44926</v>
      </c>
      <c r="F5" s="257">
        <v>45291</v>
      </c>
      <c r="G5" s="257">
        <v>45535</v>
      </c>
    </row>
    <row r="6" spans="1:19" s="130" customFormat="1" ht="31" x14ac:dyDescent="0.25">
      <c r="A6" s="24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98">
        <f t="shared" ref="B6:G6" si="0">B$88+B$7</f>
        <v>1998.2958999647601</v>
      </c>
      <c r="C6" s="98">
        <f t="shared" si="0"/>
        <v>2551.8817252042099</v>
      </c>
      <c r="D6" s="98">
        <f t="shared" si="0"/>
        <v>2672.0602101004497</v>
      </c>
      <c r="E6" s="98">
        <f t="shared" si="0"/>
        <v>4075.4500576792207</v>
      </c>
      <c r="F6" s="98">
        <f t="shared" si="0"/>
        <v>5519.5057194943993</v>
      </c>
      <c r="G6" s="98">
        <f t="shared" si="0"/>
        <v>6371.6876154330603</v>
      </c>
    </row>
    <row r="7" spans="1:19" s="133" customFormat="1" ht="14.5" x14ac:dyDescent="0.25">
      <c r="A7" s="29" t="s">
        <v>68</v>
      </c>
      <c r="B7" s="245">
        <f t="shared" ref="B7:G7" si="1">B$8+B$46</f>
        <v>1761.36913148087</v>
      </c>
      <c r="C7" s="245">
        <f t="shared" si="1"/>
        <v>2259.2315015926201</v>
      </c>
      <c r="D7" s="245">
        <f t="shared" si="1"/>
        <v>2362.7201507571899</v>
      </c>
      <c r="E7" s="245">
        <f t="shared" si="1"/>
        <v>3715.1336317660907</v>
      </c>
      <c r="F7" s="245">
        <f t="shared" si="1"/>
        <v>5188.0907415274296</v>
      </c>
      <c r="G7" s="245">
        <f t="shared" si="1"/>
        <v>6078.8694286145201</v>
      </c>
    </row>
    <row r="8" spans="1:19" s="223" customFormat="1" ht="14.5" outlineLevel="1" x14ac:dyDescent="0.25">
      <c r="A8" s="17" t="s">
        <v>51</v>
      </c>
      <c r="B8" s="9">
        <f t="shared" ref="B8:G8" si="2">B$9+B$44</f>
        <v>829.49510481237996</v>
      </c>
      <c r="C8" s="9">
        <f t="shared" si="2"/>
        <v>1000.7098766559003</v>
      </c>
      <c r="D8" s="9">
        <f t="shared" si="2"/>
        <v>1062.5590347498203</v>
      </c>
      <c r="E8" s="9">
        <f t="shared" si="2"/>
        <v>1389.6902523549404</v>
      </c>
      <c r="F8" s="9">
        <f t="shared" si="2"/>
        <v>1587.6975846597604</v>
      </c>
      <c r="G8" s="9">
        <f t="shared" si="2"/>
        <v>1680.4406755469192</v>
      </c>
    </row>
    <row r="9" spans="1:19" s="132" customFormat="1" outlineLevel="2" x14ac:dyDescent="0.25">
      <c r="A9" s="176" t="s">
        <v>200</v>
      </c>
      <c r="B9" s="74">
        <f t="shared" ref="B9:G9" si="3">SUM(B$10:B$43)</f>
        <v>827.37906445219994</v>
      </c>
      <c r="C9" s="74">
        <f t="shared" si="3"/>
        <v>998.72608881820031</v>
      </c>
      <c r="D9" s="74">
        <f t="shared" si="3"/>
        <v>1060.7074994346003</v>
      </c>
      <c r="E9" s="74">
        <f t="shared" si="3"/>
        <v>1387.9709695622005</v>
      </c>
      <c r="F9" s="74">
        <f t="shared" si="3"/>
        <v>1586.1105543895005</v>
      </c>
      <c r="G9" s="74">
        <f t="shared" si="3"/>
        <v>1678.9197715378994</v>
      </c>
    </row>
    <row r="10" spans="1:19" s="160" customFormat="1" outlineLevel="3" x14ac:dyDescent="0.25">
      <c r="A10" s="109" t="s">
        <v>146</v>
      </c>
      <c r="B10" s="46">
        <v>72.721914999999996</v>
      </c>
      <c r="C10" s="46">
        <v>71.771915000000007</v>
      </c>
      <c r="D10" s="46">
        <v>81.333449999999999</v>
      </c>
      <c r="E10" s="46">
        <v>81.333449999999999</v>
      </c>
      <c r="F10" s="46">
        <v>75.401431000000002</v>
      </c>
      <c r="G10" s="46">
        <v>70.901431000000002</v>
      </c>
    </row>
    <row r="11" spans="1:19" outlineLevel="3" x14ac:dyDescent="0.3">
      <c r="A11" s="234" t="s">
        <v>210</v>
      </c>
      <c r="B11" s="252">
        <v>19.033000000000001</v>
      </c>
      <c r="C11" s="252">
        <v>19.033000000000001</v>
      </c>
      <c r="D11" s="252">
        <v>17.533000000000001</v>
      </c>
      <c r="E11" s="252">
        <v>17.533000000000001</v>
      </c>
      <c r="F11" s="252">
        <v>17.533000000000001</v>
      </c>
      <c r="G11" s="252">
        <v>17.533000000000001</v>
      </c>
      <c r="H11" s="137"/>
      <c r="I11" s="137"/>
      <c r="J11" s="137"/>
      <c r="K11" s="137"/>
      <c r="L11" s="137"/>
      <c r="M11" s="137"/>
      <c r="N11" s="137"/>
      <c r="O11" s="137"/>
      <c r="P11" s="137"/>
      <c r="Q11" s="137"/>
    </row>
    <row r="12" spans="1:19" outlineLevel="3" x14ac:dyDescent="0.3">
      <c r="A12" s="234" t="s">
        <v>31</v>
      </c>
      <c r="B12" s="252">
        <v>37.771855741800003</v>
      </c>
      <c r="C12" s="252">
        <v>55.628160976399997</v>
      </c>
      <c r="D12" s="252">
        <v>95.914618630199996</v>
      </c>
      <c r="E12" s="252">
        <v>53.805816397400001</v>
      </c>
      <c r="F12" s="252">
        <v>124.26256048570001</v>
      </c>
      <c r="G12" s="252">
        <v>75.103642996999994</v>
      </c>
      <c r="H12" s="137"/>
      <c r="I12" s="137"/>
      <c r="J12" s="137"/>
      <c r="K12" s="137"/>
      <c r="L12" s="137"/>
      <c r="M12" s="137"/>
      <c r="N12" s="137"/>
      <c r="O12" s="137"/>
      <c r="P12" s="137"/>
      <c r="Q12" s="137"/>
    </row>
    <row r="13" spans="1:19" outlineLevel="3" x14ac:dyDescent="0.3">
      <c r="A13" s="234" t="s">
        <v>35</v>
      </c>
      <c r="B13" s="252">
        <v>36.5</v>
      </c>
      <c r="C13" s="252">
        <v>36.5</v>
      </c>
      <c r="D13" s="252">
        <v>36.5</v>
      </c>
      <c r="E13" s="252">
        <v>50</v>
      </c>
      <c r="F13" s="252">
        <v>50</v>
      </c>
      <c r="G13" s="252">
        <v>50</v>
      </c>
      <c r="H13" s="137"/>
      <c r="I13" s="137"/>
      <c r="J13" s="137"/>
      <c r="K13" s="137"/>
      <c r="L13" s="137"/>
      <c r="M13" s="137"/>
      <c r="N13" s="137"/>
      <c r="O13" s="137"/>
      <c r="P13" s="137"/>
      <c r="Q13" s="137"/>
    </row>
    <row r="14" spans="1:19" outlineLevel="3" x14ac:dyDescent="0.3">
      <c r="A14" s="234" t="s">
        <v>87</v>
      </c>
      <c r="B14" s="252">
        <v>28.700001</v>
      </c>
      <c r="C14" s="252">
        <v>28.700001</v>
      </c>
      <c r="D14" s="252">
        <v>28.700001</v>
      </c>
      <c r="E14" s="252">
        <v>33.700001</v>
      </c>
      <c r="F14" s="252">
        <v>33.700001</v>
      </c>
      <c r="G14" s="252">
        <v>33.700001</v>
      </c>
      <c r="H14" s="137"/>
      <c r="I14" s="137"/>
      <c r="J14" s="137"/>
      <c r="K14" s="137"/>
      <c r="L14" s="137"/>
      <c r="M14" s="137"/>
      <c r="N14" s="137"/>
      <c r="O14" s="137"/>
      <c r="P14" s="137"/>
      <c r="Q14" s="137"/>
    </row>
    <row r="15" spans="1:19" outlineLevel="3" x14ac:dyDescent="0.3">
      <c r="A15" s="234" t="s">
        <v>137</v>
      </c>
      <c r="B15" s="252">
        <v>46.9</v>
      </c>
      <c r="C15" s="252">
        <v>46.9</v>
      </c>
      <c r="D15" s="252">
        <v>46.9</v>
      </c>
      <c r="E15" s="252">
        <v>46.9</v>
      </c>
      <c r="F15" s="252">
        <v>46.9</v>
      </c>
      <c r="G15" s="252">
        <v>46.9</v>
      </c>
      <c r="H15" s="137"/>
      <c r="I15" s="137"/>
      <c r="J15" s="137"/>
      <c r="K15" s="137"/>
      <c r="L15" s="137"/>
      <c r="M15" s="137"/>
      <c r="N15" s="137"/>
      <c r="O15" s="137"/>
      <c r="P15" s="137"/>
      <c r="Q15" s="137"/>
    </row>
    <row r="16" spans="1:19" outlineLevel="3" x14ac:dyDescent="0.3">
      <c r="A16" s="234" t="s">
        <v>201</v>
      </c>
      <c r="B16" s="252">
        <v>93.438657000000006</v>
      </c>
      <c r="C16" s="252">
        <v>100.278657</v>
      </c>
      <c r="D16" s="252">
        <v>117.101957</v>
      </c>
      <c r="E16" s="252">
        <v>237.101957</v>
      </c>
      <c r="F16" s="252">
        <v>237.101957</v>
      </c>
      <c r="G16" s="252">
        <v>237.101957</v>
      </c>
      <c r="H16" s="137"/>
      <c r="I16" s="137"/>
      <c r="J16" s="137"/>
      <c r="K16" s="137"/>
      <c r="L16" s="137"/>
      <c r="M16" s="137"/>
      <c r="N16" s="137"/>
      <c r="O16" s="137"/>
      <c r="P16" s="137"/>
      <c r="Q16" s="137"/>
    </row>
    <row r="17" spans="1:17" outlineLevel="3" x14ac:dyDescent="0.3">
      <c r="A17" s="234" t="s">
        <v>27</v>
      </c>
      <c r="B17" s="252">
        <v>12.097744</v>
      </c>
      <c r="C17" s="252">
        <v>12.097744</v>
      </c>
      <c r="D17" s="252">
        <v>12.097744</v>
      </c>
      <c r="E17" s="252">
        <v>12.097744</v>
      </c>
      <c r="F17" s="252">
        <v>12.097744</v>
      </c>
      <c r="G17" s="252">
        <v>12.097744</v>
      </c>
      <c r="H17" s="137"/>
      <c r="I17" s="137"/>
      <c r="J17" s="137"/>
      <c r="K17" s="137"/>
      <c r="L17" s="137"/>
      <c r="M17" s="137"/>
      <c r="N17" s="137"/>
      <c r="O17" s="137"/>
      <c r="P17" s="137"/>
      <c r="Q17" s="137"/>
    </row>
    <row r="18" spans="1:17" outlineLevel="3" x14ac:dyDescent="0.3">
      <c r="A18" s="234" t="s">
        <v>79</v>
      </c>
      <c r="B18" s="252">
        <v>12.097744</v>
      </c>
      <c r="C18" s="252">
        <v>12.097744</v>
      </c>
      <c r="D18" s="252">
        <v>12.097744</v>
      </c>
      <c r="E18" s="252">
        <v>27.097743999999999</v>
      </c>
      <c r="F18" s="252">
        <v>27.097743999999999</v>
      </c>
      <c r="G18" s="252">
        <v>27.097743999999999</v>
      </c>
      <c r="H18" s="137"/>
      <c r="I18" s="137"/>
      <c r="J18" s="137"/>
      <c r="K18" s="137"/>
      <c r="L18" s="137"/>
      <c r="M18" s="137"/>
      <c r="N18" s="137"/>
      <c r="O18" s="137"/>
      <c r="P18" s="137"/>
      <c r="Q18" s="137"/>
    </row>
    <row r="19" spans="1:17" outlineLevel="3" x14ac:dyDescent="0.3">
      <c r="A19" s="234" t="s">
        <v>171</v>
      </c>
      <c r="B19" s="252">
        <v>31.401890643400002</v>
      </c>
      <c r="C19" s="252">
        <v>42.233933071199999</v>
      </c>
      <c r="D19" s="252">
        <v>80.791961688200004</v>
      </c>
      <c r="E19" s="252">
        <v>69.614992801400007</v>
      </c>
      <c r="F19" s="252">
        <v>57.311411851499997</v>
      </c>
      <c r="G19" s="252">
        <v>177.4603875409</v>
      </c>
      <c r="H19" s="137"/>
      <c r="I19" s="137"/>
      <c r="J19" s="137"/>
      <c r="K19" s="137"/>
      <c r="L19" s="137"/>
      <c r="M19" s="137"/>
      <c r="N19" s="137"/>
      <c r="O19" s="137"/>
      <c r="P19" s="137"/>
      <c r="Q19" s="137"/>
    </row>
    <row r="20" spans="1:17" outlineLevel="3" x14ac:dyDescent="0.3">
      <c r="A20" s="234" t="s">
        <v>130</v>
      </c>
      <c r="B20" s="252">
        <v>12.097744</v>
      </c>
      <c r="C20" s="252">
        <v>12.097744</v>
      </c>
      <c r="D20" s="252">
        <v>12.097744</v>
      </c>
      <c r="E20" s="252">
        <v>12.097744</v>
      </c>
      <c r="F20" s="252">
        <v>12.097744</v>
      </c>
      <c r="G20" s="252">
        <v>12.097744</v>
      </c>
      <c r="H20" s="137"/>
      <c r="I20" s="137"/>
      <c r="J20" s="137"/>
      <c r="K20" s="137"/>
      <c r="L20" s="137"/>
      <c r="M20" s="137"/>
      <c r="N20" s="137"/>
      <c r="O20" s="137"/>
      <c r="P20" s="137"/>
      <c r="Q20" s="137"/>
    </row>
    <row r="21" spans="1:17" outlineLevel="3" x14ac:dyDescent="0.3">
      <c r="A21" s="234" t="s">
        <v>196</v>
      </c>
      <c r="B21" s="252">
        <v>12.097744</v>
      </c>
      <c r="C21" s="252">
        <v>12.097744</v>
      </c>
      <c r="D21" s="252">
        <v>12.097744</v>
      </c>
      <c r="E21" s="252">
        <v>12.097744</v>
      </c>
      <c r="F21" s="252">
        <v>12.097744</v>
      </c>
      <c r="G21" s="252">
        <v>12.097744</v>
      </c>
      <c r="H21" s="137"/>
      <c r="I21" s="137"/>
      <c r="J21" s="137"/>
      <c r="K21" s="137"/>
      <c r="L21" s="137"/>
      <c r="M21" s="137"/>
      <c r="N21" s="137"/>
      <c r="O21" s="137"/>
      <c r="P21" s="137"/>
      <c r="Q21" s="137"/>
    </row>
    <row r="22" spans="1:17" outlineLevel="3" x14ac:dyDescent="0.3">
      <c r="A22" s="234" t="s">
        <v>224</v>
      </c>
      <c r="B22" s="252">
        <v>47.236592873600003</v>
      </c>
      <c r="C22" s="252">
        <v>102.290142528</v>
      </c>
      <c r="D22" s="252">
        <v>61.134827581400003</v>
      </c>
      <c r="E22" s="252">
        <v>60.071426971400001</v>
      </c>
      <c r="F22" s="252">
        <v>192.71749500000001</v>
      </c>
      <c r="G22" s="252">
        <v>231.05220800000001</v>
      </c>
      <c r="H22" s="137"/>
      <c r="I22" s="137"/>
      <c r="J22" s="137"/>
      <c r="K22" s="137"/>
      <c r="L22" s="137"/>
      <c r="M22" s="137"/>
      <c r="N22" s="137"/>
      <c r="O22" s="137"/>
      <c r="P22" s="137"/>
      <c r="Q22" s="137"/>
    </row>
    <row r="23" spans="1:17" outlineLevel="3" x14ac:dyDescent="0.3">
      <c r="A23" s="234" t="s">
        <v>154</v>
      </c>
      <c r="B23" s="252">
        <v>12.097744</v>
      </c>
      <c r="C23" s="252">
        <v>12.097744</v>
      </c>
      <c r="D23" s="252">
        <v>12.097744</v>
      </c>
      <c r="E23" s="252">
        <v>12.097744</v>
      </c>
      <c r="F23" s="252">
        <v>12.097744</v>
      </c>
      <c r="G23" s="252">
        <v>12.097744</v>
      </c>
      <c r="H23" s="137"/>
      <c r="I23" s="137"/>
      <c r="J23" s="137"/>
      <c r="K23" s="137"/>
      <c r="L23" s="137"/>
      <c r="M23" s="137"/>
      <c r="N23" s="137"/>
      <c r="O23" s="137"/>
      <c r="P23" s="137"/>
      <c r="Q23" s="137"/>
    </row>
    <row r="24" spans="1:17" outlineLevel="3" x14ac:dyDescent="0.3">
      <c r="A24" s="234" t="s">
        <v>216</v>
      </c>
      <c r="B24" s="252">
        <v>12.097744</v>
      </c>
      <c r="C24" s="252">
        <v>12.097744</v>
      </c>
      <c r="D24" s="252">
        <v>12.097744</v>
      </c>
      <c r="E24" s="252">
        <v>12.097744</v>
      </c>
      <c r="F24" s="252">
        <v>12.097744</v>
      </c>
      <c r="G24" s="252">
        <v>12.097744</v>
      </c>
      <c r="H24" s="137"/>
      <c r="I24" s="137"/>
      <c r="J24" s="137"/>
      <c r="K24" s="137"/>
      <c r="L24" s="137"/>
      <c r="M24" s="137"/>
      <c r="N24" s="137"/>
      <c r="O24" s="137"/>
      <c r="P24" s="137"/>
      <c r="Q24" s="137"/>
    </row>
    <row r="25" spans="1:17" outlineLevel="3" x14ac:dyDescent="0.3">
      <c r="A25" s="234" t="s">
        <v>39</v>
      </c>
      <c r="B25" s="252">
        <v>12.097744</v>
      </c>
      <c r="C25" s="252">
        <v>12.097744</v>
      </c>
      <c r="D25" s="252">
        <v>12.097744</v>
      </c>
      <c r="E25" s="252">
        <v>12.097744</v>
      </c>
      <c r="F25" s="252">
        <v>12.097744</v>
      </c>
      <c r="G25" s="252">
        <v>12.097744</v>
      </c>
      <c r="H25" s="137"/>
      <c r="I25" s="137"/>
      <c r="J25" s="137"/>
      <c r="K25" s="137"/>
      <c r="L25" s="137"/>
      <c r="M25" s="137"/>
      <c r="N25" s="137"/>
      <c r="O25" s="137"/>
      <c r="P25" s="137"/>
      <c r="Q25" s="137"/>
    </row>
    <row r="26" spans="1:17" outlineLevel="3" x14ac:dyDescent="0.3">
      <c r="A26" s="234" t="s">
        <v>92</v>
      </c>
      <c r="B26" s="252">
        <v>12.097744</v>
      </c>
      <c r="C26" s="252">
        <v>12.097744</v>
      </c>
      <c r="D26" s="252">
        <v>12.097744</v>
      </c>
      <c r="E26" s="252">
        <v>12.097744</v>
      </c>
      <c r="F26" s="252">
        <v>12.097744</v>
      </c>
      <c r="G26" s="252">
        <v>12.097744</v>
      </c>
      <c r="H26" s="137"/>
      <c r="I26" s="137"/>
      <c r="J26" s="137"/>
      <c r="K26" s="137"/>
      <c r="L26" s="137"/>
      <c r="M26" s="137"/>
      <c r="N26" s="137"/>
      <c r="O26" s="137"/>
      <c r="P26" s="137"/>
      <c r="Q26" s="137"/>
    </row>
    <row r="27" spans="1:17" outlineLevel="3" x14ac:dyDescent="0.3">
      <c r="A27" s="234" t="s">
        <v>80</v>
      </c>
      <c r="B27" s="252">
        <v>12.097744</v>
      </c>
      <c r="C27" s="252">
        <v>12.097744</v>
      </c>
      <c r="D27" s="252">
        <v>12.097744</v>
      </c>
      <c r="E27" s="252">
        <v>12.097744</v>
      </c>
      <c r="F27" s="252">
        <v>12.097744</v>
      </c>
      <c r="G27" s="252">
        <v>12.097744</v>
      </c>
      <c r="H27" s="137"/>
      <c r="I27" s="137"/>
      <c r="J27" s="137"/>
      <c r="K27" s="137"/>
      <c r="L27" s="137"/>
      <c r="M27" s="137"/>
      <c r="N27" s="137"/>
      <c r="O27" s="137"/>
      <c r="P27" s="137"/>
      <c r="Q27" s="137"/>
    </row>
    <row r="28" spans="1:17" outlineLevel="3" x14ac:dyDescent="0.3">
      <c r="A28" s="234" t="s">
        <v>131</v>
      </c>
      <c r="B28" s="252">
        <v>12.097744</v>
      </c>
      <c r="C28" s="252">
        <v>12.097744</v>
      </c>
      <c r="D28" s="252">
        <v>12.097744</v>
      </c>
      <c r="E28" s="252">
        <v>12.097744</v>
      </c>
      <c r="F28" s="252">
        <v>12.097744</v>
      </c>
      <c r="G28" s="252">
        <v>12.097744</v>
      </c>
      <c r="H28" s="137"/>
      <c r="I28" s="137"/>
      <c r="J28" s="137"/>
      <c r="K28" s="137"/>
      <c r="L28" s="137"/>
      <c r="M28" s="137"/>
      <c r="N28" s="137"/>
      <c r="O28" s="137"/>
      <c r="P28" s="137"/>
      <c r="Q28" s="137"/>
    </row>
    <row r="29" spans="1:17" outlineLevel="3" x14ac:dyDescent="0.3">
      <c r="A29" s="234" t="s">
        <v>197</v>
      </c>
      <c r="B29" s="252">
        <v>12.097744</v>
      </c>
      <c r="C29" s="252">
        <v>12.097744</v>
      </c>
      <c r="D29" s="252">
        <v>12.097744</v>
      </c>
      <c r="E29" s="252">
        <v>12.097744</v>
      </c>
      <c r="F29" s="252">
        <v>12.097744</v>
      </c>
      <c r="G29" s="252">
        <v>12.097744</v>
      </c>
      <c r="H29" s="137"/>
      <c r="I29" s="137"/>
      <c r="J29" s="137"/>
      <c r="K29" s="137"/>
      <c r="L29" s="137"/>
      <c r="M29" s="137"/>
      <c r="N29" s="137"/>
      <c r="O29" s="137"/>
      <c r="P29" s="137"/>
      <c r="Q29" s="137"/>
    </row>
    <row r="30" spans="1:17" outlineLevel="3" x14ac:dyDescent="0.3">
      <c r="A30" s="234" t="s">
        <v>20</v>
      </c>
      <c r="B30" s="252">
        <v>12.097744</v>
      </c>
      <c r="C30" s="252">
        <v>12.097744</v>
      </c>
      <c r="D30" s="252">
        <v>12.097744</v>
      </c>
      <c r="E30" s="252">
        <v>12.097744</v>
      </c>
      <c r="F30" s="252">
        <v>12.097744</v>
      </c>
      <c r="G30" s="252">
        <v>12.097744</v>
      </c>
      <c r="H30" s="137"/>
      <c r="I30" s="137"/>
      <c r="J30" s="137"/>
      <c r="K30" s="137"/>
      <c r="L30" s="137"/>
      <c r="M30" s="137"/>
      <c r="N30" s="137"/>
      <c r="O30" s="137"/>
      <c r="P30" s="137"/>
      <c r="Q30" s="137"/>
    </row>
    <row r="31" spans="1:17" outlineLevel="3" x14ac:dyDescent="0.3">
      <c r="A31" s="234" t="s">
        <v>75</v>
      </c>
      <c r="B31" s="252">
        <v>12.097744</v>
      </c>
      <c r="C31" s="252">
        <v>12.097744</v>
      </c>
      <c r="D31" s="252">
        <v>12.097744</v>
      </c>
      <c r="E31" s="252">
        <v>12.097744</v>
      </c>
      <c r="F31" s="252">
        <v>12.097744</v>
      </c>
      <c r="G31" s="252">
        <v>12.097744</v>
      </c>
      <c r="H31" s="137"/>
      <c r="I31" s="137"/>
      <c r="J31" s="137"/>
      <c r="K31" s="137"/>
      <c r="L31" s="137"/>
      <c r="M31" s="137"/>
      <c r="N31" s="137"/>
      <c r="O31" s="137"/>
      <c r="P31" s="137"/>
      <c r="Q31" s="137"/>
    </row>
    <row r="32" spans="1:17" outlineLevel="3" x14ac:dyDescent="0.3">
      <c r="A32" s="234" t="s">
        <v>126</v>
      </c>
      <c r="B32" s="252">
        <v>12.097744</v>
      </c>
      <c r="C32" s="252">
        <v>12.097744</v>
      </c>
      <c r="D32" s="252">
        <v>12.097744</v>
      </c>
      <c r="E32" s="252">
        <v>12.097744</v>
      </c>
      <c r="F32" s="252">
        <v>12.097744</v>
      </c>
      <c r="G32" s="252">
        <v>12.097744</v>
      </c>
      <c r="H32" s="137"/>
      <c r="I32" s="137"/>
      <c r="J32" s="137"/>
      <c r="K32" s="137"/>
      <c r="L32" s="137"/>
      <c r="M32" s="137"/>
      <c r="N32" s="137"/>
      <c r="O32" s="137"/>
      <c r="P32" s="137"/>
      <c r="Q32" s="137"/>
    </row>
    <row r="33" spans="1:17" outlineLevel="3" x14ac:dyDescent="0.3">
      <c r="A33" s="234" t="s">
        <v>58</v>
      </c>
      <c r="B33" s="252">
        <v>0</v>
      </c>
      <c r="C33" s="252">
        <v>33.438972800999998</v>
      </c>
      <c r="D33" s="252">
        <v>1.1224285348</v>
      </c>
      <c r="E33" s="252">
        <v>0</v>
      </c>
      <c r="F33" s="252">
        <v>0</v>
      </c>
      <c r="G33" s="252">
        <v>0</v>
      </c>
      <c r="H33" s="137"/>
      <c r="I33" s="137"/>
      <c r="J33" s="137"/>
      <c r="K33" s="137"/>
      <c r="L33" s="137"/>
      <c r="M33" s="137"/>
      <c r="N33" s="137"/>
      <c r="O33" s="137"/>
      <c r="P33" s="137"/>
      <c r="Q33" s="137"/>
    </row>
    <row r="34" spans="1:17" outlineLevel="3" x14ac:dyDescent="0.3">
      <c r="A34" s="234" t="s">
        <v>46</v>
      </c>
      <c r="B34" s="252">
        <v>79.853823193400004</v>
      </c>
      <c r="C34" s="252">
        <v>61.000111877599998</v>
      </c>
      <c r="D34" s="252">
        <v>91.468603000000002</v>
      </c>
      <c r="E34" s="252">
        <v>41.488599000000001</v>
      </c>
      <c r="F34" s="252">
        <v>126.120059</v>
      </c>
      <c r="G34" s="252">
        <v>180.991153</v>
      </c>
      <c r="H34" s="137"/>
      <c r="I34" s="137"/>
      <c r="J34" s="137"/>
      <c r="K34" s="137"/>
      <c r="L34" s="137"/>
      <c r="M34" s="137"/>
      <c r="N34" s="137"/>
      <c r="O34" s="137"/>
      <c r="P34" s="137"/>
      <c r="Q34" s="137"/>
    </row>
    <row r="35" spans="1:17" outlineLevel="3" x14ac:dyDescent="0.3">
      <c r="A35" s="234" t="s">
        <v>93</v>
      </c>
      <c r="B35" s="252">
        <v>12.097751000000001</v>
      </c>
      <c r="C35" s="252">
        <v>12.097751000000001</v>
      </c>
      <c r="D35" s="252">
        <v>12.097751000000001</v>
      </c>
      <c r="E35" s="252">
        <v>257.09775100000002</v>
      </c>
      <c r="F35" s="252">
        <v>257.09775100000002</v>
      </c>
      <c r="G35" s="252">
        <v>257.09775100000002</v>
      </c>
      <c r="H35" s="137"/>
      <c r="I35" s="137"/>
      <c r="J35" s="137"/>
      <c r="K35" s="137"/>
      <c r="L35" s="137"/>
      <c r="M35" s="137"/>
      <c r="N35" s="137"/>
      <c r="O35" s="137"/>
      <c r="P35" s="137"/>
      <c r="Q35" s="137"/>
    </row>
    <row r="36" spans="1:17" outlineLevel="3" x14ac:dyDescent="0.3">
      <c r="A36" s="234" t="s">
        <v>97</v>
      </c>
      <c r="B36" s="252">
        <v>7.03</v>
      </c>
      <c r="C36" s="252">
        <v>18.918331999999999</v>
      </c>
      <c r="D36" s="252">
        <v>42.151356999999997</v>
      </c>
      <c r="E36" s="252">
        <v>49.921956999999999</v>
      </c>
      <c r="F36" s="252">
        <v>22.5396</v>
      </c>
      <c r="G36" s="252">
        <v>8.7784899999999997</v>
      </c>
      <c r="H36" s="137"/>
      <c r="I36" s="137"/>
      <c r="J36" s="137"/>
      <c r="K36" s="137"/>
      <c r="L36" s="137"/>
      <c r="M36" s="137"/>
      <c r="N36" s="137"/>
      <c r="O36" s="137"/>
      <c r="P36" s="137"/>
      <c r="Q36" s="137"/>
    </row>
    <row r="37" spans="1:17" outlineLevel="3" x14ac:dyDescent="0.3">
      <c r="A37" s="234" t="s">
        <v>158</v>
      </c>
      <c r="B37" s="252">
        <v>46.557594000000002</v>
      </c>
      <c r="C37" s="252">
        <v>57.979410999999999</v>
      </c>
      <c r="D37" s="252">
        <v>51.468836000000003</v>
      </c>
      <c r="E37" s="252">
        <v>67.473926000000006</v>
      </c>
      <c r="F37" s="252">
        <v>41.069235999999997</v>
      </c>
      <c r="G37" s="252">
        <v>41.069235999999997</v>
      </c>
      <c r="H37" s="137"/>
      <c r="I37" s="137"/>
      <c r="J37" s="137"/>
      <c r="K37" s="137"/>
      <c r="L37" s="137"/>
      <c r="M37" s="137"/>
      <c r="N37" s="137"/>
      <c r="O37" s="137"/>
      <c r="P37" s="137"/>
      <c r="Q37" s="137"/>
    </row>
    <row r="38" spans="1:17" outlineLevel="3" x14ac:dyDescent="0.3">
      <c r="A38" s="234" t="s">
        <v>162</v>
      </c>
      <c r="B38" s="252">
        <v>0</v>
      </c>
      <c r="C38" s="252">
        <v>11.184692</v>
      </c>
      <c r="D38" s="252">
        <v>26.571145999999999</v>
      </c>
      <c r="E38" s="252">
        <v>46.997578392000001</v>
      </c>
      <c r="F38" s="252">
        <v>0</v>
      </c>
      <c r="G38" s="252">
        <v>0</v>
      </c>
      <c r="H38" s="137"/>
      <c r="I38" s="137"/>
      <c r="J38" s="137"/>
      <c r="K38" s="137"/>
      <c r="L38" s="137"/>
      <c r="M38" s="137"/>
      <c r="N38" s="137"/>
      <c r="O38" s="137"/>
      <c r="P38" s="137"/>
      <c r="Q38" s="137"/>
    </row>
    <row r="39" spans="1:17" outlineLevel="3" x14ac:dyDescent="0.3">
      <c r="A39" s="234" t="s">
        <v>218</v>
      </c>
      <c r="B39" s="252">
        <v>39.665255999999999</v>
      </c>
      <c r="C39" s="252">
        <v>46.880406999999998</v>
      </c>
      <c r="D39" s="252">
        <v>41.080407000000001</v>
      </c>
      <c r="E39" s="252">
        <v>41.080407000000001</v>
      </c>
      <c r="F39" s="252">
        <v>41.080407000000001</v>
      </c>
      <c r="G39" s="252">
        <v>41.080407000000001</v>
      </c>
      <c r="H39" s="137"/>
      <c r="I39" s="137"/>
      <c r="J39" s="137"/>
      <c r="K39" s="137"/>
      <c r="L39" s="137"/>
      <c r="M39" s="137"/>
      <c r="N39" s="137"/>
      <c r="O39" s="137"/>
      <c r="P39" s="137"/>
      <c r="Q39" s="137"/>
    </row>
    <row r="40" spans="1:17" outlineLevel="3" x14ac:dyDescent="0.3">
      <c r="A40" s="234" t="s">
        <v>42</v>
      </c>
      <c r="B40" s="252">
        <v>23.602312000000001</v>
      </c>
      <c r="C40" s="252">
        <v>17.245816000000001</v>
      </c>
      <c r="D40" s="252">
        <v>23.968738999999999</v>
      </c>
      <c r="E40" s="252">
        <v>21.481691000000001</v>
      </c>
      <c r="F40" s="252">
        <v>17.781690999999999</v>
      </c>
      <c r="G40" s="252">
        <v>17.781690999999999</v>
      </c>
      <c r="H40" s="137"/>
      <c r="I40" s="137"/>
      <c r="J40" s="137"/>
      <c r="K40" s="137"/>
      <c r="L40" s="137"/>
      <c r="M40" s="137"/>
      <c r="N40" s="137"/>
      <c r="O40" s="137"/>
      <c r="P40" s="137"/>
      <c r="Q40" s="137"/>
    </row>
    <row r="41" spans="1:17" outlineLevel="3" x14ac:dyDescent="0.3">
      <c r="A41" s="234" t="s">
        <v>95</v>
      </c>
      <c r="B41" s="252">
        <v>17.5</v>
      </c>
      <c r="C41" s="252">
        <v>17.5</v>
      </c>
      <c r="D41" s="252">
        <v>17.5</v>
      </c>
      <c r="E41" s="252">
        <v>10</v>
      </c>
      <c r="F41" s="252">
        <v>2.5</v>
      </c>
      <c r="G41" s="252">
        <v>2.5</v>
      </c>
      <c r="H41" s="137"/>
      <c r="I41" s="137"/>
      <c r="J41" s="137"/>
      <c r="K41" s="137"/>
      <c r="L41" s="137"/>
      <c r="M41" s="137"/>
      <c r="N41" s="137"/>
      <c r="O41" s="137"/>
      <c r="P41" s="137"/>
      <c r="Q41" s="137"/>
    </row>
    <row r="42" spans="1:17" outlineLevel="3" x14ac:dyDescent="0.3">
      <c r="A42" s="234" t="s">
        <v>199</v>
      </c>
      <c r="B42" s="252">
        <v>0</v>
      </c>
      <c r="C42" s="252">
        <v>31.776369563999999</v>
      </c>
      <c r="D42" s="252">
        <v>0</v>
      </c>
      <c r="E42" s="252">
        <v>0</v>
      </c>
      <c r="F42" s="252">
        <v>45.625538052300001</v>
      </c>
      <c r="G42" s="252">
        <v>0</v>
      </c>
      <c r="H42" s="137"/>
      <c r="I42" s="137"/>
      <c r="J42" s="137"/>
      <c r="K42" s="137"/>
      <c r="L42" s="137"/>
      <c r="M42" s="137"/>
      <c r="N42" s="137"/>
      <c r="O42" s="137"/>
      <c r="P42" s="137"/>
      <c r="Q42" s="137"/>
    </row>
    <row r="43" spans="1:17" outlineLevel="3" x14ac:dyDescent="0.3">
      <c r="A43" s="234" t="s">
        <v>147</v>
      </c>
      <c r="B43" s="252">
        <v>18</v>
      </c>
      <c r="C43" s="252">
        <v>18</v>
      </c>
      <c r="D43" s="252">
        <v>18</v>
      </c>
      <c r="E43" s="252">
        <v>18</v>
      </c>
      <c r="F43" s="252">
        <v>13</v>
      </c>
      <c r="G43" s="252">
        <v>5.5</v>
      </c>
      <c r="H43" s="137"/>
      <c r="I43" s="137"/>
      <c r="J43" s="137"/>
      <c r="K43" s="137"/>
      <c r="L43" s="137"/>
      <c r="M43" s="137"/>
      <c r="N43" s="137"/>
      <c r="O43" s="137"/>
      <c r="P43" s="137"/>
      <c r="Q43" s="137"/>
    </row>
    <row r="44" spans="1:17" outlineLevel="2" x14ac:dyDescent="0.3">
      <c r="A44" s="69" t="s">
        <v>118</v>
      </c>
      <c r="B44" s="56">
        <f t="shared" ref="B44:G44" si="4">SUM(B$45:B$45)</f>
        <v>2.11604036018</v>
      </c>
      <c r="C44" s="56">
        <f t="shared" si="4"/>
        <v>1.9837878377</v>
      </c>
      <c r="D44" s="56">
        <f t="shared" si="4"/>
        <v>1.85153531522</v>
      </c>
      <c r="E44" s="56">
        <f t="shared" si="4"/>
        <v>1.7192827927400001</v>
      </c>
      <c r="F44" s="56">
        <f t="shared" si="4"/>
        <v>1.5870302702600001</v>
      </c>
      <c r="G44" s="56">
        <f t="shared" si="4"/>
        <v>1.5209040090199999</v>
      </c>
      <c r="H44" s="137"/>
      <c r="I44" s="137"/>
      <c r="J44" s="137"/>
      <c r="K44" s="137"/>
      <c r="L44" s="137"/>
      <c r="M44" s="137"/>
      <c r="N44" s="137"/>
      <c r="O44" s="137"/>
      <c r="P44" s="137"/>
      <c r="Q44" s="137"/>
    </row>
    <row r="45" spans="1:17" outlineLevel="3" x14ac:dyDescent="0.3">
      <c r="A45" s="234" t="s">
        <v>30</v>
      </c>
      <c r="B45" s="252">
        <v>2.11604036018</v>
      </c>
      <c r="C45" s="252">
        <v>1.9837878377</v>
      </c>
      <c r="D45" s="252">
        <v>1.85153531522</v>
      </c>
      <c r="E45" s="252">
        <v>1.7192827927400001</v>
      </c>
      <c r="F45" s="252">
        <v>1.5870302702600001</v>
      </c>
      <c r="G45" s="252">
        <v>1.5209040090199999</v>
      </c>
      <c r="H45" s="137"/>
      <c r="I45" s="137"/>
      <c r="J45" s="137"/>
      <c r="K45" s="137"/>
      <c r="L45" s="137"/>
      <c r="M45" s="137"/>
      <c r="N45" s="137"/>
      <c r="O45" s="137"/>
      <c r="P45" s="137"/>
      <c r="Q45" s="137"/>
    </row>
    <row r="46" spans="1:17" ht="14.5" outlineLevel="1" x14ac:dyDescent="0.35">
      <c r="A46" s="14" t="s">
        <v>62</v>
      </c>
      <c r="B46" s="235">
        <f t="shared" ref="B46:G46" si="5">B$47+B$56+B$66+B$68+B$75+B$84+B$86</f>
        <v>931.87402666849005</v>
      </c>
      <c r="C46" s="235">
        <f t="shared" si="5"/>
        <v>1258.5216249367199</v>
      </c>
      <c r="D46" s="235">
        <f t="shared" si="5"/>
        <v>1300.1611160073699</v>
      </c>
      <c r="E46" s="235">
        <f t="shared" si="5"/>
        <v>2325.4433794111501</v>
      </c>
      <c r="F46" s="235">
        <f t="shared" si="5"/>
        <v>3600.3931568676694</v>
      </c>
      <c r="G46" s="235">
        <f t="shared" si="5"/>
        <v>4398.4287530676011</v>
      </c>
      <c r="H46" s="137"/>
      <c r="I46" s="137"/>
      <c r="J46" s="137"/>
      <c r="K46" s="137"/>
      <c r="L46" s="137"/>
      <c r="M46" s="137"/>
      <c r="N46" s="137"/>
      <c r="O46" s="137"/>
      <c r="P46" s="137"/>
      <c r="Q46" s="137"/>
    </row>
    <row r="47" spans="1:17" outlineLevel="2" x14ac:dyDescent="0.3">
      <c r="A47" s="69" t="s">
        <v>177</v>
      </c>
      <c r="B47" s="56">
        <f t="shared" ref="B47:G47" si="6">SUM(B$48:B$55)</f>
        <v>292.19705520395001</v>
      </c>
      <c r="C47" s="56">
        <f t="shared" si="6"/>
        <v>443.31220499020998</v>
      </c>
      <c r="D47" s="56">
        <f t="shared" si="6"/>
        <v>463.16791086648999</v>
      </c>
      <c r="E47" s="56">
        <f t="shared" si="6"/>
        <v>1100.2564081594501</v>
      </c>
      <c r="F47" s="56">
        <f t="shared" si="6"/>
        <v>2252.5797122582298</v>
      </c>
      <c r="G47" s="56">
        <f t="shared" si="6"/>
        <v>3062.7549033411201</v>
      </c>
      <c r="H47" s="137"/>
      <c r="I47" s="137"/>
      <c r="J47" s="137"/>
      <c r="K47" s="137"/>
      <c r="L47" s="137"/>
      <c r="M47" s="137"/>
      <c r="N47" s="137"/>
      <c r="O47" s="137"/>
      <c r="P47" s="137"/>
      <c r="Q47" s="137"/>
    </row>
    <row r="48" spans="1:17" outlineLevel="3" x14ac:dyDescent="0.3">
      <c r="A48" s="234" t="s">
        <v>109</v>
      </c>
      <c r="B48" s="252">
        <v>0</v>
      </c>
      <c r="C48" s="252">
        <v>0</v>
      </c>
      <c r="D48" s="252">
        <v>6.1845200000000003E-2</v>
      </c>
      <c r="E48" s="252">
        <v>7.7901999999999999E-2</v>
      </c>
      <c r="F48" s="252">
        <v>0.25340819184000002</v>
      </c>
      <c r="G48" s="252">
        <v>0.42978770641000003</v>
      </c>
      <c r="H48" s="137"/>
      <c r="I48" s="137"/>
      <c r="J48" s="137"/>
      <c r="K48" s="137"/>
      <c r="L48" s="137"/>
      <c r="M48" s="137"/>
      <c r="N48" s="137"/>
      <c r="O48" s="137"/>
      <c r="P48" s="137"/>
      <c r="Q48" s="137"/>
    </row>
    <row r="49" spans="1:17" outlineLevel="3" x14ac:dyDescent="0.3">
      <c r="A49" s="234" t="s">
        <v>230</v>
      </c>
      <c r="B49" s="252">
        <v>0</v>
      </c>
      <c r="C49" s="252">
        <v>0</v>
      </c>
      <c r="D49" s="252">
        <v>0</v>
      </c>
      <c r="E49" s="252">
        <v>0</v>
      </c>
      <c r="F49" s="252">
        <v>0</v>
      </c>
      <c r="G49" s="252">
        <v>3.1993149999999999</v>
      </c>
      <c r="H49" s="137"/>
      <c r="I49" s="137"/>
      <c r="J49" s="137"/>
      <c r="K49" s="137"/>
      <c r="L49" s="137"/>
      <c r="M49" s="137"/>
      <c r="N49" s="137"/>
      <c r="O49" s="137"/>
      <c r="P49" s="137"/>
      <c r="Q49" s="137"/>
    </row>
    <row r="50" spans="1:17" outlineLevel="3" x14ac:dyDescent="0.3">
      <c r="A50" s="234" t="s">
        <v>53</v>
      </c>
      <c r="B50" s="252">
        <v>11.9812827548</v>
      </c>
      <c r="C50" s="252">
        <v>13.69347224048</v>
      </c>
      <c r="D50" s="252">
        <v>10.537976948860001</v>
      </c>
      <c r="E50" s="252">
        <v>9.4549938057599991</v>
      </c>
      <c r="F50" s="252">
        <v>7.3589337960099996</v>
      </c>
      <c r="G50" s="252">
        <v>6.1745186743899998</v>
      </c>
      <c r="H50" s="137"/>
      <c r="I50" s="137"/>
      <c r="J50" s="137"/>
      <c r="K50" s="137"/>
      <c r="L50" s="137"/>
      <c r="M50" s="137"/>
      <c r="N50" s="137"/>
      <c r="O50" s="137"/>
      <c r="P50" s="137"/>
      <c r="Q50" s="137"/>
    </row>
    <row r="51" spans="1:17" outlineLevel="3" x14ac:dyDescent="0.3">
      <c r="A51" s="234" t="s">
        <v>98</v>
      </c>
      <c r="B51" s="252">
        <v>18.590715185450001</v>
      </c>
      <c r="C51" s="252">
        <v>26.985065628059999</v>
      </c>
      <c r="D51" s="252">
        <v>27.704960040149999</v>
      </c>
      <c r="E51" s="252">
        <v>98.126692472870005</v>
      </c>
      <c r="F51" s="252">
        <v>115.07812630904</v>
      </c>
      <c r="G51" s="252">
        <v>122.77904939731</v>
      </c>
      <c r="H51" s="137"/>
      <c r="I51" s="137"/>
      <c r="J51" s="137"/>
      <c r="K51" s="137"/>
      <c r="L51" s="137"/>
      <c r="M51" s="137"/>
      <c r="N51" s="137"/>
      <c r="O51" s="137"/>
      <c r="P51" s="137"/>
      <c r="Q51" s="137"/>
    </row>
    <row r="52" spans="1:17" outlineLevel="3" x14ac:dyDescent="0.3">
      <c r="A52" s="234" t="s">
        <v>168</v>
      </c>
      <c r="B52" s="252">
        <v>87.456819999999993</v>
      </c>
      <c r="C52" s="252">
        <v>132.357876</v>
      </c>
      <c r="D52" s="252">
        <v>136.36866599999999</v>
      </c>
      <c r="E52" s="252">
        <v>452.22111000000001</v>
      </c>
      <c r="F52" s="252">
        <v>1249.7759189999999</v>
      </c>
      <c r="G52" s="252">
        <v>1808.30278648276</v>
      </c>
      <c r="H52" s="137"/>
      <c r="I52" s="137"/>
      <c r="J52" s="137"/>
      <c r="K52" s="137"/>
      <c r="L52" s="137"/>
      <c r="M52" s="137"/>
      <c r="N52" s="137"/>
      <c r="O52" s="137"/>
      <c r="P52" s="137"/>
      <c r="Q52" s="137"/>
    </row>
    <row r="53" spans="1:17" outlineLevel="3" x14ac:dyDescent="0.3">
      <c r="A53" s="234" t="s">
        <v>135</v>
      </c>
      <c r="B53" s="252">
        <v>116.13319515038</v>
      </c>
      <c r="C53" s="252">
        <v>149.66078664104</v>
      </c>
      <c r="D53" s="252">
        <v>167.90406736776001</v>
      </c>
      <c r="E53" s="252">
        <v>303.46587855233997</v>
      </c>
      <c r="F53" s="252">
        <v>495.86324140484999</v>
      </c>
      <c r="G53" s="252">
        <v>603.85977725224996</v>
      </c>
      <c r="H53" s="137"/>
      <c r="I53" s="137"/>
      <c r="J53" s="137"/>
      <c r="K53" s="137"/>
      <c r="L53" s="137"/>
      <c r="M53" s="137"/>
      <c r="N53" s="137"/>
      <c r="O53" s="137"/>
      <c r="P53" s="137"/>
      <c r="Q53" s="137"/>
    </row>
    <row r="54" spans="1:17" outlineLevel="3" x14ac:dyDescent="0.3">
      <c r="A54" s="234" t="s">
        <v>150</v>
      </c>
      <c r="B54" s="252">
        <v>57.493439262499997</v>
      </c>
      <c r="C54" s="252">
        <v>119.56959310429001</v>
      </c>
      <c r="D54" s="252">
        <v>119.00280760606</v>
      </c>
      <c r="E54" s="252">
        <v>234.07269763165999</v>
      </c>
      <c r="F54" s="252">
        <v>379.91330392216003</v>
      </c>
      <c r="G54" s="252">
        <v>513.30644428154994</v>
      </c>
      <c r="H54" s="137"/>
      <c r="I54" s="137"/>
      <c r="J54" s="137"/>
      <c r="K54" s="137"/>
      <c r="L54" s="137"/>
      <c r="M54" s="137"/>
      <c r="N54" s="137"/>
      <c r="O54" s="137"/>
      <c r="P54" s="137"/>
      <c r="Q54" s="137"/>
    </row>
    <row r="55" spans="1:17" outlineLevel="3" x14ac:dyDescent="0.3">
      <c r="A55" s="234" t="s">
        <v>145</v>
      </c>
      <c r="B55" s="252">
        <v>0.54160285082000004</v>
      </c>
      <c r="C55" s="252">
        <v>1.0454113763399999</v>
      </c>
      <c r="D55" s="252">
        <v>1.5875877036599999</v>
      </c>
      <c r="E55" s="252">
        <v>2.8371336968200001</v>
      </c>
      <c r="F55" s="252">
        <v>4.33677963433</v>
      </c>
      <c r="G55" s="252">
        <v>4.7032245464500004</v>
      </c>
      <c r="H55" s="137"/>
      <c r="I55" s="137"/>
      <c r="J55" s="137"/>
      <c r="K55" s="137"/>
      <c r="L55" s="137"/>
      <c r="M55" s="137"/>
      <c r="N55" s="137"/>
      <c r="O55" s="137"/>
      <c r="P55" s="137"/>
      <c r="Q55" s="137"/>
    </row>
    <row r="56" spans="1:17" outlineLevel="2" x14ac:dyDescent="0.3">
      <c r="A56" s="69" t="s">
        <v>99</v>
      </c>
      <c r="B56" s="56">
        <f t="shared" ref="B56:G56" si="7">SUM(B$57:B$65)</f>
        <v>24.236838598479999</v>
      </c>
      <c r="C56" s="56">
        <f t="shared" si="7"/>
        <v>26.766260647389998</v>
      </c>
      <c r="D56" s="56">
        <f t="shared" si="7"/>
        <v>24.223503565430001</v>
      </c>
      <c r="E56" s="56">
        <f t="shared" si="7"/>
        <v>160.50546788984002</v>
      </c>
      <c r="F56" s="56">
        <f t="shared" si="7"/>
        <v>239.95764692871998</v>
      </c>
      <c r="G56" s="56">
        <f t="shared" si="7"/>
        <v>318.51823714815998</v>
      </c>
      <c r="H56" s="137"/>
      <c r="I56" s="137"/>
      <c r="J56" s="137"/>
      <c r="K56" s="137"/>
      <c r="L56" s="137"/>
      <c r="M56" s="137"/>
      <c r="N56" s="137"/>
      <c r="O56" s="137"/>
      <c r="P56" s="137"/>
      <c r="Q56" s="137"/>
    </row>
    <row r="57" spans="1:17" outlineLevel="3" x14ac:dyDescent="0.3">
      <c r="A57" s="234" t="s">
        <v>24</v>
      </c>
      <c r="B57" s="252">
        <v>0</v>
      </c>
      <c r="C57" s="252">
        <v>0</v>
      </c>
      <c r="D57" s="252">
        <v>0.55899540264000003</v>
      </c>
      <c r="E57" s="252">
        <v>0.80847284054000002</v>
      </c>
      <c r="F57" s="252">
        <v>0.89084539944999996</v>
      </c>
      <c r="G57" s="252">
        <v>0.99763668660000004</v>
      </c>
      <c r="H57" s="137"/>
      <c r="I57" s="137"/>
      <c r="J57" s="137"/>
      <c r="K57" s="137"/>
      <c r="L57" s="137"/>
      <c r="M57" s="137"/>
      <c r="N57" s="137"/>
      <c r="O57" s="137"/>
      <c r="P57" s="137"/>
      <c r="Q57" s="137"/>
    </row>
    <row r="58" spans="1:17" outlineLevel="3" x14ac:dyDescent="0.3">
      <c r="A58" s="234" t="s">
        <v>13</v>
      </c>
      <c r="B58" s="252">
        <v>0</v>
      </c>
      <c r="C58" s="252">
        <v>0</v>
      </c>
      <c r="D58" s="252">
        <v>0</v>
      </c>
      <c r="E58" s="252">
        <v>7.7901999999999996</v>
      </c>
      <c r="F58" s="252">
        <v>8.4415800000000001</v>
      </c>
      <c r="G58" s="252">
        <v>9.1409000000000002</v>
      </c>
      <c r="H58" s="137"/>
      <c r="I58" s="137"/>
      <c r="J58" s="137"/>
      <c r="K58" s="137"/>
      <c r="L58" s="137"/>
      <c r="M58" s="137"/>
      <c r="N58" s="137"/>
      <c r="O58" s="137"/>
      <c r="P58" s="137"/>
      <c r="Q58" s="137"/>
    </row>
    <row r="59" spans="1:17" outlineLevel="3" x14ac:dyDescent="0.3">
      <c r="A59" s="234" t="s">
        <v>28</v>
      </c>
      <c r="B59" s="252">
        <v>3.6202200000000002</v>
      </c>
      <c r="C59" s="252">
        <v>0</v>
      </c>
      <c r="D59" s="252">
        <v>0</v>
      </c>
      <c r="E59" s="252">
        <v>66.835792851359997</v>
      </c>
      <c r="F59" s="252">
        <v>139.85243126616001</v>
      </c>
      <c r="G59" s="252">
        <v>210.51558712175</v>
      </c>
      <c r="H59" s="137"/>
      <c r="I59" s="137"/>
      <c r="J59" s="137"/>
      <c r="K59" s="137"/>
      <c r="L59" s="137"/>
      <c r="M59" s="137"/>
      <c r="N59" s="137"/>
      <c r="O59" s="137"/>
      <c r="P59" s="137"/>
      <c r="Q59" s="137"/>
    </row>
    <row r="60" spans="1:17" outlineLevel="3" x14ac:dyDescent="0.3">
      <c r="A60" s="234" t="s">
        <v>112</v>
      </c>
      <c r="B60" s="252">
        <v>0</v>
      </c>
      <c r="C60" s="252">
        <v>0</v>
      </c>
      <c r="D60" s="252">
        <v>0</v>
      </c>
      <c r="E60" s="252">
        <v>7.7901999999999996</v>
      </c>
      <c r="F60" s="252">
        <v>8.4415800000000001</v>
      </c>
      <c r="G60" s="252">
        <v>9.1409000000000002</v>
      </c>
      <c r="H60" s="137"/>
      <c r="I60" s="137"/>
      <c r="J60" s="137"/>
      <c r="K60" s="137"/>
      <c r="L60" s="137"/>
      <c r="M60" s="137"/>
      <c r="N60" s="137"/>
      <c r="O60" s="137"/>
      <c r="P60" s="137"/>
      <c r="Q60" s="137"/>
    </row>
    <row r="61" spans="1:17" outlineLevel="3" x14ac:dyDescent="0.3">
      <c r="A61" s="234" t="s">
        <v>52</v>
      </c>
      <c r="B61" s="252">
        <v>6.4320433100400001</v>
      </c>
      <c r="C61" s="252">
        <v>8.9906458514699992</v>
      </c>
      <c r="D61" s="252">
        <v>7.8206807494600001</v>
      </c>
      <c r="E61" s="252">
        <v>21.460113920649999</v>
      </c>
      <c r="F61" s="252">
        <v>23.719138560360001</v>
      </c>
      <c r="G61" s="252">
        <v>25.695097825449999</v>
      </c>
      <c r="H61" s="137"/>
      <c r="I61" s="137"/>
      <c r="J61" s="137"/>
      <c r="K61" s="137"/>
      <c r="L61" s="137"/>
      <c r="M61" s="137"/>
      <c r="N61" s="137"/>
      <c r="O61" s="137"/>
      <c r="P61" s="137"/>
      <c r="Q61" s="137"/>
    </row>
    <row r="62" spans="1:17" outlineLevel="3" x14ac:dyDescent="0.3">
      <c r="A62" s="234" t="s">
        <v>114</v>
      </c>
      <c r="B62" s="252">
        <v>0.15374539101000001</v>
      </c>
      <c r="C62" s="252">
        <v>0.40721180357999998</v>
      </c>
      <c r="D62" s="252">
        <v>1.1414699260300001</v>
      </c>
      <c r="E62" s="252">
        <v>1.94019993968</v>
      </c>
      <c r="F62" s="252">
        <v>3.6823600697400001</v>
      </c>
      <c r="G62" s="252">
        <v>4.5209458001799998</v>
      </c>
      <c r="H62" s="137"/>
      <c r="I62" s="137"/>
      <c r="J62" s="137"/>
      <c r="K62" s="137"/>
      <c r="L62" s="137"/>
      <c r="M62" s="137"/>
      <c r="N62" s="137"/>
      <c r="O62" s="137"/>
      <c r="P62" s="137"/>
      <c r="Q62" s="137"/>
    </row>
    <row r="63" spans="1:17" outlineLevel="3" x14ac:dyDescent="0.3">
      <c r="A63" s="234" t="s">
        <v>140</v>
      </c>
      <c r="B63" s="252">
        <v>7.8694291629999996E-2</v>
      </c>
      <c r="C63" s="252">
        <v>5.364996859E-2</v>
      </c>
      <c r="D63" s="252">
        <v>1.2890436159999999E-2</v>
      </c>
      <c r="E63" s="252">
        <v>1.7280656490000001E-2</v>
      </c>
      <c r="F63" s="252">
        <v>1.7948754040000001E-2</v>
      </c>
      <c r="G63" s="252">
        <v>1.9464567110000001E-2</v>
      </c>
      <c r="H63" s="137"/>
      <c r="I63" s="137"/>
      <c r="J63" s="137"/>
      <c r="K63" s="137"/>
      <c r="L63" s="137"/>
      <c r="M63" s="137"/>
      <c r="N63" s="137"/>
      <c r="O63" s="137"/>
      <c r="P63" s="137"/>
      <c r="Q63" s="137"/>
    </row>
    <row r="64" spans="1:17" outlineLevel="3" x14ac:dyDescent="0.3">
      <c r="A64" s="234" t="s">
        <v>223</v>
      </c>
      <c r="B64" s="252">
        <v>0.58780514750000001</v>
      </c>
      <c r="C64" s="252">
        <v>0.78617442469999999</v>
      </c>
      <c r="D64" s="252">
        <v>1.08277249519</v>
      </c>
      <c r="E64" s="252">
        <v>17.370752550180001</v>
      </c>
      <c r="F64" s="252">
        <v>18.97010688824</v>
      </c>
      <c r="G64" s="252">
        <v>20.496165106549999</v>
      </c>
      <c r="H64" s="137"/>
      <c r="I64" s="137"/>
      <c r="J64" s="137"/>
      <c r="K64" s="137"/>
      <c r="L64" s="137"/>
      <c r="M64" s="137"/>
      <c r="N64" s="137"/>
      <c r="O64" s="137"/>
      <c r="P64" s="137"/>
      <c r="Q64" s="137"/>
    </row>
    <row r="65" spans="1:17" outlineLevel="3" x14ac:dyDescent="0.3">
      <c r="A65" s="234" t="s">
        <v>25</v>
      </c>
      <c r="B65" s="252">
        <v>13.3643304583</v>
      </c>
      <c r="C65" s="252">
        <v>16.52857859905</v>
      </c>
      <c r="D65" s="252">
        <v>13.60669455595</v>
      </c>
      <c r="E65" s="252">
        <v>36.492455130940002</v>
      </c>
      <c r="F65" s="252">
        <v>35.941655990729998</v>
      </c>
      <c r="G65" s="252">
        <v>37.99154004052</v>
      </c>
      <c r="H65" s="137"/>
      <c r="I65" s="137"/>
      <c r="J65" s="137"/>
      <c r="K65" s="137"/>
      <c r="L65" s="137"/>
      <c r="M65" s="137"/>
      <c r="N65" s="137"/>
      <c r="O65" s="137"/>
      <c r="P65" s="137"/>
      <c r="Q65" s="137"/>
    </row>
    <row r="66" spans="1:17" outlineLevel="2" x14ac:dyDescent="0.3">
      <c r="A66" s="69" t="s">
        <v>214</v>
      </c>
      <c r="B66" s="56">
        <f t="shared" ref="B66:G66" si="8">SUM(B$67:B$67)</f>
        <v>14.350423071130001</v>
      </c>
      <c r="C66" s="56">
        <f t="shared" si="8"/>
        <v>17.13033209916</v>
      </c>
      <c r="D66" s="56">
        <f t="shared" si="8"/>
        <v>16.526657320249999</v>
      </c>
      <c r="E66" s="56">
        <f t="shared" si="8"/>
        <v>22.155300602000001</v>
      </c>
      <c r="F66" s="56">
        <f t="shared" si="8"/>
        <v>23.011859616860001</v>
      </c>
      <c r="G66" s="56">
        <f t="shared" si="8"/>
        <v>24.95526345899</v>
      </c>
      <c r="H66" s="137"/>
      <c r="I66" s="137"/>
      <c r="J66" s="137"/>
      <c r="K66" s="137"/>
      <c r="L66" s="137"/>
      <c r="M66" s="137"/>
      <c r="N66" s="137"/>
      <c r="O66" s="137"/>
      <c r="P66" s="137"/>
      <c r="Q66" s="137"/>
    </row>
    <row r="67" spans="1:17" outlineLevel="3" x14ac:dyDescent="0.3">
      <c r="A67" s="234" t="s">
        <v>123</v>
      </c>
      <c r="B67" s="252">
        <v>14.350423071130001</v>
      </c>
      <c r="C67" s="252">
        <v>17.13033209916</v>
      </c>
      <c r="D67" s="252">
        <v>16.526657320249999</v>
      </c>
      <c r="E67" s="252">
        <v>22.155300602000001</v>
      </c>
      <c r="F67" s="252">
        <v>23.011859616860001</v>
      </c>
      <c r="G67" s="252">
        <v>24.95526345899</v>
      </c>
      <c r="H67" s="137"/>
      <c r="I67" s="137"/>
      <c r="J67" s="137"/>
      <c r="K67" s="137"/>
      <c r="L67" s="137"/>
      <c r="M67" s="137"/>
      <c r="N67" s="137"/>
      <c r="O67" s="137"/>
      <c r="P67" s="137"/>
      <c r="Q67" s="137"/>
    </row>
    <row r="68" spans="1:17" outlineLevel="2" x14ac:dyDescent="0.3">
      <c r="A68" s="69" t="s">
        <v>225</v>
      </c>
      <c r="B68" s="56">
        <f t="shared" ref="B68:G68" si="9">SUM(B$69:B$74)</f>
        <v>33.342212997930005</v>
      </c>
      <c r="C68" s="56">
        <f t="shared" si="9"/>
        <v>61.086282690360008</v>
      </c>
      <c r="D68" s="56">
        <f t="shared" si="9"/>
        <v>50.739152857089998</v>
      </c>
      <c r="E68" s="56">
        <f t="shared" si="9"/>
        <v>60.379535033480003</v>
      </c>
      <c r="F68" s="56">
        <f t="shared" si="9"/>
        <v>59.488384682030002</v>
      </c>
      <c r="G68" s="56">
        <f t="shared" si="9"/>
        <v>66.685659693809995</v>
      </c>
      <c r="H68" s="137"/>
      <c r="I68" s="137"/>
      <c r="J68" s="137"/>
      <c r="K68" s="137"/>
      <c r="L68" s="137"/>
      <c r="M68" s="137"/>
      <c r="N68" s="137"/>
      <c r="O68" s="137"/>
      <c r="P68" s="137"/>
      <c r="Q68" s="137"/>
    </row>
    <row r="69" spans="1:17" outlineLevel="3" x14ac:dyDescent="0.3">
      <c r="A69" s="234" t="s">
        <v>64</v>
      </c>
      <c r="B69" s="252">
        <v>6.6055000000000001</v>
      </c>
      <c r="C69" s="252">
        <v>17.369800000000001</v>
      </c>
      <c r="D69" s="252">
        <v>20.099689999999999</v>
      </c>
      <c r="E69" s="252">
        <v>25.318149999999999</v>
      </c>
      <c r="F69" s="252">
        <v>27.435134999999999</v>
      </c>
      <c r="G69" s="252">
        <v>29.707924999999999</v>
      </c>
      <c r="H69" s="137"/>
      <c r="I69" s="137"/>
      <c r="J69" s="137"/>
      <c r="K69" s="137"/>
      <c r="L69" s="137"/>
      <c r="M69" s="137"/>
      <c r="N69" s="137"/>
      <c r="O69" s="137"/>
      <c r="P69" s="137"/>
      <c r="Q69" s="137"/>
    </row>
    <row r="70" spans="1:17" outlineLevel="3" x14ac:dyDescent="0.3">
      <c r="A70" s="234" t="s">
        <v>81</v>
      </c>
      <c r="B70" s="252">
        <v>1.3509357200000001E-3</v>
      </c>
      <c r="C70" s="252">
        <v>1.77620796E-3</v>
      </c>
      <c r="D70" s="252">
        <v>1.5810478E-3</v>
      </c>
      <c r="E70" s="252">
        <v>1.99153347E-3</v>
      </c>
      <c r="F70" s="252">
        <v>2.15805616E-3</v>
      </c>
      <c r="G70" s="252">
        <v>2.33683452E-3</v>
      </c>
      <c r="H70" s="137"/>
      <c r="I70" s="137"/>
      <c r="J70" s="137"/>
      <c r="K70" s="137"/>
      <c r="L70" s="137"/>
      <c r="M70" s="137"/>
      <c r="N70" s="137"/>
      <c r="O70" s="137"/>
      <c r="P70" s="137"/>
      <c r="Q70" s="137"/>
    </row>
    <row r="71" spans="1:17" outlineLevel="3" x14ac:dyDescent="0.3">
      <c r="A71" s="234" t="s">
        <v>176</v>
      </c>
      <c r="B71" s="252">
        <v>0</v>
      </c>
      <c r="C71" s="252">
        <v>0</v>
      </c>
      <c r="D71" s="252">
        <v>0</v>
      </c>
      <c r="E71" s="252">
        <v>0</v>
      </c>
      <c r="F71" s="252">
        <v>0.16403021542999999</v>
      </c>
      <c r="G71" s="252">
        <v>0.17761885763999999</v>
      </c>
      <c r="H71" s="137"/>
      <c r="I71" s="137"/>
      <c r="J71" s="137"/>
      <c r="K71" s="137"/>
      <c r="L71" s="137"/>
      <c r="M71" s="137"/>
      <c r="N71" s="137"/>
      <c r="O71" s="137"/>
      <c r="P71" s="137"/>
      <c r="Q71" s="137"/>
    </row>
    <row r="72" spans="1:17" outlineLevel="3" x14ac:dyDescent="0.3">
      <c r="A72" s="234" t="s">
        <v>175</v>
      </c>
      <c r="B72" s="252">
        <v>4.3171068115700004</v>
      </c>
      <c r="C72" s="252">
        <v>6.5858728443199999</v>
      </c>
      <c r="D72" s="252">
        <v>8.11366189644</v>
      </c>
      <c r="E72" s="252">
        <v>11.098013129230001</v>
      </c>
      <c r="F72" s="252">
        <v>10.288715116660001</v>
      </c>
      <c r="G72" s="252">
        <v>9.5395466816300001</v>
      </c>
      <c r="H72" s="137"/>
      <c r="I72" s="137"/>
      <c r="J72" s="137"/>
      <c r="K72" s="137"/>
      <c r="L72" s="137"/>
      <c r="M72" s="137"/>
      <c r="N72" s="137"/>
      <c r="O72" s="137"/>
      <c r="P72" s="137"/>
      <c r="Q72" s="137"/>
    </row>
    <row r="73" spans="1:17" outlineLevel="3" x14ac:dyDescent="0.3">
      <c r="A73" s="234" t="s">
        <v>50</v>
      </c>
      <c r="B73" s="252">
        <v>22.418255250640001</v>
      </c>
      <c r="C73" s="252">
        <v>37.128833638080003</v>
      </c>
      <c r="D73" s="252">
        <v>22.52421991285</v>
      </c>
      <c r="E73" s="252">
        <v>23.961380370779999</v>
      </c>
      <c r="F73" s="252">
        <v>21.598346293780001</v>
      </c>
      <c r="G73" s="252">
        <v>20.058044364200001</v>
      </c>
      <c r="H73" s="137"/>
      <c r="I73" s="137"/>
      <c r="J73" s="137"/>
      <c r="K73" s="137"/>
      <c r="L73" s="137"/>
      <c r="M73" s="137"/>
      <c r="N73" s="137"/>
      <c r="O73" s="137"/>
      <c r="P73" s="137"/>
      <c r="Q73" s="137"/>
    </row>
    <row r="74" spans="1:17" outlineLevel="3" x14ac:dyDescent="0.3">
      <c r="A74" s="234" t="s">
        <v>59</v>
      </c>
      <c r="B74" s="252">
        <v>0</v>
      </c>
      <c r="C74" s="252">
        <v>0</v>
      </c>
      <c r="D74" s="252">
        <v>0</v>
      </c>
      <c r="E74" s="252">
        <v>0</v>
      </c>
      <c r="F74" s="252">
        <v>0</v>
      </c>
      <c r="G74" s="252">
        <v>7.2001879558199997</v>
      </c>
      <c r="H74" s="137"/>
      <c r="I74" s="137"/>
      <c r="J74" s="137"/>
      <c r="K74" s="137"/>
      <c r="L74" s="137"/>
      <c r="M74" s="137"/>
      <c r="N74" s="137"/>
      <c r="O74" s="137"/>
      <c r="P74" s="137"/>
      <c r="Q74" s="137"/>
    </row>
    <row r="75" spans="1:17" outlineLevel="2" x14ac:dyDescent="0.3">
      <c r="A75" s="69" t="s">
        <v>41</v>
      </c>
      <c r="B75" s="56">
        <f t="shared" ref="B75:G75" si="10">SUM(B$76:B$83)</f>
        <v>456.46710759700005</v>
      </c>
      <c r="C75" s="56">
        <f t="shared" si="10"/>
        <v>575.39488208960006</v>
      </c>
      <c r="D75" s="56">
        <f t="shared" si="10"/>
        <v>543.16986546599992</v>
      </c>
      <c r="E75" s="56">
        <f t="shared" si="10"/>
        <v>718.83682421800006</v>
      </c>
      <c r="F75" s="56">
        <f t="shared" si="10"/>
        <v>750.56792791199996</v>
      </c>
      <c r="G75" s="56">
        <f t="shared" si="10"/>
        <v>626.87893172647</v>
      </c>
      <c r="H75" s="137"/>
      <c r="I75" s="137"/>
      <c r="J75" s="137"/>
      <c r="K75" s="137"/>
      <c r="L75" s="137"/>
      <c r="M75" s="137"/>
      <c r="N75" s="137"/>
      <c r="O75" s="137"/>
      <c r="P75" s="137"/>
      <c r="Q75" s="137"/>
    </row>
    <row r="76" spans="1:17" outlineLevel="3" x14ac:dyDescent="0.3">
      <c r="A76" s="234" t="s">
        <v>209</v>
      </c>
      <c r="B76" s="252">
        <v>279.63773759700001</v>
      </c>
      <c r="C76" s="252">
        <v>244.17311208960001</v>
      </c>
      <c r="D76" s="252">
        <v>208.99547546599999</v>
      </c>
      <c r="E76" s="252">
        <v>276.48165421800002</v>
      </c>
      <c r="F76" s="252">
        <v>287.17087291199999</v>
      </c>
      <c r="G76" s="252">
        <v>0</v>
      </c>
      <c r="H76" s="137"/>
      <c r="I76" s="137"/>
      <c r="J76" s="137"/>
      <c r="K76" s="137"/>
      <c r="L76" s="137"/>
      <c r="M76" s="137"/>
      <c r="N76" s="137"/>
      <c r="O76" s="137"/>
      <c r="P76" s="137"/>
      <c r="Q76" s="137"/>
    </row>
    <row r="77" spans="1:17" outlineLevel="3" x14ac:dyDescent="0.3">
      <c r="A77" s="234" t="s">
        <v>178</v>
      </c>
      <c r="B77" s="252">
        <v>23.686199999999999</v>
      </c>
      <c r="C77" s="252">
        <v>28.2746</v>
      </c>
      <c r="D77" s="252">
        <v>0</v>
      </c>
      <c r="E77" s="252">
        <v>0</v>
      </c>
      <c r="F77" s="252">
        <v>0</v>
      </c>
      <c r="G77" s="252">
        <v>0</v>
      </c>
      <c r="H77" s="137"/>
      <c r="I77" s="137"/>
      <c r="J77" s="137"/>
      <c r="K77" s="137"/>
      <c r="L77" s="137"/>
      <c r="M77" s="137"/>
      <c r="N77" s="137"/>
      <c r="O77" s="137"/>
      <c r="P77" s="137"/>
      <c r="Q77" s="137"/>
    </row>
    <row r="78" spans="1:17" outlineLevel="3" x14ac:dyDescent="0.3">
      <c r="A78" s="234" t="s">
        <v>227</v>
      </c>
      <c r="B78" s="252">
        <v>71.058599999999998</v>
      </c>
      <c r="C78" s="252">
        <v>84.823800000000006</v>
      </c>
      <c r="D78" s="252">
        <v>81.834599999999995</v>
      </c>
      <c r="E78" s="252">
        <v>109.7058</v>
      </c>
      <c r="F78" s="252">
        <v>113.9472</v>
      </c>
      <c r="G78" s="252">
        <v>0</v>
      </c>
      <c r="H78" s="137"/>
      <c r="I78" s="137"/>
      <c r="J78" s="137"/>
      <c r="K78" s="137"/>
      <c r="L78" s="137"/>
      <c r="M78" s="137"/>
      <c r="N78" s="137"/>
      <c r="O78" s="137"/>
      <c r="P78" s="137"/>
      <c r="Q78" s="137"/>
    </row>
    <row r="79" spans="1:17" outlineLevel="3" x14ac:dyDescent="0.3">
      <c r="A79" s="234" t="s">
        <v>22</v>
      </c>
      <c r="B79" s="252">
        <v>55.662570000000002</v>
      </c>
      <c r="C79" s="252">
        <v>66.445310000000006</v>
      </c>
      <c r="D79" s="252">
        <v>64.103769999999997</v>
      </c>
      <c r="E79" s="252">
        <v>85.936210000000003</v>
      </c>
      <c r="F79" s="252">
        <v>89.25864</v>
      </c>
      <c r="G79" s="252">
        <v>0</v>
      </c>
      <c r="H79" s="137"/>
      <c r="I79" s="137"/>
      <c r="J79" s="137"/>
      <c r="K79" s="137"/>
      <c r="L79" s="137"/>
      <c r="M79" s="137"/>
      <c r="N79" s="137"/>
      <c r="O79" s="137"/>
      <c r="P79" s="137"/>
      <c r="Q79" s="137"/>
    </row>
    <row r="80" spans="1:17" outlineLevel="3" x14ac:dyDescent="0.3">
      <c r="A80" s="234" t="s">
        <v>61</v>
      </c>
      <c r="B80" s="252">
        <v>26.422000000000001</v>
      </c>
      <c r="C80" s="252">
        <v>34.739600000000003</v>
      </c>
      <c r="D80" s="252">
        <v>30.922599999999999</v>
      </c>
      <c r="E80" s="252">
        <v>38.951000000000001</v>
      </c>
      <c r="F80" s="252">
        <v>42.207900000000002</v>
      </c>
      <c r="G80" s="252">
        <v>0</v>
      </c>
      <c r="H80" s="137"/>
      <c r="I80" s="137"/>
      <c r="J80" s="137"/>
      <c r="K80" s="137"/>
      <c r="L80" s="137"/>
      <c r="M80" s="137"/>
      <c r="N80" s="137"/>
      <c r="O80" s="137"/>
      <c r="P80" s="137"/>
      <c r="Q80" s="137"/>
    </row>
    <row r="81" spans="1:17" outlineLevel="3" x14ac:dyDescent="0.3">
      <c r="A81" s="234" t="s">
        <v>187</v>
      </c>
      <c r="B81" s="252">
        <v>0</v>
      </c>
      <c r="C81" s="252">
        <v>116.93846000000001</v>
      </c>
      <c r="D81" s="252">
        <v>109.57657</v>
      </c>
      <c r="E81" s="252">
        <v>143.76711</v>
      </c>
      <c r="F81" s="252">
        <v>151.514115</v>
      </c>
      <c r="G81" s="252">
        <v>0</v>
      </c>
      <c r="H81" s="137"/>
      <c r="I81" s="137"/>
      <c r="J81" s="137"/>
      <c r="K81" s="137"/>
      <c r="L81" s="137"/>
      <c r="M81" s="137"/>
      <c r="N81" s="137"/>
      <c r="O81" s="137"/>
      <c r="P81" s="137"/>
      <c r="Q81" s="137"/>
    </row>
    <row r="82" spans="1:17" outlineLevel="3" x14ac:dyDescent="0.3">
      <c r="A82" s="234" t="s">
        <v>3</v>
      </c>
      <c r="B82" s="252">
        <v>0</v>
      </c>
      <c r="C82" s="252">
        <v>0</v>
      </c>
      <c r="D82" s="252">
        <v>47.736849999999997</v>
      </c>
      <c r="E82" s="252">
        <v>63.995049999999999</v>
      </c>
      <c r="F82" s="252">
        <v>66.469200000000001</v>
      </c>
      <c r="G82" s="252">
        <v>0</v>
      </c>
      <c r="H82" s="137"/>
      <c r="I82" s="137"/>
      <c r="J82" s="137"/>
      <c r="K82" s="137"/>
      <c r="L82" s="137"/>
      <c r="M82" s="137"/>
      <c r="N82" s="137"/>
      <c r="O82" s="137"/>
      <c r="P82" s="137"/>
      <c r="Q82" s="137"/>
    </row>
    <row r="83" spans="1:17" outlineLevel="3" x14ac:dyDescent="0.3">
      <c r="A83" s="234" t="s">
        <v>49</v>
      </c>
      <c r="B83" s="252">
        <v>0</v>
      </c>
      <c r="C83" s="252">
        <v>0</v>
      </c>
      <c r="D83" s="252">
        <v>0</v>
      </c>
      <c r="E83" s="252">
        <v>0</v>
      </c>
      <c r="F83" s="252">
        <v>0</v>
      </c>
      <c r="G83" s="252">
        <v>626.87893172647</v>
      </c>
      <c r="H83" s="137"/>
      <c r="I83" s="137"/>
      <c r="J83" s="137"/>
      <c r="K83" s="137"/>
      <c r="L83" s="137"/>
      <c r="M83" s="137"/>
      <c r="N83" s="137"/>
      <c r="O83" s="137"/>
      <c r="P83" s="137"/>
      <c r="Q83" s="137"/>
    </row>
    <row r="84" spans="1:17" outlineLevel="2" x14ac:dyDescent="0.3">
      <c r="A84" s="69" t="s">
        <v>208</v>
      </c>
      <c r="B84" s="56">
        <f t="shared" ref="B84:G84" si="11">SUM(B$85:B$85)</f>
        <v>71.058599999999998</v>
      </c>
      <c r="C84" s="56">
        <f t="shared" si="11"/>
        <v>84.823800000000006</v>
      </c>
      <c r="D84" s="56">
        <f t="shared" si="11"/>
        <v>81.834599999999995</v>
      </c>
      <c r="E84" s="56">
        <f t="shared" si="11"/>
        <v>109.7058</v>
      </c>
      <c r="F84" s="56">
        <f t="shared" si="11"/>
        <v>113.9472</v>
      </c>
      <c r="G84" s="56">
        <f t="shared" si="11"/>
        <v>123.5703</v>
      </c>
      <c r="H84" s="137"/>
      <c r="I84" s="137"/>
      <c r="J84" s="137"/>
      <c r="K84" s="137"/>
      <c r="L84" s="137"/>
      <c r="M84" s="137"/>
      <c r="N84" s="137"/>
      <c r="O84" s="137"/>
      <c r="P84" s="137"/>
      <c r="Q84" s="137"/>
    </row>
    <row r="85" spans="1:17" outlineLevel="3" x14ac:dyDescent="0.3">
      <c r="A85" s="234" t="s">
        <v>120</v>
      </c>
      <c r="B85" s="252">
        <v>71.058599999999998</v>
      </c>
      <c r="C85" s="252">
        <v>84.823800000000006</v>
      </c>
      <c r="D85" s="252">
        <v>81.834599999999995</v>
      </c>
      <c r="E85" s="252">
        <v>109.7058</v>
      </c>
      <c r="F85" s="252">
        <v>113.9472</v>
      </c>
      <c r="G85" s="252">
        <v>123.5703</v>
      </c>
      <c r="H85" s="137"/>
      <c r="I85" s="137"/>
      <c r="J85" s="137"/>
      <c r="K85" s="137"/>
      <c r="L85" s="137"/>
      <c r="M85" s="137"/>
      <c r="N85" s="137"/>
      <c r="O85" s="137"/>
      <c r="P85" s="137"/>
      <c r="Q85" s="137"/>
    </row>
    <row r="86" spans="1:17" outlineLevel="2" x14ac:dyDescent="0.3">
      <c r="A86" s="69" t="s">
        <v>180</v>
      </c>
      <c r="B86" s="56">
        <f t="shared" ref="B86:G86" si="12">SUM(B$87:B$87)</f>
        <v>40.221789200000003</v>
      </c>
      <c r="C86" s="56">
        <f t="shared" si="12"/>
        <v>50.007862420000002</v>
      </c>
      <c r="D86" s="56">
        <f t="shared" si="12"/>
        <v>120.49942593211</v>
      </c>
      <c r="E86" s="56">
        <f t="shared" si="12"/>
        <v>153.60404350837999</v>
      </c>
      <c r="F86" s="56">
        <f t="shared" si="12"/>
        <v>160.84042546983</v>
      </c>
      <c r="G86" s="56">
        <f t="shared" si="12"/>
        <v>175.06545769905</v>
      </c>
      <c r="H86" s="137"/>
      <c r="I86" s="137"/>
      <c r="J86" s="137"/>
      <c r="K86" s="137"/>
      <c r="L86" s="137"/>
      <c r="M86" s="137"/>
      <c r="N86" s="137"/>
      <c r="O86" s="137"/>
      <c r="P86" s="137"/>
      <c r="Q86" s="137"/>
    </row>
    <row r="87" spans="1:17" outlineLevel="3" x14ac:dyDescent="0.3">
      <c r="A87" s="234" t="s">
        <v>150</v>
      </c>
      <c r="B87" s="252">
        <v>40.221789200000003</v>
      </c>
      <c r="C87" s="252">
        <v>50.007862420000002</v>
      </c>
      <c r="D87" s="252">
        <v>120.49942593211</v>
      </c>
      <c r="E87" s="252">
        <v>153.60404350837999</v>
      </c>
      <c r="F87" s="252">
        <v>160.84042546983</v>
      </c>
      <c r="G87" s="252">
        <v>175.06545769905</v>
      </c>
      <c r="H87" s="137"/>
      <c r="I87" s="137"/>
      <c r="J87" s="137"/>
      <c r="K87" s="137"/>
      <c r="L87" s="137"/>
      <c r="M87" s="137"/>
      <c r="N87" s="137"/>
      <c r="O87" s="137"/>
      <c r="P87" s="137"/>
      <c r="Q87" s="137"/>
    </row>
    <row r="88" spans="1:17" ht="14.5" x14ac:dyDescent="0.35">
      <c r="A88" s="27" t="s">
        <v>14</v>
      </c>
      <c r="B88" s="214">
        <f t="shared" ref="B88:G88" si="13">B$89+B$108</f>
        <v>236.92676848389004</v>
      </c>
      <c r="C88" s="214">
        <f t="shared" si="13"/>
        <v>292.65022361159004</v>
      </c>
      <c r="D88" s="214">
        <f t="shared" si="13"/>
        <v>309.34005934326001</v>
      </c>
      <c r="E88" s="214">
        <f t="shared" si="13"/>
        <v>360.31642591312999</v>
      </c>
      <c r="F88" s="214">
        <f t="shared" si="13"/>
        <v>331.41497796696996</v>
      </c>
      <c r="G88" s="214">
        <f t="shared" si="13"/>
        <v>292.81818681853997</v>
      </c>
      <c r="H88" s="137"/>
      <c r="I88" s="137"/>
      <c r="J88" s="137"/>
      <c r="K88" s="137"/>
      <c r="L88" s="137"/>
      <c r="M88" s="137"/>
      <c r="N88" s="137"/>
      <c r="O88" s="137"/>
      <c r="P88" s="137"/>
      <c r="Q88" s="137"/>
    </row>
    <row r="89" spans="1:17" ht="14.5" outlineLevel="1" x14ac:dyDescent="0.35">
      <c r="A89" s="14" t="s">
        <v>51</v>
      </c>
      <c r="B89" s="235">
        <f t="shared" ref="B89:G89" si="14">B$90+B$98+B$106</f>
        <v>9.3528146082500001</v>
      </c>
      <c r="C89" s="235">
        <f t="shared" si="14"/>
        <v>32.237360687399999</v>
      </c>
      <c r="D89" s="235">
        <f t="shared" si="14"/>
        <v>49.038826509239996</v>
      </c>
      <c r="E89" s="235">
        <f t="shared" si="14"/>
        <v>72.197931313059996</v>
      </c>
      <c r="F89" s="235">
        <f t="shared" si="14"/>
        <v>68.798719139520003</v>
      </c>
      <c r="G89" s="235">
        <f t="shared" si="14"/>
        <v>70.031251152829995</v>
      </c>
      <c r="H89" s="137"/>
      <c r="I89" s="137"/>
      <c r="J89" s="137"/>
      <c r="K89" s="137"/>
      <c r="L89" s="137"/>
      <c r="M89" s="137"/>
      <c r="N89" s="137"/>
      <c r="O89" s="137"/>
      <c r="P89" s="137"/>
      <c r="Q89" s="137"/>
    </row>
    <row r="90" spans="1:17" outlineLevel="2" x14ac:dyDescent="0.3">
      <c r="A90" s="69" t="s">
        <v>200</v>
      </c>
      <c r="B90" s="56">
        <f t="shared" ref="B90:G90" si="15">SUM(B$91:B$97)</f>
        <v>4.1880116000000003</v>
      </c>
      <c r="C90" s="56">
        <f t="shared" si="15"/>
        <v>24.3868166</v>
      </c>
      <c r="D90" s="56">
        <f t="shared" si="15"/>
        <v>16.928416600000002</v>
      </c>
      <c r="E90" s="56">
        <f t="shared" si="15"/>
        <v>11.847416600000001</v>
      </c>
      <c r="F90" s="56">
        <f t="shared" si="15"/>
        <v>7.9750116000000002</v>
      </c>
      <c r="G90" s="56">
        <f t="shared" si="15"/>
        <v>7.9750116000000002</v>
      </c>
      <c r="H90" s="137"/>
      <c r="I90" s="137"/>
      <c r="J90" s="137"/>
      <c r="K90" s="137"/>
      <c r="L90" s="137"/>
      <c r="M90" s="137"/>
      <c r="N90" s="137"/>
      <c r="O90" s="137"/>
      <c r="P90" s="137"/>
      <c r="Q90" s="137"/>
    </row>
    <row r="91" spans="1:17" outlineLevel="3" x14ac:dyDescent="0.3">
      <c r="A91" s="234" t="s">
        <v>113</v>
      </c>
      <c r="B91" s="252">
        <v>1.1600000000000001E-5</v>
      </c>
      <c r="C91" s="252">
        <v>1.1600000000000001E-5</v>
      </c>
      <c r="D91" s="252">
        <v>1.1600000000000001E-5</v>
      </c>
      <c r="E91" s="252">
        <v>1.1600000000000001E-5</v>
      </c>
      <c r="F91" s="252">
        <v>1.1600000000000001E-5</v>
      </c>
      <c r="G91" s="252">
        <v>1.1600000000000001E-5</v>
      </c>
      <c r="H91" s="137"/>
      <c r="I91" s="137"/>
      <c r="J91" s="137"/>
      <c r="K91" s="137"/>
      <c r="L91" s="137"/>
      <c r="M91" s="137"/>
      <c r="N91" s="137"/>
      <c r="O91" s="137"/>
      <c r="P91" s="137"/>
      <c r="Q91" s="137"/>
    </row>
    <row r="92" spans="1:17" outlineLevel="3" x14ac:dyDescent="0.3">
      <c r="A92" s="234" t="s">
        <v>76</v>
      </c>
      <c r="B92" s="252">
        <v>2.1880000000000002</v>
      </c>
      <c r="C92" s="252">
        <v>3.4750000000000001</v>
      </c>
      <c r="D92" s="252">
        <v>3.4750000000000001</v>
      </c>
      <c r="E92" s="252">
        <v>3.4750000000000001</v>
      </c>
      <c r="F92" s="252">
        <v>2.4750000000000001</v>
      </c>
      <c r="G92" s="252">
        <v>2.4750000000000001</v>
      </c>
      <c r="H92" s="137"/>
      <c r="I92" s="137"/>
      <c r="J92" s="137"/>
      <c r="K92" s="137"/>
      <c r="L92" s="137"/>
      <c r="M92" s="137"/>
      <c r="N92" s="137"/>
      <c r="O92" s="137"/>
      <c r="P92" s="137"/>
      <c r="Q92" s="137"/>
    </row>
    <row r="93" spans="1:17" outlineLevel="3" x14ac:dyDescent="0.3">
      <c r="A93" s="234" t="s">
        <v>1</v>
      </c>
      <c r="B93" s="252">
        <v>2</v>
      </c>
      <c r="C93" s="252">
        <v>1.6763999999999999</v>
      </c>
      <c r="D93" s="252">
        <v>0</v>
      </c>
      <c r="E93" s="252">
        <v>0</v>
      </c>
      <c r="F93" s="252">
        <v>0</v>
      </c>
      <c r="G93" s="252">
        <v>0</v>
      </c>
      <c r="H93" s="137"/>
      <c r="I93" s="137"/>
      <c r="J93" s="137"/>
      <c r="K93" s="137"/>
      <c r="L93" s="137"/>
      <c r="M93" s="137"/>
      <c r="N93" s="137"/>
      <c r="O93" s="137"/>
      <c r="P93" s="137"/>
      <c r="Q93" s="137"/>
    </row>
    <row r="94" spans="1:17" outlineLevel="3" x14ac:dyDescent="0.3">
      <c r="A94" s="234" t="s">
        <v>194</v>
      </c>
      <c r="B94" s="252">
        <v>0</v>
      </c>
      <c r="C94" s="252">
        <v>10.863</v>
      </c>
      <c r="D94" s="252">
        <v>5.0810000000000004</v>
      </c>
      <c r="E94" s="252">
        <v>0</v>
      </c>
      <c r="F94" s="252">
        <v>0</v>
      </c>
      <c r="G94" s="252">
        <v>0</v>
      </c>
      <c r="H94" s="137"/>
      <c r="I94" s="137"/>
      <c r="J94" s="137"/>
      <c r="K94" s="137"/>
      <c r="L94" s="137"/>
      <c r="M94" s="137"/>
      <c r="N94" s="137"/>
      <c r="O94" s="137"/>
      <c r="P94" s="137"/>
      <c r="Q94" s="137"/>
    </row>
    <row r="95" spans="1:17" outlineLevel="3" x14ac:dyDescent="0.3">
      <c r="A95" s="234" t="s">
        <v>107</v>
      </c>
      <c r="B95" s="252">
        <v>0</v>
      </c>
      <c r="C95" s="252">
        <v>2.8724050000000001</v>
      </c>
      <c r="D95" s="252">
        <v>2.8724050000000001</v>
      </c>
      <c r="E95" s="252">
        <v>2.8724050000000001</v>
      </c>
      <c r="F95" s="252">
        <v>0</v>
      </c>
      <c r="G95" s="252">
        <v>0</v>
      </c>
      <c r="H95" s="137"/>
      <c r="I95" s="137"/>
      <c r="J95" s="137"/>
      <c r="K95" s="137"/>
      <c r="L95" s="137"/>
      <c r="M95" s="137"/>
      <c r="N95" s="137"/>
      <c r="O95" s="137"/>
      <c r="P95" s="137"/>
      <c r="Q95" s="137"/>
    </row>
    <row r="96" spans="1:17" outlineLevel="3" x14ac:dyDescent="0.3">
      <c r="A96" s="234" t="s">
        <v>164</v>
      </c>
      <c r="B96" s="252">
        <v>0</v>
      </c>
      <c r="C96" s="252">
        <v>3.5</v>
      </c>
      <c r="D96" s="252">
        <v>3.5</v>
      </c>
      <c r="E96" s="252">
        <v>3.5</v>
      </c>
      <c r="F96" s="252">
        <v>3.5</v>
      </c>
      <c r="G96" s="252">
        <v>3.5</v>
      </c>
      <c r="H96" s="137"/>
      <c r="I96" s="137"/>
      <c r="J96" s="137"/>
      <c r="K96" s="137"/>
      <c r="L96" s="137"/>
      <c r="M96" s="137"/>
      <c r="N96" s="137"/>
      <c r="O96" s="137"/>
      <c r="P96" s="137"/>
      <c r="Q96" s="137"/>
    </row>
    <row r="97" spans="1:17" outlineLevel="3" x14ac:dyDescent="0.3">
      <c r="A97" s="234" t="s">
        <v>0</v>
      </c>
      <c r="B97" s="252">
        <v>0</v>
      </c>
      <c r="C97" s="252">
        <v>2</v>
      </c>
      <c r="D97" s="252">
        <v>2</v>
      </c>
      <c r="E97" s="252">
        <v>2</v>
      </c>
      <c r="F97" s="252">
        <v>2</v>
      </c>
      <c r="G97" s="252">
        <v>2</v>
      </c>
      <c r="H97" s="137"/>
      <c r="I97" s="137"/>
      <c r="J97" s="137"/>
      <c r="K97" s="137"/>
      <c r="L97" s="137"/>
      <c r="M97" s="137"/>
      <c r="N97" s="137"/>
      <c r="O97" s="137"/>
      <c r="P97" s="137"/>
      <c r="Q97" s="137"/>
    </row>
    <row r="98" spans="1:17" outlineLevel="2" x14ac:dyDescent="0.3">
      <c r="A98" s="69" t="s">
        <v>118</v>
      </c>
      <c r="B98" s="56">
        <f t="shared" ref="B98:G98" si="16">SUM(B$99:B$105)</f>
        <v>5.1638483582500001</v>
      </c>
      <c r="C98" s="56">
        <f t="shared" si="16"/>
        <v>7.8495894374000006</v>
      </c>
      <c r="D98" s="56">
        <f t="shared" si="16"/>
        <v>32.109455259240001</v>
      </c>
      <c r="E98" s="56">
        <f t="shared" si="16"/>
        <v>60.349560063059997</v>
      </c>
      <c r="F98" s="56">
        <f t="shared" si="16"/>
        <v>60.822752889520004</v>
      </c>
      <c r="G98" s="56">
        <f t="shared" si="16"/>
        <v>62.055284902829996</v>
      </c>
      <c r="H98" s="137"/>
      <c r="I98" s="137"/>
      <c r="J98" s="137"/>
      <c r="K98" s="137"/>
      <c r="L98" s="137"/>
      <c r="M98" s="137"/>
      <c r="N98" s="137"/>
      <c r="O98" s="137"/>
      <c r="P98" s="137"/>
      <c r="Q98" s="137"/>
    </row>
    <row r="99" spans="1:17" outlineLevel="3" x14ac:dyDescent="0.3">
      <c r="A99" s="234" t="s">
        <v>143</v>
      </c>
      <c r="B99" s="252">
        <v>5.8776307889999997E-2</v>
      </c>
      <c r="C99" s="252">
        <v>1.0434432467899999</v>
      </c>
      <c r="D99" s="252">
        <v>4.3504301856599996</v>
      </c>
      <c r="E99" s="252">
        <v>4.2835835157500002</v>
      </c>
      <c r="F99" s="252">
        <v>3.58431738666</v>
      </c>
      <c r="G99" s="252">
        <v>2.9875688828999998</v>
      </c>
      <c r="H99" s="137"/>
      <c r="I99" s="137"/>
      <c r="J99" s="137"/>
      <c r="K99" s="137"/>
      <c r="L99" s="137"/>
      <c r="M99" s="137"/>
      <c r="N99" s="137"/>
      <c r="O99" s="137"/>
      <c r="P99" s="137"/>
      <c r="Q99" s="137"/>
    </row>
    <row r="100" spans="1:17" outlineLevel="3" x14ac:dyDescent="0.3">
      <c r="A100" s="234" t="s">
        <v>128</v>
      </c>
      <c r="B100" s="252">
        <v>0</v>
      </c>
      <c r="C100" s="252">
        <v>0</v>
      </c>
      <c r="D100" s="252">
        <v>0.3546166</v>
      </c>
      <c r="E100" s="252">
        <v>0.47539179999999998</v>
      </c>
      <c r="F100" s="252">
        <v>0.43890773350000001</v>
      </c>
      <c r="G100" s="252">
        <v>0.35698086722</v>
      </c>
      <c r="H100" s="137"/>
      <c r="I100" s="137"/>
      <c r="J100" s="137"/>
      <c r="K100" s="137"/>
      <c r="L100" s="137"/>
      <c r="M100" s="137"/>
      <c r="N100" s="137"/>
      <c r="O100" s="137"/>
      <c r="P100" s="137"/>
      <c r="Q100" s="137"/>
    </row>
    <row r="101" spans="1:17" outlineLevel="3" x14ac:dyDescent="0.3">
      <c r="A101" s="234" t="s">
        <v>202</v>
      </c>
      <c r="B101" s="252">
        <v>0</v>
      </c>
      <c r="C101" s="252">
        <v>0</v>
      </c>
      <c r="D101" s="252">
        <v>0.27278200000000002</v>
      </c>
      <c r="E101" s="252">
        <v>0.36568600000000001</v>
      </c>
      <c r="F101" s="252">
        <v>0.33762133300000002</v>
      </c>
      <c r="G101" s="252">
        <v>0.27460066557000001</v>
      </c>
      <c r="H101" s="137"/>
      <c r="I101" s="137"/>
      <c r="J101" s="137"/>
      <c r="K101" s="137"/>
      <c r="L101" s="137"/>
      <c r="M101" s="137"/>
      <c r="N101" s="137"/>
      <c r="O101" s="137"/>
      <c r="P101" s="137"/>
      <c r="Q101" s="137"/>
    </row>
    <row r="102" spans="1:17" outlineLevel="3" x14ac:dyDescent="0.3">
      <c r="A102" s="234" t="s">
        <v>185</v>
      </c>
      <c r="B102" s="252">
        <v>0</v>
      </c>
      <c r="C102" s="252">
        <v>0</v>
      </c>
      <c r="D102" s="252">
        <v>0.38189479999999998</v>
      </c>
      <c r="E102" s="252">
        <v>0.51196039999999998</v>
      </c>
      <c r="F102" s="252">
        <v>0.47266986649999998</v>
      </c>
      <c r="G102" s="252">
        <v>0.38444093278000002</v>
      </c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</row>
    <row r="103" spans="1:17" outlineLevel="3" x14ac:dyDescent="0.3">
      <c r="A103" s="234" t="s">
        <v>63</v>
      </c>
      <c r="B103" s="252">
        <v>1.75162567326</v>
      </c>
      <c r="C103" s="252">
        <v>1.9796968365100001</v>
      </c>
      <c r="D103" s="252">
        <v>10.60962944519</v>
      </c>
      <c r="E103" s="252">
        <v>12.3806687687</v>
      </c>
      <c r="F103" s="252">
        <v>11.39334056433</v>
      </c>
      <c r="G103" s="252">
        <v>14.62591897767</v>
      </c>
      <c r="H103" s="137"/>
      <c r="I103" s="137"/>
      <c r="J103" s="137"/>
      <c r="K103" s="137"/>
      <c r="L103" s="137"/>
      <c r="M103" s="137"/>
      <c r="N103" s="137"/>
      <c r="O103" s="137"/>
      <c r="P103" s="137"/>
      <c r="Q103" s="137"/>
    </row>
    <row r="104" spans="1:17" outlineLevel="3" x14ac:dyDescent="0.3">
      <c r="A104" s="234" t="s">
        <v>182</v>
      </c>
      <c r="B104" s="252">
        <v>3.3534463771</v>
      </c>
      <c r="C104" s="252">
        <v>4.8264493541000002</v>
      </c>
      <c r="D104" s="252">
        <v>12.514342159670001</v>
      </c>
      <c r="E104" s="252">
        <v>13.93794200916</v>
      </c>
      <c r="F104" s="252">
        <v>13.171333369219999</v>
      </c>
      <c r="G104" s="252">
        <v>12.07308847749</v>
      </c>
      <c r="H104" s="137"/>
      <c r="I104" s="137"/>
      <c r="J104" s="137"/>
      <c r="K104" s="137"/>
      <c r="L104" s="137"/>
      <c r="M104" s="137"/>
      <c r="N104" s="137"/>
      <c r="O104" s="137"/>
      <c r="P104" s="137"/>
      <c r="Q104" s="137"/>
    </row>
    <row r="105" spans="1:17" outlineLevel="3" x14ac:dyDescent="0.3">
      <c r="A105" s="234" t="s">
        <v>215</v>
      </c>
      <c r="B105" s="252">
        <v>0</v>
      </c>
      <c r="C105" s="252">
        <v>0</v>
      </c>
      <c r="D105" s="252">
        <v>3.62576006872</v>
      </c>
      <c r="E105" s="252">
        <v>28.394327569449999</v>
      </c>
      <c r="F105" s="252">
        <v>31.42456263631</v>
      </c>
      <c r="G105" s="252">
        <v>31.3526860992</v>
      </c>
      <c r="H105" s="137"/>
      <c r="I105" s="137"/>
      <c r="J105" s="137"/>
      <c r="K105" s="137"/>
      <c r="L105" s="137"/>
      <c r="M105" s="137"/>
      <c r="N105" s="137"/>
      <c r="O105" s="137"/>
      <c r="P105" s="137"/>
      <c r="Q105" s="137"/>
    </row>
    <row r="106" spans="1:17" outlineLevel="2" x14ac:dyDescent="0.3">
      <c r="A106" s="69" t="s">
        <v>141</v>
      </c>
      <c r="B106" s="56">
        <f t="shared" ref="B106:G106" si="17">SUM(B$107:B$107)</f>
        <v>9.5465000000000003E-4</v>
      </c>
      <c r="C106" s="56">
        <f t="shared" si="17"/>
        <v>9.5465000000000003E-4</v>
      </c>
      <c r="D106" s="56">
        <f t="shared" si="17"/>
        <v>9.5465000000000003E-4</v>
      </c>
      <c r="E106" s="56">
        <f t="shared" si="17"/>
        <v>9.5465000000000003E-4</v>
      </c>
      <c r="F106" s="56">
        <f t="shared" si="17"/>
        <v>9.5465000000000003E-4</v>
      </c>
      <c r="G106" s="56">
        <f t="shared" si="17"/>
        <v>9.5465000000000003E-4</v>
      </c>
      <c r="H106" s="137"/>
      <c r="I106" s="137"/>
      <c r="J106" s="137"/>
      <c r="K106" s="137"/>
      <c r="L106" s="137"/>
      <c r="M106" s="137"/>
      <c r="N106" s="137"/>
      <c r="O106" s="137"/>
      <c r="P106" s="137"/>
      <c r="Q106" s="137"/>
    </row>
    <row r="107" spans="1:17" outlineLevel="3" x14ac:dyDescent="0.3">
      <c r="A107" s="234" t="s">
        <v>69</v>
      </c>
      <c r="B107" s="252">
        <v>9.5465000000000003E-4</v>
      </c>
      <c r="C107" s="252">
        <v>9.5465000000000003E-4</v>
      </c>
      <c r="D107" s="252">
        <v>9.5465000000000003E-4</v>
      </c>
      <c r="E107" s="252">
        <v>9.5465000000000003E-4</v>
      </c>
      <c r="F107" s="252">
        <v>9.5465000000000003E-4</v>
      </c>
      <c r="G107" s="252">
        <v>9.5465000000000003E-4</v>
      </c>
      <c r="H107" s="137"/>
      <c r="I107" s="137"/>
      <c r="J107" s="137"/>
      <c r="K107" s="137"/>
      <c r="L107" s="137"/>
      <c r="M107" s="137"/>
      <c r="N107" s="137"/>
      <c r="O107" s="137"/>
      <c r="P107" s="137"/>
      <c r="Q107" s="137"/>
    </row>
    <row r="108" spans="1:17" ht="14.5" outlineLevel="1" x14ac:dyDescent="0.35">
      <c r="A108" s="14" t="s">
        <v>62</v>
      </c>
      <c r="B108" s="235">
        <f t="shared" ref="B108:G108" si="18">B$109+B$116+B$118+B$125+B$128</f>
        <v>227.57395387564003</v>
      </c>
      <c r="C108" s="235">
        <f t="shared" si="18"/>
        <v>260.41286292419005</v>
      </c>
      <c r="D108" s="235">
        <f t="shared" si="18"/>
        <v>260.30123283402003</v>
      </c>
      <c r="E108" s="235">
        <f t="shared" si="18"/>
        <v>288.11849460006999</v>
      </c>
      <c r="F108" s="235">
        <f t="shared" si="18"/>
        <v>262.61625882744994</v>
      </c>
      <c r="G108" s="235">
        <f t="shared" si="18"/>
        <v>222.78693566570999</v>
      </c>
      <c r="H108" s="137"/>
      <c r="I108" s="137"/>
      <c r="J108" s="137"/>
      <c r="K108" s="137"/>
      <c r="L108" s="137"/>
      <c r="M108" s="137"/>
      <c r="N108" s="137"/>
      <c r="O108" s="137"/>
      <c r="P108" s="137"/>
      <c r="Q108" s="137"/>
    </row>
    <row r="109" spans="1:17" outlineLevel="2" x14ac:dyDescent="0.3">
      <c r="A109" s="69" t="s">
        <v>177</v>
      </c>
      <c r="B109" s="56">
        <f t="shared" ref="B109:G109" si="19">SUM(B$110:B$115)</f>
        <v>190.85308737639002</v>
      </c>
      <c r="C109" s="56">
        <f t="shared" si="19"/>
        <v>221.66375750545001</v>
      </c>
      <c r="D109" s="56">
        <f t="shared" si="19"/>
        <v>186.07907645544</v>
      </c>
      <c r="E109" s="56">
        <f t="shared" si="19"/>
        <v>191.11922107044998</v>
      </c>
      <c r="F109" s="56">
        <f t="shared" si="19"/>
        <v>160.59882259232</v>
      </c>
      <c r="G109" s="56">
        <f t="shared" si="19"/>
        <v>141.21508677199</v>
      </c>
      <c r="H109" s="137"/>
      <c r="I109" s="137"/>
      <c r="J109" s="137"/>
      <c r="K109" s="137"/>
      <c r="L109" s="137"/>
      <c r="M109" s="137"/>
      <c r="N109" s="137"/>
      <c r="O109" s="137"/>
      <c r="P109" s="137"/>
      <c r="Q109" s="137"/>
    </row>
    <row r="110" spans="1:17" outlineLevel="3" x14ac:dyDescent="0.3">
      <c r="A110" s="234" t="s">
        <v>65</v>
      </c>
      <c r="B110" s="252">
        <v>2.6421999999999999</v>
      </c>
      <c r="C110" s="252">
        <v>6.9479199999999999</v>
      </c>
      <c r="D110" s="252">
        <v>9.2767800000000005</v>
      </c>
      <c r="E110" s="252">
        <v>11.6853</v>
      </c>
      <c r="F110" s="252">
        <v>12.662369999999999</v>
      </c>
      <c r="G110" s="252">
        <v>13.711349999999999</v>
      </c>
      <c r="H110" s="137"/>
      <c r="I110" s="137"/>
      <c r="J110" s="137"/>
      <c r="K110" s="137"/>
      <c r="L110" s="137"/>
      <c r="M110" s="137"/>
      <c r="N110" s="137"/>
      <c r="O110" s="137"/>
      <c r="P110" s="137"/>
      <c r="Q110" s="137"/>
    </row>
    <row r="111" spans="1:17" outlineLevel="3" x14ac:dyDescent="0.3">
      <c r="A111" s="234" t="s">
        <v>53</v>
      </c>
      <c r="B111" s="252">
        <v>7.9946693819899997</v>
      </c>
      <c r="C111" s="252">
        <v>10.432493581479999</v>
      </c>
      <c r="D111" s="252">
        <v>9.2797913553099995</v>
      </c>
      <c r="E111" s="252">
        <v>22.055347160010001</v>
      </c>
      <c r="F111" s="252">
        <v>42.352858176529999</v>
      </c>
      <c r="G111" s="252">
        <v>38.471466758289999</v>
      </c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</row>
    <row r="112" spans="1:17" outlineLevel="3" x14ac:dyDescent="0.3">
      <c r="A112" s="234" t="s">
        <v>98</v>
      </c>
      <c r="B112" s="252">
        <v>1.4470008299999999</v>
      </c>
      <c r="C112" s="252">
        <v>1.9025141940000001</v>
      </c>
      <c r="D112" s="252">
        <v>1.685745539</v>
      </c>
      <c r="E112" s="252">
        <v>4.0027995150000004</v>
      </c>
      <c r="F112" s="252">
        <v>4.2488582534999999</v>
      </c>
      <c r="G112" s="252">
        <v>4.4819336135799999</v>
      </c>
      <c r="H112" s="137"/>
      <c r="I112" s="137"/>
      <c r="J112" s="137"/>
      <c r="K112" s="137"/>
      <c r="L112" s="137"/>
      <c r="M112" s="137"/>
      <c r="N112" s="137"/>
      <c r="O112" s="137"/>
      <c r="P112" s="137"/>
      <c r="Q112" s="137"/>
    </row>
    <row r="113" spans="1:17" outlineLevel="3" x14ac:dyDescent="0.3">
      <c r="A113" s="234" t="s">
        <v>135</v>
      </c>
      <c r="B113" s="252">
        <v>10.8254236629</v>
      </c>
      <c r="C113" s="252">
        <v>12.66957612263</v>
      </c>
      <c r="D113" s="252">
        <v>12.77248679523</v>
      </c>
      <c r="E113" s="252">
        <v>17.16922751996</v>
      </c>
      <c r="F113" s="252">
        <v>20.401384690299999</v>
      </c>
      <c r="G113" s="252">
        <v>21.629077193330001</v>
      </c>
      <c r="H113" s="137"/>
      <c r="I113" s="137"/>
      <c r="J113" s="137"/>
      <c r="K113" s="137"/>
      <c r="L113" s="137"/>
      <c r="M113" s="137"/>
      <c r="N113" s="137"/>
      <c r="O113" s="137"/>
      <c r="P113" s="137"/>
      <c r="Q113" s="137"/>
    </row>
    <row r="114" spans="1:17" outlineLevel="3" x14ac:dyDescent="0.3">
      <c r="A114" s="234" t="s">
        <v>150</v>
      </c>
      <c r="B114" s="252">
        <v>167.94379350150001</v>
      </c>
      <c r="C114" s="252">
        <v>189.71125360734001</v>
      </c>
      <c r="D114" s="252">
        <v>153.0642727659</v>
      </c>
      <c r="E114" s="252">
        <v>136.20086235975</v>
      </c>
      <c r="F114" s="252">
        <v>80.927352987519996</v>
      </c>
      <c r="G114" s="252">
        <v>62.914482282020003</v>
      </c>
      <c r="H114" s="137"/>
      <c r="I114" s="137"/>
      <c r="J114" s="137"/>
      <c r="K114" s="137"/>
      <c r="L114" s="137"/>
      <c r="M114" s="137"/>
      <c r="N114" s="137"/>
      <c r="O114" s="137"/>
      <c r="P114" s="137"/>
      <c r="Q114" s="137"/>
    </row>
    <row r="115" spans="1:17" outlineLevel="3" x14ac:dyDescent="0.3">
      <c r="A115" s="234" t="s">
        <v>145</v>
      </c>
      <c r="B115" s="252">
        <v>0</v>
      </c>
      <c r="C115" s="252">
        <v>0</v>
      </c>
      <c r="D115" s="252">
        <v>0</v>
      </c>
      <c r="E115" s="252">
        <v>5.6845157299999999E-3</v>
      </c>
      <c r="F115" s="252">
        <v>5.99848447E-3</v>
      </c>
      <c r="G115" s="252">
        <v>6.7769247699999997E-3</v>
      </c>
      <c r="H115" s="137"/>
      <c r="I115" s="137"/>
      <c r="J115" s="137"/>
      <c r="K115" s="137"/>
      <c r="L115" s="137"/>
      <c r="M115" s="137"/>
      <c r="N115" s="137"/>
      <c r="O115" s="137"/>
      <c r="P115" s="137"/>
      <c r="Q115" s="137"/>
    </row>
    <row r="116" spans="1:17" outlineLevel="2" x14ac:dyDescent="0.3">
      <c r="A116" s="69" t="s">
        <v>45</v>
      </c>
      <c r="B116" s="56">
        <f t="shared" ref="B116:G116" si="20">SUM(B$117:B$117)</f>
        <v>0</v>
      </c>
      <c r="C116" s="56">
        <f t="shared" si="20"/>
        <v>0</v>
      </c>
      <c r="D116" s="56">
        <f t="shared" si="20"/>
        <v>0</v>
      </c>
      <c r="E116" s="56">
        <f t="shared" si="20"/>
        <v>0</v>
      </c>
      <c r="F116" s="56">
        <f t="shared" si="20"/>
        <v>1.1284923625100001</v>
      </c>
      <c r="G116" s="56">
        <f t="shared" si="20"/>
        <v>1.4338548283100001</v>
      </c>
      <c r="H116" s="137"/>
      <c r="I116" s="137"/>
      <c r="J116" s="137"/>
      <c r="K116" s="137"/>
      <c r="L116" s="137"/>
      <c r="M116" s="137"/>
      <c r="N116" s="137"/>
      <c r="O116" s="137"/>
      <c r="P116" s="137"/>
      <c r="Q116" s="137"/>
    </row>
    <row r="117" spans="1:17" outlineLevel="3" x14ac:dyDescent="0.3">
      <c r="A117" s="234" t="s">
        <v>52</v>
      </c>
      <c r="B117" s="252">
        <v>0</v>
      </c>
      <c r="C117" s="252">
        <v>0</v>
      </c>
      <c r="D117" s="252">
        <v>0</v>
      </c>
      <c r="E117" s="252">
        <v>0</v>
      </c>
      <c r="F117" s="252">
        <v>1.1284923625100001</v>
      </c>
      <c r="G117" s="252">
        <v>1.4338548283100001</v>
      </c>
      <c r="H117" s="137"/>
      <c r="I117" s="137"/>
      <c r="J117" s="137"/>
      <c r="K117" s="137"/>
      <c r="L117" s="137"/>
      <c r="M117" s="137"/>
      <c r="N117" s="137"/>
      <c r="O117" s="137"/>
      <c r="P117" s="137"/>
      <c r="Q117" s="137"/>
    </row>
    <row r="118" spans="1:17" outlineLevel="2" x14ac:dyDescent="0.3">
      <c r="A118" s="69" t="s">
        <v>225</v>
      </c>
      <c r="B118" s="56">
        <f t="shared" ref="B118:G118" si="21">SUM(B$119:B$124)</f>
        <v>34.05327729071</v>
      </c>
      <c r="C118" s="56">
        <f t="shared" si="21"/>
        <v>35.432484333830004</v>
      </c>
      <c r="D118" s="56">
        <f t="shared" si="21"/>
        <v>29.513522327330001</v>
      </c>
      <c r="E118" s="56">
        <f t="shared" si="21"/>
        <v>37.268544666909996</v>
      </c>
      <c r="F118" s="56">
        <f t="shared" si="21"/>
        <v>38.815441697280001</v>
      </c>
      <c r="G118" s="56">
        <f t="shared" si="21"/>
        <v>41.638755257810004</v>
      </c>
      <c r="H118" s="137"/>
      <c r="I118" s="137"/>
      <c r="J118" s="137"/>
      <c r="K118" s="137"/>
      <c r="L118" s="137"/>
      <c r="M118" s="137"/>
      <c r="N118" s="137"/>
      <c r="O118" s="137"/>
      <c r="P118" s="137"/>
      <c r="Q118" s="137"/>
    </row>
    <row r="119" spans="1:17" outlineLevel="3" x14ac:dyDescent="0.3">
      <c r="A119" s="234" t="s">
        <v>156</v>
      </c>
      <c r="B119" s="252">
        <v>3.43046205458</v>
      </c>
      <c r="C119" s="252">
        <v>4.9365827108299998</v>
      </c>
      <c r="D119" s="252">
        <v>4.4761919675000001</v>
      </c>
      <c r="E119" s="252">
        <v>6.8946523524199996</v>
      </c>
      <c r="F119" s="252">
        <v>7.4799616972800003</v>
      </c>
      <c r="G119" s="252">
        <v>7.6569227578100003</v>
      </c>
      <c r="H119" s="137"/>
      <c r="I119" s="137"/>
      <c r="J119" s="137"/>
      <c r="K119" s="137"/>
      <c r="L119" s="137"/>
      <c r="M119" s="137"/>
      <c r="N119" s="137"/>
      <c r="O119" s="137"/>
      <c r="P119" s="137"/>
      <c r="Q119" s="137"/>
    </row>
    <row r="120" spans="1:17" outlineLevel="3" x14ac:dyDescent="0.3">
      <c r="A120" s="234" t="s">
        <v>50</v>
      </c>
      <c r="B120" s="252">
        <v>0.71897552226000006</v>
      </c>
      <c r="C120" s="252">
        <v>0.80757162299999996</v>
      </c>
      <c r="D120" s="252">
        <v>0.48695035983000001</v>
      </c>
      <c r="E120" s="252">
        <v>0.20479731448999999</v>
      </c>
      <c r="F120" s="252">
        <v>0</v>
      </c>
      <c r="G120" s="252">
        <v>0</v>
      </c>
      <c r="H120" s="137"/>
      <c r="I120" s="137"/>
      <c r="J120" s="137"/>
      <c r="K120" s="137"/>
      <c r="L120" s="137"/>
      <c r="M120" s="137"/>
      <c r="N120" s="137"/>
      <c r="O120" s="137"/>
      <c r="P120" s="137"/>
      <c r="Q120" s="137"/>
    </row>
    <row r="121" spans="1:17" outlineLevel="3" x14ac:dyDescent="0.3">
      <c r="A121" s="234" t="s">
        <v>127</v>
      </c>
      <c r="B121" s="252">
        <v>0.22458699762000001</v>
      </c>
      <c r="C121" s="252">
        <v>0</v>
      </c>
      <c r="D121" s="252">
        <v>0</v>
      </c>
      <c r="E121" s="252">
        <v>0</v>
      </c>
      <c r="F121" s="252">
        <v>0</v>
      </c>
      <c r="G121" s="252">
        <v>0</v>
      </c>
      <c r="H121" s="137"/>
      <c r="I121" s="137"/>
      <c r="J121" s="137"/>
      <c r="K121" s="137"/>
      <c r="L121" s="137"/>
      <c r="M121" s="137"/>
      <c r="N121" s="137"/>
      <c r="O121" s="137"/>
      <c r="P121" s="137"/>
      <c r="Q121" s="137"/>
    </row>
    <row r="122" spans="1:17" outlineLevel="3" x14ac:dyDescent="0.3">
      <c r="A122" s="234" t="s">
        <v>153</v>
      </c>
      <c r="B122" s="252">
        <v>0.48319847999999999</v>
      </c>
      <c r="C122" s="252">
        <v>0</v>
      </c>
      <c r="D122" s="252">
        <v>0</v>
      </c>
      <c r="E122" s="252">
        <v>0</v>
      </c>
      <c r="F122" s="252">
        <v>0</v>
      </c>
      <c r="G122" s="252">
        <v>0</v>
      </c>
      <c r="H122" s="137"/>
      <c r="I122" s="137"/>
      <c r="J122" s="137"/>
      <c r="K122" s="137"/>
      <c r="L122" s="137"/>
      <c r="M122" s="137"/>
      <c r="N122" s="137"/>
      <c r="O122" s="137"/>
      <c r="P122" s="137"/>
      <c r="Q122" s="137"/>
    </row>
    <row r="123" spans="1:17" outlineLevel="3" x14ac:dyDescent="0.3">
      <c r="A123" s="234" t="s">
        <v>122</v>
      </c>
      <c r="B123" s="252">
        <v>28.423439999999999</v>
      </c>
      <c r="C123" s="252">
        <v>29.688330000000001</v>
      </c>
      <c r="D123" s="252">
        <v>24.550380000000001</v>
      </c>
      <c r="E123" s="252">
        <v>30.169094999999999</v>
      </c>
      <c r="F123" s="252">
        <v>31.33548</v>
      </c>
      <c r="G123" s="252">
        <v>33.981832500000003</v>
      </c>
      <c r="H123" s="137"/>
      <c r="I123" s="137"/>
      <c r="J123" s="137"/>
      <c r="K123" s="137"/>
      <c r="L123" s="137"/>
      <c r="M123" s="137"/>
      <c r="N123" s="137"/>
      <c r="O123" s="137"/>
      <c r="P123" s="137"/>
      <c r="Q123" s="137"/>
    </row>
    <row r="124" spans="1:17" outlineLevel="3" x14ac:dyDescent="0.3">
      <c r="A124" s="234" t="s">
        <v>108</v>
      </c>
      <c r="B124" s="252">
        <v>0.77261423625000003</v>
      </c>
      <c r="C124" s="252">
        <v>0</v>
      </c>
      <c r="D124" s="252">
        <v>0</v>
      </c>
      <c r="E124" s="252">
        <v>0</v>
      </c>
      <c r="F124" s="252">
        <v>0</v>
      </c>
      <c r="G124" s="252">
        <v>0</v>
      </c>
      <c r="H124" s="137"/>
      <c r="I124" s="137"/>
      <c r="J124" s="137"/>
      <c r="K124" s="137"/>
      <c r="L124" s="137"/>
      <c r="M124" s="137"/>
      <c r="N124" s="137"/>
      <c r="O124" s="137"/>
      <c r="P124" s="137"/>
      <c r="Q124" s="137"/>
    </row>
    <row r="125" spans="1:17" outlineLevel="2" x14ac:dyDescent="0.3">
      <c r="A125" s="69" t="s">
        <v>54</v>
      </c>
      <c r="B125" s="56">
        <f t="shared" ref="B125:G125" si="22">SUM(B$126:B$127)</f>
        <v>0</v>
      </c>
      <c r="C125" s="56">
        <f t="shared" si="22"/>
        <v>0</v>
      </c>
      <c r="D125" s="56">
        <f t="shared" si="22"/>
        <v>41.599254999999999</v>
      </c>
      <c r="E125" s="56">
        <f t="shared" si="22"/>
        <v>55.767115000000004</v>
      </c>
      <c r="F125" s="56">
        <f t="shared" si="22"/>
        <v>57.923159999999996</v>
      </c>
      <c r="G125" s="56">
        <f t="shared" si="22"/>
        <v>33.981832500000003</v>
      </c>
      <c r="H125" s="137"/>
      <c r="I125" s="137"/>
      <c r="J125" s="137"/>
      <c r="K125" s="137"/>
      <c r="L125" s="137"/>
      <c r="M125" s="137"/>
      <c r="N125" s="137"/>
      <c r="O125" s="137"/>
      <c r="P125" s="137"/>
      <c r="Q125" s="137"/>
    </row>
    <row r="126" spans="1:17" outlineLevel="3" x14ac:dyDescent="0.3">
      <c r="A126" s="234" t="s">
        <v>104</v>
      </c>
      <c r="B126" s="252">
        <v>0</v>
      </c>
      <c r="C126" s="252">
        <v>0</v>
      </c>
      <c r="D126" s="252">
        <v>19.094740000000002</v>
      </c>
      <c r="E126" s="252">
        <v>25.598020000000002</v>
      </c>
      <c r="F126" s="252">
        <v>26.587679999999999</v>
      </c>
      <c r="G126" s="252">
        <v>0</v>
      </c>
      <c r="H126" s="137"/>
      <c r="I126" s="137"/>
      <c r="J126" s="137"/>
      <c r="K126" s="137"/>
      <c r="L126" s="137"/>
      <c r="M126" s="137"/>
      <c r="N126" s="137"/>
      <c r="O126" s="137"/>
      <c r="P126" s="137"/>
      <c r="Q126" s="137"/>
    </row>
    <row r="127" spans="1:17" outlineLevel="3" x14ac:dyDescent="0.3">
      <c r="A127" s="234" t="s">
        <v>103</v>
      </c>
      <c r="B127" s="252">
        <v>0</v>
      </c>
      <c r="C127" s="252">
        <v>0</v>
      </c>
      <c r="D127" s="252">
        <v>22.504515000000001</v>
      </c>
      <c r="E127" s="252">
        <v>30.169094999999999</v>
      </c>
      <c r="F127" s="252">
        <v>31.33548</v>
      </c>
      <c r="G127" s="252">
        <v>33.981832500000003</v>
      </c>
      <c r="H127" s="137"/>
      <c r="I127" s="137"/>
      <c r="J127" s="137"/>
      <c r="K127" s="137"/>
      <c r="L127" s="137"/>
      <c r="M127" s="137"/>
      <c r="N127" s="137"/>
      <c r="O127" s="137"/>
      <c r="P127" s="137"/>
      <c r="Q127" s="137"/>
    </row>
    <row r="128" spans="1:17" outlineLevel="2" x14ac:dyDescent="0.3">
      <c r="A128" s="69" t="s">
        <v>180</v>
      </c>
      <c r="B128" s="56">
        <f t="shared" ref="B128:G128" si="23">SUM(B$129:B$129)</f>
        <v>2.6675892085399999</v>
      </c>
      <c r="C128" s="56">
        <f t="shared" si="23"/>
        <v>3.31662108491</v>
      </c>
      <c r="D128" s="56">
        <f t="shared" si="23"/>
        <v>3.1093790512499999</v>
      </c>
      <c r="E128" s="56">
        <f t="shared" si="23"/>
        <v>3.9636138627099999</v>
      </c>
      <c r="F128" s="56">
        <f t="shared" si="23"/>
        <v>4.1503421753399996</v>
      </c>
      <c r="G128" s="56">
        <f t="shared" si="23"/>
        <v>4.5174063075999999</v>
      </c>
      <c r="H128" s="137"/>
      <c r="I128" s="137"/>
      <c r="J128" s="137"/>
      <c r="K128" s="137"/>
      <c r="L128" s="137"/>
      <c r="M128" s="137"/>
      <c r="N128" s="137"/>
      <c r="O128" s="137"/>
      <c r="P128" s="137"/>
      <c r="Q128" s="137"/>
    </row>
    <row r="129" spans="1:17" outlineLevel="3" x14ac:dyDescent="0.3">
      <c r="A129" s="234" t="s">
        <v>150</v>
      </c>
      <c r="B129" s="252">
        <v>2.6675892085399999</v>
      </c>
      <c r="C129" s="252">
        <v>3.31662108491</v>
      </c>
      <c r="D129" s="252">
        <v>3.1093790512499999</v>
      </c>
      <c r="E129" s="252">
        <v>3.9636138627099999</v>
      </c>
      <c r="F129" s="252">
        <v>4.1503421753399996</v>
      </c>
      <c r="G129" s="252">
        <v>4.5174063075999999</v>
      </c>
      <c r="H129" s="137"/>
      <c r="I129" s="137"/>
      <c r="J129" s="137"/>
      <c r="K129" s="137"/>
      <c r="L129" s="137"/>
      <c r="M129" s="137"/>
      <c r="N129" s="137"/>
      <c r="O129" s="137"/>
      <c r="P129" s="137"/>
      <c r="Q129" s="137"/>
    </row>
    <row r="130" spans="1:17" x14ac:dyDescent="0.3">
      <c r="B130" s="173"/>
      <c r="C130" s="173"/>
      <c r="D130" s="173"/>
      <c r="E130" s="173"/>
      <c r="F130" s="173"/>
      <c r="G130" s="173"/>
      <c r="H130" s="137"/>
      <c r="I130" s="137"/>
      <c r="J130" s="137"/>
      <c r="K130" s="137"/>
      <c r="L130" s="137"/>
      <c r="M130" s="137"/>
      <c r="N130" s="137"/>
      <c r="O130" s="137"/>
      <c r="P130" s="137"/>
      <c r="Q130" s="137"/>
    </row>
    <row r="131" spans="1:17" x14ac:dyDescent="0.3">
      <c r="B131" s="173"/>
      <c r="C131" s="173"/>
      <c r="D131" s="173"/>
      <c r="E131" s="173"/>
      <c r="F131" s="173"/>
      <c r="G131" s="173"/>
      <c r="H131" s="137"/>
      <c r="I131" s="137"/>
      <c r="J131" s="137"/>
      <c r="K131" s="137"/>
      <c r="L131" s="137"/>
      <c r="M131" s="137"/>
      <c r="N131" s="137"/>
      <c r="O131" s="137"/>
      <c r="P131" s="137"/>
      <c r="Q131" s="137"/>
    </row>
    <row r="132" spans="1:17" x14ac:dyDescent="0.3">
      <c r="B132" s="173"/>
      <c r="C132" s="173"/>
      <c r="D132" s="173"/>
      <c r="E132" s="173"/>
      <c r="F132" s="173"/>
      <c r="G132" s="173"/>
      <c r="H132" s="137"/>
      <c r="I132" s="137"/>
      <c r="J132" s="137"/>
      <c r="K132" s="137"/>
      <c r="L132" s="137"/>
      <c r="M132" s="137"/>
      <c r="N132" s="137"/>
      <c r="O132" s="137"/>
      <c r="P132" s="137"/>
      <c r="Q132" s="137"/>
    </row>
    <row r="133" spans="1:17" x14ac:dyDescent="0.3">
      <c r="B133" s="173"/>
      <c r="C133" s="173"/>
      <c r="D133" s="173"/>
      <c r="E133" s="173"/>
      <c r="F133" s="173"/>
      <c r="G133" s="173"/>
      <c r="H133" s="137"/>
      <c r="I133" s="137"/>
      <c r="J133" s="137"/>
      <c r="K133" s="137"/>
      <c r="L133" s="137"/>
      <c r="M133" s="137"/>
      <c r="N133" s="137"/>
      <c r="O133" s="137"/>
      <c r="P133" s="137"/>
      <c r="Q133" s="137"/>
    </row>
    <row r="134" spans="1:17" x14ac:dyDescent="0.3">
      <c r="B134" s="173"/>
      <c r="C134" s="173"/>
      <c r="D134" s="173"/>
      <c r="E134" s="173"/>
      <c r="F134" s="173"/>
      <c r="G134" s="173"/>
      <c r="H134" s="137"/>
      <c r="I134" s="137"/>
      <c r="J134" s="137"/>
      <c r="K134" s="137"/>
      <c r="L134" s="137"/>
      <c r="M134" s="137"/>
      <c r="N134" s="137"/>
      <c r="O134" s="137"/>
      <c r="P134" s="137"/>
      <c r="Q134" s="137"/>
    </row>
    <row r="135" spans="1:17" x14ac:dyDescent="0.3">
      <c r="B135" s="173"/>
      <c r="C135" s="173"/>
      <c r="D135" s="173"/>
      <c r="E135" s="173"/>
      <c r="F135" s="173"/>
      <c r="G135" s="173"/>
      <c r="H135" s="137"/>
      <c r="I135" s="137"/>
      <c r="J135" s="137"/>
      <c r="K135" s="137"/>
      <c r="L135" s="137"/>
      <c r="M135" s="137"/>
      <c r="N135" s="137"/>
      <c r="O135" s="137"/>
      <c r="P135" s="137"/>
      <c r="Q135" s="137"/>
    </row>
    <row r="136" spans="1:17" x14ac:dyDescent="0.3">
      <c r="B136" s="173"/>
      <c r="C136" s="173"/>
      <c r="D136" s="173"/>
      <c r="E136" s="173"/>
      <c r="F136" s="173"/>
      <c r="G136" s="173"/>
      <c r="H136" s="137"/>
      <c r="I136" s="137"/>
      <c r="J136" s="137"/>
      <c r="K136" s="137"/>
      <c r="L136" s="137"/>
      <c r="M136" s="137"/>
      <c r="N136" s="137"/>
      <c r="O136" s="137"/>
      <c r="P136" s="137"/>
      <c r="Q136" s="137"/>
    </row>
    <row r="137" spans="1:17" x14ac:dyDescent="0.3">
      <c r="B137" s="173"/>
      <c r="C137" s="173"/>
      <c r="D137" s="173"/>
      <c r="E137" s="173"/>
      <c r="F137" s="173"/>
      <c r="G137" s="173"/>
      <c r="H137" s="137"/>
      <c r="I137" s="137"/>
      <c r="J137" s="137"/>
      <c r="K137" s="137"/>
      <c r="L137" s="137"/>
      <c r="M137" s="137"/>
      <c r="N137" s="137"/>
      <c r="O137" s="137"/>
      <c r="P137" s="137"/>
      <c r="Q137" s="137"/>
    </row>
    <row r="138" spans="1:17" x14ac:dyDescent="0.3">
      <c r="B138" s="173"/>
      <c r="C138" s="173"/>
      <c r="D138" s="173"/>
      <c r="E138" s="173"/>
      <c r="F138" s="173"/>
      <c r="G138" s="173"/>
      <c r="H138" s="137"/>
      <c r="I138" s="137"/>
      <c r="J138" s="137"/>
      <c r="K138" s="137"/>
      <c r="L138" s="137"/>
      <c r="M138" s="137"/>
      <c r="N138" s="137"/>
      <c r="O138" s="137"/>
      <c r="P138" s="137"/>
      <c r="Q138" s="137"/>
    </row>
    <row r="139" spans="1:17" x14ac:dyDescent="0.3">
      <c r="B139" s="173"/>
      <c r="C139" s="173"/>
      <c r="D139" s="173"/>
      <c r="E139" s="173"/>
      <c r="F139" s="173"/>
      <c r="G139" s="173"/>
      <c r="H139" s="137"/>
      <c r="I139" s="137"/>
      <c r="J139" s="137"/>
      <c r="K139" s="137"/>
      <c r="L139" s="137"/>
      <c r="M139" s="137"/>
      <c r="N139" s="137"/>
      <c r="O139" s="137"/>
      <c r="P139" s="137"/>
      <c r="Q139" s="137"/>
    </row>
    <row r="140" spans="1:17" x14ac:dyDescent="0.3">
      <c r="B140" s="173"/>
      <c r="C140" s="173"/>
      <c r="D140" s="173"/>
      <c r="E140" s="173"/>
      <c r="F140" s="173"/>
      <c r="G140" s="173"/>
      <c r="H140" s="137"/>
      <c r="I140" s="137"/>
      <c r="J140" s="137"/>
      <c r="K140" s="137"/>
      <c r="L140" s="137"/>
      <c r="M140" s="137"/>
      <c r="N140" s="137"/>
      <c r="O140" s="137"/>
      <c r="P140" s="137"/>
      <c r="Q140" s="137"/>
    </row>
    <row r="141" spans="1:17" x14ac:dyDescent="0.3">
      <c r="B141" s="173"/>
      <c r="C141" s="173"/>
      <c r="D141" s="173"/>
      <c r="E141" s="173"/>
      <c r="F141" s="173"/>
      <c r="G141" s="173"/>
      <c r="H141" s="137"/>
      <c r="I141" s="137"/>
      <c r="J141" s="137"/>
      <c r="K141" s="137"/>
      <c r="L141" s="137"/>
      <c r="M141" s="137"/>
      <c r="N141" s="137"/>
      <c r="O141" s="137"/>
      <c r="P141" s="137"/>
      <c r="Q141" s="137"/>
    </row>
    <row r="142" spans="1:17" x14ac:dyDescent="0.3">
      <c r="B142" s="173"/>
      <c r="C142" s="173"/>
      <c r="D142" s="173"/>
      <c r="E142" s="173"/>
      <c r="F142" s="173"/>
      <c r="G142" s="173"/>
      <c r="H142" s="137"/>
      <c r="I142" s="137"/>
      <c r="J142" s="137"/>
      <c r="K142" s="137"/>
      <c r="L142" s="137"/>
      <c r="M142" s="137"/>
      <c r="N142" s="137"/>
      <c r="O142" s="137"/>
      <c r="P142" s="137"/>
      <c r="Q142" s="137"/>
    </row>
    <row r="143" spans="1:17" x14ac:dyDescent="0.3">
      <c r="B143" s="173"/>
      <c r="C143" s="173"/>
      <c r="D143" s="173"/>
      <c r="E143" s="173"/>
      <c r="F143" s="173"/>
      <c r="G143" s="173"/>
      <c r="H143" s="137"/>
      <c r="I143" s="137"/>
      <c r="J143" s="137"/>
      <c r="K143" s="137"/>
      <c r="L143" s="137"/>
      <c r="M143" s="137"/>
      <c r="N143" s="137"/>
      <c r="O143" s="137"/>
      <c r="P143" s="137"/>
      <c r="Q143" s="137"/>
    </row>
    <row r="144" spans="1:17" x14ac:dyDescent="0.3">
      <c r="B144" s="173"/>
      <c r="C144" s="173"/>
      <c r="D144" s="173"/>
      <c r="E144" s="173"/>
      <c r="F144" s="173"/>
      <c r="G144" s="173"/>
      <c r="H144" s="137"/>
      <c r="I144" s="137"/>
      <c r="J144" s="137"/>
      <c r="K144" s="137"/>
      <c r="L144" s="137"/>
      <c r="M144" s="137"/>
      <c r="N144" s="137"/>
      <c r="O144" s="137"/>
      <c r="P144" s="137"/>
      <c r="Q144" s="137"/>
    </row>
    <row r="145" spans="2:17" x14ac:dyDescent="0.3">
      <c r="B145" s="173"/>
      <c r="C145" s="173"/>
      <c r="D145" s="173"/>
      <c r="E145" s="173"/>
      <c r="F145" s="173"/>
      <c r="G145" s="173"/>
      <c r="H145" s="137"/>
      <c r="I145" s="137"/>
      <c r="J145" s="137"/>
      <c r="K145" s="137"/>
      <c r="L145" s="137"/>
      <c r="M145" s="137"/>
      <c r="N145" s="137"/>
      <c r="O145" s="137"/>
      <c r="P145" s="137"/>
      <c r="Q145" s="137"/>
    </row>
    <row r="146" spans="2:17" x14ac:dyDescent="0.3">
      <c r="B146" s="173"/>
      <c r="C146" s="173"/>
      <c r="D146" s="173"/>
      <c r="E146" s="173"/>
      <c r="F146" s="173"/>
      <c r="G146" s="173"/>
      <c r="H146" s="137"/>
      <c r="I146" s="137"/>
      <c r="J146" s="137"/>
      <c r="K146" s="137"/>
      <c r="L146" s="137"/>
      <c r="M146" s="137"/>
      <c r="N146" s="137"/>
      <c r="O146" s="137"/>
      <c r="P146" s="137"/>
      <c r="Q146" s="137"/>
    </row>
    <row r="147" spans="2:17" x14ac:dyDescent="0.3">
      <c r="B147" s="173"/>
      <c r="C147" s="173"/>
      <c r="D147" s="173"/>
      <c r="E147" s="173"/>
      <c r="F147" s="173"/>
      <c r="G147" s="173"/>
      <c r="H147" s="137"/>
      <c r="I147" s="137"/>
      <c r="J147" s="137"/>
      <c r="K147" s="137"/>
      <c r="L147" s="137"/>
      <c r="M147" s="137"/>
      <c r="N147" s="137"/>
      <c r="O147" s="137"/>
      <c r="P147" s="137"/>
      <c r="Q147" s="137"/>
    </row>
    <row r="148" spans="2:17" x14ac:dyDescent="0.3">
      <c r="B148" s="173"/>
      <c r="C148" s="173"/>
      <c r="D148" s="173"/>
      <c r="E148" s="173"/>
      <c r="F148" s="173"/>
      <c r="G148" s="173"/>
      <c r="H148" s="137"/>
      <c r="I148" s="137"/>
      <c r="J148" s="137"/>
      <c r="K148" s="137"/>
      <c r="L148" s="137"/>
      <c r="M148" s="137"/>
      <c r="N148" s="137"/>
      <c r="O148" s="137"/>
      <c r="P148" s="137"/>
      <c r="Q148" s="137"/>
    </row>
    <row r="149" spans="2:17" x14ac:dyDescent="0.3">
      <c r="B149" s="173"/>
      <c r="C149" s="173"/>
      <c r="D149" s="173"/>
      <c r="E149" s="173"/>
      <c r="F149" s="173"/>
      <c r="G149" s="173"/>
      <c r="H149" s="137"/>
      <c r="I149" s="137"/>
      <c r="J149" s="137"/>
      <c r="K149" s="137"/>
      <c r="L149" s="137"/>
      <c r="M149" s="137"/>
      <c r="N149" s="137"/>
      <c r="O149" s="137"/>
      <c r="P149" s="137"/>
      <c r="Q149" s="137"/>
    </row>
    <row r="150" spans="2:17" x14ac:dyDescent="0.3">
      <c r="B150" s="173"/>
      <c r="C150" s="173"/>
      <c r="D150" s="173"/>
      <c r="E150" s="173"/>
      <c r="F150" s="173"/>
      <c r="G150" s="173"/>
      <c r="H150" s="137"/>
      <c r="I150" s="137"/>
      <c r="J150" s="137"/>
      <c r="K150" s="137"/>
      <c r="L150" s="137"/>
      <c r="M150" s="137"/>
      <c r="N150" s="137"/>
      <c r="O150" s="137"/>
      <c r="P150" s="137"/>
      <c r="Q150" s="137"/>
    </row>
    <row r="151" spans="2:17" x14ac:dyDescent="0.3">
      <c r="B151" s="173"/>
      <c r="C151" s="173"/>
      <c r="D151" s="173"/>
      <c r="E151" s="173"/>
      <c r="F151" s="173"/>
      <c r="G151" s="173"/>
      <c r="H151" s="137"/>
      <c r="I151" s="137"/>
      <c r="J151" s="137"/>
      <c r="K151" s="137"/>
      <c r="L151" s="137"/>
      <c r="M151" s="137"/>
      <c r="N151" s="137"/>
      <c r="O151" s="137"/>
      <c r="P151" s="137"/>
      <c r="Q151" s="137"/>
    </row>
    <row r="152" spans="2:17" x14ac:dyDescent="0.3">
      <c r="B152" s="173"/>
      <c r="C152" s="173"/>
      <c r="D152" s="173"/>
      <c r="E152" s="173"/>
      <c r="F152" s="173"/>
      <c r="G152" s="173"/>
      <c r="H152" s="137"/>
      <c r="I152" s="137"/>
      <c r="J152" s="137"/>
      <c r="K152" s="137"/>
      <c r="L152" s="137"/>
      <c r="M152" s="137"/>
      <c r="N152" s="137"/>
      <c r="O152" s="137"/>
      <c r="P152" s="137"/>
      <c r="Q152" s="137"/>
    </row>
    <row r="153" spans="2:17" x14ac:dyDescent="0.3">
      <c r="B153" s="173"/>
      <c r="C153" s="173"/>
      <c r="D153" s="173"/>
      <c r="E153" s="173"/>
      <c r="F153" s="173"/>
      <c r="G153" s="173"/>
      <c r="H153" s="137"/>
      <c r="I153" s="137"/>
      <c r="J153" s="137"/>
      <c r="K153" s="137"/>
      <c r="L153" s="137"/>
      <c r="M153" s="137"/>
      <c r="N153" s="137"/>
      <c r="O153" s="137"/>
      <c r="P153" s="137"/>
      <c r="Q153" s="137"/>
    </row>
    <row r="154" spans="2:17" x14ac:dyDescent="0.3">
      <c r="B154" s="173"/>
      <c r="C154" s="173"/>
      <c r="D154" s="173"/>
      <c r="E154" s="173"/>
      <c r="F154" s="173"/>
      <c r="G154" s="173"/>
      <c r="H154" s="137"/>
      <c r="I154" s="137"/>
      <c r="J154" s="137"/>
      <c r="K154" s="137"/>
      <c r="L154" s="137"/>
      <c r="M154" s="137"/>
      <c r="N154" s="137"/>
      <c r="O154" s="137"/>
      <c r="P154" s="137"/>
      <c r="Q154" s="137"/>
    </row>
    <row r="155" spans="2:17" x14ac:dyDescent="0.3">
      <c r="B155" s="173"/>
      <c r="C155" s="173"/>
      <c r="D155" s="173"/>
      <c r="E155" s="173"/>
      <c r="F155" s="173"/>
      <c r="G155" s="173"/>
      <c r="H155" s="137"/>
      <c r="I155" s="137"/>
      <c r="J155" s="137"/>
      <c r="K155" s="137"/>
      <c r="L155" s="137"/>
      <c r="M155" s="137"/>
      <c r="N155" s="137"/>
      <c r="O155" s="137"/>
      <c r="P155" s="137"/>
      <c r="Q155" s="137"/>
    </row>
    <row r="156" spans="2:17" x14ac:dyDescent="0.3">
      <c r="B156" s="173"/>
      <c r="C156" s="173"/>
      <c r="D156" s="173"/>
      <c r="E156" s="173"/>
      <c r="F156" s="173"/>
      <c r="G156" s="173"/>
      <c r="H156" s="137"/>
      <c r="I156" s="137"/>
      <c r="J156" s="137"/>
      <c r="K156" s="137"/>
      <c r="L156" s="137"/>
      <c r="M156" s="137"/>
      <c r="N156" s="137"/>
      <c r="O156" s="137"/>
      <c r="P156" s="137"/>
      <c r="Q156" s="137"/>
    </row>
    <row r="157" spans="2:17" x14ac:dyDescent="0.3">
      <c r="B157" s="173"/>
      <c r="C157" s="173"/>
      <c r="D157" s="173"/>
      <c r="E157" s="173"/>
      <c r="F157" s="173"/>
      <c r="G157" s="173"/>
      <c r="H157" s="137"/>
      <c r="I157" s="137"/>
      <c r="J157" s="137"/>
      <c r="K157" s="137"/>
      <c r="L157" s="137"/>
      <c r="M157" s="137"/>
      <c r="N157" s="137"/>
      <c r="O157" s="137"/>
      <c r="P157" s="137"/>
      <c r="Q157" s="137"/>
    </row>
    <row r="158" spans="2:17" x14ac:dyDescent="0.3">
      <c r="B158" s="173"/>
      <c r="C158" s="173"/>
      <c r="D158" s="173"/>
      <c r="E158" s="173"/>
      <c r="F158" s="173"/>
      <c r="G158" s="173"/>
      <c r="H158" s="137"/>
      <c r="I158" s="137"/>
      <c r="J158" s="137"/>
      <c r="K158" s="137"/>
      <c r="L158" s="137"/>
      <c r="M158" s="137"/>
      <c r="N158" s="137"/>
      <c r="O158" s="137"/>
      <c r="P158" s="137"/>
      <c r="Q158" s="137"/>
    </row>
    <row r="159" spans="2:17" x14ac:dyDescent="0.3">
      <c r="B159" s="173"/>
      <c r="C159" s="173"/>
      <c r="D159" s="173"/>
      <c r="E159" s="173"/>
      <c r="F159" s="173"/>
      <c r="G159" s="173"/>
      <c r="H159" s="137"/>
      <c r="I159" s="137"/>
      <c r="J159" s="137"/>
      <c r="K159" s="137"/>
      <c r="L159" s="137"/>
      <c r="M159" s="137"/>
      <c r="N159" s="137"/>
      <c r="O159" s="137"/>
      <c r="P159" s="137"/>
      <c r="Q159" s="137"/>
    </row>
    <row r="160" spans="2:17" x14ac:dyDescent="0.3">
      <c r="B160" s="173"/>
      <c r="C160" s="173"/>
      <c r="D160" s="173"/>
      <c r="E160" s="173"/>
      <c r="F160" s="173"/>
      <c r="G160" s="173"/>
      <c r="H160" s="137"/>
      <c r="I160" s="137"/>
      <c r="J160" s="137"/>
      <c r="K160" s="137"/>
      <c r="L160" s="137"/>
      <c r="M160" s="137"/>
      <c r="N160" s="137"/>
      <c r="O160" s="137"/>
      <c r="P160" s="137"/>
      <c r="Q160" s="137"/>
    </row>
    <row r="161" spans="2:17" x14ac:dyDescent="0.3">
      <c r="B161" s="173"/>
      <c r="C161" s="173"/>
      <c r="D161" s="173"/>
      <c r="E161" s="173"/>
      <c r="F161" s="173"/>
      <c r="G161" s="173"/>
      <c r="H161" s="137"/>
      <c r="I161" s="137"/>
      <c r="J161" s="137"/>
      <c r="K161" s="137"/>
      <c r="L161" s="137"/>
      <c r="M161" s="137"/>
      <c r="N161" s="137"/>
      <c r="O161" s="137"/>
      <c r="P161" s="137"/>
      <c r="Q161" s="137"/>
    </row>
    <row r="162" spans="2:17" x14ac:dyDescent="0.3">
      <c r="B162" s="173"/>
      <c r="C162" s="173"/>
      <c r="D162" s="173"/>
      <c r="E162" s="173"/>
      <c r="F162" s="173"/>
      <c r="G162" s="173"/>
      <c r="H162" s="137"/>
      <c r="I162" s="137"/>
      <c r="J162" s="137"/>
      <c r="K162" s="137"/>
      <c r="L162" s="137"/>
      <c r="M162" s="137"/>
      <c r="N162" s="137"/>
      <c r="O162" s="137"/>
      <c r="P162" s="137"/>
      <c r="Q162" s="137"/>
    </row>
    <row r="163" spans="2:17" x14ac:dyDescent="0.3">
      <c r="B163" s="173"/>
      <c r="C163" s="173"/>
      <c r="D163" s="173"/>
      <c r="E163" s="173"/>
      <c r="F163" s="173"/>
      <c r="G163" s="173"/>
      <c r="H163" s="137"/>
      <c r="I163" s="137"/>
      <c r="J163" s="137"/>
      <c r="K163" s="137"/>
      <c r="L163" s="137"/>
      <c r="M163" s="137"/>
      <c r="N163" s="137"/>
      <c r="O163" s="137"/>
      <c r="P163" s="137"/>
      <c r="Q163" s="137"/>
    </row>
    <row r="164" spans="2:17" x14ac:dyDescent="0.3">
      <c r="B164" s="173"/>
      <c r="C164" s="173"/>
      <c r="D164" s="173"/>
      <c r="E164" s="173"/>
      <c r="F164" s="173"/>
      <c r="G164" s="173"/>
      <c r="H164" s="137"/>
      <c r="I164" s="137"/>
      <c r="J164" s="137"/>
      <c r="K164" s="137"/>
      <c r="L164" s="137"/>
      <c r="M164" s="137"/>
      <c r="N164" s="137"/>
      <c r="O164" s="137"/>
      <c r="P164" s="137"/>
      <c r="Q164" s="137"/>
    </row>
    <row r="165" spans="2:17" x14ac:dyDescent="0.3">
      <c r="B165" s="173"/>
      <c r="C165" s="173"/>
      <c r="D165" s="173"/>
      <c r="E165" s="173"/>
      <c r="F165" s="173"/>
      <c r="G165" s="173"/>
      <c r="H165" s="137"/>
      <c r="I165" s="137"/>
      <c r="J165" s="137"/>
      <c r="K165" s="137"/>
      <c r="L165" s="137"/>
      <c r="M165" s="137"/>
      <c r="N165" s="137"/>
      <c r="O165" s="137"/>
      <c r="P165" s="137"/>
      <c r="Q165" s="137"/>
    </row>
    <row r="166" spans="2:17" x14ac:dyDescent="0.3">
      <c r="B166" s="173"/>
      <c r="C166" s="173"/>
      <c r="D166" s="173"/>
      <c r="E166" s="173"/>
      <c r="F166" s="173"/>
      <c r="G166" s="173"/>
      <c r="H166" s="137"/>
      <c r="I166" s="137"/>
      <c r="J166" s="137"/>
      <c r="K166" s="137"/>
      <c r="L166" s="137"/>
      <c r="M166" s="137"/>
      <c r="N166" s="137"/>
      <c r="O166" s="137"/>
      <c r="P166" s="137"/>
      <c r="Q166" s="137"/>
    </row>
    <row r="167" spans="2:17" x14ac:dyDescent="0.3">
      <c r="B167" s="173"/>
      <c r="C167" s="173"/>
      <c r="D167" s="173"/>
      <c r="E167" s="173"/>
      <c r="F167" s="173"/>
      <c r="G167" s="173"/>
      <c r="H167" s="137"/>
      <c r="I167" s="137"/>
      <c r="J167" s="137"/>
      <c r="K167" s="137"/>
      <c r="L167" s="137"/>
      <c r="M167" s="137"/>
      <c r="N167" s="137"/>
      <c r="O167" s="137"/>
      <c r="P167" s="137"/>
      <c r="Q167" s="137"/>
    </row>
    <row r="168" spans="2:17" x14ac:dyDescent="0.3">
      <c r="B168" s="173"/>
      <c r="C168" s="173"/>
      <c r="D168" s="173"/>
      <c r="E168" s="173"/>
      <c r="F168" s="173"/>
      <c r="G168" s="173"/>
      <c r="H168" s="137"/>
      <c r="I168" s="137"/>
      <c r="J168" s="137"/>
      <c r="K168" s="137"/>
      <c r="L168" s="137"/>
      <c r="M168" s="137"/>
      <c r="N168" s="137"/>
      <c r="O168" s="137"/>
      <c r="P168" s="137"/>
      <c r="Q168" s="137"/>
    </row>
  </sheetData>
  <mergeCells count="1">
    <mergeCell ref="A2:G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3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>
    <tabColor indexed="50"/>
    <outlinePr applyStyles="1" summaryBelow="0"/>
    <pageSetUpPr fitToPage="1"/>
  </sheetPr>
  <dimension ref="A2:S168"/>
  <sheetViews>
    <sheetView topLeftCell="A67" workbookViewId="0">
      <selection activeCell="A58" sqref="A58"/>
    </sheetView>
  </sheetViews>
  <sheetFormatPr defaultColWidth="9.1796875" defaultRowHeight="13" outlineLevelRow="3" x14ac:dyDescent="0.3"/>
  <cols>
    <col min="1" max="1" width="52" style="150" customWidth="1"/>
    <col min="2" max="7" width="15.1796875" style="186" customWidth="1"/>
    <col min="8" max="16384" width="9.1796875" style="150"/>
  </cols>
  <sheetData>
    <row r="2" spans="1:19" ht="18.5" x14ac:dyDescent="0.45">
      <c r="A2" s="5" t="str">
        <f>IF(REPORT_LANG="UKR","Державний та гарантований державою борг України за останні 5 років","State debt and State guaranteed debt of Ukraine for the last 5 years")</f>
        <v>Державний та гарантований державою борг України за останні 5 років</v>
      </c>
      <c r="B2" s="3"/>
      <c r="C2" s="3"/>
      <c r="D2" s="3"/>
      <c r="E2" s="3"/>
      <c r="F2" s="3"/>
      <c r="G2" s="3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</row>
    <row r="3" spans="1:19" x14ac:dyDescent="0.3">
      <c r="A3" s="121"/>
    </row>
    <row r="4" spans="1:19" s="140" customFormat="1" x14ac:dyDescent="0.3">
      <c r="B4" s="175"/>
      <c r="C4" s="175"/>
      <c r="D4" s="175"/>
      <c r="E4" s="175"/>
      <c r="F4" s="175"/>
      <c r="G4" s="140" t="str">
        <f>VALUSD</f>
        <v>млрд. дол. США</v>
      </c>
    </row>
    <row r="5" spans="1:19" s="111" customFormat="1" x14ac:dyDescent="0.25">
      <c r="A5" s="126"/>
      <c r="B5" s="257">
        <v>43830</v>
      </c>
      <c r="C5" s="257">
        <v>44196</v>
      </c>
      <c r="D5" s="257">
        <v>44561</v>
      </c>
      <c r="E5" s="257">
        <v>44926</v>
      </c>
      <c r="F5" s="257">
        <v>45291</v>
      </c>
      <c r="G5" s="257">
        <v>45535</v>
      </c>
    </row>
    <row r="6" spans="1:19" s="130" customFormat="1" ht="31" x14ac:dyDescent="0.25">
      <c r="A6" s="24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98">
        <f t="shared" ref="B6:G6" si="0">B$88+B$7</f>
        <v>84.365406859860016</v>
      </c>
      <c r="C6" s="98">
        <f t="shared" si="0"/>
        <v>90.253504035259994</v>
      </c>
      <c r="D6" s="98">
        <f t="shared" si="0"/>
        <v>97.95588455634001</v>
      </c>
      <c r="E6" s="98">
        <f t="shared" si="0"/>
        <v>111.44670722128998</v>
      </c>
      <c r="F6" s="98">
        <f t="shared" si="0"/>
        <v>145.31745543965999</v>
      </c>
      <c r="G6" s="98">
        <f t="shared" si="0"/>
        <v>154.68978262837999</v>
      </c>
    </row>
    <row r="7" spans="1:19" s="133" customFormat="1" ht="14.5" x14ac:dyDescent="0.25">
      <c r="A7" s="29" t="s">
        <v>68</v>
      </c>
      <c r="B7" s="245">
        <f t="shared" ref="B7:G7" si="1">B$8+B$46</f>
        <v>74.362672420240017</v>
      </c>
      <c r="C7" s="245">
        <f t="shared" si="1"/>
        <v>79.903217077660003</v>
      </c>
      <c r="D7" s="245">
        <f t="shared" si="1"/>
        <v>86.615691312520013</v>
      </c>
      <c r="E7" s="245">
        <f t="shared" si="1"/>
        <v>101.59354286954999</v>
      </c>
      <c r="F7" s="245">
        <f t="shared" si="1"/>
        <v>136.59196737240998</v>
      </c>
      <c r="G7" s="245">
        <f t="shared" si="1"/>
        <v>147.58083686667999</v>
      </c>
    </row>
    <row r="8" spans="1:19" s="223" customFormat="1" ht="14.5" outlineLevel="1" x14ac:dyDescent="0.25">
      <c r="A8" s="17" t="s">
        <v>51</v>
      </c>
      <c r="B8" s="9">
        <f t="shared" ref="B8:G8" si="2">B$9+B$44</f>
        <v>35.020184952060006</v>
      </c>
      <c r="C8" s="9">
        <f t="shared" si="2"/>
        <v>35.392538767910004</v>
      </c>
      <c r="D8" s="9">
        <f t="shared" si="2"/>
        <v>38.952681436220011</v>
      </c>
      <c r="E8" s="9">
        <f t="shared" si="2"/>
        <v>38.00228207715999</v>
      </c>
      <c r="F8" s="9">
        <f t="shared" si="2"/>
        <v>41.80087579141999</v>
      </c>
      <c r="G8" s="9">
        <f t="shared" si="2"/>
        <v>40.797198247870007</v>
      </c>
    </row>
    <row r="9" spans="1:19" s="132" customFormat="1" outlineLevel="2" x14ac:dyDescent="0.25">
      <c r="A9" s="176" t="s">
        <v>200</v>
      </c>
      <c r="B9" s="74">
        <f t="shared" ref="B9:G9" si="3">SUM(B$10:B$43)</f>
        <v>34.930848530000006</v>
      </c>
      <c r="C9" s="74">
        <f t="shared" si="3"/>
        <v>35.322377285950004</v>
      </c>
      <c r="D9" s="74">
        <f t="shared" si="3"/>
        <v>38.884805428450008</v>
      </c>
      <c r="E9" s="74">
        <f t="shared" si="3"/>
        <v>37.955266801959986</v>
      </c>
      <c r="F9" s="74">
        <f t="shared" si="3"/>
        <v>41.759092484669992</v>
      </c>
      <c r="G9" s="74">
        <f t="shared" si="3"/>
        <v>40.760274229500006</v>
      </c>
    </row>
    <row r="10" spans="1:19" s="160" customFormat="1" outlineLevel="3" x14ac:dyDescent="0.25">
      <c r="A10" s="109" t="s">
        <v>146</v>
      </c>
      <c r="B10" s="46">
        <v>3.0702229567899999</v>
      </c>
      <c r="C10" s="46">
        <v>2.5383883414600001</v>
      </c>
      <c r="D10" s="46">
        <v>2.9816281866000001</v>
      </c>
      <c r="E10" s="46">
        <v>2.22413354628</v>
      </c>
      <c r="F10" s="46">
        <v>1.9851676302800001</v>
      </c>
      <c r="G10" s="46">
        <v>1.7213221380899999</v>
      </c>
    </row>
    <row r="11" spans="1:19" outlineLevel="3" x14ac:dyDescent="0.3">
      <c r="A11" s="234" t="s">
        <v>210</v>
      </c>
      <c r="B11" s="252">
        <v>0.80354805750000002</v>
      </c>
      <c r="C11" s="252">
        <v>0.67314833805999996</v>
      </c>
      <c r="D11" s="252">
        <v>0.64274768862999998</v>
      </c>
      <c r="E11" s="252">
        <v>0.47945505163000002</v>
      </c>
      <c r="F11" s="252">
        <v>0.46160853447</v>
      </c>
      <c r="G11" s="252">
        <v>0.42566053495</v>
      </c>
      <c r="H11" s="137"/>
      <c r="I11" s="137"/>
      <c r="J11" s="137"/>
      <c r="K11" s="137"/>
      <c r="L11" s="137"/>
      <c r="M11" s="137"/>
      <c r="N11" s="137"/>
      <c r="O11" s="137"/>
      <c r="P11" s="137"/>
      <c r="Q11" s="137"/>
    </row>
    <row r="12" spans="1:19" outlineLevel="3" x14ac:dyDescent="0.3">
      <c r="A12" s="234" t="s">
        <v>31</v>
      </c>
      <c r="B12" s="252">
        <v>1.59467773396</v>
      </c>
      <c r="C12" s="252">
        <v>1.96742521474</v>
      </c>
      <c r="D12" s="252">
        <v>3.5161637729300002</v>
      </c>
      <c r="E12" s="252">
        <v>1.47136659314</v>
      </c>
      <c r="F12" s="252">
        <v>3.2715826405300001</v>
      </c>
      <c r="G12" s="252">
        <v>1.8233420894200001</v>
      </c>
      <c r="H12" s="137"/>
      <c r="I12" s="137"/>
      <c r="J12" s="137"/>
      <c r="K12" s="137"/>
      <c r="L12" s="137"/>
      <c r="M12" s="137"/>
      <c r="N12" s="137"/>
      <c r="O12" s="137"/>
      <c r="P12" s="137"/>
      <c r="Q12" s="137"/>
    </row>
    <row r="13" spans="1:19" outlineLevel="3" x14ac:dyDescent="0.3">
      <c r="A13" s="234" t="s">
        <v>35</v>
      </c>
      <c r="B13" s="252">
        <v>1.54098166862</v>
      </c>
      <c r="C13" s="252">
        <v>1.29091127722</v>
      </c>
      <c r="D13" s="252">
        <v>1.3380648283200001</v>
      </c>
      <c r="E13" s="252">
        <v>1.36729325161</v>
      </c>
      <c r="F13" s="252">
        <v>1.3163991743700001</v>
      </c>
      <c r="G13" s="252">
        <v>1.2138839187399999</v>
      </c>
      <c r="H13" s="137"/>
      <c r="I13" s="137"/>
      <c r="J13" s="137"/>
      <c r="K13" s="137"/>
      <c r="L13" s="137"/>
      <c r="M13" s="137"/>
      <c r="N13" s="137"/>
      <c r="O13" s="137"/>
      <c r="P13" s="137"/>
      <c r="Q13" s="137"/>
    </row>
    <row r="14" spans="1:19" outlineLevel="3" x14ac:dyDescent="0.3">
      <c r="A14" s="234" t="s">
        <v>87</v>
      </c>
      <c r="B14" s="252">
        <v>1.2116760391900001</v>
      </c>
      <c r="C14" s="252">
        <v>1.01504534102</v>
      </c>
      <c r="D14" s="252">
        <v>1.05212224414</v>
      </c>
      <c r="E14" s="252">
        <v>0.92155567894000001</v>
      </c>
      <c r="F14" s="252">
        <v>0.88725306985999997</v>
      </c>
      <c r="G14" s="252">
        <v>0.81815778550999996</v>
      </c>
      <c r="H14" s="137"/>
      <c r="I14" s="137"/>
      <c r="J14" s="137"/>
      <c r="K14" s="137"/>
      <c r="L14" s="137"/>
      <c r="M14" s="137"/>
      <c r="N14" s="137"/>
      <c r="O14" s="137"/>
      <c r="P14" s="137"/>
      <c r="Q14" s="137"/>
    </row>
    <row r="15" spans="1:19" outlineLevel="3" x14ac:dyDescent="0.3">
      <c r="A15" s="234" t="s">
        <v>137</v>
      </c>
      <c r="B15" s="252">
        <v>1.98005589748</v>
      </c>
      <c r="C15" s="252">
        <v>1.65873257264</v>
      </c>
      <c r="D15" s="252">
        <v>1.71932165613</v>
      </c>
      <c r="E15" s="252">
        <v>1.28252107002</v>
      </c>
      <c r="F15" s="252">
        <v>1.23478242557</v>
      </c>
      <c r="G15" s="252">
        <v>1.13862311577</v>
      </c>
      <c r="H15" s="137"/>
      <c r="I15" s="137"/>
      <c r="J15" s="137"/>
      <c r="K15" s="137"/>
      <c r="L15" s="137"/>
      <c r="M15" s="137"/>
      <c r="N15" s="137"/>
      <c r="O15" s="137"/>
      <c r="P15" s="137"/>
      <c r="Q15" s="137"/>
    </row>
    <row r="16" spans="1:19" outlineLevel="3" x14ac:dyDescent="0.3">
      <c r="A16" s="234" t="s">
        <v>201</v>
      </c>
      <c r="B16" s="252">
        <v>3.9448563720599998</v>
      </c>
      <c r="C16" s="252">
        <v>3.5465986079</v>
      </c>
      <c r="D16" s="252">
        <v>4.2928769860499996</v>
      </c>
      <c r="E16" s="252">
        <v>6.4837581148799996</v>
      </c>
      <c r="F16" s="252">
        <v>6.2424164086299996</v>
      </c>
      <c r="G16" s="252">
        <v>5.7562850539200001</v>
      </c>
      <c r="H16" s="137"/>
      <c r="I16" s="137"/>
      <c r="J16" s="137"/>
      <c r="K16" s="137"/>
      <c r="L16" s="137"/>
      <c r="M16" s="137"/>
      <c r="N16" s="137"/>
      <c r="O16" s="137"/>
      <c r="P16" s="137"/>
      <c r="Q16" s="137"/>
    </row>
    <row r="17" spans="1:17" outlineLevel="3" x14ac:dyDescent="0.3">
      <c r="A17" s="234" t="s">
        <v>27</v>
      </c>
      <c r="B17" s="252">
        <v>0.51075073250000003</v>
      </c>
      <c r="C17" s="252">
        <v>0.42786614134000001</v>
      </c>
      <c r="D17" s="252">
        <v>0.44349495202</v>
      </c>
      <c r="E17" s="252">
        <v>0.33082327462</v>
      </c>
      <c r="F17" s="252">
        <v>0.31850920426000001</v>
      </c>
      <c r="G17" s="252">
        <v>0.29370513788000002</v>
      </c>
      <c r="H17" s="137"/>
      <c r="I17" s="137"/>
      <c r="J17" s="137"/>
      <c r="K17" s="137"/>
      <c r="L17" s="137"/>
      <c r="M17" s="137"/>
      <c r="N17" s="137"/>
      <c r="O17" s="137"/>
      <c r="P17" s="137"/>
      <c r="Q17" s="137"/>
    </row>
    <row r="18" spans="1:17" outlineLevel="3" x14ac:dyDescent="0.3">
      <c r="A18" s="234" t="s">
        <v>79</v>
      </c>
      <c r="B18" s="252">
        <v>0.51075073250000003</v>
      </c>
      <c r="C18" s="252">
        <v>0.42786614134000001</v>
      </c>
      <c r="D18" s="252">
        <v>0.44349495202</v>
      </c>
      <c r="E18" s="252">
        <v>0.74101125010000002</v>
      </c>
      <c r="F18" s="252">
        <v>0.71342895657000005</v>
      </c>
      <c r="G18" s="252">
        <v>0.65787031349000002</v>
      </c>
      <c r="H18" s="137"/>
      <c r="I18" s="137"/>
      <c r="J18" s="137"/>
      <c r="K18" s="137"/>
      <c r="L18" s="137"/>
      <c r="M18" s="137"/>
      <c r="N18" s="137"/>
      <c r="O18" s="137"/>
      <c r="P18" s="137"/>
      <c r="Q18" s="137"/>
    </row>
    <row r="19" spans="1:17" outlineLevel="3" x14ac:dyDescent="0.3">
      <c r="A19" s="234" t="s">
        <v>171</v>
      </c>
      <c r="B19" s="252">
        <v>1.3257462422599999</v>
      </c>
      <c r="C19" s="252">
        <v>1.4937057667</v>
      </c>
      <c r="D19" s="252">
        <v>2.9617775985099999</v>
      </c>
      <c r="E19" s="252">
        <v>1.90368219733</v>
      </c>
      <c r="F19" s="252">
        <v>1.5088939048200001</v>
      </c>
      <c r="G19" s="252">
        <v>4.30832621288</v>
      </c>
      <c r="H19" s="137"/>
      <c r="I19" s="137"/>
      <c r="J19" s="137"/>
      <c r="K19" s="137"/>
      <c r="L19" s="137"/>
      <c r="M19" s="137"/>
      <c r="N19" s="137"/>
      <c r="O19" s="137"/>
      <c r="P19" s="137"/>
      <c r="Q19" s="137"/>
    </row>
    <row r="20" spans="1:17" outlineLevel="3" x14ac:dyDescent="0.3">
      <c r="A20" s="234" t="s">
        <v>130</v>
      </c>
      <c r="B20" s="252">
        <v>0.51075073250000003</v>
      </c>
      <c r="C20" s="252">
        <v>0.42786614134000001</v>
      </c>
      <c r="D20" s="252">
        <v>0.44349495202</v>
      </c>
      <c r="E20" s="252">
        <v>0.33082327462</v>
      </c>
      <c r="F20" s="252">
        <v>0.31850920426000001</v>
      </c>
      <c r="G20" s="252">
        <v>0.29370513788000002</v>
      </c>
      <c r="H20" s="137"/>
      <c r="I20" s="137"/>
      <c r="J20" s="137"/>
      <c r="K20" s="137"/>
      <c r="L20" s="137"/>
      <c r="M20" s="137"/>
      <c r="N20" s="137"/>
      <c r="O20" s="137"/>
      <c r="P20" s="137"/>
      <c r="Q20" s="137"/>
    </row>
    <row r="21" spans="1:17" outlineLevel="3" x14ac:dyDescent="0.3">
      <c r="A21" s="234" t="s">
        <v>196</v>
      </c>
      <c r="B21" s="252">
        <v>0.51075073250000003</v>
      </c>
      <c r="C21" s="252">
        <v>0.42786614134000001</v>
      </c>
      <c r="D21" s="252">
        <v>0.44349495202</v>
      </c>
      <c r="E21" s="252">
        <v>0.33082327462</v>
      </c>
      <c r="F21" s="252">
        <v>0.31850920426000001</v>
      </c>
      <c r="G21" s="252">
        <v>0.29370513788000002</v>
      </c>
      <c r="H21" s="137"/>
      <c r="I21" s="137"/>
      <c r="J21" s="137"/>
      <c r="K21" s="137"/>
      <c r="L21" s="137"/>
      <c r="M21" s="137"/>
      <c r="N21" s="137"/>
      <c r="O21" s="137"/>
      <c r="P21" s="137"/>
      <c r="Q21" s="137"/>
    </row>
    <row r="22" spans="1:17" outlineLevel="3" x14ac:dyDescent="0.3">
      <c r="A22" s="234" t="s">
        <v>224</v>
      </c>
      <c r="B22" s="252">
        <v>1.9942664029399999</v>
      </c>
      <c r="C22" s="252">
        <v>3.6177396860700002</v>
      </c>
      <c r="D22" s="252">
        <v>2.2411606184299999</v>
      </c>
      <c r="E22" s="252">
        <v>1.6427051342200001</v>
      </c>
      <c r="F22" s="252">
        <v>5.0738630260099997</v>
      </c>
      <c r="G22" s="252">
        <v>5.6094111934899997</v>
      </c>
      <c r="H22" s="137"/>
      <c r="I22" s="137"/>
      <c r="J22" s="137"/>
      <c r="K22" s="137"/>
      <c r="L22" s="137"/>
      <c r="M22" s="137"/>
      <c r="N22" s="137"/>
      <c r="O22" s="137"/>
      <c r="P22" s="137"/>
      <c r="Q22" s="137"/>
    </row>
    <row r="23" spans="1:17" outlineLevel="3" x14ac:dyDescent="0.3">
      <c r="A23" s="234" t="s">
        <v>154</v>
      </c>
      <c r="B23" s="252">
        <v>0.51075073250000003</v>
      </c>
      <c r="C23" s="252">
        <v>0.42786614134000001</v>
      </c>
      <c r="D23" s="252">
        <v>0.44349495202</v>
      </c>
      <c r="E23" s="252">
        <v>0.33082327462</v>
      </c>
      <c r="F23" s="252">
        <v>0.31850920426000001</v>
      </c>
      <c r="G23" s="252">
        <v>0.29370513788000002</v>
      </c>
      <c r="H23" s="137"/>
      <c r="I23" s="137"/>
      <c r="J23" s="137"/>
      <c r="K23" s="137"/>
      <c r="L23" s="137"/>
      <c r="M23" s="137"/>
      <c r="N23" s="137"/>
      <c r="O23" s="137"/>
      <c r="P23" s="137"/>
      <c r="Q23" s="137"/>
    </row>
    <row r="24" spans="1:17" outlineLevel="3" x14ac:dyDescent="0.3">
      <c r="A24" s="234" t="s">
        <v>216</v>
      </c>
      <c r="B24" s="252">
        <v>0.51075073250000003</v>
      </c>
      <c r="C24" s="252">
        <v>0.42786614134000001</v>
      </c>
      <c r="D24" s="252">
        <v>0.44349495202</v>
      </c>
      <c r="E24" s="252">
        <v>0.33082327462</v>
      </c>
      <c r="F24" s="252">
        <v>0.31850920426000001</v>
      </c>
      <c r="G24" s="252">
        <v>0.29370513788000002</v>
      </c>
      <c r="H24" s="137"/>
      <c r="I24" s="137"/>
      <c r="J24" s="137"/>
      <c r="K24" s="137"/>
      <c r="L24" s="137"/>
      <c r="M24" s="137"/>
      <c r="N24" s="137"/>
      <c r="O24" s="137"/>
      <c r="P24" s="137"/>
      <c r="Q24" s="137"/>
    </row>
    <row r="25" spans="1:17" outlineLevel="3" x14ac:dyDescent="0.3">
      <c r="A25" s="234" t="s">
        <v>39</v>
      </c>
      <c r="B25" s="252">
        <v>0.51075073250000003</v>
      </c>
      <c r="C25" s="252">
        <v>0.42786614134000001</v>
      </c>
      <c r="D25" s="252">
        <v>0.44349495202</v>
      </c>
      <c r="E25" s="252">
        <v>0.33082327462</v>
      </c>
      <c r="F25" s="252">
        <v>0.31850920426000001</v>
      </c>
      <c r="G25" s="252">
        <v>0.29370513788000002</v>
      </c>
      <c r="H25" s="137"/>
      <c r="I25" s="137"/>
      <c r="J25" s="137"/>
      <c r="K25" s="137"/>
      <c r="L25" s="137"/>
      <c r="M25" s="137"/>
      <c r="N25" s="137"/>
      <c r="O25" s="137"/>
      <c r="P25" s="137"/>
      <c r="Q25" s="137"/>
    </row>
    <row r="26" spans="1:17" outlineLevel="3" x14ac:dyDescent="0.3">
      <c r="A26" s="234" t="s">
        <v>92</v>
      </c>
      <c r="B26" s="252">
        <v>0.51075073250000003</v>
      </c>
      <c r="C26" s="252">
        <v>0.42786614134000001</v>
      </c>
      <c r="D26" s="252">
        <v>0.44349495202</v>
      </c>
      <c r="E26" s="252">
        <v>0.33082327462</v>
      </c>
      <c r="F26" s="252">
        <v>0.31850920426000001</v>
      </c>
      <c r="G26" s="252">
        <v>0.29370513788000002</v>
      </c>
      <c r="H26" s="137"/>
      <c r="I26" s="137"/>
      <c r="J26" s="137"/>
      <c r="K26" s="137"/>
      <c r="L26" s="137"/>
      <c r="M26" s="137"/>
      <c r="N26" s="137"/>
      <c r="O26" s="137"/>
      <c r="P26" s="137"/>
      <c r="Q26" s="137"/>
    </row>
    <row r="27" spans="1:17" outlineLevel="3" x14ac:dyDescent="0.3">
      <c r="A27" s="234" t="s">
        <v>80</v>
      </c>
      <c r="B27" s="252">
        <v>0.51075073250000003</v>
      </c>
      <c r="C27" s="252">
        <v>0.42786614134000001</v>
      </c>
      <c r="D27" s="252">
        <v>0.44349495202</v>
      </c>
      <c r="E27" s="252">
        <v>0.33082327462</v>
      </c>
      <c r="F27" s="252">
        <v>0.31850920426000001</v>
      </c>
      <c r="G27" s="252">
        <v>0.29370513788000002</v>
      </c>
      <c r="H27" s="137"/>
      <c r="I27" s="137"/>
      <c r="J27" s="137"/>
      <c r="K27" s="137"/>
      <c r="L27" s="137"/>
      <c r="M27" s="137"/>
      <c r="N27" s="137"/>
      <c r="O27" s="137"/>
      <c r="P27" s="137"/>
      <c r="Q27" s="137"/>
    </row>
    <row r="28" spans="1:17" outlineLevel="3" x14ac:dyDescent="0.3">
      <c r="A28" s="234" t="s">
        <v>131</v>
      </c>
      <c r="B28" s="252">
        <v>0.51075073250000003</v>
      </c>
      <c r="C28" s="252">
        <v>0.42786614134000001</v>
      </c>
      <c r="D28" s="252">
        <v>0.44349495202</v>
      </c>
      <c r="E28" s="252">
        <v>0.33082327462</v>
      </c>
      <c r="F28" s="252">
        <v>0.31850920426000001</v>
      </c>
      <c r="G28" s="252">
        <v>0.29370513788000002</v>
      </c>
      <c r="H28" s="137"/>
      <c r="I28" s="137"/>
      <c r="J28" s="137"/>
      <c r="K28" s="137"/>
      <c r="L28" s="137"/>
      <c r="M28" s="137"/>
      <c r="N28" s="137"/>
      <c r="O28" s="137"/>
      <c r="P28" s="137"/>
      <c r="Q28" s="137"/>
    </row>
    <row r="29" spans="1:17" outlineLevel="3" x14ac:dyDescent="0.3">
      <c r="A29" s="234" t="s">
        <v>197</v>
      </c>
      <c r="B29" s="252">
        <v>0.51075073250000003</v>
      </c>
      <c r="C29" s="252">
        <v>0.42786614134000001</v>
      </c>
      <c r="D29" s="252">
        <v>0.44349495202</v>
      </c>
      <c r="E29" s="252">
        <v>0.33082327462</v>
      </c>
      <c r="F29" s="252">
        <v>0.31850920426000001</v>
      </c>
      <c r="G29" s="252">
        <v>0.29370513788000002</v>
      </c>
      <c r="H29" s="137"/>
      <c r="I29" s="137"/>
      <c r="J29" s="137"/>
      <c r="K29" s="137"/>
      <c r="L29" s="137"/>
      <c r="M29" s="137"/>
      <c r="N29" s="137"/>
      <c r="O29" s="137"/>
      <c r="P29" s="137"/>
      <c r="Q29" s="137"/>
    </row>
    <row r="30" spans="1:17" outlineLevel="3" x14ac:dyDescent="0.3">
      <c r="A30" s="234" t="s">
        <v>20</v>
      </c>
      <c r="B30" s="252">
        <v>0.51075073250000003</v>
      </c>
      <c r="C30" s="252">
        <v>0.42786614134000001</v>
      </c>
      <c r="D30" s="252">
        <v>0.44349495202</v>
      </c>
      <c r="E30" s="252">
        <v>0.33082327462</v>
      </c>
      <c r="F30" s="252">
        <v>0.31850920426000001</v>
      </c>
      <c r="G30" s="252">
        <v>0.29370513788000002</v>
      </c>
      <c r="H30" s="137"/>
      <c r="I30" s="137"/>
      <c r="J30" s="137"/>
      <c r="K30" s="137"/>
      <c r="L30" s="137"/>
      <c r="M30" s="137"/>
      <c r="N30" s="137"/>
      <c r="O30" s="137"/>
      <c r="P30" s="137"/>
      <c r="Q30" s="137"/>
    </row>
    <row r="31" spans="1:17" outlineLevel="3" x14ac:dyDescent="0.3">
      <c r="A31" s="234" t="s">
        <v>75</v>
      </c>
      <c r="B31" s="252">
        <v>0.51075073250000003</v>
      </c>
      <c r="C31" s="252">
        <v>0.42786614134000001</v>
      </c>
      <c r="D31" s="252">
        <v>0.44349495202</v>
      </c>
      <c r="E31" s="252">
        <v>0.33082327462</v>
      </c>
      <c r="F31" s="252">
        <v>0.31850920426000001</v>
      </c>
      <c r="G31" s="252">
        <v>0.29370513788000002</v>
      </c>
      <c r="H31" s="137"/>
      <c r="I31" s="137"/>
      <c r="J31" s="137"/>
      <c r="K31" s="137"/>
      <c r="L31" s="137"/>
      <c r="M31" s="137"/>
      <c r="N31" s="137"/>
      <c r="O31" s="137"/>
      <c r="P31" s="137"/>
      <c r="Q31" s="137"/>
    </row>
    <row r="32" spans="1:17" outlineLevel="3" x14ac:dyDescent="0.3">
      <c r="A32" s="234" t="s">
        <v>126</v>
      </c>
      <c r="B32" s="252">
        <v>0.51075073250000003</v>
      </c>
      <c r="C32" s="252">
        <v>0.42786614134000001</v>
      </c>
      <c r="D32" s="252">
        <v>0.44349495202</v>
      </c>
      <c r="E32" s="252">
        <v>0.33082327462</v>
      </c>
      <c r="F32" s="252">
        <v>0.31850920426000001</v>
      </c>
      <c r="G32" s="252">
        <v>0.29370513788000002</v>
      </c>
      <c r="H32" s="137"/>
      <c r="I32" s="137"/>
      <c r="J32" s="137"/>
      <c r="K32" s="137"/>
      <c r="L32" s="137"/>
      <c r="M32" s="137"/>
      <c r="N32" s="137"/>
      <c r="O32" s="137"/>
      <c r="P32" s="137"/>
      <c r="Q32" s="137"/>
    </row>
    <row r="33" spans="1:17" outlineLevel="3" x14ac:dyDescent="0.3">
      <c r="A33" s="234" t="s">
        <v>58</v>
      </c>
      <c r="B33" s="252">
        <v>0</v>
      </c>
      <c r="C33" s="252">
        <v>1.1826506051800001</v>
      </c>
      <c r="D33" s="252">
        <v>4.1147456020000001E-2</v>
      </c>
      <c r="E33" s="252">
        <v>0</v>
      </c>
      <c r="F33" s="252">
        <v>0</v>
      </c>
      <c r="G33" s="252">
        <v>0</v>
      </c>
      <c r="H33" s="137"/>
      <c r="I33" s="137"/>
      <c r="J33" s="137"/>
      <c r="K33" s="137"/>
      <c r="L33" s="137"/>
      <c r="M33" s="137"/>
      <c r="N33" s="137"/>
      <c r="O33" s="137"/>
      <c r="P33" s="137"/>
      <c r="Q33" s="137"/>
    </row>
    <row r="34" spans="1:17" outlineLevel="3" x14ac:dyDescent="0.3">
      <c r="A34" s="234" t="s">
        <v>46</v>
      </c>
      <c r="B34" s="252">
        <v>3.3713226771100002</v>
      </c>
      <c r="C34" s="252">
        <v>2.1574173242899999</v>
      </c>
      <c r="D34" s="252">
        <v>3.3531759060400002</v>
      </c>
      <c r="E34" s="252">
        <v>1.1345416286000001</v>
      </c>
      <c r="F34" s="252">
        <v>3.3204868307900002</v>
      </c>
      <c r="G34" s="252">
        <v>4.3940450011100003</v>
      </c>
      <c r="H34" s="137"/>
      <c r="I34" s="137"/>
      <c r="J34" s="137"/>
      <c r="K34" s="137"/>
      <c r="L34" s="137"/>
      <c r="M34" s="137"/>
      <c r="N34" s="137"/>
      <c r="O34" s="137"/>
      <c r="P34" s="137"/>
      <c r="Q34" s="137"/>
    </row>
    <row r="35" spans="1:17" outlineLevel="3" x14ac:dyDescent="0.3">
      <c r="A35" s="234" t="s">
        <v>93</v>
      </c>
      <c r="B35" s="252">
        <v>0.51075102803000005</v>
      </c>
      <c r="C35" s="252">
        <v>0.42786638891000001</v>
      </c>
      <c r="D35" s="252">
        <v>0.44349520863000003</v>
      </c>
      <c r="E35" s="252">
        <v>7.0305603988399996</v>
      </c>
      <c r="F35" s="252">
        <v>6.7688653429299999</v>
      </c>
      <c r="G35" s="252">
        <v>6.2417365094799999</v>
      </c>
      <c r="H35" s="137"/>
      <c r="I35" s="137"/>
      <c r="J35" s="137"/>
      <c r="K35" s="137"/>
      <c r="L35" s="137"/>
      <c r="M35" s="137"/>
      <c r="N35" s="137"/>
      <c r="O35" s="137"/>
      <c r="P35" s="137"/>
      <c r="Q35" s="137"/>
    </row>
    <row r="36" spans="1:17" outlineLevel="3" x14ac:dyDescent="0.3">
      <c r="A36" s="234" t="s">
        <v>97</v>
      </c>
      <c r="B36" s="252">
        <v>0.29679729124999998</v>
      </c>
      <c r="C36" s="252">
        <v>0.66909282536000003</v>
      </c>
      <c r="D36" s="252">
        <v>1.54523967858</v>
      </c>
      <c r="E36" s="252">
        <v>1.3651590982999999</v>
      </c>
      <c r="F36" s="252">
        <v>0.59342221659000005</v>
      </c>
      <c r="G36" s="252">
        <v>0.21312135684</v>
      </c>
      <c r="H36" s="137"/>
      <c r="I36" s="137"/>
      <c r="J36" s="137"/>
      <c r="K36" s="137"/>
      <c r="L36" s="137"/>
      <c r="M36" s="137"/>
      <c r="N36" s="137"/>
      <c r="O36" s="137"/>
      <c r="P36" s="137"/>
      <c r="Q36" s="137"/>
    </row>
    <row r="37" spans="1:17" outlineLevel="3" x14ac:dyDescent="0.3">
      <c r="A37" s="234" t="s">
        <v>158</v>
      </c>
      <c r="B37" s="252">
        <v>1.9655999696199999</v>
      </c>
      <c r="C37" s="252">
        <v>2.0505828906499999</v>
      </c>
      <c r="D37" s="252">
        <v>1.88681203308</v>
      </c>
      <c r="E37" s="252">
        <v>1.8451328735700001</v>
      </c>
      <c r="F37" s="252">
        <v>1.08127016724</v>
      </c>
      <c r="G37" s="252">
        <v>0.99706570269000006</v>
      </c>
      <c r="H37" s="137"/>
      <c r="I37" s="137"/>
      <c r="J37" s="137"/>
      <c r="K37" s="137"/>
      <c r="L37" s="137"/>
      <c r="M37" s="137"/>
      <c r="N37" s="137"/>
      <c r="O37" s="137"/>
      <c r="P37" s="137"/>
      <c r="Q37" s="137"/>
    </row>
    <row r="38" spans="1:17" outlineLevel="3" x14ac:dyDescent="0.3">
      <c r="A38" s="234" t="s">
        <v>162</v>
      </c>
      <c r="B38" s="252">
        <v>0</v>
      </c>
      <c r="C38" s="252">
        <v>0.39557383659000001</v>
      </c>
      <c r="D38" s="252">
        <v>0.97407988796</v>
      </c>
      <c r="E38" s="252">
        <v>1.28518943552</v>
      </c>
      <c r="F38" s="252">
        <v>0</v>
      </c>
      <c r="G38" s="252">
        <v>0</v>
      </c>
      <c r="H38" s="137"/>
      <c r="I38" s="137"/>
      <c r="J38" s="137"/>
      <c r="K38" s="137"/>
      <c r="L38" s="137"/>
      <c r="M38" s="137"/>
      <c r="N38" s="137"/>
      <c r="O38" s="137"/>
      <c r="P38" s="137"/>
      <c r="Q38" s="137"/>
    </row>
    <row r="39" spans="1:17" outlineLevel="3" x14ac:dyDescent="0.3">
      <c r="A39" s="234" t="s">
        <v>218</v>
      </c>
      <c r="B39" s="252">
        <v>1.6746145857300001</v>
      </c>
      <c r="C39" s="252">
        <v>1.6580396185999999</v>
      </c>
      <c r="D39" s="252">
        <v>1.50597939013</v>
      </c>
      <c r="E39" s="252">
        <v>1.1233792652800001</v>
      </c>
      <c r="F39" s="252">
        <v>1.08156427714</v>
      </c>
      <c r="G39" s="252">
        <v>0.99733690863000002</v>
      </c>
      <c r="H39" s="137"/>
      <c r="I39" s="137"/>
      <c r="J39" s="137"/>
      <c r="K39" s="137"/>
      <c r="L39" s="137"/>
      <c r="M39" s="137"/>
      <c r="N39" s="137"/>
      <c r="O39" s="137"/>
      <c r="P39" s="137"/>
      <c r="Q39" s="137"/>
    </row>
    <row r="40" spans="1:17" outlineLevel="3" x14ac:dyDescent="0.3">
      <c r="A40" s="234" t="s">
        <v>42</v>
      </c>
      <c r="B40" s="252">
        <v>0.99645835970999996</v>
      </c>
      <c r="C40" s="252">
        <v>0.60994022902</v>
      </c>
      <c r="D40" s="252">
        <v>0.87867744205999998</v>
      </c>
      <c r="E40" s="252">
        <v>0.58743542275000005</v>
      </c>
      <c r="F40" s="252">
        <v>0.46815606701000001</v>
      </c>
      <c r="G40" s="252">
        <v>0.43169817505000002</v>
      </c>
      <c r="H40" s="137"/>
      <c r="I40" s="137"/>
      <c r="J40" s="137"/>
      <c r="K40" s="137"/>
      <c r="L40" s="137"/>
      <c r="M40" s="137"/>
      <c r="N40" s="137"/>
      <c r="O40" s="137"/>
      <c r="P40" s="137"/>
      <c r="Q40" s="137"/>
    </row>
    <row r="41" spans="1:17" outlineLevel="3" x14ac:dyDescent="0.3">
      <c r="A41" s="234" t="s">
        <v>95</v>
      </c>
      <c r="B41" s="252">
        <v>0.73882682741000005</v>
      </c>
      <c r="C41" s="252">
        <v>0.61893006440999998</v>
      </c>
      <c r="D41" s="252">
        <v>0.64153793137000004</v>
      </c>
      <c r="E41" s="252">
        <v>0.27345865032</v>
      </c>
      <c r="F41" s="252">
        <v>6.5819958720000002E-2</v>
      </c>
      <c r="G41" s="252">
        <v>6.0694195940000001E-2</v>
      </c>
      <c r="H41" s="137"/>
      <c r="I41" s="137"/>
      <c r="J41" s="137"/>
      <c r="K41" s="137"/>
      <c r="L41" s="137"/>
      <c r="M41" s="137"/>
      <c r="N41" s="137"/>
      <c r="O41" s="137"/>
      <c r="P41" s="137"/>
      <c r="Q41" s="137"/>
    </row>
    <row r="42" spans="1:17" outlineLevel="3" x14ac:dyDescent="0.3">
      <c r="A42" s="234" t="s">
        <v>199</v>
      </c>
      <c r="B42" s="252">
        <v>0</v>
      </c>
      <c r="C42" s="252">
        <v>1.1238485978199999</v>
      </c>
      <c r="D42" s="252">
        <v>0</v>
      </c>
      <c r="E42" s="252">
        <v>0</v>
      </c>
      <c r="F42" s="252">
        <v>1.2012284124199999</v>
      </c>
      <c r="G42" s="252">
        <v>0</v>
      </c>
      <c r="H42" s="137"/>
      <c r="I42" s="137"/>
      <c r="J42" s="137"/>
      <c r="K42" s="137"/>
      <c r="L42" s="137"/>
      <c r="M42" s="137"/>
      <c r="N42" s="137"/>
      <c r="O42" s="137"/>
      <c r="P42" s="137"/>
      <c r="Q42" s="137"/>
    </row>
    <row r="43" spans="1:17" outlineLevel="3" x14ac:dyDescent="0.3">
      <c r="A43" s="234" t="s">
        <v>147</v>
      </c>
      <c r="B43" s="252">
        <v>0.75993616533999997</v>
      </c>
      <c r="C43" s="252">
        <v>0.63661378054999995</v>
      </c>
      <c r="D43" s="252">
        <v>0.65986758656</v>
      </c>
      <c r="E43" s="252">
        <v>0.49222557056999999</v>
      </c>
      <c r="F43" s="252">
        <v>0.34226378534000002</v>
      </c>
      <c r="G43" s="252">
        <v>0.13352723106</v>
      </c>
      <c r="H43" s="137"/>
      <c r="I43" s="137"/>
      <c r="J43" s="137"/>
      <c r="K43" s="137"/>
      <c r="L43" s="137"/>
      <c r="M43" s="137"/>
      <c r="N43" s="137"/>
      <c r="O43" s="137"/>
      <c r="P43" s="137"/>
      <c r="Q43" s="137"/>
    </row>
    <row r="44" spans="1:17" outlineLevel="2" x14ac:dyDescent="0.3">
      <c r="A44" s="69" t="s">
        <v>118</v>
      </c>
      <c r="B44" s="56">
        <f t="shared" ref="B44:G44" si="4">SUM(B$45:B$45)</f>
        <v>8.9336422060000004E-2</v>
      </c>
      <c r="C44" s="56">
        <f t="shared" si="4"/>
        <v>7.0161481959999994E-2</v>
      </c>
      <c r="D44" s="56">
        <f t="shared" si="4"/>
        <v>6.7876007769999996E-2</v>
      </c>
      <c r="E44" s="56">
        <f t="shared" si="4"/>
        <v>4.7015275199999998E-2</v>
      </c>
      <c r="F44" s="56">
        <f t="shared" si="4"/>
        <v>4.1783306749999999E-2</v>
      </c>
      <c r="G44" s="56">
        <f t="shared" si="4"/>
        <v>3.6924018369999999E-2</v>
      </c>
      <c r="H44" s="137"/>
      <c r="I44" s="137"/>
      <c r="J44" s="137"/>
      <c r="K44" s="137"/>
      <c r="L44" s="137"/>
      <c r="M44" s="137"/>
      <c r="N44" s="137"/>
      <c r="O44" s="137"/>
      <c r="P44" s="137"/>
      <c r="Q44" s="137"/>
    </row>
    <row r="45" spans="1:17" outlineLevel="3" x14ac:dyDescent="0.3">
      <c r="A45" s="234" t="s">
        <v>30</v>
      </c>
      <c r="B45" s="252">
        <v>8.9336422060000004E-2</v>
      </c>
      <c r="C45" s="252">
        <v>7.0161481959999994E-2</v>
      </c>
      <c r="D45" s="252">
        <v>6.7876007769999996E-2</v>
      </c>
      <c r="E45" s="252">
        <v>4.7015275199999998E-2</v>
      </c>
      <c r="F45" s="252">
        <v>4.1783306749999999E-2</v>
      </c>
      <c r="G45" s="252">
        <v>3.6924018369999999E-2</v>
      </c>
      <c r="H45" s="137"/>
      <c r="I45" s="137"/>
      <c r="J45" s="137"/>
      <c r="K45" s="137"/>
      <c r="L45" s="137"/>
      <c r="M45" s="137"/>
      <c r="N45" s="137"/>
      <c r="O45" s="137"/>
      <c r="P45" s="137"/>
      <c r="Q45" s="137"/>
    </row>
    <row r="46" spans="1:17" ht="14.5" outlineLevel="1" x14ac:dyDescent="0.35">
      <c r="A46" s="14" t="s">
        <v>62</v>
      </c>
      <c r="B46" s="235">
        <f t="shared" ref="B46:G46" si="5">B$47+B$56+B$66+B$68+B$75+B$84+B$86</f>
        <v>39.342487468180003</v>
      </c>
      <c r="C46" s="235">
        <f t="shared" si="5"/>
        <v>44.510678309749999</v>
      </c>
      <c r="D46" s="235">
        <f t="shared" si="5"/>
        <v>47.663009876300002</v>
      </c>
      <c r="E46" s="235">
        <f t="shared" si="5"/>
        <v>63.591260792390003</v>
      </c>
      <c r="F46" s="235">
        <f t="shared" si="5"/>
        <v>94.791091580989999</v>
      </c>
      <c r="G46" s="235">
        <f t="shared" si="5"/>
        <v>106.78363861880999</v>
      </c>
      <c r="H46" s="137"/>
      <c r="I46" s="137"/>
      <c r="J46" s="137"/>
      <c r="K46" s="137"/>
      <c r="L46" s="137"/>
      <c r="M46" s="137"/>
      <c r="N46" s="137"/>
      <c r="O46" s="137"/>
      <c r="P46" s="137"/>
      <c r="Q46" s="137"/>
    </row>
    <row r="47" spans="1:17" outlineLevel="2" x14ac:dyDescent="0.3">
      <c r="A47" s="69" t="s">
        <v>177</v>
      </c>
      <c r="B47" s="56">
        <f t="shared" ref="B47:G47" si="6">SUM(B$48:B$55)</f>
        <v>12.336172758990001</v>
      </c>
      <c r="C47" s="56">
        <f t="shared" si="6"/>
        <v>15.678814377210001</v>
      </c>
      <c r="D47" s="56">
        <f t="shared" si="6"/>
        <v>16.97941619561</v>
      </c>
      <c r="E47" s="56">
        <f t="shared" si="6"/>
        <v>30.087463237860003</v>
      </c>
      <c r="F47" s="56">
        <f t="shared" si="6"/>
        <v>59.305881467679995</v>
      </c>
      <c r="G47" s="56">
        <f t="shared" si="6"/>
        <v>74.356578482329994</v>
      </c>
      <c r="H47" s="137"/>
      <c r="I47" s="137"/>
      <c r="J47" s="137"/>
      <c r="K47" s="137"/>
      <c r="L47" s="137"/>
      <c r="M47" s="137"/>
      <c r="N47" s="137"/>
      <c r="O47" s="137"/>
      <c r="P47" s="137"/>
      <c r="Q47" s="137"/>
    </row>
    <row r="48" spans="1:17" outlineLevel="3" x14ac:dyDescent="0.3">
      <c r="A48" s="234" t="s">
        <v>109</v>
      </c>
      <c r="B48" s="252">
        <v>0</v>
      </c>
      <c r="C48" s="252">
        <v>0</v>
      </c>
      <c r="D48" s="252">
        <v>2.2672023800000001E-3</v>
      </c>
      <c r="E48" s="252">
        <v>2.13029758E-3</v>
      </c>
      <c r="F48" s="252">
        <v>6.6717266900000001E-3</v>
      </c>
      <c r="G48" s="252">
        <v>1.043424771E-2</v>
      </c>
      <c r="H48" s="137"/>
      <c r="I48" s="137"/>
      <c r="J48" s="137"/>
      <c r="K48" s="137"/>
      <c r="L48" s="137"/>
      <c r="M48" s="137"/>
      <c r="N48" s="137"/>
      <c r="O48" s="137"/>
      <c r="P48" s="137"/>
      <c r="Q48" s="137"/>
    </row>
    <row r="49" spans="1:17" outlineLevel="3" x14ac:dyDescent="0.3">
      <c r="A49" s="234" t="s">
        <v>230</v>
      </c>
      <c r="B49" s="252">
        <v>0</v>
      </c>
      <c r="C49" s="252">
        <v>0</v>
      </c>
      <c r="D49" s="252">
        <v>0</v>
      </c>
      <c r="E49" s="252">
        <v>0</v>
      </c>
      <c r="F49" s="252">
        <v>0</v>
      </c>
      <c r="G49" s="252">
        <v>7.7671940590000002E-2</v>
      </c>
      <c r="H49" s="137"/>
      <c r="I49" s="137"/>
      <c r="J49" s="137"/>
      <c r="K49" s="137"/>
      <c r="L49" s="137"/>
      <c r="M49" s="137"/>
      <c r="N49" s="137"/>
      <c r="O49" s="137"/>
      <c r="P49" s="137"/>
      <c r="Q49" s="137"/>
    </row>
    <row r="50" spans="1:17" outlineLevel="3" x14ac:dyDescent="0.3">
      <c r="A50" s="234" t="s">
        <v>53</v>
      </c>
      <c r="B50" s="252">
        <v>0.50583389293000003</v>
      </c>
      <c r="C50" s="252">
        <v>0.48430295177999999</v>
      </c>
      <c r="D50" s="252">
        <v>0.3863149676</v>
      </c>
      <c r="E50" s="252">
        <v>0.25855498448999997</v>
      </c>
      <c r="F50" s="252">
        <v>0.19374588745999999</v>
      </c>
      <c r="G50" s="252">
        <v>0.14990297849000001</v>
      </c>
      <c r="H50" s="137"/>
      <c r="I50" s="137"/>
      <c r="J50" s="137"/>
      <c r="K50" s="137"/>
      <c r="L50" s="137"/>
      <c r="M50" s="137"/>
      <c r="N50" s="137"/>
      <c r="O50" s="137"/>
      <c r="P50" s="137"/>
      <c r="Q50" s="137"/>
    </row>
    <row r="51" spans="1:17" outlineLevel="3" x14ac:dyDescent="0.3">
      <c r="A51" s="234" t="s">
        <v>98</v>
      </c>
      <c r="B51" s="252">
        <v>0.78487537830999998</v>
      </c>
      <c r="C51" s="252">
        <v>0.95439248045000002</v>
      </c>
      <c r="D51" s="252">
        <v>1.0156447287699999</v>
      </c>
      <c r="E51" s="252">
        <v>2.6833592883700002</v>
      </c>
      <c r="F51" s="252">
        <v>3.0297750091800002</v>
      </c>
      <c r="G51" s="252">
        <v>2.9807902723800002</v>
      </c>
      <c r="H51" s="137"/>
      <c r="I51" s="137"/>
      <c r="J51" s="137"/>
      <c r="K51" s="137"/>
      <c r="L51" s="137"/>
      <c r="M51" s="137"/>
      <c r="N51" s="137"/>
      <c r="O51" s="137"/>
      <c r="P51" s="137"/>
      <c r="Q51" s="137"/>
    </row>
    <row r="52" spans="1:17" outlineLevel="3" x14ac:dyDescent="0.3">
      <c r="A52" s="234" t="s">
        <v>168</v>
      </c>
      <c r="B52" s="252">
        <v>3.6923111347500002</v>
      </c>
      <c r="C52" s="252">
        <v>4.6811582126699998</v>
      </c>
      <c r="D52" s="252">
        <v>4.9991812509700004</v>
      </c>
      <c r="E52" s="252">
        <v>12.366377438580001</v>
      </c>
      <c r="F52" s="252">
        <v>32.90407975798</v>
      </c>
      <c r="G52" s="252">
        <v>43.90139345339</v>
      </c>
      <c r="H52" s="137"/>
      <c r="I52" s="137"/>
      <c r="J52" s="137"/>
      <c r="K52" s="137"/>
      <c r="L52" s="137"/>
      <c r="M52" s="137"/>
      <c r="N52" s="137"/>
      <c r="O52" s="137"/>
      <c r="P52" s="137"/>
      <c r="Q52" s="137"/>
    </row>
    <row r="53" spans="1:17" outlineLevel="3" x14ac:dyDescent="0.3">
      <c r="A53" s="234" t="s">
        <v>135</v>
      </c>
      <c r="B53" s="252">
        <v>4.90298972188</v>
      </c>
      <c r="C53" s="252">
        <v>5.2931177325599998</v>
      </c>
      <c r="D53" s="252">
        <v>6.1552473171899997</v>
      </c>
      <c r="E53" s="252">
        <v>8.2985369566399996</v>
      </c>
      <c r="F53" s="252">
        <v>13.055079231560001</v>
      </c>
      <c r="G53" s="252">
        <v>14.660313455240001</v>
      </c>
      <c r="H53" s="137"/>
      <c r="I53" s="137"/>
      <c r="J53" s="137"/>
      <c r="K53" s="137"/>
      <c r="L53" s="137"/>
      <c r="M53" s="137"/>
      <c r="N53" s="137"/>
      <c r="O53" s="137"/>
      <c r="P53" s="137"/>
      <c r="Q53" s="137"/>
    </row>
    <row r="54" spans="1:17" outlineLevel="3" x14ac:dyDescent="0.3">
      <c r="A54" s="234" t="s">
        <v>150</v>
      </c>
      <c r="B54" s="252">
        <v>2.4272968759200002</v>
      </c>
      <c r="C54" s="252">
        <v>4.2288694837199996</v>
      </c>
      <c r="D54" s="252">
        <v>4.3625608583400002</v>
      </c>
      <c r="E54" s="252">
        <v>6.4009203970500002</v>
      </c>
      <c r="F54" s="252">
        <v>10.00235119221</v>
      </c>
      <c r="G54" s="252">
        <v>12.46188876167</v>
      </c>
      <c r="H54" s="137"/>
      <c r="I54" s="137"/>
      <c r="J54" s="137"/>
      <c r="K54" s="137"/>
      <c r="L54" s="137"/>
      <c r="M54" s="137"/>
      <c r="N54" s="137"/>
      <c r="O54" s="137"/>
      <c r="P54" s="137"/>
      <c r="Q54" s="137"/>
    </row>
    <row r="55" spans="1:17" outlineLevel="3" x14ac:dyDescent="0.3">
      <c r="A55" s="234" t="s">
        <v>145</v>
      </c>
      <c r="B55" s="252">
        <v>2.2865755200000001E-2</v>
      </c>
      <c r="C55" s="252">
        <v>3.697351603E-2</v>
      </c>
      <c r="D55" s="252">
        <v>5.8199870360000003E-2</v>
      </c>
      <c r="E55" s="252">
        <v>7.7583875149999995E-2</v>
      </c>
      <c r="F55" s="252">
        <v>0.11417866259999999</v>
      </c>
      <c r="G55" s="252">
        <v>0.11418337285999999</v>
      </c>
      <c r="H55" s="137"/>
      <c r="I55" s="137"/>
      <c r="J55" s="137"/>
      <c r="K55" s="137"/>
      <c r="L55" s="137"/>
      <c r="M55" s="137"/>
      <c r="N55" s="137"/>
      <c r="O55" s="137"/>
      <c r="P55" s="137"/>
      <c r="Q55" s="137"/>
    </row>
    <row r="56" spans="1:17" outlineLevel="2" x14ac:dyDescent="0.3">
      <c r="A56" s="69" t="s">
        <v>99</v>
      </c>
      <c r="B56" s="56">
        <f t="shared" ref="B56:G56" si="7">SUM(B$57:B$65)</f>
        <v>1.0232472325099999</v>
      </c>
      <c r="C56" s="56">
        <f t="shared" si="7"/>
        <v>0.94665391014</v>
      </c>
      <c r="D56" s="56">
        <f t="shared" si="7"/>
        <v>0.88801693534000004</v>
      </c>
      <c r="E56" s="56">
        <f t="shared" si="7"/>
        <v>4.3891608617899998</v>
      </c>
      <c r="F56" s="56">
        <f t="shared" si="7"/>
        <v>6.3176009658999996</v>
      </c>
      <c r="G56" s="56">
        <f t="shared" si="7"/>
        <v>7.732883317789998</v>
      </c>
      <c r="H56" s="137"/>
      <c r="I56" s="137"/>
      <c r="J56" s="137"/>
      <c r="K56" s="137"/>
      <c r="L56" s="137"/>
      <c r="M56" s="137"/>
      <c r="N56" s="137"/>
      <c r="O56" s="137"/>
      <c r="P56" s="137"/>
      <c r="Q56" s="137"/>
    </row>
    <row r="57" spans="1:17" outlineLevel="3" x14ac:dyDescent="0.3">
      <c r="A57" s="234" t="s">
        <v>24</v>
      </c>
      <c r="B57" s="252">
        <v>0</v>
      </c>
      <c r="C57" s="252">
        <v>0</v>
      </c>
      <c r="D57" s="252">
        <v>2.0492385960000001E-2</v>
      </c>
      <c r="E57" s="252">
        <v>2.210838918E-2</v>
      </c>
      <c r="F57" s="252">
        <v>2.3454162970000001E-2</v>
      </c>
      <c r="G57" s="252">
        <v>2.4220302610000001E-2</v>
      </c>
      <c r="H57" s="137"/>
      <c r="I57" s="137"/>
      <c r="J57" s="137"/>
      <c r="K57" s="137"/>
      <c r="L57" s="137"/>
      <c r="M57" s="137"/>
      <c r="N57" s="137"/>
      <c r="O57" s="137"/>
      <c r="P57" s="137"/>
      <c r="Q57" s="137"/>
    </row>
    <row r="58" spans="1:17" outlineLevel="3" x14ac:dyDescent="0.3">
      <c r="A58" s="234" t="s">
        <v>13</v>
      </c>
      <c r="B58" s="252">
        <v>0</v>
      </c>
      <c r="C58" s="252">
        <v>0</v>
      </c>
      <c r="D58" s="252">
        <v>0</v>
      </c>
      <c r="E58" s="252">
        <v>0.21302975776999999</v>
      </c>
      <c r="F58" s="252">
        <v>0.22224977884</v>
      </c>
      <c r="G58" s="252">
        <v>0.22191983025000001</v>
      </c>
      <c r="H58" s="137"/>
      <c r="I58" s="137"/>
      <c r="J58" s="137"/>
      <c r="K58" s="137"/>
      <c r="L58" s="137"/>
      <c r="M58" s="137"/>
      <c r="N58" s="137"/>
      <c r="O58" s="137"/>
      <c r="P58" s="137"/>
      <c r="Q58" s="137"/>
    </row>
    <row r="59" spans="1:17" outlineLevel="3" x14ac:dyDescent="0.3">
      <c r="A59" s="234" t="s">
        <v>28</v>
      </c>
      <c r="B59" s="252">
        <v>0.15284089470000001</v>
      </c>
      <c r="C59" s="252">
        <v>0</v>
      </c>
      <c r="D59" s="252">
        <v>0</v>
      </c>
      <c r="E59" s="252">
        <v>1.8276825705999999</v>
      </c>
      <c r="F59" s="252">
        <v>3.6820325010000001</v>
      </c>
      <c r="G59" s="252">
        <v>5.1108297168899997</v>
      </c>
      <c r="H59" s="137"/>
      <c r="I59" s="137"/>
      <c r="J59" s="137"/>
      <c r="K59" s="137"/>
      <c r="L59" s="137"/>
      <c r="M59" s="137"/>
      <c r="N59" s="137"/>
      <c r="O59" s="137"/>
      <c r="P59" s="137"/>
      <c r="Q59" s="137"/>
    </row>
    <row r="60" spans="1:17" outlineLevel="3" x14ac:dyDescent="0.3">
      <c r="A60" s="234" t="s">
        <v>112</v>
      </c>
      <c r="B60" s="252">
        <v>0</v>
      </c>
      <c r="C60" s="252">
        <v>0</v>
      </c>
      <c r="D60" s="252">
        <v>0</v>
      </c>
      <c r="E60" s="252">
        <v>0.21302975776999999</v>
      </c>
      <c r="F60" s="252">
        <v>0.22224977884</v>
      </c>
      <c r="G60" s="252">
        <v>0.22191983025000001</v>
      </c>
      <c r="H60" s="137"/>
      <c r="I60" s="137"/>
      <c r="J60" s="137"/>
      <c r="K60" s="137"/>
      <c r="L60" s="137"/>
      <c r="M60" s="137"/>
      <c r="N60" s="137"/>
      <c r="O60" s="137"/>
      <c r="P60" s="137"/>
      <c r="Q60" s="137"/>
    </row>
    <row r="61" spans="1:17" outlineLevel="3" x14ac:dyDescent="0.3">
      <c r="A61" s="234" t="s">
        <v>52</v>
      </c>
      <c r="B61" s="252">
        <v>0.27155235158000002</v>
      </c>
      <c r="C61" s="252">
        <v>0.31797605808000001</v>
      </c>
      <c r="D61" s="252">
        <v>0.28670076286000001</v>
      </c>
      <c r="E61" s="252">
        <v>0.58684537884999999</v>
      </c>
      <c r="F61" s="252">
        <v>0.62447708832000004</v>
      </c>
      <c r="G61" s="252">
        <v>0.62381732079999996</v>
      </c>
      <c r="H61" s="137"/>
      <c r="I61" s="137"/>
      <c r="J61" s="137"/>
      <c r="K61" s="137"/>
      <c r="L61" s="137"/>
      <c r="M61" s="137"/>
      <c r="N61" s="137"/>
      <c r="O61" s="137"/>
      <c r="P61" s="137"/>
      <c r="Q61" s="137"/>
    </row>
    <row r="62" spans="1:17" outlineLevel="3" x14ac:dyDescent="0.3">
      <c r="A62" s="234" t="s">
        <v>114</v>
      </c>
      <c r="B62" s="252">
        <v>6.4909268300000003E-3</v>
      </c>
      <c r="C62" s="252">
        <v>1.440203588E-2</v>
      </c>
      <c r="D62" s="252">
        <v>4.1845500289999997E-2</v>
      </c>
      <c r="E62" s="252">
        <v>5.3056445690000002E-2</v>
      </c>
      <c r="F62" s="252">
        <v>9.6949115109999998E-2</v>
      </c>
      <c r="G62" s="252">
        <v>0.10975806808000001</v>
      </c>
      <c r="H62" s="137"/>
      <c r="I62" s="137"/>
      <c r="J62" s="137"/>
      <c r="K62" s="137"/>
      <c r="L62" s="137"/>
      <c r="M62" s="137"/>
      <c r="N62" s="137"/>
      <c r="O62" s="137"/>
      <c r="P62" s="137"/>
      <c r="Q62" s="137"/>
    </row>
    <row r="63" spans="1:17" outlineLevel="3" x14ac:dyDescent="0.3">
      <c r="A63" s="234" t="s">
        <v>140</v>
      </c>
      <c r="B63" s="252">
        <v>3.3223687899999999E-3</v>
      </c>
      <c r="C63" s="252">
        <v>1.8974616299999999E-3</v>
      </c>
      <c r="D63" s="252">
        <v>4.7255449999999998E-4</v>
      </c>
      <c r="E63" s="252">
        <v>4.7255449999999998E-4</v>
      </c>
      <c r="F63" s="252">
        <v>4.7255449999999998E-4</v>
      </c>
      <c r="G63" s="252">
        <v>4.7255449999999998E-4</v>
      </c>
      <c r="H63" s="137"/>
      <c r="I63" s="137"/>
      <c r="J63" s="137"/>
      <c r="K63" s="137"/>
      <c r="L63" s="137"/>
      <c r="M63" s="137"/>
      <c r="N63" s="137"/>
      <c r="O63" s="137"/>
      <c r="P63" s="137"/>
      <c r="Q63" s="137"/>
    </row>
    <row r="64" spans="1:17" outlineLevel="3" x14ac:dyDescent="0.3">
      <c r="A64" s="234" t="s">
        <v>223</v>
      </c>
      <c r="B64" s="252">
        <v>2.4816354990000001E-2</v>
      </c>
      <c r="C64" s="252">
        <v>2.7804970700000001E-2</v>
      </c>
      <c r="D64" s="252">
        <v>3.9693692959999999E-2</v>
      </c>
      <c r="E64" s="252">
        <v>0.47501825474999998</v>
      </c>
      <c r="F64" s="252">
        <v>0.4994446609</v>
      </c>
      <c r="G64" s="252">
        <v>0.49759930437</v>
      </c>
      <c r="H64" s="137"/>
      <c r="I64" s="137"/>
      <c r="J64" s="137"/>
      <c r="K64" s="137"/>
      <c r="L64" s="137"/>
      <c r="M64" s="137"/>
      <c r="N64" s="137"/>
      <c r="O64" s="137"/>
      <c r="P64" s="137"/>
      <c r="Q64" s="137"/>
    </row>
    <row r="65" spans="1:17" outlineLevel="3" x14ac:dyDescent="0.3">
      <c r="A65" s="234" t="s">
        <v>25</v>
      </c>
      <c r="B65" s="252">
        <v>0.56422433561999996</v>
      </c>
      <c r="C65" s="252">
        <v>0.58457338385000002</v>
      </c>
      <c r="D65" s="252">
        <v>0.49881203877000002</v>
      </c>
      <c r="E65" s="252">
        <v>0.99791775268000005</v>
      </c>
      <c r="F65" s="252">
        <v>0.94627132542000003</v>
      </c>
      <c r="G65" s="252">
        <v>0.92234639003999996</v>
      </c>
      <c r="H65" s="137"/>
      <c r="I65" s="137"/>
      <c r="J65" s="137"/>
      <c r="K65" s="137"/>
      <c r="L65" s="137"/>
      <c r="M65" s="137"/>
      <c r="N65" s="137"/>
      <c r="O65" s="137"/>
      <c r="P65" s="137"/>
      <c r="Q65" s="137"/>
    </row>
    <row r="66" spans="1:17" outlineLevel="2" x14ac:dyDescent="0.3">
      <c r="A66" s="69" t="s">
        <v>214</v>
      </c>
      <c r="B66" s="56">
        <f t="shared" ref="B66:G66" si="8">SUM(B$67:B$67)</f>
        <v>0.60585586000000002</v>
      </c>
      <c r="C66" s="56">
        <f t="shared" si="8"/>
        <v>0.60585586000000002</v>
      </c>
      <c r="D66" s="56">
        <f t="shared" si="8"/>
        <v>0.60585586000000002</v>
      </c>
      <c r="E66" s="56">
        <f t="shared" si="8"/>
        <v>0.60585586000000002</v>
      </c>
      <c r="F66" s="56">
        <f t="shared" si="8"/>
        <v>0.60585586000000002</v>
      </c>
      <c r="G66" s="56">
        <f t="shared" si="8"/>
        <v>0.60585586000000002</v>
      </c>
      <c r="H66" s="137"/>
      <c r="I66" s="137"/>
      <c r="J66" s="137"/>
      <c r="K66" s="137"/>
      <c r="L66" s="137"/>
      <c r="M66" s="137"/>
      <c r="N66" s="137"/>
      <c r="O66" s="137"/>
      <c r="P66" s="137"/>
      <c r="Q66" s="137"/>
    </row>
    <row r="67" spans="1:17" outlineLevel="3" x14ac:dyDescent="0.3">
      <c r="A67" s="234" t="s">
        <v>123</v>
      </c>
      <c r="B67" s="252">
        <v>0.60585586000000002</v>
      </c>
      <c r="C67" s="252">
        <v>0.60585586000000002</v>
      </c>
      <c r="D67" s="252">
        <v>0.60585586000000002</v>
      </c>
      <c r="E67" s="252">
        <v>0.60585586000000002</v>
      </c>
      <c r="F67" s="252">
        <v>0.60585586000000002</v>
      </c>
      <c r="G67" s="252">
        <v>0.60585586000000002</v>
      </c>
      <c r="H67" s="137"/>
      <c r="I67" s="137"/>
      <c r="J67" s="137"/>
      <c r="K67" s="137"/>
      <c r="L67" s="137"/>
      <c r="M67" s="137"/>
      <c r="N67" s="137"/>
      <c r="O67" s="137"/>
      <c r="P67" s="137"/>
      <c r="Q67" s="137"/>
    </row>
    <row r="68" spans="1:17" outlineLevel="2" x14ac:dyDescent="0.3">
      <c r="A68" s="69" t="s">
        <v>225</v>
      </c>
      <c r="B68" s="56">
        <f t="shared" ref="B68:G68" si="9">SUM(B$69:B$74)</f>
        <v>1.4076640828</v>
      </c>
      <c r="C68" s="56">
        <f t="shared" si="9"/>
        <v>2.16046496469</v>
      </c>
      <c r="D68" s="56">
        <f t="shared" si="9"/>
        <v>1.8600623522399999</v>
      </c>
      <c r="E68" s="56">
        <f t="shared" si="9"/>
        <v>1.6511306157100001</v>
      </c>
      <c r="F68" s="56">
        <f t="shared" si="9"/>
        <v>1.56620920958</v>
      </c>
      <c r="G68" s="56">
        <f t="shared" si="9"/>
        <v>1.6189729982400001</v>
      </c>
      <c r="H68" s="137"/>
      <c r="I68" s="137"/>
      <c r="J68" s="137"/>
      <c r="K68" s="137"/>
      <c r="L68" s="137"/>
      <c r="M68" s="137"/>
      <c r="N68" s="137"/>
      <c r="O68" s="137"/>
      <c r="P68" s="137"/>
      <c r="Q68" s="137"/>
    </row>
    <row r="69" spans="1:17" outlineLevel="3" x14ac:dyDescent="0.3">
      <c r="A69" s="234" t="s">
        <v>64</v>
      </c>
      <c r="B69" s="252">
        <v>0.27887546335000002</v>
      </c>
      <c r="C69" s="252">
        <v>0.61432522476999996</v>
      </c>
      <c r="D69" s="252">
        <v>0.73684077395000003</v>
      </c>
      <c r="E69" s="252">
        <v>0.69234671275000004</v>
      </c>
      <c r="F69" s="252">
        <v>0.72231178122999995</v>
      </c>
      <c r="G69" s="252">
        <v>0.72123944831999998</v>
      </c>
      <c r="H69" s="137"/>
      <c r="I69" s="137"/>
      <c r="J69" s="137"/>
      <c r="K69" s="137"/>
      <c r="L69" s="137"/>
      <c r="M69" s="137"/>
      <c r="N69" s="137"/>
      <c r="O69" s="137"/>
      <c r="P69" s="137"/>
      <c r="Q69" s="137"/>
    </row>
    <row r="70" spans="1:17" outlineLevel="3" x14ac:dyDescent="0.3">
      <c r="A70" s="234" t="s">
        <v>81</v>
      </c>
      <c r="B70" s="252">
        <v>5.7034719999999999E-5</v>
      </c>
      <c r="C70" s="252">
        <v>6.2819910000000005E-5</v>
      </c>
      <c r="D70" s="252">
        <v>5.7960120000000002E-5</v>
      </c>
      <c r="E70" s="252">
        <v>5.4460209999999998E-5</v>
      </c>
      <c r="F70" s="252">
        <v>5.681727E-5</v>
      </c>
      <c r="G70" s="252">
        <v>5.6732920000000002E-5</v>
      </c>
      <c r="H70" s="137"/>
      <c r="I70" s="137"/>
      <c r="J70" s="137"/>
      <c r="K70" s="137"/>
      <c r="L70" s="137"/>
      <c r="M70" s="137"/>
      <c r="N70" s="137"/>
      <c r="O70" s="137"/>
      <c r="P70" s="137"/>
      <c r="Q70" s="137"/>
    </row>
    <row r="71" spans="1:17" outlineLevel="3" x14ac:dyDescent="0.3">
      <c r="A71" s="234" t="s">
        <v>176</v>
      </c>
      <c r="B71" s="252">
        <v>0</v>
      </c>
      <c r="C71" s="252">
        <v>0</v>
      </c>
      <c r="D71" s="252">
        <v>0</v>
      </c>
      <c r="E71" s="252">
        <v>0</v>
      </c>
      <c r="F71" s="252">
        <v>4.3185847999999997E-3</v>
      </c>
      <c r="G71" s="252">
        <v>4.3121734999999996E-3</v>
      </c>
      <c r="H71" s="137"/>
      <c r="I71" s="137"/>
      <c r="J71" s="137"/>
      <c r="K71" s="137"/>
      <c r="L71" s="137"/>
      <c r="M71" s="137"/>
      <c r="N71" s="137"/>
      <c r="O71" s="137"/>
      <c r="P71" s="137"/>
      <c r="Q71" s="137"/>
    </row>
    <row r="72" spans="1:17" outlineLevel="3" x14ac:dyDescent="0.3">
      <c r="A72" s="234" t="s">
        <v>175</v>
      </c>
      <c r="B72" s="252">
        <v>0.18226253311000001</v>
      </c>
      <c r="C72" s="252">
        <v>0.23292541166</v>
      </c>
      <c r="D72" s="252">
        <v>0.29744124965000002</v>
      </c>
      <c r="E72" s="252">
        <v>0.30348476916</v>
      </c>
      <c r="F72" s="252">
        <v>0.2708811217</v>
      </c>
      <c r="G72" s="252">
        <v>0.23159804617999999</v>
      </c>
      <c r="H72" s="137"/>
      <c r="I72" s="137"/>
      <c r="J72" s="137"/>
      <c r="K72" s="137"/>
      <c r="L72" s="137"/>
      <c r="M72" s="137"/>
      <c r="N72" s="137"/>
      <c r="O72" s="137"/>
      <c r="P72" s="137"/>
      <c r="Q72" s="137"/>
    </row>
    <row r="73" spans="1:17" outlineLevel="3" x14ac:dyDescent="0.3">
      <c r="A73" s="234" t="s">
        <v>50</v>
      </c>
      <c r="B73" s="252">
        <v>0.94646905161999995</v>
      </c>
      <c r="C73" s="252">
        <v>1.3131515083500001</v>
      </c>
      <c r="D73" s="252">
        <v>0.82572236852000003</v>
      </c>
      <c r="E73" s="252">
        <v>0.65524467359000005</v>
      </c>
      <c r="F73" s="252">
        <v>0.56864090458000005</v>
      </c>
      <c r="G73" s="252">
        <v>0.48696274988999999</v>
      </c>
      <c r="H73" s="137"/>
      <c r="I73" s="137"/>
      <c r="J73" s="137"/>
      <c r="K73" s="137"/>
      <c r="L73" s="137"/>
      <c r="M73" s="137"/>
      <c r="N73" s="137"/>
      <c r="O73" s="137"/>
      <c r="P73" s="137"/>
      <c r="Q73" s="137"/>
    </row>
    <row r="74" spans="1:17" outlineLevel="3" x14ac:dyDescent="0.3">
      <c r="A74" s="234" t="s">
        <v>59</v>
      </c>
      <c r="B74" s="252">
        <v>0</v>
      </c>
      <c r="C74" s="252">
        <v>0</v>
      </c>
      <c r="D74" s="252">
        <v>0</v>
      </c>
      <c r="E74" s="252">
        <v>0</v>
      </c>
      <c r="F74" s="252">
        <v>0</v>
      </c>
      <c r="G74" s="252">
        <v>0.17480384742999999</v>
      </c>
      <c r="H74" s="137"/>
      <c r="I74" s="137"/>
      <c r="J74" s="137"/>
      <c r="K74" s="137"/>
      <c r="L74" s="137"/>
      <c r="M74" s="137"/>
      <c r="N74" s="137"/>
      <c r="O74" s="137"/>
      <c r="P74" s="137"/>
      <c r="Q74" s="137"/>
    </row>
    <row r="75" spans="1:17" outlineLevel="2" x14ac:dyDescent="0.3">
      <c r="A75" s="69" t="s">
        <v>41</v>
      </c>
      <c r="B75" s="56">
        <f t="shared" ref="B75:G75" si="10">SUM(B$76:B$83)</f>
        <v>19.271436853400001</v>
      </c>
      <c r="C75" s="56">
        <f t="shared" si="10"/>
        <v>20.35023951142</v>
      </c>
      <c r="D75" s="56">
        <f t="shared" si="10"/>
        <v>19.912232679059997</v>
      </c>
      <c r="E75" s="56">
        <f t="shared" si="10"/>
        <v>19.657214774909999</v>
      </c>
      <c r="F75" s="56">
        <f t="shared" si="10"/>
        <v>19.760940011999999</v>
      </c>
      <c r="G75" s="56">
        <f t="shared" si="10"/>
        <v>15.219165084</v>
      </c>
      <c r="H75" s="137"/>
      <c r="I75" s="137"/>
      <c r="J75" s="137"/>
      <c r="K75" s="137"/>
      <c r="L75" s="137"/>
      <c r="M75" s="137"/>
      <c r="N75" s="137"/>
      <c r="O75" s="137"/>
      <c r="P75" s="137"/>
      <c r="Q75" s="137"/>
    </row>
    <row r="76" spans="1:17" outlineLevel="3" x14ac:dyDescent="0.3">
      <c r="A76" s="234" t="s">
        <v>209</v>
      </c>
      <c r="B76" s="252">
        <v>11.805935</v>
      </c>
      <c r="C76" s="252">
        <v>8.6357759999999999</v>
      </c>
      <c r="D76" s="252">
        <v>7.6616299999999997</v>
      </c>
      <c r="E76" s="252">
        <v>7.5606299999999997</v>
      </c>
      <c r="F76" s="252">
        <v>7.5606299999999997</v>
      </c>
      <c r="G76" s="252">
        <v>0</v>
      </c>
      <c r="H76" s="137"/>
      <c r="I76" s="137"/>
      <c r="J76" s="137"/>
      <c r="K76" s="137"/>
      <c r="L76" s="137"/>
      <c r="M76" s="137"/>
      <c r="N76" s="137"/>
      <c r="O76" s="137"/>
      <c r="P76" s="137"/>
      <c r="Q76" s="137"/>
    </row>
    <row r="77" spans="1:17" outlineLevel="3" x14ac:dyDescent="0.3">
      <c r="A77" s="234" t="s">
        <v>178</v>
      </c>
      <c r="B77" s="252">
        <v>1</v>
      </c>
      <c r="C77" s="252">
        <v>1</v>
      </c>
      <c r="D77" s="252">
        <v>0</v>
      </c>
      <c r="E77" s="252">
        <v>0</v>
      </c>
      <c r="F77" s="252">
        <v>0</v>
      </c>
      <c r="G77" s="252">
        <v>0</v>
      </c>
      <c r="H77" s="137"/>
      <c r="I77" s="137"/>
      <c r="J77" s="137"/>
      <c r="K77" s="137"/>
      <c r="L77" s="137"/>
      <c r="M77" s="137"/>
      <c r="N77" s="137"/>
      <c r="O77" s="137"/>
      <c r="P77" s="137"/>
      <c r="Q77" s="137"/>
    </row>
    <row r="78" spans="1:17" outlineLevel="3" x14ac:dyDescent="0.3">
      <c r="A78" s="234" t="s">
        <v>227</v>
      </c>
      <c r="B78" s="252">
        <v>3</v>
      </c>
      <c r="C78" s="252">
        <v>3</v>
      </c>
      <c r="D78" s="252">
        <v>3</v>
      </c>
      <c r="E78" s="252">
        <v>3</v>
      </c>
      <c r="F78" s="252">
        <v>3</v>
      </c>
      <c r="G78" s="252">
        <v>0</v>
      </c>
      <c r="H78" s="137"/>
      <c r="I78" s="137"/>
      <c r="J78" s="137"/>
      <c r="K78" s="137"/>
      <c r="L78" s="137"/>
      <c r="M78" s="137"/>
      <c r="N78" s="137"/>
      <c r="O78" s="137"/>
      <c r="P78" s="137"/>
      <c r="Q78" s="137"/>
    </row>
    <row r="79" spans="1:17" outlineLevel="3" x14ac:dyDescent="0.3">
      <c r="A79" s="234" t="s">
        <v>22</v>
      </c>
      <c r="B79" s="252">
        <v>2.35</v>
      </c>
      <c r="C79" s="252">
        <v>2.35</v>
      </c>
      <c r="D79" s="252">
        <v>2.35</v>
      </c>
      <c r="E79" s="252">
        <v>2.35</v>
      </c>
      <c r="F79" s="252">
        <v>2.35</v>
      </c>
      <c r="G79" s="252">
        <v>0</v>
      </c>
      <c r="H79" s="137"/>
      <c r="I79" s="137"/>
      <c r="J79" s="137"/>
      <c r="K79" s="137"/>
      <c r="L79" s="137"/>
      <c r="M79" s="137"/>
      <c r="N79" s="137"/>
      <c r="O79" s="137"/>
      <c r="P79" s="137"/>
      <c r="Q79" s="137"/>
    </row>
    <row r="80" spans="1:17" outlineLevel="3" x14ac:dyDescent="0.3">
      <c r="A80" s="234" t="s">
        <v>61</v>
      </c>
      <c r="B80" s="252">
        <v>1.1155018534000001</v>
      </c>
      <c r="C80" s="252">
        <v>1.2286504495199999</v>
      </c>
      <c r="D80" s="252">
        <v>1.1336011906900001</v>
      </c>
      <c r="E80" s="252">
        <v>1.06514878885</v>
      </c>
      <c r="F80" s="252">
        <v>1.1112488942200001</v>
      </c>
      <c r="G80" s="252">
        <v>0</v>
      </c>
      <c r="H80" s="137"/>
      <c r="I80" s="137"/>
      <c r="J80" s="137"/>
      <c r="K80" s="137"/>
      <c r="L80" s="137"/>
      <c r="M80" s="137"/>
      <c r="N80" s="137"/>
      <c r="O80" s="137"/>
      <c r="P80" s="137"/>
      <c r="Q80" s="137"/>
    </row>
    <row r="81" spans="1:17" outlineLevel="3" x14ac:dyDescent="0.3">
      <c r="A81" s="234" t="s">
        <v>187</v>
      </c>
      <c r="B81" s="252">
        <v>0</v>
      </c>
      <c r="C81" s="252">
        <v>4.1358130619000004</v>
      </c>
      <c r="D81" s="252">
        <v>4.01700148837</v>
      </c>
      <c r="E81" s="252">
        <v>3.9314359860599999</v>
      </c>
      <c r="F81" s="252">
        <v>3.9890611177799999</v>
      </c>
      <c r="G81" s="252">
        <v>0</v>
      </c>
      <c r="H81" s="137"/>
      <c r="I81" s="137"/>
      <c r="J81" s="137"/>
      <c r="K81" s="137"/>
      <c r="L81" s="137"/>
      <c r="M81" s="137"/>
      <c r="N81" s="137"/>
      <c r="O81" s="137"/>
      <c r="P81" s="137"/>
      <c r="Q81" s="137"/>
    </row>
    <row r="82" spans="1:17" outlineLevel="3" x14ac:dyDescent="0.3">
      <c r="A82" s="234" t="s">
        <v>3</v>
      </c>
      <c r="B82" s="252">
        <v>0</v>
      </c>
      <c r="C82" s="252">
        <v>0</v>
      </c>
      <c r="D82" s="252">
        <v>1.75</v>
      </c>
      <c r="E82" s="252">
        <v>1.75</v>
      </c>
      <c r="F82" s="252">
        <v>1.75</v>
      </c>
      <c r="G82" s="252">
        <v>0</v>
      </c>
      <c r="H82" s="137"/>
      <c r="I82" s="137"/>
      <c r="J82" s="137"/>
      <c r="K82" s="137"/>
      <c r="L82" s="137"/>
      <c r="M82" s="137"/>
      <c r="N82" s="137"/>
      <c r="O82" s="137"/>
      <c r="P82" s="137"/>
      <c r="Q82" s="137"/>
    </row>
    <row r="83" spans="1:17" outlineLevel="3" x14ac:dyDescent="0.3">
      <c r="A83" s="234" t="s">
        <v>49</v>
      </c>
      <c r="B83" s="252">
        <v>0</v>
      </c>
      <c r="C83" s="252">
        <v>0</v>
      </c>
      <c r="D83" s="252">
        <v>0</v>
      </c>
      <c r="E83" s="252">
        <v>0</v>
      </c>
      <c r="F83" s="252">
        <v>0</v>
      </c>
      <c r="G83" s="252">
        <v>15.219165084</v>
      </c>
      <c r="H83" s="137"/>
      <c r="I83" s="137"/>
      <c r="J83" s="137"/>
      <c r="K83" s="137"/>
      <c r="L83" s="137"/>
      <c r="M83" s="137"/>
      <c r="N83" s="137"/>
      <c r="O83" s="137"/>
      <c r="P83" s="137"/>
      <c r="Q83" s="137"/>
    </row>
    <row r="84" spans="1:17" outlineLevel="2" x14ac:dyDescent="0.3">
      <c r="A84" s="69" t="s">
        <v>208</v>
      </c>
      <c r="B84" s="56">
        <f t="shared" ref="B84:G84" si="11">SUM(B$85:B$85)</f>
        <v>3</v>
      </c>
      <c r="C84" s="56">
        <f t="shared" si="11"/>
        <v>3</v>
      </c>
      <c r="D84" s="56">
        <f t="shared" si="11"/>
        <v>3</v>
      </c>
      <c r="E84" s="56">
        <f t="shared" si="11"/>
        <v>3</v>
      </c>
      <c r="F84" s="56">
        <f t="shared" si="11"/>
        <v>3</v>
      </c>
      <c r="G84" s="56">
        <f t="shared" si="11"/>
        <v>3</v>
      </c>
      <c r="H84" s="137"/>
      <c r="I84" s="137"/>
      <c r="J84" s="137"/>
      <c r="K84" s="137"/>
      <c r="L84" s="137"/>
      <c r="M84" s="137"/>
      <c r="N84" s="137"/>
      <c r="O84" s="137"/>
      <c r="P84" s="137"/>
      <c r="Q84" s="137"/>
    </row>
    <row r="85" spans="1:17" outlineLevel="3" x14ac:dyDescent="0.3">
      <c r="A85" s="234" t="s">
        <v>120</v>
      </c>
      <c r="B85" s="252">
        <v>3</v>
      </c>
      <c r="C85" s="252">
        <v>3</v>
      </c>
      <c r="D85" s="252">
        <v>3</v>
      </c>
      <c r="E85" s="252">
        <v>3</v>
      </c>
      <c r="F85" s="252">
        <v>3</v>
      </c>
      <c r="G85" s="252">
        <v>3</v>
      </c>
      <c r="H85" s="137"/>
      <c r="I85" s="137"/>
      <c r="J85" s="137"/>
      <c r="K85" s="137"/>
      <c r="L85" s="137"/>
      <c r="M85" s="137"/>
      <c r="N85" s="137"/>
      <c r="O85" s="137"/>
      <c r="P85" s="137"/>
      <c r="Q85" s="137"/>
    </row>
    <row r="86" spans="1:17" outlineLevel="2" x14ac:dyDescent="0.3">
      <c r="A86" s="69" t="s">
        <v>180</v>
      </c>
      <c r="B86" s="56">
        <f t="shared" ref="B86:G86" si="12">SUM(B$87:B$87)</f>
        <v>1.6981106804799999</v>
      </c>
      <c r="C86" s="56">
        <f t="shared" si="12"/>
        <v>1.7686496862900001</v>
      </c>
      <c r="D86" s="56">
        <f t="shared" si="12"/>
        <v>4.4174258540500002</v>
      </c>
      <c r="E86" s="56">
        <f t="shared" si="12"/>
        <v>4.2004354421199999</v>
      </c>
      <c r="F86" s="56">
        <f t="shared" si="12"/>
        <v>4.2346040658300002</v>
      </c>
      <c r="G86" s="56">
        <f t="shared" si="12"/>
        <v>4.2501828764500003</v>
      </c>
      <c r="H86" s="137"/>
      <c r="I86" s="137"/>
      <c r="J86" s="137"/>
      <c r="K86" s="137"/>
      <c r="L86" s="137"/>
      <c r="M86" s="137"/>
      <c r="N86" s="137"/>
      <c r="O86" s="137"/>
      <c r="P86" s="137"/>
      <c r="Q86" s="137"/>
    </row>
    <row r="87" spans="1:17" outlineLevel="3" x14ac:dyDescent="0.3">
      <c r="A87" s="234" t="s">
        <v>150</v>
      </c>
      <c r="B87" s="252">
        <v>1.6981106804799999</v>
      </c>
      <c r="C87" s="252">
        <v>1.7686496862900001</v>
      </c>
      <c r="D87" s="252">
        <v>4.4174258540500002</v>
      </c>
      <c r="E87" s="252">
        <v>4.2004354421199999</v>
      </c>
      <c r="F87" s="252">
        <v>4.2346040658300002</v>
      </c>
      <c r="G87" s="252">
        <v>4.2501828764500003</v>
      </c>
      <c r="H87" s="137"/>
      <c r="I87" s="137"/>
      <c r="J87" s="137"/>
      <c r="K87" s="137"/>
      <c r="L87" s="137"/>
      <c r="M87" s="137"/>
      <c r="N87" s="137"/>
      <c r="O87" s="137"/>
      <c r="P87" s="137"/>
      <c r="Q87" s="137"/>
    </row>
    <row r="88" spans="1:17" ht="14.5" x14ac:dyDescent="0.35">
      <c r="A88" s="27" t="s">
        <v>14</v>
      </c>
      <c r="B88" s="214">
        <f t="shared" ref="B88:G88" si="13">B$89+B$108</f>
        <v>10.002734439620003</v>
      </c>
      <c r="C88" s="214">
        <f t="shared" si="13"/>
        <v>10.350286957599998</v>
      </c>
      <c r="D88" s="214">
        <f t="shared" si="13"/>
        <v>11.340193243820002</v>
      </c>
      <c r="E88" s="214">
        <f t="shared" si="13"/>
        <v>9.8531643517399985</v>
      </c>
      <c r="F88" s="214">
        <f t="shared" si="13"/>
        <v>8.7254880672499997</v>
      </c>
      <c r="G88" s="214">
        <f t="shared" si="13"/>
        <v>7.1089457616999985</v>
      </c>
      <c r="H88" s="137"/>
      <c r="I88" s="137"/>
      <c r="J88" s="137"/>
      <c r="K88" s="137"/>
      <c r="L88" s="137"/>
      <c r="M88" s="137"/>
      <c r="N88" s="137"/>
      <c r="O88" s="137"/>
      <c r="P88" s="137"/>
      <c r="Q88" s="137"/>
    </row>
    <row r="89" spans="1:17" ht="14.5" outlineLevel="1" x14ac:dyDescent="0.35">
      <c r="A89" s="14" t="s">
        <v>51</v>
      </c>
      <c r="B89" s="235">
        <f t="shared" ref="B89:G89" si="14">B$90+B$98+B$106</f>
        <v>0.39486344825999997</v>
      </c>
      <c r="C89" s="235">
        <f t="shared" si="14"/>
        <v>1.14015267014</v>
      </c>
      <c r="D89" s="235">
        <f t="shared" si="14"/>
        <v>1.7977295609399999</v>
      </c>
      <c r="E89" s="235">
        <f t="shared" si="14"/>
        <v>1.9743148852600001</v>
      </c>
      <c r="F89" s="235">
        <f t="shared" si="14"/>
        <v>1.8113315413799997</v>
      </c>
      <c r="G89" s="235">
        <f t="shared" si="14"/>
        <v>1.7001961916299999</v>
      </c>
      <c r="H89" s="137"/>
      <c r="I89" s="137"/>
      <c r="J89" s="137"/>
      <c r="K89" s="137"/>
      <c r="L89" s="137"/>
      <c r="M89" s="137"/>
      <c r="N89" s="137"/>
      <c r="O89" s="137"/>
      <c r="P89" s="137"/>
      <c r="Q89" s="137"/>
    </row>
    <row r="90" spans="1:17" outlineLevel="2" x14ac:dyDescent="0.3">
      <c r="A90" s="69" t="s">
        <v>200</v>
      </c>
      <c r="B90" s="56">
        <f t="shared" ref="B90:G90" si="15">SUM(B$91:B$97)</f>
        <v>0.17681230419999999</v>
      </c>
      <c r="C90" s="56">
        <f t="shared" si="15"/>
        <v>0.86249908397999997</v>
      </c>
      <c r="D90" s="56">
        <f t="shared" si="15"/>
        <v>0.62058407813000005</v>
      </c>
      <c r="E90" s="56">
        <f t="shared" si="15"/>
        <v>0.32397785532000001</v>
      </c>
      <c r="F90" s="56">
        <f t="shared" si="15"/>
        <v>0.2099659737</v>
      </c>
      <c r="G90" s="56">
        <f t="shared" si="15"/>
        <v>0.19361476665999999</v>
      </c>
      <c r="H90" s="137"/>
      <c r="I90" s="137"/>
      <c r="J90" s="137"/>
      <c r="K90" s="137"/>
      <c r="L90" s="137"/>
      <c r="M90" s="137"/>
      <c r="N90" s="137"/>
      <c r="O90" s="137"/>
      <c r="P90" s="137"/>
      <c r="Q90" s="137"/>
    </row>
    <row r="91" spans="1:17" outlineLevel="3" x14ac:dyDescent="0.3">
      <c r="A91" s="234" t="s">
        <v>113</v>
      </c>
      <c r="B91" s="252">
        <v>4.8973999999999999E-7</v>
      </c>
      <c r="C91" s="252">
        <v>4.1026000000000002E-7</v>
      </c>
      <c r="D91" s="252">
        <v>4.2525000000000003E-7</v>
      </c>
      <c r="E91" s="252">
        <v>3.1721000000000002E-7</v>
      </c>
      <c r="F91" s="252">
        <v>3.0540000000000002E-7</v>
      </c>
      <c r="G91" s="252">
        <v>2.8162E-7</v>
      </c>
      <c r="H91" s="137"/>
      <c r="I91" s="137"/>
      <c r="J91" s="137"/>
      <c r="K91" s="137"/>
      <c r="L91" s="137"/>
      <c r="M91" s="137"/>
      <c r="N91" s="137"/>
      <c r="O91" s="137"/>
      <c r="P91" s="137"/>
      <c r="Q91" s="137"/>
    </row>
    <row r="92" spans="1:17" outlineLevel="3" x14ac:dyDescent="0.3">
      <c r="A92" s="234" t="s">
        <v>76</v>
      </c>
      <c r="B92" s="252">
        <v>9.2374462759999998E-2</v>
      </c>
      <c r="C92" s="252">
        <v>0.12290182708</v>
      </c>
      <c r="D92" s="252">
        <v>0.12739110351999999</v>
      </c>
      <c r="E92" s="252">
        <v>9.5026880990000007E-2</v>
      </c>
      <c r="F92" s="252">
        <v>6.5161759129999997E-2</v>
      </c>
      <c r="G92" s="252">
        <v>6.0087253979999998E-2</v>
      </c>
      <c r="H92" s="137"/>
      <c r="I92" s="137"/>
      <c r="J92" s="137"/>
      <c r="K92" s="137"/>
      <c r="L92" s="137"/>
      <c r="M92" s="137"/>
      <c r="N92" s="137"/>
      <c r="O92" s="137"/>
      <c r="P92" s="137"/>
      <c r="Q92" s="137"/>
    </row>
    <row r="93" spans="1:17" outlineLevel="3" x14ac:dyDescent="0.3">
      <c r="A93" s="234" t="s">
        <v>1</v>
      </c>
      <c r="B93" s="252">
        <v>8.4437351699999996E-2</v>
      </c>
      <c r="C93" s="252">
        <v>5.9289963430000002E-2</v>
      </c>
      <c r="D93" s="252">
        <v>0</v>
      </c>
      <c r="E93" s="252">
        <v>0</v>
      </c>
      <c r="F93" s="252">
        <v>0</v>
      </c>
      <c r="G93" s="252">
        <v>0</v>
      </c>
      <c r="H93" s="137"/>
      <c r="I93" s="137"/>
      <c r="J93" s="137"/>
      <c r="K93" s="137"/>
      <c r="L93" s="137"/>
      <c r="M93" s="137"/>
      <c r="N93" s="137"/>
      <c r="O93" s="137"/>
      <c r="P93" s="137"/>
      <c r="Q93" s="137"/>
    </row>
    <row r="94" spans="1:17" outlineLevel="3" x14ac:dyDescent="0.3">
      <c r="A94" s="234" t="s">
        <v>194</v>
      </c>
      <c r="B94" s="252">
        <v>0</v>
      </c>
      <c r="C94" s="252">
        <v>0.38419641656999998</v>
      </c>
      <c r="D94" s="252">
        <v>0.18626595596000001</v>
      </c>
      <c r="E94" s="252">
        <v>0</v>
      </c>
      <c r="F94" s="252">
        <v>0</v>
      </c>
      <c r="G94" s="252">
        <v>0</v>
      </c>
      <c r="H94" s="137"/>
      <c r="I94" s="137"/>
      <c r="J94" s="137"/>
      <c r="K94" s="137"/>
      <c r="L94" s="137"/>
      <c r="M94" s="137"/>
      <c r="N94" s="137"/>
      <c r="O94" s="137"/>
      <c r="P94" s="137"/>
      <c r="Q94" s="137"/>
    </row>
    <row r="95" spans="1:17" outlineLevel="3" x14ac:dyDescent="0.3">
      <c r="A95" s="234" t="s">
        <v>107</v>
      </c>
      <c r="B95" s="252">
        <v>0</v>
      </c>
      <c r="C95" s="252">
        <v>0.10158958924</v>
      </c>
      <c r="D95" s="252">
        <v>0.10530038639</v>
      </c>
      <c r="E95" s="252">
        <v>7.854839945E-2</v>
      </c>
      <c r="F95" s="252">
        <v>0</v>
      </c>
      <c r="G95" s="252">
        <v>0</v>
      </c>
      <c r="H95" s="137"/>
      <c r="I95" s="137"/>
      <c r="J95" s="137"/>
      <c r="K95" s="137"/>
      <c r="L95" s="137"/>
      <c r="M95" s="137"/>
      <c r="N95" s="137"/>
      <c r="O95" s="137"/>
      <c r="P95" s="137"/>
      <c r="Q95" s="137"/>
    </row>
    <row r="96" spans="1:17" outlineLevel="3" x14ac:dyDescent="0.3">
      <c r="A96" s="234" t="s">
        <v>164</v>
      </c>
      <c r="B96" s="252">
        <v>0</v>
      </c>
      <c r="C96" s="252">
        <v>0.12378601289000001</v>
      </c>
      <c r="D96" s="252">
        <v>0.12830758628</v>
      </c>
      <c r="E96" s="252">
        <v>9.5710527609999999E-2</v>
      </c>
      <c r="F96" s="252">
        <v>9.2147942199999999E-2</v>
      </c>
      <c r="G96" s="252">
        <v>8.4971874310000001E-2</v>
      </c>
      <c r="H96" s="137"/>
      <c r="I96" s="137"/>
      <c r="J96" s="137"/>
      <c r="K96" s="137"/>
      <c r="L96" s="137"/>
      <c r="M96" s="137"/>
      <c r="N96" s="137"/>
      <c r="O96" s="137"/>
      <c r="P96" s="137"/>
      <c r="Q96" s="137"/>
    </row>
    <row r="97" spans="1:17" outlineLevel="3" x14ac:dyDescent="0.3">
      <c r="A97" s="234" t="s">
        <v>0</v>
      </c>
      <c r="B97" s="252">
        <v>0</v>
      </c>
      <c r="C97" s="252">
        <v>7.0734864509999995E-2</v>
      </c>
      <c r="D97" s="252">
        <v>7.3318620730000006E-2</v>
      </c>
      <c r="E97" s="252">
        <v>5.4691730059999999E-2</v>
      </c>
      <c r="F97" s="252">
        <v>5.2655966970000002E-2</v>
      </c>
      <c r="G97" s="252">
        <v>4.8555356750000001E-2</v>
      </c>
      <c r="H97" s="137"/>
      <c r="I97" s="137"/>
      <c r="J97" s="137"/>
      <c r="K97" s="137"/>
      <c r="L97" s="137"/>
      <c r="M97" s="137"/>
      <c r="N97" s="137"/>
      <c r="O97" s="137"/>
      <c r="P97" s="137"/>
      <c r="Q97" s="137"/>
    </row>
    <row r="98" spans="1:17" outlineLevel="2" x14ac:dyDescent="0.3">
      <c r="A98" s="69" t="s">
        <v>118</v>
      </c>
      <c r="B98" s="56">
        <f t="shared" ref="B98:G98" si="16">SUM(B$99:B$105)</f>
        <v>0.21801083999999998</v>
      </c>
      <c r="C98" s="56">
        <f t="shared" si="16"/>
        <v>0.27761982264000001</v>
      </c>
      <c r="D98" s="56">
        <f t="shared" si="16"/>
        <v>1.1771104859999999</v>
      </c>
      <c r="E98" s="56">
        <f t="shared" si="16"/>
        <v>1.65031092421</v>
      </c>
      <c r="F98" s="56">
        <f t="shared" si="16"/>
        <v>1.6013404336699999</v>
      </c>
      <c r="G98" s="56">
        <f t="shared" si="16"/>
        <v>1.50655824828</v>
      </c>
      <c r="H98" s="137"/>
      <c r="I98" s="137"/>
      <c r="J98" s="137"/>
      <c r="K98" s="137"/>
      <c r="L98" s="137"/>
      <c r="M98" s="137"/>
      <c r="N98" s="137"/>
      <c r="O98" s="137"/>
      <c r="P98" s="137"/>
      <c r="Q98" s="137"/>
    </row>
    <row r="99" spans="1:17" outlineLevel="3" x14ac:dyDescent="0.3">
      <c r="A99" s="234" t="s">
        <v>143</v>
      </c>
      <c r="B99" s="252">
        <v>2.4814578900000002E-3</v>
      </c>
      <c r="C99" s="252">
        <v>3.690390834E-2</v>
      </c>
      <c r="D99" s="252">
        <v>0.1594837704</v>
      </c>
      <c r="E99" s="252">
        <v>0.11713829667</v>
      </c>
      <c r="F99" s="252">
        <v>9.436784896E-2</v>
      </c>
      <c r="G99" s="252">
        <v>7.2531236449999995E-2</v>
      </c>
      <c r="H99" s="137"/>
      <c r="I99" s="137"/>
      <c r="J99" s="137"/>
      <c r="K99" s="137"/>
      <c r="L99" s="137"/>
      <c r="M99" s="137"/>
      <c r="N99" s="137"/>
      <c r="O99" s="137"/>
      <c r="P99" s="137"/>
      <c r="Q99" s="137"/>
    </row>
    <row r="100" spans="1:17" outlineLevel="3" x14ac:dyDescent="0.3">
      <c r="A100" s="234" t="s">
        <v>128</v>
      </c>
      <c r="B100" s="252">
        <v>0</v>
      </c>
      <c r="C100" s="252">
        <v>0</v>
      </c>
      <c r="D100" s="252">
        <v>1.2999999999999999E-2</v>
      </c>
      <c r="E100" s="252">
        <v>1.2999999999999999E-2</v>
      </c>
      <c r="F100" s="252">
        <v>1.155555556E-2</v>
      </c>
      <c r="G100" s="252">
        <v>8.6666666800000007E-3</v>
      </c>
      <c r="H100" s="137"/>
      <c r="I100" s="137"/>
      <c r="J100" s="137"/>
      <c r="K100" s="137"/>
      <c r="L100" s="137"/>
      <c r="M100" s="137"/>
      <c r="N100" s="137"/>
      <c r="O100" s="137"/>
      <c r="P100" s="137"/>
      <c r="Q100" s="137"/>
    </row>
    <row r="101" spans="1:17" outlineLevel="3" x14ac:dyDescent="0.3">
      <c r="A101" s="234" t="s">
        <v>202</v>
      </c>
      <c r="B101" s="252">
        <v>0</v>
      </c>
      <c r="C101" s="252">
        <v>0</v>
      </c>
      <c r="D101" s="252">
        <v>0.01</v>
      </c>
      <c r="E101" s="252">
        <v>0.01</v>
      </c>
      <c r="F101" s="252">
        <v>8.8888888799999993E-3</v>
      </c>
      <c r="G101" s="252">
        <v>6.66666664E-3</v>
      </c>
      <c r="H101" s="137"/>
      <c r="I101" s="137"/>
      <c r="J101" s="137"/>
      <c r="K101" s="137"/>
      <c r="L101" s="137"/>
      <c r="M101" s="137"/>
      <c r="N101" s="137"/>
      <c r="O101" s="137"/>
      <c r="P101" s="137"/>
      <c r="Q101" s="137"/>
    </row>
    <row r="102" spans="1:17" outlineLevel="3" x14ac:dyDescent="0.3">
      <c r="A102" s="234" t="s">
        <v>185</v>
      </c>
      <c r="B102" s="252">
        <v>0</v>
      </c>
      <c r="C102" s="252">
        <v>0</v>
      </c>
      <c r="D102" s="252">
        <v>1.4E-2</v>
      </c>
      <c r="E102" s="252">
        <v>1.4E-2</v>
      </c>
      <c r="F102" s="252">
        <v>1.2444444440000001E-2</v>
      </c>
      <c r="G102" s="252">
        <v>9.3333333199999997E-3</v>
      </c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</row>
    <row r="103" spans="1:17" outlineLevel="3" x14ac:dyDescent="0.3">
      <c r="A103" s="234" t="s">
        <v>63</v>
      </c>
      <c r="B103" s="252">
        <v>7.3951316520000004E-2</v>
      </c>
      <c r="C103" s="252">
        <v>7.001679374E-2</v>
      </c>
      <c r="D103" s="252">
        <v>0.38894169869</v>
      </c>
      <c r="E103" s="252">
        <v>0.33856009715000002</v>
      </c>
      <c r="F103" s="252">
        <v>0.29996368222999997</v>
      </c>
      <c r="G103" s="252">
        <v>0.35508335686999998</v>
      </c>
      <c r="H103" s="137"/>
      <c r="I103" s="137"/>
      <c r="J103" s="137"/>
      <c r="K103" s="137"/>
      <c r="L103" s="137"/>
      <c r="M103" s="137"/>
      <c r="N103" s="137"/>
      <c r="O103" s="137"/>
      <c r="P103" s="137"/>
      <c r="Q103" s="137"/>
    </row>
    <row r="104" spans="1:17" outlineLevel="3" x14ac:dyDescent="0.3">
      <c r="A104" s="234" t="s">
        <v>182</v>
      </c>
      <c r="B104" s="252">
        <v>0.14157806559</v>
      </c>
      <c r="C104" s="252">
        <v>0.17069912056</v>
      </c>
      <c r="D104" s="252">
        <v>0.45876715325</v>
      </c>
      <c r="E104" s="252">
        <v>0.381145081</v>
      </c>
      <c r="F104" s="252">
        <v>0.34677464744999997</v>
      </c>
      <c r="G104" s="252">
        <v>0.29310655903999999</v>
      </c>
      <c r="H104" s="137"/>
      <c r="I104" s="137"/>
      <c r="J104" s="137"/>
      <c r="K104" s="137"/>
      <c r="L104" s="137"/>
      <c r="M104" s="137"/>
      <c r="N104" s="137"/>
      <c r="O104" s="137"/>
      <c r="P104" s="137"/>
      <c r="Q104" s="137"/>
    </row>
    <row r="105" spans="1:17" outlineLevel="3" x14ac:dyDescent="0.3">
      <c r="A105" s="234" t="s">
        <v>215</v>
      </c>
      <c r="B105" s="252">
        <v>0</v>
      </c>
      <c r="C105" s="252">
        <v>0</v>
      </c>
      <c r="D105" s="252">
        <v>0.13291786366</v>
      </c>
      <c r="E105" s="252">
        <v>0.77646744939000001</v>
      </c>
      <c r="F105" s="252">
        <v>0.82734536614999998</v>
      </c>
      <c r="G105" s="252">
        <v>0.76117042928</v>
      </c>
      <c r="H105" s="137"/>
      <c r="I105" s="137"/>
      <c r="J105" s="137"/>
      <c r="K105" s="137"/>
      <c r="L105" s="137"/>
      <c r="M105" s="137"/>
      <c r="N105" s="137"/>
      <c r="O105" s="137"/>
      <c r="P105" s="137"/>
      <c r="Q105" s="137"/>
    </row>
    <row r="106" spans="1:17" outlineLevel="2" x14ac:dyDescent="0.3">
      <c r="A106" s="69" t="s">
        <v>141</v>
      </c>
      <c r="B106" s="56">
        <f t="shared" ref="B106:G106" si="17">SUM(B$107:B$107)</f>
        <v>4.0304060000000003E-5</v>
      </c>
      <c r="C106" s="56">
        <f t="shared" si="17"/>
        <v>3.3763519999999998E-5</v>
      </c>
      <c r="D106" s="56">
        <f t="shared" si="17"/>
        <v>3.4996809999999997E-5</v>
      </c>
      <c r="E106" s="56">
        <f t="shared" si="17"/>
        <v>2.6105729999999998E-5</v>
      </c>
      <c r="F106" s="56">
        <f t="shared" si="17"/>
        <v>2.5134010000000001E-5</v>
      </c>
      <c r="G106" s="56">
        <f t="shared" si="17"/>
        <v>2.3176690000000001E-5</v>
      </c>
      <c r="H106" s="137"/>
      <c r="I106" s="137"/>
      <c r="J106" s="137"/>
      <c r="K106" s="137"/>
      <c r="L106" s="137"/>
      <c r="M106" s="137"/>
      <c r="N106" s="137"/>
      <c r="O106" s="137"/>
      <c r="P106" s="137"/>
      <c r="Q106" s="137"/>
    </row>
    <row r="107" spans="1:17" outlineLevel="3" x14ac:dyDescent="0.3">
      <c r="A107" s="234" t="s">
        <v>69</v>
      </c>
      <c r="B107" s="252">
        <v>4.0304060000000003E-5</v>
      </c>
      <c r="C107" s="252">
        <v>3.3763519999999998E-5</v>
      </c>
      <c r="D107" s="252">
        <v>3.4996809999999997E-5</v>
      </c>
      <c r="E107" s="252">
        <v>2.6105729999999998E-5</v>
      </c>
      <c r="F107" s="252">
        <v>2.5134010000000001E-5</v>
      </c>
      <c r="G107" s="252">
        <v>2.3176690000000001E-5</v>
      </c>
      <c r="H107" s="137"/>
      <c r="I107" s="137"/>
      <c r="J107" s="137"/>
      <c r="K107" s="137"/>
      <c r="L107" s="137"/>
      <c r="M107" s="137"/>
      <c r="N107" s="137"/>
      <c r="O107" s="137"/>
      <c r="P107" s="137"/>
      <c r="Q107" s="137"/>
    </row>
    <row r="108" spans="1:17" ht="14.5" outlineLevel="1" x14ac:dyDescent="0.35">
      <c r="A108" s="14" t="s">
        <v>62</v>
      </c>
      <c r="B108" s="235">
        <f t="shared" ref="B108:G108" si="18">B$109+B$116+B$118+B$125+B$128</f>
        <v>9.6078709913600022</v>
      </c>
      <c r="C108" s="235">
        <f t="shared" si="18"/>
        <v>9.210134287459999</v>
      </c>
      <c r="D108" s="235">
        <f t="shared" si="18"/>
        <v>9.5424636828800011</v>
      </c>
      <c r="E108" s="235">
        <f t="shared" si="18"/>
        <v>7.8788494664799993</v>
      </c>
      <c r="F108" s="235">
        <f t="shared" si="18"/>
        <v>6.9141565258700002</v>
      </c>
      <c r="G108" s="235">
        <f t="shared" si="18"/>
        <v>5.4087495700699986</v>
      </c>
      <c r="H108" s="137"/>
      <c r="I108" s="137"/>
      <c r="J108" s="137"/>
      <c r="K108" s="137"/>
      <c r="L108" s="137"/>
      <c r="M108" s="137"/>
      <c r="N108" s="137"/>
      <c r="O108" s="137"/>
      <c r="P108" s="137"/>
      <c r="Q108" s="137"/>
    </row>
    <row r="109" spans="1:17" outlineLevel="2" x14ac:dyDescent="0.3">
      <c r="A109" s="69" t="s">
        <v>177</v>
      </c>
      <c r="B109" s="56">
        <f t="shared" ref="B109:G109" si="19">SUM(B$110:B$115)</f>
        <v>8.0575646315700009</v>
      </c>
      <c r="C109" s="56">
        <f t="shared" si="19"/>
        <v>7.8396779266699994</v>
      </c>
      <c r="D109" s="56">
        <f t="shared" si="19"/>
        <v>6.8215306162400005</v>
      </c>
      <c r="E109" s="56">
        <f t="shared" si="19"/>
        <v>5.2263204243599999</v>
      </c>
      <c r="F109" s="56">
        <f t="shared" si="19"/>
        <v>4.2282431492699999</v>
      </c>
      <c r="G109" s="56">
        <f t="shared" si="19"/>
        <v>3.4283744582399995</v>
      </c>
      <c r="H109" s="137"/>
      <c r="I109" s="137"/>
      <c r="J109" s="137"/>
      <c r="K109" s="137"/>
      <c r="L109" s="137"/>
      <c r="M109" s="137"/>
      <c r="N109" s="137"/>
      <c r="O109" s="137"/>
      <c r="P109" s="137"/>
      <c r="Q109" s="137"/>
    </row>
    <row r="110" spans="1:17" outlineLevel="3" x14ac:dyDescent="0.3">
      <c r="A110" s="234" t="s">
        <v>65</v>
      </c>
      <c r="B110" s="252">
        <v>0.11155018534</v>
      </c>
      <c r="C110" s="252">
        <v>0.2457300899</v>
      </c>
      <c r="D110" s="252">
        <v>0.34008035721000002</v>
      </c>
      <c r="E110" s="252">
        <v>0.31954463665999999</v>
      </c>
      <c r="F110" s="252">
        <v>0.33337466827000001</v>
      </c>
      <c r="G110" s="252">
        <v>0.33287974537999998</v>
      </c>
      <c r="H110" s="137"/>
      <c r="I110" s="137"/>
      <c r="J110" s="137"/>
      <c r="K110" s="137"/>
      <c r="L110" s="137"/>
      <c r="M110" s="137"/>
      <c r="N110" s="137"/>
      <c r="O110" s="137"/>
      <c r="P110" s="137"/>
      <c r="Q110" s="137"/>
    </row>
    <row r="111" spans="1:17" outlineLevel="3" x14ac:dyDescent="0.3">
      <c r="A111" s="234" t="s">
        <v>53</v>
      </c>
      <c r="B111" s="252">
        <v>0.33752435519000001</v>
      </c>
      <c r="C111" s="252">
        <v>0.36897050998000003</v>
      </c>
      <c r="D111" s="252">
        <v>0.34019075142999999</v>
      </c>
      <c r="E111" s="252">
        <v>0.60312254666999998</v>
      </c>
      <c r="F111" s="252">
        <v>1.1150653507099999</v>
      </c>
      <c r="G111" s="252">
        <v>0.93399789654999998</v>
      </c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</row>
    <row r="112" spans="1:17" outlineLevel="3" x14ac:dyDescent="0.3">
      <c r="A112" s="234" t="s">
        <v>98</v>
      </c>
      <c r="B112" s="252">
        <v>6.1090459E-2</v>
      </c>
      <c r="C112" s="252">
        <v>6.7287041869999994E-2</v>
      </c>
      <c r="D112" s="252">
        <v>6.1798268910000002E-2</v>
      </c>
      <c r="E112" s="252">
        <v>0.10946001528</v>
      </c>
      <c r="F112" s="252">
        <v>0.11186386994</v>
      </c>
      <c r="G112" s="252">
        <v>0.10881094276</v>
      </c>
      <c r="H112" s="137"/>
      <c r="I112" s="137"/>
      <c r="J112" s="137"/>
      <c r="K112" s="137"/>
      <c r="L112" s="137"/>
      <c r="M112" s="137"/>
      <c r="N112" s="137"/>
      <c r="O112" s="137"/>
      <c r="P112" s="137"/>
      <c r="Q112" s="137"/>
    </row>
    <row r="113" spans="1:17" outlineLevel="3" x14ac:dyDescent="0.3">
      <c r="A113" s="234" t="s">
        <v>135</v>
      </c>
      <c r="B113" s="252">
        <v>0.45703505259999999</v>
      </c>
      <c r="C113" s="252">
        <v>0.4480903752</v>
      </c>
      <c r="D113" s="252">
        <v>0.46823055755999998</v>
      </c>
      <c r="E113" s="252">
        <v>0.46950737846000001</v>
      </c>
      <c r="F113" s="252">
        <v>0.53712731924000001</v>
      </c>
      <c r="G113" s="252">
        <v>0.52510377962999999</v>
      </c>
      <c r="H113" s="137"/>
      <c r="I113" s="137"/>
      <c r="J113" s="137"/>
      <c r="K113" s="137"/>
      <c r="L113" s="137"/>
      <c r="M113" s="137"/>
      <c r="N113" s="137"/>
      <c r="O113" s="137"/>
      <c r="P113" s="137"/>
      <c r="Q113" s="137"/>
    </row>
    <row r="114" spans="1:17" outlineLevel="3" x14ac:dyDescent="0.3">
      <c r="A114" s="234" t="s">
        <v>150</v>
      </c>
      <c r="B114" s="252">
        <v>7.0903645794400001</v>
      </c>
      <c r="C114" s="252">
        <v>6.7095999097199996</v>
      </c>
      <c r="D114" s="252">
        <v>5.6112306811300003</v>
      </c>
      <c r="E114" s="252">
        <v>3.7245303992899998</v>
      </c>
      <c r="F114" s="252">
        <v>2.13065401311</v>
      </c>
      <c r="G114" s="252">
        <v>1.52741756592</v>
      </c>
      <c r="H114" s="137"/>
      <c r="I114" s="137"/>
      <c r="J114" s="137"/>
      <c r="K114" s="137"/>
      <c r="L114" s="137"/>
      <c r="M114" s="137"/>
      <c r="N114" s="137"/>
      <c r="O114" s="137"/>
      <c r="P114" s="137"/>
      <c r="Q114" s="137"/>
    </row>
    <row r="115" spans="1:17" outlineLevel="3" x14ac:dyDescent="0.3">
      <c r="A115" s="234" t="s">
        <v>145</v>
      </c>
      <c r="B115" s="252">
        <v>0</v>
      </c>
      <c r="C115" s="252">
        <v>0</v>
      </c>
      <c r="D115" s="252">
        <v>0</v>
      </c>
      <c r="E115" s="252">
        <v>1.5544800000000001E-4</v>
      </c>
      <c r="F115" s="252">
        <v>1.57928E-4</v>
      </c>
      <c r="G115" s="252">
        <v>1.6452799999999999E-4</v>
      </c>
      <c r="H115" s="137"/>
      <c r="I115" s="137"/>
      <c r="J115" s="137"/>
      <c r="K115" s="137"/>
      <c r="L115" s="137"/>
      <c r="M115" s="137"/>
      <c r="N115" s="137"/>
      <c r="O115" s="137"/>
      <c r="P115" s="137"/>
      <c r="Q115" s="137"/>
    </row>
    <row r="116" spans="1:17" outlineLevel="2" x14ac:dyDescent="0.3">
      <c r="A116" s="69" t="s">
        <v>45</v>
      </c>
      <c r="B116" s="56">
        <f t="shared" ref="B116:G116" si="20">SUM(B$117:B$117)</f>
        <v>0</v>
      </c>
      <c r="C116" s="56">
        <f t="shared" si="20"/>
        <v>0</v>
      </c>
      <c r="D116" s="56">
        <f t="shared" si="20"/>
        <v>0</v>
      </c>
      <c r="E116" s="56">
        <f t="shared" si="20"/>
        <v>0</v>
      </c>
      <c r="F116" s="56">
        <f t="shared" si="20"/>
        <v>2.9710928290000001E-2</v>
      </c>
      <c r="G116" s="56">
        <f t="shared" si="20"/>
        <v>3.4810666359999999E-2</v>
      </c>
      <c r="H116" s="137"/>
      <c r="I116" s="137"/>
      <c r="J116" s="137"/>
      <c r="K116" s="137"/>
      <c r="L116" s="137"/>
      <c r="M116" s="137"/>
      <c r="N116" s="137"/>
      <c r="O116" s="137"/>
      <c r="P116" s="137"/>
      <c r="Q116" s="137"/>
    </row>
    <row r="117" spans="1:17" outlineLevel="3" x14ac:dyDescent="0.3">
      <c r="A117" s="234" t="s">
        <v>52</v>
      </c>
      <c r="B117" s="252">
        <v>0</v>
      </c>
      <c r="C117" s="252">
        <v>0</v>
      </c>
      <c r="D117" s="252">
        <v>0</v>
      </c>
      <c r="E117" s="252">
        <v>0</v>
      </c>
      <c r="F117" s="252">
        <v>2.9710928290000001E-2</v>
      </c>
      <c r="G117" s="252">
        <v>3.4810666359999999E-2</v>
      </c>
      <c r="H117" s="137"/>
      <c r="I117" s="137"/>
      <c r="J117" s="137"/>
      <c r="K117" s="137"/>
      <c r="L117" s="137"/>
      <c r="M117" s="137"/>
      <c r="N117" s="137"/>
      <c r="O117" s="137"/>
      <c r="P117" s="137"/>
      <c r="Q117" s="137"/>
    </row>
    <row r="118" spans="1:17" outlineLevel="2" x14ac:dyDescent="0.3">
      <c r="A118" s="69" t="s">
        <v>225</v>
      </c>
      <c r="B118" s="56">
        <f t="shared" ref="B118:G118" si="21">SUM(B$119:B$124)</f>
        <v>1.4376842756799999</v>
      </c>
      <c r="C118" s="56">
        <f t="shared" si="21"/>
        <v>1.2531559892600002</v>
      </c>
      <c r="D118" s="56">
        <f t="shared" si="21"/>
        <v>1.0819453749600001</v>
      </c>
      <c r="E118" s="56">
        <f t="shared" si="21"/>
        <v>1.0191405923899999</v>
      </c>
      <c r="F118" s="56">
        <f t="shared" si="21"/>
        <v>1.02193230805</v>
      </c>
      <c r="G118" s="56">
        <f t="shared" si="21"/>
        <v>1.0108923080499999</v>
      </c>
      <c r="H118" s="137"/>
      <c r="I118" s="137"/>
      <c r="J118" s="137"/>
      <c r="K118" s="137"/>
      <c r="L118" s="137"/>
      <c r="M118" s="137"/>
      <c r="N118" s="137"/>
      <c r="O118" s="137"/>
      <c r="P118" s="137"/>
      <c r="Q118" s="137"/>
    </row>
    <row r="119" spans="1:17" outlineLevel="3" x14ac:dyDescent="0.3">
      <c r="A119" s="234" t="s">
        <v>156</v>
      </c>
      <c r="B119" s="252">
        <v>0.14482956551000001</v>
      </c>
      <c r="C119" s="252">
        <v>0.17459425459</v>
      </c>
      <c r="D119" s="252">
        <v>0.16409411059000001</v>
      </c>
      <c r="E119" s="252">
        <v>0.18854023267</v>
      </c>
      <c r="F119" s="252">
        <v>0.19693230805</v>
      </c>
      <c r="G119" s="252">
        <v>0.18589230805000001</v>
      </c>
      <c r="H119" s="137"/>
      <c r="I119" s="137"/>
      <c r="J119" s="137"/>
      <c r="K119" s="137"/>
      <c r="L119" s="137"/>
      <c r="M119" s="137"/>
      <c r="N119" s="137"/>
      <c r="O119" s="137"/>
      <c r="P119" s="137"/>
      <c r="Q119" s="137"/>
    </row>
    <row r="120" spans="1:17" outlineLevel="3" x14ac:dyDescent="0.3">
      <c r="A120" s="234" t="s">
        <v>50</v>
      </c>
      <c r="B120" s="252">
        <v>3.0354194519999999E-2</v>
      </c>
      <c r="C120" s="252">
        <v>2.8561734669999998E-2</v>
      </c>
      <c r="D120" s="252">
        <v>1.7851264370000001E-2</v>
      </c>
      <c r="E120" s="252">
        <v>5.6003597199999998E-3</v>
      </c>
      <c r="F120" s="252">
        <v>0</v>
      </c>
      <c r="G120" s="252">
        <v>0</v>
      </c>
      <c r="H120" s="137"/>
      <c r="I120" s="137"/>
      <c r="J120" s="137"/>
      <c r="K120" s="137"/>
      <c r="L120" s="137"/>
      <c r="M120" s="137"/>
      <c r="N120" s="137"/>
      <c r="O120" s="137"/>
      <c r="P120" s="137"/>
      <c r="Q120" s="137"/>
    </row>
    <row r="121" spans="1:17" outlineLevel="3" x14ac:dyDescent="0.3">
      <c r="A121" s="234" t="s">
        <v>127</v>
      </c>
      <c r="B121" s="252">
        <v>9.4817656499999996E-3</v>
      </c>
      <c r="C121" s="252">
        <v>0</v>
      </c>
      <c r="D121" s="252">
        <v>0</v>
      </c>
      <c r="E121" s="252">
        <v>0</v>
      </c>
      <c r="F121" s="252">
        <v>0</v>
      </c>
      <c r="G121" s="252">
        <v>0</v>
      </c>
      <c r="H121" s="137"/>
      <c r="I121" s="137"/>
      <c r="J121" s="137"/>
      <c r="K121" s="137"/>
      <c r="L121" s="137"/>
      <c r="M121" s="137"/>
      <c r="N121" s="137"/>
      <c r="O121" s="137"/>
      <c r="P121" s="137"/>
      <c r="Q121" s="137"/>
    </row>
    <row r="122" spans="1:17" outlineLevel="3" x14ac:dyDescent="0.3">
      <c r="A122" s="234" t="s">
        <v>153</v>
      </c>
      <c r="B122" s="252">
        <v>2.0400000000000001E-2</v>
      </c>
      <c r="C122" s="252">
        <v>0</v>
      </c>
      <c r="D122" s="252">
        <v>0</v>
      </c>
      <c r="E122" s="252">
        <v>0</v>
      </c>
      <c r="F122" s="252">
        <v>0</v>
      </c>
      <c r="G122" s="252">
        <v>0</v>
      </c>
      <c r="H122" s="137"/>
      <c r="I122" s="137"/>
      <c r="J122" s="137"/>
      <c r="K122" s="137"/>
      <c r="L122" s="137"/>
      <c r="M122" s="137"/>
      <c r="N122" s="137"/>
      <c r="O122" s="137"/>
      <c r="P122" s="137"/>
      <c r="Q122" s="137"/>
    </row>
    <row r="123" spans="1:17" outlineLevel="3" x14ac:dyDescent="0.3">
      <c r="A123" s="234" t="s">
        <v>122</v>
      </c>
      <c r="B123" s="252">
        <v>1.2</v>
      </c>
      <c r="C123" s="252">
        <v>1.05</v>
      </c>
      <c r="D123" s="252">
        <v>0.9</v>
      </c>
      <c r="E123" s="252">
        <v>0.82499999999999996</v>
      </c>
      <c r="F123" s="252">
        <v>0.82499999999999996</v>
      </c>
      <c r="G123" s="252">
        <v>0.82499999999999996</v>
      </c>
      <c r="H123" s="137"/>
      <c r="I123" s="137"/>
      <c r="J123" s="137"/>
      <c r="K123" s="137"/>
      <c r="L123" s="137"/>
      <c r="M123" s="137"/>
      <c r="N123" s="137"/>
      <c r="O123" s="137"/>
      <c r="P123" s="137"/>
      <c r="Q123" s="137"/>
    </row>
    <row r="124" spans="1:17" outlineLevel="3" x14ac:dyDescent="0.3">
      <c r="A124" s="234" t="s">
        <v>108</v>
      </c>
      <c r="B124" s="252">
        <v>3.2618750000000002E-2</v>
      </c>
      <c r="C124" s="252">
        <v>0</v>
      </c>
      <c r="D124" s="252">
        <v>0</v>
      </c>
      <c r="E124" s="252">
        <v>0</v>
      </c>
      <c r="F124" s="252">
        <v>0</v>
      </c>
      <c r="G124" s="252">
        <v>0</v>
      </c>
      <c r="H124" s="137"/>
      <c r="I124" s="137"/>
      <c r="J124" s="137"/>
      <c r="K124" s="137"/>
      <c r="L124" s="137"/>
      <c r="M124" s="137"/>
      <c r="N124" s="137"/>
      <c r="O124" s="137"/>
      <c r="P124" s="137"/>
      <c r="Q124" s="137"/>
    </row>
    <row r="125" spans="1:17" outlineLevel="2" x14ac:dyDescent="0.3">
      <c r="A125" s="69" t="s">
        <v>54</v>
      </c>
      <c r="B125" s="56">
        <f t="shared" ref="B125:G125" si="22">SUM(B$126:B$127)</f>
        <v>0</v>
      </c>
      <c r="C125" s="56">
        <f t="shared" si="22"/>
        <v>0</v>
      </c>
      <c r="D125" s="56">
        <f t="shared" si="22"/>
        <v>1.5249999999999999</v>
      </c>
      <c r="E125" s="56">
        <f t="shared" si="22"/>
        <v>1.5249999999999999</v>
      </c>
      <c r="F125" s="56">
        <f t="shared" si="22"/>
        <v>1.5249999999999999</v>
      </c>
      <c r="G125" s="56">
        <f t="shared" si="22"/>
        <v>0.82499999999999996</v>
      </c>
      <c r="H125" s="137"/>
      <c r="I125" s="137"/>
      <c r="J125" s="137"/>
      <c r="K125" s="137"/>
      <c r="L125" s="137"/>
      <c r="M125" s="137"/>
      <c r="N125" s="137"/>
      <c r="O125" s="137"/>
      <c r="P125" s="137"/>
      <c r="Q125" s="137"/>
    </row>
    <row r="126" spans="1:17" outlineLevel="3" x14ac:dyDescent="0.3">
      <c r="A126" s="234" t="s">
        <v>104</v>
      </c>
      <c r="B126" s="252">
        <v>0</v>
      </c>
      <c r="C126" s="252">
        <v>0</v>
      </c>
      <c r="D126" s="252">
        <v>0.7</v>
      </c>
      <c r="E126" s="252">
        <v>0.7</v>
      </c>
      <c r="F126" s="252">
        <v>0.7</v>
      </c>
      <c r="G126" s="252">
        <v>0</v>
      </c>
      <c r="H126" s="137"/>
      <c r="I126" s="137"/>
      <c r="J126" s="137"/>
      <c r="K126" s="137"/>
      <c r="L126" s="137"/>
      <c r="M126" s="137"/>
      <c r="N126" s="137"/>
      <c r="O126" s="137"/>
      <c r="P126" s="137"/>
      <c r="Q126" s="137"/>
    </row>
    <row r="127" spans="1:17" outlineLevel="3" x14ac:dyDescent="0.3">
      <c r="A127" s="234" t="s">
        <v>103</v>
      </c>
      <c r="B127" s="252">
        <v>0</v>
      </c>
      <c r="C127" s="252">
        <v>0</v>
      </c>
      <c r="D127" s="252">
        <v>0.82499999999999996</v>
      </c>
      <c r="E127" s="252">
        <v>0.82499999999999996</v>
      </c>
      <c r="F127" s="252">
        <v>0.82499999999999996</v>
      </c>
      <c r="G127" s="252">
        <v>0.82499999999999996</v>
      </c>
      <c r="H127" s="137"/>
      <c r="I127" s="137"/>
      <c r="J127" s="137"/>
      <c r="K127" s="137"/>
      <c r="L127" s="137"/>
      <c r="M127" s="137"/>
      <c r="N127" s="137"/>
      <c r="O127" s="137"/>
      <c r="P127" s="137"/>
      <c r="Q127" s="137"/>
    </row>
    <row r="128" spans="1:17" outlineLevel="2" x14ac:dyDescent="0.3">
      <c r="A128" s="69" t="s">
        <v>180</v>
      </c>
      <c r="B128" s="56">
        <f t="shared" ref="B128:G128" si="23">SUM(B$129:B$129)</f>
        <v>0.11262208411000001</v>
      </c>
      <c r="C128" s="56">
        <f t="shared" si="23"/>
        <v>0.11730037153</v>
      </c>
      <c r="D128" s="56">
        <f t="shared" si="23"/>
        <v>0.11398769168</v>
      </c>
      <c r="E128" s="56">
        <f t="shared" si="23"/>
        <v>0.10838844973</v>
      </c>
      <c r="F128" s="56">
        <f t="shared" si="23"/>
        <v>0.10927014026</v>
      </c>
      <c r="G128" s="56">
        <f t="shared" si="23"/>
        <v>0.10967213742</v>
      </c>
      <c r="H128" s="137"/>
      <c r="I128" s="137"/>
      <c r="J128" s="137"/>
      <c r="K128" s="137"/>
      <c r="L128" s="137"/>
      <c r="M128" s="137"/>
      <c r="N128" s="137"/>
      <c r="O128" s="137"/>
      <c r="P128" s="137"/>
      <c r="Q128" s="137"/>
    </row>
    <row r="129" spans="1:17" outlineLevel="3" x14ac:dyDescent="0.3">
      <c r="A129" s="234" t="s">
        <v>150</v>
      </c>
      <c r="B129" s="252">
        <v>0.11262208411000001</v>
      </c>
      <c r="C129" s="252">
        <v>0.11730037153</v>
      </c>
      <c r="D129" s="252">
        <v>0.11398769168</v>
      </c>
      <c r="E129" s="252">
        <v>0.10838844973</v>
      </c>
      <c r="F129" s="252">
        <v>0.10927014026</v>
      </c>
      <c r="G129" s="252">
        <v>0.10967213742</v>
      </c>
      <c r="H129" s="137"/>
      <c r="I129" s="137"/>
      <c r="J129" s="137"/>
      <c r="K129" s="137"/>
      <c r="L129" s="137"/>
      <c r="M129" s="137"/>
      <c r="N129" s="137"/>
      <c r="O129" s="137"/>
      <c r="P129" s="137"/>
      <c r="Q129" s="137"/>
    </row>
    <row r="130" spans="1:17" x14ac:dyDescent="0.3">
      <c r="B130" s="173"/>
      <c r="C130" s="173"/>
      <c r="D130" s="173"/>
      <c r="E130" s="173"/>
      <c r="F130" s="173"/>
      <c r="G130" s="173"/>
      <c r="H130" s="137"/>
      <c r="I130" s="137"/>
      <c r="J130" s="137"/>
      <c r="K130" s="137"/>
      <c r="L130" s="137"/>
      <c r="M130" s="137"/>
      <c r="N130" s="137"/>
      <c r="O130" s="137"/>
      <c r="P130" s="137"/>
      <c r="Q130" s="137"/>
    </row>
    <row r="131" spans="1:17" x14ac:dyDescent="0.3">
      <c r="B131" s="173"/>
      <c r="C131" s="173"/>
      <c r="D131" s="173"/>
      <c r="E131" s="173"/>
      <c r="F131" s="173"/>
      <c r="G131" s="173"/>
      <c r="H131" s="137"/>
      <c r="I131" s="137"/>
      <c r="J131" s="137"/>
      <c r="K131" s="137"/>
      <c r="L131" s="137"/>
      <c r="M131" s="137"/>
      <c r="N131" s="137"/>
      <c r="O131" s="137"/>
      <c r="P131" s="137"/>
      <c r="Q131" s="137"/>
    </row>
    <row r="132" spans="1:17" x14ac:dyDescent="0.3">
      <c r="B132" s="173"/>
      <c r="C132" s="173"/>
      <c r="D132" s="173"/>
      <c r="E132" s="173"/>
      <c r="F132" s="173"/>
      <c r="G132" s="173"/>
      <c r="H132" s="137"/>
      <c r="I132" s="137"/>
      <c r="J132" s="137"/>
      <c r="K132" s="137"/>
      <c r="L132" s="137"/>
      <c r="M132" s="137"/>
      <c r="N132" s="137"/>
      <c r="O132" s="137"/>
      <c r="P132" s="137"/>
      <c r="Q132" s="137"/>
    </row>
    <row r="133" spans="1:17" x14ac:dyDescent="0.3">
      <c r="B133" s="173"/>
      <c r="C133" s="173"/>
      <c r="D133" s="173"/>
      <c r="E133" s="173"/>
      <c r="F133" s="173"/>
      <c r="G133" s="173"/>
      <c r="H133" s="137"/>
      <c r="I133" s="137"/>
      <c r="J133" s="137"/>
      <c r="K133" s="137"/>
      <c r="L133" s="137"/>
      <c r="M133" s="137"/>
      <c r="N133" s="137"/>
      <c r="O133" s="137"/>
      <c r="P133" s="137"/>
      <c r="Q133" s="137"/>
    </row>
    <row r="134" spans="1:17" x14ac:dyDescent="0.3">
      <c r="B134" s="173"/>
      <c r="C134" s="173"/>
      <c r="D134" s="173"/>
      <c r="E134" s="173"/>
      <c r="F134" s="173"/>
      <c r="G134" s="173"/>
      <c r="H134" s="137"/>
      <c r="I134" s="137"/>
      <c r="J134" s="137"/>
      <c r="K134" s="137"/>
      <c r="L134" s="137"/>
      <c r="M134" s="137"/>
      <c r="N134" s="137"/>
      <c r="O134" s="137"/>
      <c r="P134" s="137"/>
      <c r="Q134" s="137"/>
    </row>
    <row r="135" spans="1:17" x14ac:dyDescent="0.3">
      <c r="B135" s="173"/>
      <c r="C135" s="173"/>
      <c r="D135" s="173"/>
      <c r="E135" s="173"/>
      <c r="F135" s="173"/>
      <c r="G135" s="173"/>
      <c r="H135" s="137"/>
      <c r="I135" s="137"/>
      <c r="J135" s="137"/>
      <c r="K135" s="137"/>
      <c r="L135" s="137"/>
      <c r="M135" s="137"/>
      <c r="N135" s="137"/>
      <c r="O135" s="137"/>
      <c r="P135" s="137"/>
      <c r="Q135" s="137"/>
    </row>
    <row r="136" spans="1:17" x14ac:dyDescent="0.3">
      <c r="B136" s="173"/>
      <c r="C136" s="173"/>
      <c r="D136" s="173"/>
      <c r="E136" s="173"/>
      <c r="F136" s="173"/>
      <c r="G136" s="173"/>
      <c r="H136" s="137"/>
      <c r="I136" s="137"/>
      <c r="J136" s="137"/>
      <c r="K136" s="137"/>
      <c r="L136" s="137"/>
      <c r="M136" s="137"/>
      <c r="N136" s="137"/>
      <c r="O136" s="137"/>
      <c r="P136" s="137"/>
      <c r="Q136" s="137"/>
    </row>
    <row r="137" spans="1:17" x14ac:dyDescent="0.3">
      <c r="B137" s="173"/>
      <c r="C137" s="173"/>
      <c r="D137" s="173"/>
      <c r="E137" s="173"/>
      <c r="F137" s="173"/>
      <c r="G137" s="173"/>
      <c r="H137" s="137"/>
      <c r="I137" s="137"/>
      <c r="J137" s="137"/>
      <c r="K137" s="137"/>
      <c r="L137" s="137"/>
      <c r="M137" s="137"/>
      <c r="N137" s="137"/>
      <c r="O137" s="137"/>
      <c r="P137" s="137"/>
      <c r="Q137" s="137"/>
    </row>
    <row r="138" spans="1:17" x14ac:dyDescent="0.3">
      <c r="B138" s="173"/>
      <c r="C138" s="173"/>
      <c r="D138" s="173"/>
      <c r="E138" s="173"/>
      <c r="F138" s="173"/>
      <c r="G138" s="173"/>
      <c r="H138" s="137"/>
      <c r="I138" s="137"/>
      <c r="J138" s="137"/>
      <c r="K138" s="137"/>
      <c r="L138" s="137"/>
      <c r="M138" s="137"/>
      <c r="N138" s="137"/>
      <c r="O138" s="137"/>
      <c r="P138" s="137"/>
      <c r="Q138" s="137"/>
    </row>
    <row r="139" spans="1:17" x14ac:dyDescent="0.3">
      <c r="B139" s="173"/>
      <c r="C139" s="173"/>
      <c r="D139" s="173"/>
      <c r="E139" s="173"/>
      <c r="F139" s="173"/>
      <c r="G139" s="173"/>
      <c r="H139" s="137"/>
      <c r="I139" s="137"/>
      <c r="J139" s="137"/>
      <c r="K139" s="137"/>
      <c r="L139" s="137"/>
      <c r="M139" s="137"/>
      <c r="N139" s="137"/>
      <c r="O139" s="137"/>
      <c r="P139" s="137"/>
      <c r="Q139" s="137"/>
    </row>
    <row r="140" spans="1:17" x14ac:dyDescent="0.3">
      <c r="B140" s="173"/>
      <c r="C140" s="173"/>
      <c r="D140" s="173"/>
      <c r="E140" s="173"/>
      <c r="F140" s="173"/>
      <c r="G140" s="173"/>
      <c r="H140" s="137"/>
      <c r="I140" s="137"/>
      <c r="J140" s="137"/>
      <c r="K140" s="137"/>
      <c r="L140" s="137"/>
      <c r="M140" s="137"/>
      <c r="N140" s="137"/>
      <c r="O140" s="137"/>
      <c r="P140" s="137"/>
      <c r="Q140" s="137"/>
    </row>
    <row r="141" spans="1:17" x14ac:dyDescent="0.3">
      <c r="B141" s="173"/>
      <c r="C141" s="173"/>
      <c r="D141" s="173"/>
      <c r="E141" s="173"/>
      <c r="F141" s="173"/>
      <c r="G141" s="173"/>
      <c r="H141" s="137"/>
      <c r="I141" s="137"/>
      <c r="J141" s="137"/>
      <c r="K141" s="137"/>
      <c r="L141" s="137"/>
      <c r="M141" s="137"/>
      <c r="N141" s="137"/>
      <c r="O141" s="137"/>
      <c r="P141" s="137"/>
      <c r="Q141" s="137"/>
    </row>
    <row r="142" spans="1:17" x14ac:dyDescent="0.3">
      <c r="B142" s="173"/>
      <c r="C142" s="173"/>
      <c r="D142" s="173"/>
      <c r="E142" s="173"/>
      <c r="F142" s="173"/>
      <c r="G142" s="173"/>
      <c r="H142" s="137"/>
      <c r="I142" s="137"/>
      <c r="J142" s="137"/>
      <c r="K142" s="137"/>
      <c r="L142" s="137"/>
      <c r="M142" s="137"/>
      <c r="N142" s="137"/>
      <c r="O142" s="137"/>
      <c r="P142" s="137"/>
      <c r="Q142" s="137"/>
    </row>
    <row r="143" spans="1:17" x14ac:dyDescent="0.3">
      <c r="B143" s="173"/>
      <c r="C143" s="173"/>
      <c r="D143" s="173"/>
      <c r="E143" s="173"/>
      <c r="F143" s="173"/>
      <c r="G143" s="173"/>
      <c r="H143" s="137"/>
      <c r="I143" s="137"/>
      <c r="J143" s="137"/>
      <c r="K143" s="137"/>
      <c r="L143" s="137"/>
      <c r="M143" s="137"/>
      <c r="N143" s="137"/>
      <c r="O143" s="137"/>
      <c r="P143" s="137"/>
      <c r="Q143" s="137"/>
    </row>
    <row r="144" spans="1:17" x14ac:dyDescent="0.3">
      <c r="B144" s="173"/>
      <c r="C144" s="173"/>
      <c r="D144" s="173"/>
      <c r="E144" s="173"/>
      <c r="F144" s="173"/>
      <c r="G144" s="173"/>
      <c r="H144" s="137"/>
      <c r="I144" s="137"/>
      <c r="J144" s="137"/>
      <c r="K144" s="137"/>
      <c r="L144" s="137"/>
      <c r="M144" s="137"/>
      <c r="N144" s="137"/>
      <c r="O144" s="137"/>
      <c r="P144" s="137"/>
      <c r="Q144" s="137"/>
    </row>
    <row r="145" spans="2:17" x14ac:dyDescent="0.3">
      <c r="B145" s="173"/>
      <c r="C145" s="173"/>
      <c r="D145" s="173"/>
      <c r="E145" s="173"/>
      <c r="F145" s="173"/>
      <c r="G145" s="173"/>
      <c r="H145" s="137"/>
      <c r="I145" s="137"/>
      <c r="J145" s="137"/>
      <c r="K145" s="137"/>
      <c r="L145" s="137"/>
      <c r="M145" s="137"/>
      <c r="N145" s="137"/>
      <c r="O145" s="137"/>
      <c r="P145" s="137"/>
      <c r="Q145" s="137"/>
    </row>
    <row r="146" spans="2:17" x14ac:dyDescent="0.3">
      <c r="B146" s="173"/>
      <c r="C146" s="173"/>
      <c r="D146" s="173"/>
      <c r="E146" s="173"/>
      <c r="F146" s="173"/>
      <c r="G146" s="173"/>
      <c r="H146" s="137"/>
      <c r="I146" s="137"/>
      <c r="J146" s="137"/>
      <c r="K146" s="137"/>
      <c r="L146" s="137"/>
      <c r="M146" s="137"/>
      <c r="N146" s="137"/>
      <c r="O146" s="137"/>
      <c r="P146" s="137"/>
      <c r="Q146" s="137"/>
    </row>
    <row r="147" spans="2:17" x14ac:dyDescent="0.3">
      <c r="B147" s="173"/>
      <c r="C147" s="173"/>
      <c r="D147" s="173"/>
      <c r="E147" s="173"/>
      <c r="F147" s="173"/>
      <c r="G147" s="173"/>
      <c r="H147" s="137"/>
      <c r="I147" s="137"/>
      <c r="J147" s="137"/>
      <c r="K147" s="137"/>
      <c r="L147" s="137"/>
      <c r="M147" s="137"/>
      <c r="N147" s="137"/>
      <c r="O147" s="137"/>
      <c r="P147" s="137"/>
      <c r="Q147" s="137"/>
    </row>
    <row r="148" spans="2:17" x14ac:dyDescent="0.3">
      <c r="B148" s="173"/>
      <c r="C148" s="173"/>
      <c r="D148" s="173"/>
      <c r="E148" s="173"/>
      <c r="F148" s="173"/>
      <c r="G148" s="173"/>
      <c r="H148" s="137"/>
      <c r="I148" s="137"/>
      <c r="J148" s="137"/>
      <c r="K148" s="137"/>
      <c r="L148" s="137"/>
      <c r="M148" s="137"/>
      <c r="N148" s="137"/>
      <c r="O148" s="137"/>
      <c r="P148" s="137"/>
      <c r="Q148" s="137"/>
    </row>
    <row r="149" spans="2:17" x14ac:dyDescent="0.3">
      <c r="B149" s="173"/>
      <c r="C149" s="173"/>
      <c r="D149" s="173"/>
      <c r="E149" s="173"/>
      <c r="F149" s="173"/>
      <c r="G149" s="173"/>
      <c r="H149" s="137"/>
      <c r="I149" s="137"/>
      <c r="J149" s="137"/>
      <c r="K149" s="137"/>
      <c r="L149" s="137"/>
      <c r="M149" s="137"/>
      <c r="N149" s="137"/>
      <c r="O149" s="137"/>
      <c r="P149" s="137"/>
      <c r="Q149" s="137"/>
    </row>
    <row r="150" spans="2:17" x14ac:dyDescent="0.3">
      <c r="B150" s="173"/>
      <c r="C150" s="173"/>
      <c r="D150" s="173"/>
      <c r="E150" s="173"/>
      <c r="F150" s="173"/>
      <c r="G150" s="173"/>
      <c r="H150" s="137"/>
      <c r="I150" s="137"/>
      <c r="J150" s="137"/>
      <c r="K150" s="137"/>
      <c r="L150" s="137"/>
      <c r="M150" s="137"/>
      <c r="N150" s="137"/>
      <c r="O150" s="137"/>
      <c r="P150" s="137"/>
      <c r="Q150" s="137"/>
    </row>
    <row r="151" spans="2:17" x14ac:dyDescent="0.3">
      <c r="B151" s="173"/>
      <c r="C151" s="173"/>
      <c r="D151" s="173"/>
      <c r="E151" s="173"/>
      <c r="F151" s="173"/>
      <c r="G151" s="173"/>
      <c r="H151" s="137"/>
      <c r="I151" s="137"/>
      <c r="J151" s="137"/>
      <c r="K151" s="137"/>
      <c r="L151" s="137"/>
      <c r="M151" s="137"/>
      <c r="N151" s="137"/>
      <c r="O151" s="137"/>
      <c r="P151" s="137"/>
      <c r="Q151" s="137"/>
    </row>
    <row r="152" spans="2:17" x14ac:dyDescent="0.3">
      <c r="B152" s="173"/>
      <c r="C152" s="173"/>
      <c r="D152" s="173"/>
      <c r="E152" s="173"/>
      <c r="F152" s="173"/>
      <c r="G152" s="173"/>
      <c r="H152" s="137"/>
      <c r="I152" s="137"/>
      <c r="J152" s="137"/>
      <c r="K152" s="137"/>
      <c r="L152" s="137"/>
      <c r="M152" s="137"/>
      <c r="N152" s="137"/>
      <c r="O152" s="137"/>
      <c r="P152" s="137"/>
      <c r="Q152" s="137"/>
    </row>
    <row r="153" spans="2:17" x14ac:dyDescent="0.3">
      <c r="B153" s="173"/>
      <c r="C153" s="173"/>
      <c r="D153" s="173"/>
      <c r="E153" s="173"/>
      <c r="F153" s="173"/>
      <c r="G153" s="173"/>
      <c r="H153" s="137"/>
      <c r="I153" s="137"/>
      <c r="J153" s="137"/>
      <c r="K153" s="137"/>
      <c r="L153" s="137"/>
      <c r="M153" s="137"/>
      <c r="N153" s="137"/>
      <c r="O153" s="137"/>
      <c r="P153" s="137"/>
      <c r="Q153" s="137"/>
    </row>
    <row r="154" spans="2:17" x14ac:dyDescent="0.3">
      <c r="B154" s="173"/>
      <c r="C154" s="173"/>
      <c r="D154" s="173"/>
      <c r="E154" s="173"/>
      <c r="F154" s="173"/>
      <c r="G154" s="173"/>
      <c r="H154" s="137"/>
      <c r="I154" s="137"/>
      <c r="J154" s="137"/>
      <c r="K154" s="137"/>
      <c r="L154" s="137"/>
      <c r="M154" s="137"/>
      <c r="N154" s="137"/>
      <c r="O154" s="137"/>
      <c r="P154" s="137"/>
      <c r="Q154" s="137"/>
    </row>
    <row r="155" spans="2:17" x14ac:dyDescent="0.3">
      <c r="B155" s="173"/>
      <c r="C155" s="173"/>
      <c r="D155" s="173"/>
      <c r="E155" s="173"/>
      <c r="F155" s="173"/>
      <c r="G155" s="173"/>
      <c r="H155" s="137"/>
      <c r="I155" s="137"/>
      <c r="J155" s="137"/>
      <c r="K155" s="137"/>
      <c r="L155" s="137"/>
      <c r="M155" s="137"/>
      <c r="N155" s="137"/>
      <c r="O155" s="137"/>
      <c r="P155" s="137"/>
      <c r="Q155" s="137"/>
    </row>
    <row r="156" spans="2:17" x14ac:dyDescent="0.3">
      <c r="B156" s="173"/>
      <c r="C156" s="173"/>
      <c r="D156" s="173"/>
      <c r="E156" s="173"/>
      <c r="F156" s="173"/>
      <c r="G156" s="173"/>
      <c r="H156" s="137"/>
      <c r="I156" s="137"/>
      <c r="J156" s="137"/>
      <c r="K156" s="137"/>
      <c r="L156" s="137"/>
      <c r="M156" s="137"/>
      <c r="N156" s="137"/>
      <c r="O156" s="137"/>
      <c r="P156" s="137"/>
      <c r="Q156" s="137"/>
    </row>
    <row r="157" spans="2:17" x14ac:dyDescent="0.3">
      <c r="B157" s="173"/>
      <c r="C157" s="173"/>
      <c r="D157" s="173"/>
      <c r="E157" s="173"/>
      <c r="F157" s="173"/>
      <c r="G157" s="173"/>
      <c r="H157" s="137"/>
      <c r="I157" s="137"/>
      <c r="J157" s="137"/>
      <c r="K157" s="137"/>
      <c r="L157" s="137"/>
      <c r="M157" s="137"/>
      <c r="N157" s="137"/>
      <c r="O157" s="137"/>
      <c r="P157" s="137"/>
      <c r="Q157" s="137"/>
    </row>
    <row r="158" spans="2:17" x14ac:dyDescent="0.3">
      <c r="B158" s="173"/>
      <c r="C158" s="173"/>
      <c r="D158" s="173"/>
      <c r="E158" s="173"/>
      <c r="F158" s="173"/>
      <c r="G158" s="173"/>
      <c r="H158" s="137"/>
      <c r="I158" s="137"/>
      <c r="J158" s="137"/>
      <c r="K158" s="137"/>
      <c r="L158" s="137"/>
      <c r="M158" s="137"/>
      <c r="N158" s="137"/>
      <c r="O158" s="137"/>
      <c r="P158" s="137"/>
      <c r="Q158" s="137"/>
    </row>
    <row r="159" spans="2:17" x14ac:dyDescent="0.3">
      <c r="B159" s="173"/>
      <c r="C159" s="173"/>
      <c r="D159" s="173"/>
      <c r="E159" s="173"/>
      <c r="F159" s="173"/>
      <c r="G159" s="173"/>
      <c r="H159" s="137"/>
      <c r="I159" s="137"/>
      <c r="J159" s="137"/>
      <c r="K159" s="137"/>
      <c r="L159" s="137"/>
      <c r="M159" s="137"/>
      <c r="N159" s="137"/>
      <c r="O159" s="137"/>
      <c r="P159" s="137"/>
      <c r="Q159" s="137"/>
    </row>
    <row r="160" spans="2:17" x14ac:dyDescent="0.3">
      <c r="B160" s="173"/>
      <c r="C160" s="173"/>
      <c r="D160" s="173"/>
      <c r="E160" s="173"/>
      <c r="F160" s="173"/>
      <c r="G160" s="173"/>
      <c r="H160" s="137"/>
      <c r="I160" s="137"/>
      <c r="J160" s="137"/>
      <c r="K160" s="137"/>
      <c r="L160" s="137"/>
      <c r="M160" s="137"/>
      <c r="N160" s="137"/>
      <c r="O160" s="137"/>
      <c r="P160" s="137"/>
      <c r="Q160" s="137"/>
    </row>
    <row r="161" spans="2:17" x14ac:dyDescent="0.3">
      <c r="B161" s="173"/>
      <c r="C161" s="173"/>
      <c r="D161" s="173"/>
      <c r="E161" s="173"/>
      <c r="F161" s="173"/>
      <c r="G161" s="173"/>
      <c r="H161" s="137"/>
      <c r="I161" s="137"/>
      <c r="J161" s="137"/>
      <c r="K161" s="137"/>
      <c r="L161" s="137"/>
      <c r="M161" s="137"/>
      <c r="N161" s="137"/>
      <c r="O161" s="137"/>
      <c r="P161" s="137"/>
      <c r="Q161" s="137"/>
    </row>
    <row r="162" spans="2:17" x14ac:dyDescent="0.3">
      <c r="B162" s="173"/>
      <c r="C162" s="173"/>
      <c r="D162" s="173"/>
      <c r="E162" s="173"/>
      <c r="F162" s="173"/>
      <c r="G162" s="173"/>
      <c r="H162" s="137"/>
      <c r="I162" s="137"/>
      <c r="J162" s="137"/>
      <c r="K162" s="137"/>
      <c r="L162" s="137"/>
      <c r="M162" s="137"/>
      <c r="N162" s="137"/>
      <c r="O162" s="137"/>
      <c r="P162" s="137"/>
      <c r="Q162" s="137"/>
    </row>
    <row r="163" spans="2:17" x14ac:dyDescent="0.3">
      <c r="B163" s="173"/>
      <c r="C163" s="173"/>
      <c r="D163" s="173"/>
      <c r="E163" s="173"/>
      <c r="F163" s="173"/>
      <c r="G163" s="173"/>
      <c r="H163" s="137"/>
      <c r="I163" s="137"/>
      <c r="J163" s="137"/>
      <c r="K163" s="137"/>
      <c r="L163" s="137"/>
      <c r="M163" s="137"/>
      <c r="N163" s="137"/>
      <c r="O163" s="137"/>
      <c r="P163" s="137"/>
      <c r="Q163" s="137"/>
    </row>
    <row r="164" spans="2:17" x14ac:dyDescent="0.3">
      <c r="B164" s="173"/>
      <c r="C164" s="173"/>
      <c r="D164" s="173"/>
      <c r="E164" s="173"/>
      <c r="F164" s="173"/>
      <c r="G164" s="173"/>
      <c r="H164" s="137"/>
      <c r="I164" s="137"/>
      <c r="J164" s="137"/>
      <c r="K164" s="137"/>
      <c r="L164" s="137"/>
      <c r="M164" s="137"/>
      <c r="N164" s="137"/>
      <c r="O164" s="137"/>
      <c r="P164" s="137"/>
      <c r="Q164" s="137"/>
    </row>
    <row r="165" spans="2:17" x14ac:dyDescent="0.3">
      <c r="B165" s="173"/>
      <c r="C165" s="173"/>
      <c r="D165" s="173"/>
      <c r="E165" s="173"/>
      <c r="F165" s="173"/>
      <c r="G165" s="173"/>
      <c r="H165" s="137"/>
      <c r="I165" s="137"/>
      <c r="J165" s="137"/>
      <c r="K165" s="137"/>
      <c r="L165" s="137"/>
      <c r="M165" s="137"/>
      <c r="N165" s="137"/>
      <c r="O165" s="137"/>
      <c r="P165" s="137"/>
      <c r="Q165" s="137"/>
    </row>
    <row r="166" spans="2:17" x14ac:dyDescent="0.3">
      <c r="B166" s="173"/>
      <c r="C166" s="173"/>
      <c r="D166" s="173"/>
      <c r="E166" s="173"/>
      <c r="F166" s="173"/>
      <c r="G166" s="173"/>
      <c r="H166" s="137"/>
      <c r="I166" s="137"/>
      <c r="J166" s="137"/>
      <c r="K166" s="137"/>
      <c r="L166" s="137"/>
      <c r="M166" s="137"/>
      <c r="N166" s="137"/>
      <c r="O166" s="137"/>
      <c r="P166" s="137"/>
      <c r="Q166" s="137"/>
    </row>
    <row r="167" spans="2:17" x14ac:dyDescent="0.3">
      <c r="B167" s="173"/>
      <c r="C167" s="173"/>
      <c r="D167" s="173"/>
      <c r="E167" s="173"/>
      <c r="F167" s="173"/>
      <c r="G167" s="173"/>
      <c r="H167" s="137"/>
      <c r="I167" s="137"/>
      <c r="J167" s="137"/>
      <c r="K167" s="137"/>
      <c r="L167" s="137"/>
      <c r="M167" s="137"/>
      <c r="N167" s="137"/>
      <c r="O167" s="137"/>
      <c r="P167" s="137"/>
      <c r="Q167" s="137"/>
    </row>
    <row r="168" spans="2:17" x14ac:dyDescent="0.3">
      <c r="B168" s="173"/>
      <c r="C168" s="173"/>
      <c r="D168" s="173"/>
      <c r="E168" s="173"/>
      <c r="F168" s="173"/>
      <c r="G168" s="173"/>
      <c r="H168" s="137"/>
      <c r="I168" s="137"/>
      <c r="J168" s="137"/>
      <c r="K168" s="137"/>
      <c r="L168" s="137"/>
      <c r="M168" s="137"/>
      <c r="N168" s="137"/>
      <c r="O168" s="137"/>
      <c r="P168" s="137"/>
      <c r="Q168" s="137"/>
    </row>
  </sheetData>
  <mergeCells count="1">
    <mergeCell ref="A2:G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3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tabColor indexed="60"/>
    <outlinePr applyStyles="1" summaryBelow="0"/>
    <pageSetUpPr fitToPage="1"/>
  </sheetPr>
  <dimension ref="A1:S247"/>
  <sheetViews>
    <sheetView workbookViewId="0">
      <selection activeCell="P40" sqref="P40"/>
    </sheetView>
  </sheetViews>
  <sheetFormatPr defaultColWidth="9.1796875" defaultRowHeight="13" x14ac:dyDescent="0.3"/>
  <cols>
    <col min="1" max="1" width="58.1796875" style="150" bestFit="1" customWidth="1"/>
    <col min="2" max="2" width="12.453125" style="186" bestFit="1" customWidth="1"/>
    <col min="3" max="3" width="13.54296875" style="186" bestFit="1" customWidth="1"/>
    <col min="4" max="4" width="10.26953125" style="33" customWidth="1"/>
    <col min="5" max="6" width="13.54296875" style="186" bestFit="1" customWidth="1"/>
    <col min="7" max="7" width="10.26953125" style="33" customWidth="1"/>
    <col min="8" max="8" width="12.7265625" style="186" hidden="1" customWidth="1"/>
    <col min="9" max="9" width="13.7265625" style="186" bestFit="1" customWidth="1"/>
    <col min="10" max="16384" width="9.1796875" style="150"/>
  </cols>
  <sheetData>
    <row r="1" spans="1:19" x14ac:dyDescent="0.3">
      <c r="A1" s="121"/>
      <c r="B1" s="267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31.08.2024</v>
      </c>
      <c r="C1" s="268"/>
      <c r="D1" s="268"/>
      <c r="E1" s="268"/>
    </row>
    <row r="2" spans="1:19" ht="38.25" customHeight="1" x14ac:dyDescent="0.45">
      <c r="A2" s="269" t="s">
        <v>7</v>
      </c>
      <c r="B2" s="3"/>
      <c r="C2" s="3"/>
      <c r="D2" s="3"/>
      <c r="E2" s="3"/>
      <c r="F2" s="3"/>
      <c r="G2" s="3"/>
      <c r="H2" s="3"/>
      <c r="I2" s="3"/>
      <c r="J2" s="137"/>
      <c r="K2" s="137"/>
      <c r="L2" s="137"/>
      <c r="M2" s="137"/>
      <c r="N2" s="137"/>
      <c r="O2" s="137"/>
      <c r="P2" s="137"/>
      <c r="Q2" s="137"/>
      <c r="R2" s="137"/>
      <c r="S2" s="137"/>
    </row>
    <row r="3" spans="1:19" x14ac:dyDescent="0.3">
      <c r="A3" s="121"/>
    </row>
    <row r="4" spans="1:19" s="140" customFormat="1" x14ac:dyDescent="0.3">
      <c r="B4" s="175"/>
      <c r="C4" s="175"/>
      <c r="D4" s="8"/>
      <c r="E4" s="175"/>
      <c r="F4" s="175"/>
      <c r="G4" s="8"/>
      <c r="H4" s="175" t="s">
        <v>142</v>
      </c>
      <c r="I4" s="140" t="str">
        <f>VALVAL</f>
        <v>млрд. одиниць</v>
      </c>
    </row>
    <row r="5" spans="1:19" s="43" customFormat="1" x14ac:dyDescent="0.25">
      <c r="A5" s="209"/>
      <c r="B5" s="261">
        <v>45291</v>
      </c>
      <c r="C5" s="262"/>
      <c r="D5" s="263"/>
      <c r="E5" s="261">
        <v>45535</v>
      </c>
      <c r="F5" s="262"/>
      <c r="G5" s="263"/>
      <c r="H5" s="213"/>
      <c r="I5" s="213"/>
    </row>
    <row r="6" spans="1:19" s="229" customFormat="1" x14ac:dyDescent="0.25">
      <c r="A6" s="126"/>
      <c r="B6" s="34" t="s">
        <v>170</v>
      </c>
      <c r="C6" s="34" t="s">
        <v>173</v>
      </c>
      <c r="D6" s="125" t="s">
        <v>195</v>
      </c>
      <c r="E6" s="34" t="s">
        <v>170</v>
      </c>
      <c r="F6" s="34" t="s">
        <v>173</v>
      </c>
      <c r="G6" s="125" t="s">
        <v>195</v>
      </c>
      <c r="H6" s="34" t="s">
        <v>195</v>
      </c>
      <c r="I6" s="34" t="s">
        <v>66</v>
      </c>
    </row>
    <row r="7" spans="1:19" s="130" customFormat="1" ht="14.5" x14ac:dyDescent="0.25">
      <c r="A7" s="100" t="s">
        <v>155</v>
      </c>
      <c r="B7" s="163">
        <f t="shared" ref="B7:G7" si="0">SUM(B$8+ B$9)</f>
        <v>145.31745543966002</v>
      </c>
      <c r="C7" s="163">
        <f t="shared" si="0"/>
        <v>5519.5057194943993</v>
      </c>
      <c r="D7" s="254">
        <f t="shared" si="0"/>
        <v>1</v>
      </c>
      <c r="E7" s="163">
        <f t="shared" si="0"/>
        <v>154.68978262837999</v>
      </c>
      <c r="F7" s="163">
        <f t="shared" si="0"/>
        <v>6371.6876154330603</v>
      </c>
      <c r="G7" s="254">
        <f t="shared" si="0"/>
        <v>1</v>
      </c>
      <c r="H7" s="163"/>
      <c r="I7" s="163">
        <f>SUM(I$8+ I$9)</f>
        <v>0</v>
      </c>
    </row>
    <row r="8" spans="1:19" s="160" customFormat="1" x14ac:dyDescent="0.25">
      <c r="A8" s="202" t="s">
        <v>68</v>
      </c>
      <c r="B8" s="46">
        <v>136.59196737241001</v>
      </c>
      <c r="C8" s="46">
        <v>5188.0907415274296</v>
      </c>
      <c r="D8" s="134">
        <v>0.93995600000000001</v>
      </c>
      <c r="E8" s="46">
        <v>147.58083686667999</v>
      </c>
      <c r="F8" s="46">
        <v>6078.8694286145201</v>
      </c>
      <c r="G8" s="134">
        <v>0.954044</v>
      </c>
      <c r="H8" s="46">
        <v>1.4088E-2</v>
      </c>
      <c r="I8" s="46">
        <v>-21.4</v>
      </c>
    </row>
    <row r="9" spans="1:19" s="160" customFormat="1" x14ac:dyDescent="0.25">
      <c r="A9" s="202" t="s">
        <v>14</v>
      </c>
      <c r="B9" s="46">
        <v>8.7254880672499997</v>
      </c>
      <c r="C9" s="46">
        <v>331.41497796697001</v>
      </c>
      <c r="D9" s="134">
        <v>6.0044E-2</v>
      </c>
      <c r="E9" s="46">
        <v>7.1089457617000003</v>
      </c>
      <c r="F9" s="46">
        <v>292.81818681854003</v>
      </c>
      <c r="G9" s="134">
        <v>4.5955999999999997E-2</v>
      </c>
      <c r="H9" s="46">
        <v>-1.4088E-2</v>
      </c>
      <c r="I9" s="46">
        <v>21.4</v>
      </c>
    </row>
    <row r="10" spans="1:19" x14ac:dyDescent="0.3">
      <c r="B10" s="173"/>
      <c r="C10" s="173"/>
      <c r="D10" s="20"/>
      <c r="E10" s="173"/>
      <c r="F10" s="173"/>
      <c r="G10" s="20"/>
      <c r="H10" s="173"/>
      <c r="I10" s="173"/>
      <c r="J10" s="137"/>
      <c r="K10" s="137"/>
      <c r="L10" s="137"/>
      <c r="M10" s="137"/>
      <c r="N10" s="137"/>
      <c r="O10" s="137"/>
      <c r="P10" s="137"/>
      <c r="Q10" s="137"/>
    </row>
    <row r="11" spans="1:19" x14ac:dyDescent="0.3">
      <c r="B11" s="173"/>
      <c r="C11" s="173"/>
      <c r="D11" s="20"/>
      <c r="E11" s="173"/>
      <c r="F11" s="173"/>
      <c r="G11" s="20"/>
      <c r="H11" s="173"/>
      <c r="I11" s="173"/>
      <c r="J11" s="137"/>
      <c r="K11" s="137"/>
      <c r="L11" s="137"/>
      <c r="M11" s="137"/>
      <c r="N11" s="137"/>
      <c r="O11" s="137"/>
      <c r="P11" s="137"/>
      <c r="Q11" s="137"/>
    </row>
    <row r="12" spans="1:19" x14ac:dyDescent="0.3">
      <c r="B12" s="173"/>
      <c r="C12" s="173"/>
      <c r="D12" s="20"/>
      <c r="E12" s="173"/>
      <c r="F12" s="173"/>
      <c r="G12" s="20"/>
      <c r="H12" s="173"/>
      <c r="I12" s="173"/>
      <c r="J12" s="137"/>
      <c r="K12" s="137"/>
      <c r="L12" s="137"/>
      <c r="M12" s="137"/>
      <c r="N12" s="137"/>
      <c r="O12" s="137"/>
      <c r="P12" s="137"/>
      <c r="Q12" s="137"/>
    </row>
    <row r="13" spans="1:19" x14ac:dyDescent="0.3">
      <c r="B13" s="173"/>
      <c r="C13" s="173"/>
      <c r="D13" s="20"/>
      <c r="E13" s="173"/>
      <c r="F13" s="173"/>
      <c r="G13" s="20"/>
      <c r="H13" s="173"/>
      <c r="I13" s="173"/>
      <c r="J13" s="137"/>
      <c r="K13" s="137"/>
      <c r="L13" s="137"/>
      <c r="M13" s="137"/>
      <c r="N13" s="137"/>
      <c r="O13" s="137"/>
      <c r="P13" s="137"/>
      <c r="Q13" s="137"/>
    </row>
    <row r="14" spans="1:19" x14ac:dyDescent="0.3">
      <c r="B14" s="173"/>
      <c r="C14" s="173"/>
      <c r="D14" s="20"/>
      <c r="E14" s="173"/>
      <c r="F14" s="173"/>
      <c r="G14" s="20"/>
      <c r="H14" s="173"/>
      <c r="I14" s="173"/>
      <c r="J14" s="137"/>
      <c r="K14" s="137"/>
      <c r="L14" s="137"/>
      <c r="M14" s="137"/>
      <c r="N14" s="137"/>
      <c r="O14" s="137"/>
      <c r="P14" s="137"/>
      <c r="Q14" s="137"/>
    </row>
    <row r="15" spans="1:19" x14ac:dyDescent="0.3">
      <c r="B15" s="173"/>
      <c r="C15" s="173"/>
      <c r="D15" s="20"/>
      <c r="E15" s="173"/>
      <c r="F15" s="173"/>
      <c r="G15" s="20"/>
      <c r="H15" s="173"/>
      <c r="I15" s="173"/>
      <c r="J15" s="137"/>
      <c r="K15" s="137"/>
      <c r="L15" s="137"/>
      <c r="M15" s="137"/>
      <c r="N15" s="137"/>
      <c r="O15" s="137"/>
      <c r="P15" s="137"/>
      <c r="Q15" s="137"/>
    </row>
    <row r="16" spans="1:19" x14ac:dyDescent="0.3">
      <c r="B16" s="173"/>
      <c r="C16" s="173"/>
      <c r="D16" s="20"/>
      <c r="E16" s="173"/>
      <c r="F16" s="173"/>
      <c r="G16" s="20"/>
      <c r="H16" s="173"/>
      <c r="I16" s="173"/>
      <c r="J16" s="137"/>
      <c r="K16" s="137"/>
      <c r="L16" s="137"/>
      <c r="M16" s="137"/>
      <c r="N16" s="137"/>
      <c r="O16" s="137"/>
      <c r="P16" s="137"/>
      <c r="Q16" s="137"/>
    </row>
    <row r="17" spans="2:17" x14ac:dyDescent="0.3">
      <c r="B17" s="173"/>
      <c r="C17" s="173"/>
      <c r="D17" s="20"/>
      <c r="E17" s="173"/>
      <c r="F17" s="173"/>
      <c r="G17" s="20"/>
      <c r="H17" s="173"/>
      <c r="I17" s="173"/>
      <c r="J17" s="137"/>
      <c r="K17" s="137"/>
      <c r="L17" s="137"/>
      <c r="M17" s="137"/>
      <c r="N17" s="137"/>
      <c r="O17" s="137"/>
      <c r="P17" s="137"/>
      <c r="Q17" s="137"/>
    </row>
    <row r="18" spans="2:17" x14ac:dyDescent="0.3">
      <c r="B18" s="173"/>
      <c r="C18" s="173"/>
      <c r="D18" s="20"/>
      <c r="E18" s="173"/>
      <c r="F18" s="173"/>
      <c r="G18" s="20"/>
      <c r="H18" s="173"/>
      <c r="I18" s="173"/>
      <c r="J18" s="137"/>
      <c r="K18" s="137"/>
      <c r="L18" s="137"/>
      <c r="M18" s="137"/>
      <c r="N18" s="137"/>
      <c r="O18" s="137"/>
      <c r="P18" s="137"/>
      <c r="Q18" s="137"/>
    </row>
    <row r="19" spans="2:17" x14ac:dyDescent="0.3">
      <c r="B19" s="173"/>
      <c r="C19" s="173"/>
      <c r="D19" s="20"/>
      <c r="E19" s="173"/>
      <c r="F19" s="173"/>
      <c r="G19" s="20"/>
      <c r="H19" s="173"/>
      <c r="I19" s="173"/>
      <c r="J19" s="137"/>
      <c r="K19" s="137"/>
      <c r="L19" s="137"/>
      <c r="M19" s="137"/>
      <c r="N19" s="137"/>
      <c r="O19" s="137"/>
      <c r="P19" s="137"/>
      <c r="Q19" s="137"/>
    </row>
    <row r="20" spans="2:17" x14ac:dyDescent="0.3">
      <c r="B20" s="173"/>
      <c r="C20" s="173"/>
      <c r="D20" s="20"/>
      <c r="E20" s="173"/>
      <c r="F20" s="173"/>
      <c r="G20" s="20"/>
      <c r="H20" s="173"/>
      <c r="I20" s="173"/>
      <c r="J20" s="137"/>
      <c r="K20" s="137"/>
      <c r="L20" s="137"/>
      <c r="M20" s="137"/>
      <c r="N20" s="137"/>
      <c r="O20" s="137"/>
      <c r="P20" s="137"/>
      <c r="Q20" s="137"/>
    </row>
    <row r="21" spans="2:17" x14ac:dyDescent="0.3">
      <c r="B21" s="173"/>
      <c r="C21" s="173"/>
      <c r="D21" s="20"/>
      <c r="E21" s="173"/>
      <c r="F21" s="173"/>
      <c r="G21" s="20"/>
      <c r="H21" s="173"/>
      <c r="I21" s="173"/>
      <c r="J21" s="137"/>
      <c r="K21" s="137"/>
      <c r="L21" s="137"/>
      <c r="M21" s="137"/>
      <c r="N21" s="137"/>
      <c r="O21" s="137"/>
      <c r="P21" s="137"/>
      <c r="Q21" s="137"/>
    </row>
    <row r="22" spans="2:17" x14ac:dyDescent="0.3">
      <c r="B22" s="173"/>
      <c r="C22" s="173"/>
      <c r="D22" s="20"/>
      <c r="E22" s="173"/>
      <c r="F22" s="173"/>
      <c r="G22" s="20"/>
      <c r="H22" s="173"/>
      <c r="I22" s="173"/>
      <c r="J22" s="137"/>
      <c r="K22" s="137"/>
      <c r="L22" s="137"/>
      <c r="M22" s="137"/>
      <c r="N22" s="137"/>
      <c r="O22" s="137"/>
      <c r="P22" s="137"/>
      <c r="Q22" s="137"/>
    </row>
    <row r="23" spans="2:17" x14ac:dyDescent="0.3">
      <c r="B23" s="173"/>
      <c r="C23" s="173"/>
      <c r="D23" s="20"/>
      <c r="E23" s="173"/>
      <c r="F23" s="173"/>
      <c r="G23" s="20"/>
      <c r="H23" s="173"/>
      <c r="I23" s="173"/>
      <c r="J23" s="137"/>
      <c r="K23" s="137"/>
      <c r="L23" s="137"/>
      <c r="M23" s="137"/>
      <c r="N23" s="137"/>
      <c r="O23" s="137"/>
      <c r="P23" s="137"/>
      <c r="Q23" s="137"/>
    </row>
    <row r="24" spans="2:17" x14ac:dyDescent="0.3">
      <c r="B24" s="173"/>
      <c r="C24" s="173"/>
      <c r="D24" s="20"/>
      <c r="E24" s="173"/>
      <c r="F24" s="173"/>
      <c r="G24" s="20"/>
      <c r="H24" s="173"/>
      <c r="I24" s="173"/>
      <c r="J24" s="137"/>
      <c r="K24" s="137"/>
      <c r="L24" s="137"/>
      <c r="M24" s="137"/>
      <c r="N24" s="137"/>
      <c r="O24" s="137"/>
      <c r="P24" s="137"/>
      <c r="Q24" s="137"/>
    </row>
    <row r="25" spans="2:17" x14ac:dyDescent="0.3">
      <c r="B25" s="173"/>
      <c r="C25" s="173"/>
      <c r="D25" s="20"/>
      <c r="E25" s="173"/>
      <c r="F25" s="173"/>
      <c r="G25" s="20"/>
      <c r="H25" s="173"/>
      <c r="I25" s="173"/>
      <c r="J25" s="137"/>
      <c r="K25" s="137"/>
      <c r="L25" s="137"/>
      <c r="M25" s="137"/>
      <c r="N25" s="137"/>
      <c r="O25" s="137"/>
      <c r="P25" s="137"/>
      <c r="Q25" s="137"/>
    </row>
    <row r="26" spans="2:17" x14ac:dyDescent="0.3">
      <c r="B26" s="173"/>
      <c r="C26" s="173"/>
      <c r="D26" s="20"/>
      <c r="E26" s="173"/>
      <c r="F26" s="173"/>
      <c r="G26" s="20"/>
      <c r="H26" s="173"/>
      <c r="I26" s="173"/>
      <c r="J26" s="137"/>
      <c r="K26" s="137"/>
      <c r="L26" s="137"/>
      <c r="M26" s="137"/>
      <c r="N26" s="137"/>
      <c r="O26" s="137"/>
      <c r="P26" s="137"/>
      <c r="Q26" s="137"/>
    </row>
    <row r="27" spans="2:17" x14ac:dyDescent="0.3">
      <c r="B27" s="173"/>
      <c r="C27" s="173"/>
      <c r="D27" s="20"/>
      <c r="E27" s="173"/>
      <c r="F27" s="173"/>
      <c r="G27" s="20"/>
      <c r="H27" s="173"/>
      <c r="I27" s="173"/>
      <c r="J27" s="137"/>
      <c r="K27" s="137"/>
      <c r="L27" s="137"/>
      <c r="M27" s="137"/>
      <c r="N27" s="137"/>
      <c r="O27" s="137"/>
      <c r="P27" s="137"/>
      <c r="Q27" s="137"/>
    </row>
    <row r="28" spans="2:17" x14ac:dyDescent="0.3">
      <c r="B28" s="173"/>
      <c r="C28" s="173"/>
      <c r="D28" s="20"/>
      <c r="E28" s="173"/>
      <c r="F28" s="173"/>
      <c r="G28" s="20"/>
      <c r="H28" s="173"/>
      <c r="I28" s="173"/>
      <c r="J28" s="137"/>
      <c r="K28" s="137"/>
      <c r="L28" s="137"/>
      <c r="M28" s="137"/>
      <c r="N28" s="137"/>
      <c r="O28" s="137"/>
      <c r="P28" s="137"/>
      <c r="Q28" s="137"/>
    </row>
    <row r="29" spans="2:17" x14ac:dyDescent="0.3">
      <c r="B29" s="173"/>
      <c r="C29" s="173"/>
      <c r="D29" s="20"/>
      <c r="E29" s="173"/>
      <c r="F29" s="173"/>
      <c r="G29" s="20"/>
      <c r="H29" s="173"/>
      <c r="I29" s="173"/>
      <c r="J29" s="137"/>
      <c r="K29" s="137"/>
      <c r="L29" s="137"/>
      <c r="M29" s="137"/>
      <c r="N29" s="137"/>
      <c r="O29" s="137"/>
      <c r="P29" s="137"/>
      <c r="Q29" s="137"/>
    </row>
    <row r="30" spans="2:17" x14ac:dyDescent="0.3">
      <c r="B30" s="173"/>
      <c r="C30" s="173"/>
      <c r="D30" s="20"/>
      <c r="E30" s="173"/>
      <c r="F30" s="173"/>
      <c r="G30" s="20"/>
      <c r="H30" s="173"/>
      <c r="I30" s="173"/>
      <c r="J30" s="137"/>
      <c r="K30" s="137"/>
      <c r="L30" s="137"/>
      <c r="M30" s="137"/>
      <c r="N30" s="137"/>
      <c r="O30" s="137"/>
      <c r="P30" s="137"/>
      <c r="Q30" s="137"/>
    </row>
    <row r="31" spans="2:17" x14ac:dyDescent="0.3">
      <c r="B31" s="173"/>
      <c r="C31" s="173"/>
      <c r="D31" s="20"/>
      <c r="E31" s="173"/>
      <c r="F31" s="173"/>
      <c r="G31" s="20"/>
      <c r="H31" s="173"/>
      <c r="I31" s="173"/>
      <c r="J31" s="137"/>
      <c r="K31" s="137"/>
      <c r="L31" s="137"/>
      <c r="M31" s="137"/>
      <c r="N31" s="137"/>
      <c r="O31" s="137"/>
      <c r="P31" s="137"/>
      <c r="Q31" s="137"/>
    </row>
    <row r="32" spans="2:17" x14ac:dyDescent="0.3">
      <c r="B32" s="173"/>
      <c r="C32" s="173"/>
      <c r="D32" s="20"/>
      <c r="E32" s="173"/>
      <c r="F32" s="173"/>
      <c r="G32" s="20"/>
      <c r="H32" s="173"/>
      <c r="I32" s="173"/>
      <c r="J32" s="137"/>
      <c r="K32" s="137"/>
      <c r="L32" s="137"/>
      <c r="M32" s="137"/>
      <c r="N32" s="137"/>
      <c r="O32" s="137"/>
      <c r="P32" s="137"/>
      <c r="Q32" s="137"/>
    </row>
    <row r="33" spans="2:17" x14ac:dyDescent="0.3">
      <c r="B33" s="173"/>
      <c r="C33" s="173"/>
      <c r="D33" s="20"/>
      <c r="E33" s="173"/>
      <c r="F33" s="173"/>
      <c r="G33" s="20"/>
      <c r="H33" s="173"/>
      <c r="I33" s="173"/>
      <c r="J33" s="137"/>
      <c r="K33" s="137"/>
      <c r="L33" s="137"/>
      <c r="M33" s="137"/>
      <c r="N33" s="137"/>
      <c r="O33" s="137"/>
      <c r="P33" s="137"/>
      <c r="Q33" s="137"/>
    </row>
    <row r="34" spans="2:17" x14ac:dyDescent="0.3">
      <c r="B34" s="173"/>
      <c r="C34" s="173"/>
      <c r="D34" s="20"/>
      <c r="E34" s="173"/>
      <c r="F34" s="173"/>
      <c r="G34" s="20"/>
      <c r="H34" s="173"/>
      <c r="I34" s="173"/>
      <c r="J34" s="137"/>
      <c r="K34" s="137"/>
      <c r="L34" s="137"/>
      <c r="M34" s="137"/>
      <c r="N34" s="137"/>
      <c r="O34" s="137"/>
      <c r="P34" s="137"/>
      <c r="Q34" s="137"/>
    </row>
    <row r="35" spans="2:17" x14ac:dyDescent="0.3">
      <c r="B35" s="173"/>
      <c r="C35" s="173"/>
      <c r="D35" s="20"/>
      <c r="E35" s="173"/>
      <c r="F35" s="173"/>
      <c r="G35" s="20"/>
      <c r="H35" s="173"/>
      <c r="I35" s="173"/>
      <c r="J35" s="137"/>
      <c r="K35" s="137"/>
      <c r="L35" s="137"/>
      <c r="M35" s="137"/>
      <c r="N35" s="137"/>
      <c r="O35" s="137"/>
      <c r="P35" s="137"/>
      <c r="Q35" s="137"/>
    </row>
    <row r="36" spans="2:17" x14ac:dyDescent="0.3">
      <c r="B36" s="173"/>
      <c r="C36" s="173"/>
      <c r="D36" s="20"/>
      <c r="E36" s="173"/>
      <c r="F36" s="173"/>
      <c r="G36" s="20"/>
      <c r="H36" s="173"/>
      <c r="I36" s="173"/>
      <c r="J36" s="137"/>
      <c r="K36" s="137"/>
      <c r="L36" s="137"/>
      <c r="M36" s="137"/>
      <c r="N36" s="137"/>
      <c r="O36" s="137"/>
      <c r="P36" s="137"/>
      <c r="Q36" s="137"/>
    </row>
    <row r="37" spans="2:17" x14ac:dyDescent="0.3">
      <c r="B37" s="173"/>
      <c r="C37" s="173"/>
      <c r="D37" s="20"/>
      <c r="E37" s="173"/>
      <c r="F37" s="173"/>
      <c r="G37" s="20"/>
      <c r="H37" s="173"/>
      <c r="I37" s="173"/>
      <c r="J37" s="137"/>
      <c r="K37" s="137"/>
      <c r="L37" s="137"/>
      <c r="M37" s="137"/>
      <c r="N37" s="137"/>
      <c r="O37" s="137"/>
      <c r="P37" s="137"/>
      <c r="Q37" s="137"/>
    </row>
    <row r="38" spans="2:17" x14ac:dyDescent="0.3">
      <c r="B38" s="173"/>
      <c r="C38" s="173"/>
      <c r="D38" s="20"/>
      <c r="E38" s="173"/>
      <c r="F38" s="173"/>
      <c r="G38" s="20"/>
      <c r="H38" s="173"/>
      <c r="I38" s="173"/>
      <c r="J38" s="137"/>
      <c r="K38" s="137"/>
      <c r="L38" s="137"/>
      <c r="M38" s="137"/>
      <c r="N38" s="137"/>
      <c r="O38" s="137"/>
      <c r="P38" s="137"/>
      <c r="Q38" s="137"/>
    </row>
    <row r="39" spans="2:17" x14ac:dyDescent="0.3">
      <c r="B39" s="173"/>
      <c r="C39" s="173"/>
      <c r="D39" s="20"/>
      <c r="E39" s="173"/>
      <c r="F39" s="173"/>
      <c r="G39" s="20"/>
      <c r="H39" s="173"/>
      <c r="I39" s="173"/>
      <c r="J39" s="137"/>
      <c r="K39" s="137"/>
      <c r="L39" s="137"/>
      <c r="M39" s="137"/>
      <c r="N39" s="137"/>
      <c r="O39" s="137"/>
      <c r="P39" s="137"/>
      <c r="Q39" s="137"/>
    </row>
    <row r="40" spans="2:17" x14ac:dyDescent="0.3">
      <c r="B40" s="173"/>
      <c r="C40" s="173"/>
      <c r="D40" s="20"/>
      <c r="E40" s="173"/>
      <c r="F40" s="173"/>
      <c r="G40" s="20"/>
      <c r="H40" s="173"/>
      <c r="I40" s="173"/>
      <c r="J40" s="137"/>
      <c r="K40" s="137"/>
      <c r="L40" s="137"/>
      <c r="M40" s="137"/>
      <c r="N40" s="137"/>
      <c r="O40" s="137"/>
      <c r="P40" s="137"/>
      <c r="Q40" s="137"/>
    </row>
    <row r="41" spans="2:17" x14ac:dyDescent="0.3">
      <c r="B41" s="173"/>
      <c r="C41" s="173"/>
      <c r="D41" s="20"/>
      <c r="E41" s="173"/>
      <c r="F41" s="173"/>
      <c r="G41" s="20"/>
      <c r="H41" s="173"/>
      <c r="I41" s="173"/>
      <c r="J41" s="137"/>
      <c r="K41" s="137"/>
      <c r="L41" s="137"/>
      <c r="M41" s="137"/>
      <c r="N41" s="137"/>
      <c r="O41" s="137"/>
      <c r="P41" s="137"/>
      <c r="Q41" s="137"/>
    </row>
    <row r="42" spans="2:17" x14ac:dyDescent="0.3">
      <c r="B42" s="173"/>
      <c r="C42" s="173"/>
      <c r="D42" s="20"/>
      <c r="E42" s="173"/>
      <c r="F42" s="173"/>
      <c r="G42" s="20"/>
      <c r="H42" s="173"/>
      <c r="I42" s="173"/>
      <c r="J42" s="137"/>
      <c r="K42" s="137"/>
      <c r="L42" s="137"/>
      <c r="M42" s="137"/>
      <c r="N42" s="137"/>
      <c r="O42" s="137"/>
      <c r="P42" s="137"/>
      <c r="Q42" s="137"/>
    </row>
    <row r="43" spans="2:17" x14ac:dyDescent="0.3">
      <c r="B43" s="173"/>
      <c r="C43" s="173"/>
      <c r="D43" s="20"/>
      <c r="E43" s="173"/>
      <c r="F43" s="173"/>
      <c r="G43" s="20"/>
      <c r="H43" s="173"/>
      <c r="I43" s="173"/>
      <c r="J43" s="137"/>
      <c r="K43" s="137"/>
      <c r="L43" s="137"/>
      <c r="M43" s="137"/>
      <c r="N43" s="137"/>
      <c r="O43" s="137"/>
      <c r="P43" s="137"/>
      <c r="Q43" s="137"/>
    </row>
    <row r="44" spans="2:17" x14ac:dyDescent="0.3">
      <c r="B44" s="173"/>
      <c r="C44" s="173"/>
      <c r="D44" s="20"/>
      <c r="E44" s="173"/>
      <c r="F44" s="173"/>
      <c r="G44" s="20"/>
      <c r="H44" s="173"/>
      <c r="I44" s="173"/>
      <c r="J44" s="137"/>
      <c r="K44" s="137"/>
      <c r="L44" s="137"/>
      <c r="M44" s="137"/>
      <c r="N44" s="137"/>
      <c r="O44" s="137"/>
      <c r="P44" s="137"/>
      <c r="Q44" s="137"/>
    </row>
    <row r="45" spans="2:17" x14ac:dyDescent="0.3">
      <c r="B45" s="173"/>
      <c r="C45" s="173"/>
      <c r="D45" s="20"/>
      <c r="E45" s="173"/>
      <c r="F45" s="173"/>
      <c r="G45" s="20"/>
      <c r="H45" s="173"/>
      <c r="I45" s="173"/>
      <c r="J45" s="137"/>
      <c r="K45" s="137"/>
      <c r="L45" s="137"/>
      <c r="M45" s="137"/>
      <c r="N45" s="137"/>
      <c r="O45" s="137"/>
      <c r="P45" s="137"/>
      <c r="Q45" s="137"/>
    </row>
    <row r="46" spans="2:17" x14ac:dyDescent="0.3">
      <c r="B46" s="173"/>
      <c r="C46" s="173"/>
      <c r="D46" s="20"/>
      <c r="E46" s="173"/>
      <c r="F46" s="173"/>
      <c r="G46" s="20"/>
      <c r="H46" s="173"/>
      <c r="I46" s="173"/>
      <c r="J46" s="137"/>
      <c r="K46" s="137"/>
      <c r="L46" s="137"/>
      <c r="M46" s="137"/>
      <c r="N46" s="137"/>
      <c r="O46" s="137"/>
      <c r="P46" s="137"/>
      <c r="Q46" s="137"/>
    </row>
    <row r="47" spans="2:17" x14ac:dyDescent="0.3">
      <c r="B47" s="173"/>
      <c r="C47" s="173"/>
      <c r="D47" s="20"/>
      <c r="E47" s="173"/>
      <c r="F47" s="173"/>
      <c r="G47" s="20"/>
      <c r="H47" s="173"/>
      <c r="I47" s="173"/>
      <c r="J47" s="137"/>
      <c r="K47" s="137"/>
      <c r="L47" s="137"/>
      <c r="M47" s="137"/>
      <c r="N47" s="137"/>
      <c r="O47" s="137"/>
      <c r="P47" s="137"/>
      <c r="Q47" s="137"/>
    </row>
    <row r="48" spans="2:17" x14ac:dyDescent="0.3">
      <c r="B48" s="173"/>
      <c r="C48" s="173"/>
      <c r="D48" s="20"/>
      <c r="E48" s="173"/>
      <c r="F48" s="173"/>
      <c r="G48" s="20"/>
      <c r="H48" s="173"/>
      <c r="I48" s="173"/>
      <c r="J48" s="137"/>
      <c r="K48" s="137"/>
      <c r="L48" s="137"/>
      <c r="M48" s="137"/>
      <c r="N48" s="137"/>
      <c r="O48" s="137"/>
      <c r="P48" s="137"/>
      <c r="Q48" s="137"/>
    </row>
    <row r="49" spans="2:17" x14ac:dyDescent="0.3">
      <c r="B49" s="173"/>
      <c r="C49" s="173"/>
      <c r="D49" s="20"/>
      <c r="E49" s="173"/>
      <c r="F49" s="173"/>
      <c r="G49" s="20"/>
      <c r="H49" s="173"/>
      <c r="I49" s="173"/>
      <c r="J49" s="137"/>
      <c r="K49" s="137"/>
      <c r="L49" s="137"/>
      <c r="M49" s="137"/>
      <c r="N49" s="137"/>
      <c r="O49" s="137"/>
      <c r="P49" s="137"/>
      <c r="Q49" s="137"/>
    </row>
    <row r="50" spans="2:17" x14ac:dyDescent="0.3">
      <c r="B50" s="173"/>
      <c r="C50" s="173"/>
      <c r="D50" s="20"/>
      <c r="E50" s="173"/>
      <c r="F50" s="173"/>
      <c r="G50" s="20"/>
      <c r="H50" s="173"/>
      <c r="I50" s="173"/>
      <c r="J50" s="137"/>
      <c r="K50" s="137"/>
      <c r="L50" s="137"/>
      <c r="M50" s="137"/>
      <c r="N50" s="137"/>
      <c r="O50" s="137"/>
      <c r="P50" s="137"/>
      <c r="Q50" s="137"/>
    </row>
    <row r="51" spans="2:17" x14ac:dyDescent="0.3">
      <c r="B51" s="173"/>
      <c r="C51" s="173"/>
      <c r="D51" s="20"/>
      <c r="E51" s="173"/>
      <c r="F51" s="173"/>
      <c r="G51" s="20"/>
      <c r="H51" s="173"/>
      <c r="I51" s="173"/>
      <c r="J51" s="137"/>
      <c r="K51" s="137"/>
      <c r="L51" s="137"/>
      <c r="M51" s="137"/>
      <c r="N51" s="137"/>
      <c r="O51" s="137"/>
      <c r="P51" s="137"/>
      <c r="Q51" s="137"/>
    </row>
    <row r="52" spans="2:17" x14ac:dyDescent="0.3">
      <c r="B52" s="173"/>
      <c r="C52" s="173"/>
      <c r="D52" s="20"/>
      <c r="E52" s="173"/>
      <c r="F52" s="173"/>
      <c r="G52" s="20"/>
      <c r="H52" s="173"/>
      <c r="I52" s="173"/>
      <c r="J52" s="137"/>
      <c r="K52" s="137"/>
      <c r="L52" s="137"/>
      <c r="M52" s="137"/>
      <c r="N52" s="137"/>
      <c r="O52" s="137"/>
      <c r="P52" s="137"/>
      <c r="Q52" s="137"/>
    </row>
    <row r="53" spans="2:17" x14ac:dyDescent="0.3">
      <c r="B53" s="173"/>
      <c r="C53" s="173"/>
      <c r="D53" s="20"/>
      <c r="E53" s="173"/>
      <c r="F53" s="173"/>
      <c r="G53" s="20"/>
      <c r="H53" s="173"/>
      <c r="I53" s="173"/>
      <c r="J53" s="137"/>
      <c r="K53" s="137"/>
      <c r="L53" s="137"/>
      <c r="M53" s="137"/>
      <c r="N53" s="137"/>
      <c r="O53" s="137"/>
      <c r="P53" s="137"/>
      <c r="Q53" s="137"/>
    </row>
    <row r="54" spans="2:17" x14ac:dyDescent="0.3">
      <c r="B54" s="173"/>
      <c r="C54" s="173"/>
      <c r="D54" s="20"/>
      <c r="E54" s="173"/>
      <c r="F54" s="173"/>
      <c r="G54" s="20"/>
      <c r="H54" s="173"/>
      <c r="I54" s="173"/>
      <c r="J54" s="137"/>
      <c r="K54" s="137"/>
      <c r="L54" s="137"/>
      <c r="M54" s="137"/>
      <c r="N54" s="137"/>
      <c r="O54" s="137"/>
      <c r="P54" s="137"/>
      <c r="Q54" s="137"/>
    </row>
    <row r="55" spans="2:17" x14ac:dyDescent="0.3">
      <c r="B55" s="173"/>
      <c r="C55" s="173"/>
      <c r="D55" s="20"/>
      <c r="E55" s="173"/>
      <c r="F55" s="173"/>
      <c r="G55" s="20"/>
      <c r="H55" s="173"/>
      <c r="I55" s="173"/>
      <c r="J55" s="137"/>
      <c r="K55" s="137"/>
      <c r="L55" s="137"/>
      <c r="M55" s="137"/>
      <c r="N55" s="137"/>
      <c r="O55" s="137"/>
      <c r="P55" s="137"/>
      <c r="Q55" s="137"/>
    </row>
    <row r="56" spans="2:17" x14ac:dyDescent="0.3">
      <c r="B56" s="173"/>
      <c r="C56" s="173"/>
      <c r="D56" s="20"/>
      <c r="E56" s="173"/>
      <c r="F56" s="173"/>
      <c r="G56" s="20"/>
      <c r="H56" s="173"/>
      <c r="I56" s="173"/>
      <c r="J56" s="137"/>
      <c r="K56" s="137"/>
      <c r="L56" s="137"/>
      <c r="M56" s="137"/>
      <c r="N56" s="137"/>
      <c r="O56" s="137"/>
      <c r="P56" s="137"/>
      <c r="Q56" s="137"/>
    </row>
    <row r="57" spans="2:17" x14ac:dyDescent="0.3">
      <c r="B57" s="173"/>
      <c r="C57" s="173"/>
      <c r="D57" s="20"/>
      <c r="E57" s="173"/>
      <c r="F57" s="173"/>
      <c r="G57" s="20"/>
      <c r="H57" s="173"/>
      <c r="I57" s="173"/>
      <c r="J57" s="137"/>
      <c r="K57" s="137"/>
      <c r="L57" s="137"/>
      <c r="M57" s="137"/>
      <c r="N57" s="137"/>
      <c r="O57" s="137"/>
      <c r="P57" s="137"/>
      <c r="Q57" s="137"/>
    </row>
    <row r="58" spans="2:17" x14ac:dyDescent="0.3">
      <c r="B58" s="173"/>
      <c r="C58" s="173"/>
      <c r="D58" s="20"/>
      <c r="E58" s="173"/>
      <c r="F58" s="173"/>
      <c r="G58" s="20"/>
      <c r="H58" s="173"/>
      <c r="I58" s="173"/>
      <c r="J58" s="137"/>
      <c r="K58" s="137"/>
      <c r="L58" s="137"/>
      <c r="M58" s="137"/>
      <c r="N58" s="137"/>
      <c r="O58" s="137"/>
      <c r="P58" s="137"/>
      <c r="Q58" s="137"/>
    </row>
    <row r="59" spans="2:17" x14ac:dyDescent="0.3">
      <c r="B59" s="173"/>
      <c r="C59" s="173"/>
      <c r="D59" s="20"/>
      <c r="E59" s="173"/>
      <c r="F59" s="173"/>
      <c r="G59" s="20"/>
      <c r="H59" s="173"/>
      <c r="I59" s="173"/>
      <c r="J59" s="137"/>
      <c r="K59" s="137"/>
      <c r="L59" s="137"/>
      <c r="M59" s="137"/>
      <c r="N59" s="137"/>
      <c r="O59" s="137"/>
      <c r="P59" s="137"/>
      <c r="Q59" s="137"/>
    </row>
    <row r="60" spans="2:17" x14ac:dyDescent="0.3">
      <c r="B60" s="173"/>
      <c r="C60" s="173"/>
      <c r="D60" s="20"/>
      <c r="E60" s="173"/>
      <c r="F60" s="173"/>
      <c r="G60" s="20"/>
      <c r="H60" s="173"/>
      <c r="I60" s="173"/>
      <c r="J60" s="137"/>
      <c r="K60" s="137"/>
      <c r="L60" s="137"/>
      <c r="M60" s="137"/>
      <c r="N60" s="137"/>
      <c r="O60" s="137"/>
      <c r="P60" s="137"/>
      <c r="Q60" s="137"/>
    </row>
    <row r="61" spans="2:17" x14ac:dyDescent="0.3">
      <c r="B61" s="173"/>
      <c r="C61" s="173"/>
      <c r="D61" s="20"/>
      <c r="E61" s="173"/>
      <c r="F61" s="173"/>
      <c r="G61" s="20"/>
      <c r="H61" s="173"/>
      <c r="I61" s="173"/>
      <c r="J61" s="137"/>
      <c r="K61" s="137"/>
      <c r="L61" s="137"/>
      <c r="M61" s="137"/>
      <c r="N61" s="137"/>
      <c r="O61" s="137"/>
      <c r="P61" s="137"/>
      <c r="Q61" s="137"/>
    </row>
    <row r="62" spans="2:17" x14ac:dyDescent="0.3">
      <c r="B62" s="173"/>
      <c r="C62" s="173"/>
      <c r="D62" s="20"/>
      <c r="E62" s="173"/>
      <c r="F62" s="173"/>
      <c r="G62" s="20"/>
      <c r="H62" s="173"/>
      <c r="I62" s="173"/>
      <c r="J62" s="137"/>
      <c r="K62" s="137"/>
      <c r="L62" s="137"/>
      <c r="M62" s="137"/>
      <c r="N62" s="137"/>
      <c r="O62" s="137"/>
      <c r="P62" s="137"/>
      <c r="Q62" s="137"/>
    </row>
    <row r="63" spans="2:17" x14ac:dyDescent="0.3">
      <c r="B63" s="173"/>
      <c r="C63" s="173"/>
      <c r="D63" s="20"/>
      <c r="E63" s="173"/>
      <c r="F63" s="173"/>
      <c r="G63" s="20"/>
      <c r="H63" s="173"/>
      <c r="I63" s="173"/>
      <c r="J63" s="137"/>
      <c r="K63" s="137"/>
      <c r="L63" s="137"/>
      <c r="M63" s="137"/>
      <c r="N63" s="137"/>
      <c r="O63" s="137"/>
      <c r="P63" s="137"/>
      <c r="Q63" s="137"/>
    </row>
    <row r="64" spans="2:17" x14ac:dyDescent="0.3">
      <c r="B64" s="173"/>
      <c r="C64" s="173"/>
      <c r="D64" s="20"/>
      <c r="E64" s="173"/>
      <c r="F64" s="173"/>
      <c r="G64" s="20"/>
      <c r="H64" s="173"/>
      <c r="I64" s="173"/>
      <c r="J64" s="137"/>
      <c r="K64" s="137"/>
      <c r="L64" s="137"/>
      <c r="M64" s="137"/>
      <c r="N64" s="137"/>
      <c r="O64" s="137"/>
      <c r="P64" s="137"/>
      <c r="Q64" s="137"/>
    </row>
    <row r="65" spans="2:17" x14ac:dyDescent="0.3">
      <c r="B65" s="173"/>
      <c r="C65" s="173"/>
      <c r="D65" s="20"/>
      <c r="E65" s="173"/>
      <c r="F65" s="173"/>
      <c r="G65" s="20"/>
      <c r="H65" s="173"/>
      <c r="I65" s="173"/>
      <c r="J65" s="137"/>
      <c r="K65" s="137"/>
      <c r="L65" s="137"/>
      <c r="M65" s="137"/>
      <c r="N65" s="137"/>
      <c r="O65" s="137"/>
      <c r="P65" s="137"/>
      <c r="Q65" s="137"/>
    </row>
    <row r="66" spans="2:17" x14ac:dyDescent="0.3">
      <c r="B66" s="173"/>
      <c r="C66" s="173"/>
      <c r="D66" s="20"/>
      <c r="E66" s="173"/>
      <c r="F66" s="173"/>
      <c r="G66" s="20"/>
      <c r="H66" s="173"/>
      <c r="I66" s="173"/>
      <c r="J66" s="137"/>
      <c r="K66" s="137"/>
      <c r="L66" s="137"/>
      <c r="M66" s="137"/>
      <c r="N66" s="137"/>
      <c r="O66" s="137"/>
      <c r="P66" s="137"/>
      <c r="Q66" s="137"/>
    </row>
    <row r="67" spans="2:17" x14ac:dyDescent="0.3">
      <c r="B67" s="173"/>
      <c r="C67" s="173"/>
      <c r="D67" s="20"/>
      <c r="E67" s="173"/>
      <c r="F67" s="173"/>
      <c r="G67" s="20"/>
      <c r="H67" s="173"/>
      <c r="I67" s="173"/>
      <c r="J67" s="137"/>
      <c r="K67" s="137"/>
      <c r="L67" s="137"/>
      <c r="M67" s="137"/>
      <c r="N67" s="137"/>
      <c r="O67" s="137"/>
      <c r="P67" s="137"/>
      <c r="Q67" s="137"/>
    </row>
    <row r="68" spans="2:17" x14ac:dyDescent="0.3">
      <c r="B68" s="173"/>
      <c r="C68" s="173"/>
      <c r="D68" s="20"/>
      <c r="E68" s="173"/>
      <c r="F68" s="173"/>
      <c r="G68" s="20"/>
      <c r="H68" s="173"/>
      <c r="I68" s="173"/>
      <c r="J68" s="137"/>
      <c r="K68" s="137"/>
      <c r="L68" s="137"/>
      <c r="M68" s="137"/>
      <c r="N68" s="137"/>
      <c r="O68" s="137"/>
      <c r="P68" s="137"/>
      <c r="Q68" s="137"/>
    </row>
    <row r="69" spans="2:17" x14ac:dyDescent="0.3">
      <c r="B69" s="173"/>
      <c r="C69" s="173"/>
      <c r="D69" s="20"/>
      <c r="E69" s="173"/>
      <c r="F69" s="173"/>
      <c r="G69" s="20"/>
      <c r="H69" s="173"/>
      <c r="I69" s="173"/>
      <c r="J69" s="137"/>
      <c r="K69" s="137"/>
      <c r="L69" s="137"/>
      <c r="M69" s="137"/>
      <c r="N69" s="137"/>
      <c r="O69" s="137"/>
      <c r="P69" s="137"/>
      <c r="Q69" s="137"/>
    </row>
    <row r="70" spans="2:17" x14ac:dyDescent="0.3">
      <c r="B70" s="173"/>
      <c r="C70" s="173"/>
      <c r="D70" s="20"/>
      <c r="E70" s="173"/>
      <c r="F70" s="173"/>
      <c r="G70" s="20"/>
      <c r="H70" s="173"/>
      <c r="I70" s="173"/>
      <c r="J70" s="137"/>
      <c r="K70" s="137"/>
      <c r="L70" s="137"/>
      <c r="M70" s="137"/>
      <c r="N70" s="137"/>
      <c r="O70" s="137"/>
      <c r="P70" s="137"/>
      <c r="Q70" s="137"/>
    </row>
    <row r="71" spans="2:17" x14ac:dyDescent="0.3">
      <c r="B71" s="173"/>
      <c r="C71" s="173"/>
      <c r="D71" s="20"/>
      <c r="E71" s="173"/>
      <c r="F71" s="173"/>
      <c r="G71" s="20"/>
      <c r="H71" s="173"/>
      <c r="I71" s="173"/>
      <c r="J71" s="137"/>
      <c r="K71" s="137"/>
      <c r="L71" s="137"/>
      <c r="M71" s="137"/>
      <c r="N71" s="137"/>
      <c r="O71" s="137"/>
      <c r="P71" s="137"/>
      <c r="Q71" s="137"/>
    </row>
    <row r="72" spans="2:17" x14ac:dyDescent="0.3">
      <c r="B72" s="173"/>
      <c r="C72" s="173"/>
      <c r="D72" s="20"/>
      <c r="E72" s="173"/>
      <c r="F72" s="173"/>
      <c r="G72" s="20"/>
      <c r="H72" s="173"/>
      <c r="I72" s="173"/>
      <c r="J72" s="137"/>
      <c r="K72" s="137"/>
      <c r="L72" s="137"/>
      <c r="M72" s="137"/>
      <c r="N72" s="137"/>
      <c r="O72" s="137"/>
      <c r="P72" s="137"/>
      <c r="Q72" s="137"/>
    </row>
    <row r="73" spans="2:17" x14ac:dyDescent="0.3">
      <c r="B73" s="173"/>
      <c r="C73" s="173"/>
      <c r="D73" s="20"/>
      <c r="E73" s="173"/>
      <c r="F73" s="173"/>
      <c r="G73" s="20"/>
      <c r="H73" s="173"/>
      <c r="I73" s="173"/>
      <c r="J73" s="137"/>
      <c r="K73" s="137"/>
      <c r="L73" s="137"/>
      <c r="M73" s="137"/>
      <c r="N73" s="137"/>
      <c r="O73" s="137"/>
      <c r="P73" s="137"/>
      <c r="Q73" s="137"/>
    </row>
    <row r="74" spans="2:17" x14ac:dyDescent="0.3">
      <c r="B74" s="173"/>
      <c r="C74" s="173"/>
      <c r="D74" s="20"/>
      <c r="E74" s="173"/>
      <c r="F74" s="173"/>
      <c r="G74" s="20"/>
      <c r="H74" s="173"/>
      <c r="I74" s="173"/>
      <c r="J74" s="137"/>
      <c r="K74" s="137"/>
      <c r="L74" s="137"/>
      <c r="M74" s="137"/>
      <c r="N74" s="137"/>
      <c r="O74" s="137"/>
      <c r="P74" s="137"/>
      <c r="Q74" s="137"/>
    </row>
    <row r="75" spans="2:17" x14ac:dyDescent="0.3">
      <c r="B75" s="173"/>
      <c r="C75" s="173"/>
      <c r="D75" s="20"/>
      <c r="E75" s="173"/>
      <c r="F75" s="173"/>
      <c r="G75" s="20"/>
      <c r="H75" s="173"/>
      <c r="I75" s="173"/>
      <c r="J75" s="137"/>
      <c r="K75" s="137"/>
      <c r="L75" s="137"/>
      <c r="M75" s="137"/>
      <c r="N75" s="137"/>
      <c r="O75" s="137"/>
      <c r="P75" s="137"/>
      <c r="Q75" s="137"/>
    </row>
    <row r="76" spans="2:17" x14ac:dyDescent="0.3">
      <c r="B76" s="173"/>
      <c r="C76" s="173"/>
      <c r="D76" s="20"/>
      <c r="E76" s="173"/>
      <c r="F76" s="173"/>
      <c r="G76" s="20"/>
      <c r="H76" s="173"/>
      <c r="I76" s="173"/>
      <c r="J76" s="137"/>
      <c r="K76" s="137"/>
      <c r="L76" s="137"/>
      <c r="M76" s="137"/>
      <c r="N76" s="137"/>
      <c r="O76" s="137"/>
      <c r="P76" s="137"/>
      <c r="Q76" s="137"/>
    </row>
    <row r="77" spans="2:17" x14ac:dyDescent="0.3">
      <c r="B77" s="173"/>
      <c r="C77" s="173"/>
      <c r="D77" s="20"/>
      <c r="E77" s="173"/>
      <c r="F77" s="173"/>
      <c r="G77" s="20"/>
      <c r="H77" s="173"/>
      <c r="I77" s="173"/>
      <c r="J77" s="137"/>
      <c r="K77" s="137"/>
      <c r="L77" s="137"/>
      <c r="M77" s="137"/>
      <c r="N77" s="137"/>
      <c r="O77" s="137"/>
      <c r="P77" s="137"/>
      <c r="Q77" s="137"/>
    </row>
    <row r="78" spans="2:17" x14ac:dyDescent="0.3">
      <c r="B78" s="173"/>
      <c r="C78" s="173"/>
      <c r="D78" s="20"/>
      <c r="E78" s="173"/>
      <c r="F78" s="173"/>
      <c r="G78" s="20"/>
      <c r="H78" s="173"/>
      <c r="I78" s="173"/>
      <c r="J78" s="137"/>
      <c r="K78" s="137"/>
      <c r="L78" s="137"/>
      <c r="M78" s="137"/>
      <c r="N78" s="137"/>
      <c r="O78" s="137"/>
      <c r="P78" s="137"/>
      <c r="Q78" s="137"/>
    </row>
    <row r="79" spans="2:17" x14ac:dyDescent="0.3">
      <c r="B79" s="173"/>
      <c r="C79" s="173"/>
      <c r="D79" s="20"/>
      <c r="E79" s="173"/>
      <c r="F79" s="173"/>
      <c r="G79" s="20"/>
      <c r="H79" s="173"/>
      <c r="I79" s="173"/>
      <c r="J79" s="137"/>
      <c r="K79" s="137"/>
      <c r="L79" s="137"/>
      <c r="M79" s="137"/>
      <c r="N79" s="137"/>
      <c r="O79" s="137"/>
      <c r="P79" s="137"/>
      <c r="Q79" s="137"/>
    </row>
    <row r="80" spans="2:17" x14ac:dyDescent="0.3">
      <c r="B80" s="173"/>
      <c r="C80" s="173"/>
      <c r="D80" s="20"/>
      <c r="E80" s="173"/>
      <c r="F80" s="173"/>
      <c r="G80" s="20"/>
      <c r="H80" s="173"/>
      <c r="I80" s="173"/>
      <c r="J80" s="137"/>
      <c r="K80" s="137"/>
      <c r="L80" s="137"/>
      <c r="M80" s="137"/>
      <c r="N80" s="137"/>
      <c r="O80" s="137"/>
      <c r="P80" s="137"/>
      <c r="Q80" s="137"/>
    </row>
    <row r="81" spans="2:17" x14ac:dyDescent="0.3">
      <c r="B81" s="173"/>
      <c r="C81" s="173"/>
      <c r="D81" s="20"/>
      <c r="E81" s="173"/>
      <c r="F81" s="173"/>
      <c r="G81" s="20"/>
      <c r="H81" s="173"/>
      <c r="I81" s="173"/>
      <c r="J81" s="137"/>
      <c r="K81" s="137"/>
      <c r="L81" s="137"/>
      <c r="M81" s="137"/>
      <c r="N81" s="137"/>
      <c r="O81" s="137"/>
      <c r="P81" s="137"/>
      <c r="Q81" s="137"/>
    </row>
    <row r="82" spans="2:17" x14ac:dyDescent="0.3">
      <c r="B82" s="173"/>
      <c r="C82" s="173"/>
      <c r="D82" s="20"/>
      <c r="E82" s="173"/>
      <c r="F82" s="173"/>
      <c r="G82" s="20"/>
      <c r="H82" s="173"/>
      <c r="I82" s="173"/>
      <c r="J82" s="137"/>
      <c r="K82" s="137"/>
      <c r="L82" s="137"/>
      <c r="M82" s="137"/>
      <c r="N82" s="137"/>
      <c r="O82" s="137"/>
      <c r="P82" s="137"/>
      <c r="Q82" s="137"/>
    </row>
    <row r="83" spans="2:17" x14ac:dyDescent="0.3">
      <c r="B83" s="173"/>
      <c r="C83" s="173"/>
      <c r="D83" s="20"/>
      <c r="E83" s="173"/>
      <c r="F83" s="173"/>
      <c r="G83" s="20"/>
      <c r="H83" s="173"/>
      <c r="I83" s="173"/>
      <c r="J83" s="137"/>
      <c r="K83" s="137"/>
      <c r="L83" s="137"/>
      <c r="M83" s="137"/>
      <c r="N83" s="137"/>
      <c r="O83" s="137"/>
      <c r="P83" s="137"/>
      <c r="Q83" s="137"/>
    </row>
    <row r="84" spans="2:17" x14ac:dyDescent="0.3">
      <c r="B84" s="173"/>
      <c r="C84" s="173"/>
      <c r="D84" s="20"/>
      <c r="E84" s="173"/>
      <c r="F84" s="173"/>
      <c r="G84" s="20"/>
      <c r="H84" s="173"/>
      <c r="I84" s="173"/>
      <c r="J84" s="137"/>
      <c r="K84" s="137"/>
      <c r="L84" s="137"/>
      <c r="M84" s="137"/>
      <c r="N84" s="137"/>
      <c r="O84" s="137"/>
      <c r="P84" s="137"/>
      <c r="Q84" s="137"/>
    </row>
    <row r="85" spans="2:17" x14ac:dyDescent="0.3">
      <c r="B85" s="173"/>
      <c r="C85" s="173"/>
      <c r="D85" s="20"/>
      <c r="E85" s="173"/>
      <c r="F85" s="173"/>
      <c r="G85" s="20"/>
      <c r="H85" s="173"/>
      <c r="I85" s="173"/>
      <c r="J85" s="137"/>
      <c r="K85" s="137"/>
      <c r="L85" s="137"/>
      <c r="M85" s="137"/>
      <c r="N85" s="137"/>
      <c r="O85" s="137"/>
      <c r="P85" s="137"/>
      <c r="Q85" s="137"/>
    </row>
    <row r="86" spans="2:17" x14ac:dyDescent="0.3">
      <c r="B86" s="173"/>
      <c r="C86" s="173"/>
      <c r="D86" s="20"/>
      <c r="E86" s="173"/>
      <c r="F86" s="173"/>
      <c r="G86" s="20"/>
      <c r="H86" s="173"/>
      <c r="I86" s="173"/>
      <c r="J86" s="137"/>
      <c r="K86" s="137"/>
      <c r="L86" s="137"/>
      <c r="M86" s="137"/>
      <c r="N86" s="137"/>
      <c r="O86" s="137"/>
      <c r="P86" s="137"/>
      <c r="Q86" s="137"/>
    </row>
    <row r="87" spans="2:17" x14ac:dyDescent="0.3">
      <c r="B87" s="173"/>
      <c r="C87" s="173"/>
      <c r="D87" s="20"/>
      <c r="E87" s="173"/>
      <c r="F87" s="173"/>
      <c r="G87" s="20"/>
      <c r="H87" s="173"/>
      <c r="I87" s="173"/>
      <c r="J87" s="137"/>
      <c r="K87" s="137"/>
      <c r="L87" s="137"/>
      <c r="M87" s="137"/>
      <c r="N87" s="137"/>
      <c r="O87" s="137"/>
      <c r="P87" s="137"/>
      <c r="Q87" s="137"/>
    </row>
    <row r="88" spans="2:17" x14ac:dyDescent="0.3">
      <c r="B88" s="173"/>
      <c r="C88" s="173"/>
      <c r="D88" s="20"/>
      <c r="E88" s="173"/>
      <c r="F88" s="173"/>
      <c r="G88" s="20"/>
      <c r="H88" s="173"/>
      <c r="I88" s="173"/>
      <c r="J88" s="137"/>
      <c r="K88" s="137"/>
      <c r="L88" s="137"/>
      <c r="M88" s="137"/>
      <c r="N88" s="137"/>
      <c r="O88" s="137"/>
      <c r="P88" s="137"/>
      <c r="Q88" s="137"/>
    </row>
    <row r="89" spans="2:17" x14ac:dyDescent="0.3">
      <c r="B89" s="173"/>
      <c r="C89" s="173"/>
      <c r="D89" s="20"/>
      <c r="E89" s="173"/>
      <c r="F89" s="173"/>
      <c r="G89" s="20"/>
      <c r="H89" s="173"/>
      <c r="I89" s="173"/>
      <c r="J89" s="137"/>
      <c r="K89" s="137"/>
      <c r="L89" s="137"/>
      <c r="M89" s="137"/>
      <c r="N89" s="137"/>
      <c r="O89" s="137"/>
      <c r="P89" s="137"/>
      <c r="Q89" s="137"/>
    </row>
    <row r="90" spans="2:17" x14ac:dyDescent="0.3">
      <c r="B90" s="173"/>
      <c r="C90" s="173"/>
      <c r="D90" s="20"/>
      <c r="E90" s="173"/>
      <c r="F90" s="173"/>
      <c r="G90" s="20"/>
      <c r="H90" s="173"/>
      <c r="I90" s="173"/>
      <c r="J90" s="137"/>
      <c r="K90" s="137"/>
      <c r="L90" s="137"/>
      <c r="M90" s="137"/>
      <c r="N90" s="137"/>
      <c r="O90" s="137"/>
      <c r="P90" s="137"/>
      <c r="Q90" s="137"/>
    </row>
    <row r="91" spans="2:17" x14ac:dyDescent="0.3">
      <c r="B91" s="173"/>
      <c r="C91" s="173"/>
      <c r="D91" s="20"/>
      <c r="E91" s="173"/>
      <c r="F91" s="173"/>
      <c r="G91" s="20"/>
      <c r="H91" s="173"/>
      <c r="I91" s="173"/>
      <c r="J91" s="137"/>
      <c r="K91" s="137"/>
      <c r="L91" s="137"/>
      <c r="M91" s="137"/>
      <c r="N91" s="137"/>
      <c r="O91" s="137"/>
      <c r="P91" s="137"/>
      <c r="Q91" s="137"/>
    </row>
    <row r="92" spans="2:17" x14ac:dyDescent="0.3">
      <c r="B92" s="173"/>
      <c r="C92" s="173"/>
      <c r="D92" s="20"/>
      <c r="E92" s="173"/>
      <c r="F92" s="173"/>
      <c r="G92" s="20"/>
      <c r="H92" s="173"/>
      <c r="I92" s="173"/>
      <c r="J92" s="137"/>
      <c r="K92" s="137"/>
      <c r="L92" s="137"/>
      <c r="M92" s="137"/>
      <c r="N92" s="137"/>
      <c r="O92" s="137"/>
      <c r="P92" s="137"/>
      <c r="Q92" s="137"/>
    </row>
    <row r="93" spans="2:17" x14ac:dyDescent="0.3">
      <c r="B93" s="173"/>
      <c r="C93" s="173"/>
      <c r="D93" s="20"/>
      <c r="E93" s="173"/>
      <c r="F93" s="173"/>
      <c r="G93" s="20"/>
      <c r="H93" s="173"/>
      <c r="I93" s="173"/>
      <c r="J93" s="137"/>
      <c r="K93" s="137"/>
      <c r="L93" s="137"/>
      <c r="M93" s="137"/>
      <c r="N93" s="137"/>
      <c r="O93" s="137"/>
      <c r="P93" s="137"/>
      <c r="Q93" s="137"/>
    </row>
    <row r="94" spans="2:17" x14ac:dyDescent="0.3">
      <c r="B94" s="173"/>
      <c r="C94" s="173"/>
      <c r="D94" s="20"/>
      <c r="E94" s="173"/>
      <c r="F94" s="173"/>
      <c r="G94" s="20"/>
      <c r="H94" s="173"/>
      <c r="I94" s="173"/>
      <c r="J94" s="137"/>
      <c r="K94" s="137"/>
      <c r="L94" s="137"/>
      <c r="M94" s="137"/>
      <c r="N94" s="137"/>
      <c r="O94" s="137"/>
      <c r="P94" s="137"/>
      <c r="Q94" s="137"/>
    </row>
    <row r="95" spans="2:17" x14ac:dyDescent="0.3">
      <c r="B95" s="173"/>
      <c r="C95" s="173"/>
      <c r="D95" s="20"/>
      <c r="E95" s="173"/>
      <c r="F95" s="173"/>
      <c r="G95" s="20"/>
      <c r="H95" s="173"/>
      <c r="I95" s="173"/>
      <c r="J95" s="137"/>
      <c r="K95" s="137"/>
      <c r="L95" s="137"/>
      <c r="M95" s="137"/>
      <c r="N95" s="137"/>
      <c r="O95" s="137"/>
      <c r="P95" s="137"/>
      <c r="Q95" s="137"/>
    </row>
    <row r="96" spans="2:17" x14ac:dyDescent="0.3">
      <c r="B96" s="173"/>
      <c r="C96" s="173"/>
      <c r="D96" s="20"/>
      <c r="E96" s="173"/>
      <c r="F96" s="173"/>
      <c r="G96" s="20"/>
      <c r="H96" s="173"/>
      <c r="I96" s="173"/>
      <c r="J96" s="137"/>
      <c r="K96" s="137"/>
      <c r="L96" s="137"/>
      <c r="M96" s="137"/>
      <c r="N96" s="137"/>
      <c r="O96" s="137"/>
      <c r="P96" s="137"/>
      <c r="Q96" s="137"/>
    </row>
    <row r="97" spans="2:17" x14ac:dyDescent="0.3">
      <c r="B97" s="173"/>
      <c r="C97" s="173"/>
      <c r="D97" s="20"/>
      <c r="E97" s="173"/>
      <c r="F97" s="173"/>
      <c r="G97" s="20"/>
      <c r="H97" s="173"/>
      <c r="I97" s="173"/>
      <c r="J97" s="137"/>
      <c r="K97" s="137"/>
      <c r="L97" s="137"/>
      <c r="M97" s="137"/>
      <c r="N97" s="137"/>
      <c r="O97" s="137"/>
      <c r="P97" s="137"/>
      <c r="Q97" s="137"/>
    </row>
    <row r="98" spans="2:17" x14ac:dyDescent="0.3">
      <c r="B98" s="173"/>
      <c r="C98" s="173"/>
      <c r="D98" s="20"/>
      <c r="E98" s="173"/>
      <c r="F98" s="173"/>
      <c r="G98" s="20"/>
      <c r="H98" s="173"/>
      <c r="I98" s="173"/>
      <c r="J98" s="137"/>
      <c r="K98" s="137"/>
      <c r="L98" s="137"/>
      <c r="M98" s="137"/>
      <c r="N98" s="137"/>
      <c r="O98" s="137"/>
      <c r="P98" s="137"/>
      <c r="Q98" s="137"/>
    </row>
    <row r="99" spans="2:17" x14ac:dyDescent="0.3">
      <c r="B99" s="173"/>
      <c r="C99" s="173"/>
      <c r="D99" s="20"/>
      <c r="E99" s="173"/>
      <c r="F99" s="173"/>
      <c r="G99" s="20"/>
      <c r="H99" s="173"/>
      <c r="I99" s="173"/>
      <c r="J99" s="137"/>
      <c r="K99" s="137"/>
      <c r="L99" s="137"/>
      <c r="M99" s="137"/>
      <c r="N99" s="137"/>
      <c r="O99" s="137"/>
      <c r="P99" s="137"/>
      <c r="Q99" s="137"/>
    </row>
    <row r="100" spans="2:17" x14ac:dyDescent="0.3">
      <c r="B100" s="173"/>
      <c r="C100" s="173"/>
      <c r="D100" s="20"/>
      <c r="E100" s="173"/>
      <c r="F100" s="173"/>
      <c r="G100" s="20"/>
      <c r="H100" s="173"/>
      <c r="I100" s="173"/>
      <c r="J100" s="137"/>
      <c r="K100" s="137"/>
      <c r="L100" s="137"/>
      <c r="M100" s="137"/>
      <c r="N100" s="137"/>
      <c r="O100" s="137"/>
      <c r="P100" s="137"/>
      <c r="Q100" s="137"/>
    </row>
    <row r="101" spans="2:17" x14ac:dyDescent="0.3">
      <c r="B101" s="173"/>
      <c r="C101" s="173"/>
      <c r="D101" s="20"/>
      <c r="E101" s="173"/>
      <c r="F101" s="173"/>
      <c r="G101" s="20"/>
      <c r="H101" s="173"/>
      <c r="I101" s="173"/>
      <c r="J101" s="137"/>
      <c r="K101" s="137"/>
      <c r="L101" s="137"/>
      <c r="M101" s="137"/>
      <c r="N101" s="137"/>
      <c r="O101" s="137"/>
      <c r="P101" s="137"/>
      <c r="Q101" s="137"/>
    </row>
    <row r="102" spans="2:17" x14ac:dyDescent="0.3">
      <c r="B102" s="173"/>
      <c r="C102" s="173"/>
      <c r="D102" s="20"/>
      <c r="E102" s="173"/>
      <c r="F102" s="173"/>
      <c r="G102" s="20"/>
      <c r="H102" s="173"/>
      <c r="I102" s="173"/>
      <c r="J102" s="137"/>
      <c r="K102" s="137"/>
      <c r="L102" s="137"/>
      <c r="M102" s="137"/>
      <c r="N102" s="137"/>
      <c r="O102" s="137"/>
      <c r="P102" s="137"/>
      <c r="Q102" s="137"/>
    </row>
    <row r="103" spans="2:17" x14ac:dyDescent="0.3">
      <c r="B103" s="173"/>
      <c r="C103" s="173"/>
      <c r="D103" s="20"/>
      <c r="E103" s="173"/>
      <c r="F103" s="173"/>
      <c r="G103" s="20"/>
      <c r="H103" s="173"/>
      <c r="I103" s="173"/>
      <c r="J103" s="137"/>
      <c r="K103" s="137"/>
      <c r="L103" s="137"/>
      <c r="M103" s="137"/>
      <c r="N103" s="137"/>
      <c r="O103" s="137"/>
      <c r="P103" s="137"/>
      <c r="Q103" s="137"/>
    </row>
    <row r="104" spans="2:17" x14ac:dyDescent="0.3">
      <c r="B104" s="173"/>
      <c r="C104" s="173"/>
      <c r="D104" s="20"/>
      <c r="E104" s="173"/>
      <c r="F104" s="173"/>
      <c r="G104" s="20"/>
      <c r="H104" s="173"/>
      <c r="I104" s="173"/>
      <c r="J104" s="137"/>
      <c r="K104" s="137"/>
      <c r="L104" s="137"/>
      <c r="M104" s="137"/>
      <c r="N104" s="137"/>
      <c r="O104" s="137"/>
      <c r="P104" s="137"/>
      <c r="Q104" s="137"/>
    </row>
    <row r="105" spans="2:17" x14ac:dyDescent="0.3">
      <c r="B105" s="173"/>
      <c r="C105" s="173"/>
      <c r="D105" s="20"/>
      <c r="E105" s="173"/>
      <c r="F105" s="173"/>
      <c r="G105" s="20"/>
      <c r="H105" s="173"/>
      <c r="I105" s="173"/>
      <c r="J105" s="137"/>
      <c r="K105" s="137"/>
      <c r="L105" s="137"/>
      <c r="M105" s="137"/>
      <c r="N105" s="137"/>
      <c r="O105" s="137"/>
      <c r="P105" s="137"/>
      <c r="Q105" s="137"/>
    </row>
    <row r="106" spans="2:17" x14ac:dyDescent="0.3">
      <c r="B106" s="173"/>
      <c r="C106" s="173"/>
      <c r="D106" s="20"/>
      <c r="E106" s="173"/>
      <c r="F106" s="173"/>
      <c r="G106" s="20"/>
      <c r="H106" s="173"/>
      <c r="I106" s="173"/>
      <c r="J106" s="137"/>
      <c r="K106" s="137"/>
      <c r="L106" s="137"/>
      <c r="M106" s="137"/>
      <c r="N106" s="137"/>
      <c r="O106" s="137"/>
      <c r="P106" s="137"/>
      <c r="Q106" s="137"/>
    </row>
    <row r="107" spans="2:17" x14ac:dyDescent="0.3">
      <c r="B107" s="173"/>
      <c r="C107" s="173"/>
      <c r="D107" s="20"/>
      <c r="E107" s="173"/>
      <c r="F107" s="173"/>
      <c r="G107" s="20"/>
      <c r="H107" s="173"/>
      <c r="I107" s="173"/>
      <c r="J107" s="137"/>
      <c r="K107" s="137"/>
      <c r="L107" s="137"/>
      <c r="M107" s="137"/>
      <c r="N107" s="137"/>
      <c r="O107" s="137"/>
      <c r="P107" s="137"/>
      <c r="Q107" s="137"/>
    </row>
    <row r="108" spans="2:17" x14ac:dyDescent="0.3">
      <c r="B108" s="173"/>
      <c r="C108" s="173"/>
      <c r="D108" s="20"/>
      <c r="E108" s="173"/>
      <c r="F108" s="173"/>
      <c r="G108" s="20"/>
      <c r="H108" s="173"/>
      <c r="I108" s="173"/>
      <c r="J108" s="137"/>
      <c r="K108" s="137"/>
      <c r="L108" s="137"/>
      <c r="M108" s="137"/>
      <c r="N108" s="137"/>
      <c r="O108" s="137"/>
      <c r="P108" s="137"/>
      <c r="Q108" s="137"/>
    </row>
    <row r="109" spans="2:17" x14ac:dyDescent="0.3">
      <c r="B109" s="173"/>
      <c r="C109" s="173"/>
      <c r="D109" s="20"/>
      <c r="E109" s="173"/>
      <c r="F109" s="173"/>
      <c r="G109" s="20"/>
      <c r="H109" s="173"/>
      <c r="I109" s="173"/>
      <c r="J109" s="137"/>
      <c r="K109" s="137"/>
      <c r="L109" s="137"/>
      <c r="M109" s="137"/>
      <c r="N109" s="137"/>
      <c r="O109" s="137"/>
      <c r="P109" s="137"/>
      <c r="Q109" s="137"/>
    </row>
    <row r="110" spans="2:17" x14ac:dyDescent="0.3">
      <c r="B110" s="173"/>
      <c r="C110" s="173"/>
      <c r="D110" s="20"/>
      <c r="E110" s="173"/>
      <c r="F110" s="173"/>
      <c r="G110" s="20"/>
      <c r="H110" s="173"/>
      <c r="I110" s="173"/>
      <c r="J110" s="137"/>
      <c r="K110" s="137"/>
      <c r="L110" s="137"/>
      <c r="M110" s="137"/>
      <c r="N110" s="137"/>
      <c r="O110" s="137"/>
      <c r="P110" s="137"/>
      <c r="Q110" s="137"/>
    </row>
    <row r="111" spans="2:17" x14ac:dyDescent="0.3">
      <c r="B111" s="173"/>
      <c r="C111" s="173"/>
      <c r="D111" s="20"/>
      <c r="E111" s="173"/>
      <c r="F111" s="173"/>
      <c r="G111" s="20"/>
      <c r="H111" s="173"/>
      <c r="I111" s="173"/>
      <c r="J111" s="137"/>
      <c r="K111" s="137"/>
      <c r="L111" s="137"/>
      <c r="M111" s="137"/>
      <c r="N111" s="137"/>
      <c r="O111" s="137"/>
      <c r="P111" s="137"/>
      <c r="Q111" s="137"/>
    </row>
    <row r="112" spans="2:17" x14ac:dyDescent="0.3">
      <c r="B112" s="173"/>
      <c r="C112" s="173"/>
      <c r="D112" s="20"/>
      <c r="E112" s="173"/>
      <c r="F112" s="173"/>
      <c r="G112" s="20"/>
      <c r="H112" s="173"/>
      <c r="I112" s="173"/>
      <c r="J112" s="137"/>
      <c r="K112" s="137"/>
      <c r="L112" s="137"/>
      <c r="M112" s="137"/>
      <c r="N112" s="137"/>
      <c r="O112" s="137"/>
      <c r="P112" s="137"/>
      <c r="Q112" s="137"/>
    </row>
    <row r="113" spans="2:17" x14ac:dyDescent="0.3">
      <c r="B113" s="173"/>
      <c r="C113" s="173"/>
      <c r="D113" s="20"/>
      <c r="E113" s="173"/>
      <c r="F113" s="173"/>
      <c r="G113" s="20"/>
      <c r="H113" s="173"/>
      <c r="I113" s="173"/>
      <c r="J113" s="137"/>
      <c r="K113" s="137"/>
      <c r="L113" s="137"/>
      <c r="M113" s="137"/>
      <c r="N113" s="137"/>
      <c r="O113" s="137"/>
      <c r="P113" s="137"/>
      <c r="Q113" s="137"/>
    </row>
    <row r="114" spans="2:17" x14ac:dyDescent="0.3">
      <c r="B114" s="173"/>
      <c r="C114" s="173"/>
      <c r="D114" s="20"/>
      <c r="E114" s="173"/>
      <c r="F114" s="173"/>
      <c r="G114" s="20"/>
      <c r="H114" s="173"/>
      <c r="I114" s="173"/>
      <c r="J114" s="137"/>
      <c r="K114" s="137"/>
      <c r="L114" s="137"/>
      <c r="M114" s="137"/>
      <c r="N114" s="137"/>
      <c r="O114" s="137"/>
      <c r="P114" s="137"/>
      <c r="Q114" s="137"/>
    </row>
    <row r="115" spans="2:17" x14ac:dyDescent="0.3">
      <c r="B115" s="173"/>
      <c r="C115" s="173"/>
      <c r="D115" s="20"/>
      <c r="E115" s="173"/>
      <c r="F115" s="173"/>
      <c r="G115" s="20"/>
      <c r="H115" s="173"/>
      <c r="I115" s="173"/>
      <c r="J115" s="137"/>
      <c r="K115" s="137"/>
      <c r="L115" s="137"/>
      <c r="M115" s="137"/>
      <c r="N115" s="137"/>
      <c r="O115" s="137"/>
      <c r="P115" s="137"/>
      <c r="Q115" s="137"/>
    </row>
    <row r="116" spans="2:17" x14ac:dyDescent="0.3">
      <c r="B116" s="173"/>
      <c r="C116" s="173"/>
      <c r="D116" s="20"/>
      <c r="E116" s="173"/>
      <c r="F116" s="173"/>
      <c r="G116" s="20"/>
      <c r="H116" s="173"/>
      <c r="I116" s="173"/>
      <c r="J116" s="137"/>
      <c r="K116" s="137"/>
      <c r="L116" s="137"/>
      <c r="M116" s="137"/>
      <c r="N116" s="137"/>
      <c r="O116" s="137"/>
      <c r="P116" s="137"/>
      <c r="Q116" s="137"/>
    </row>
    <row r="117" spans="2:17" x14ac:dyDescent="0.3">
      <c r="B117" s="173"/>
      <c r="C117" s="173"/>
      <c r="D117" s="20"/>
      <c r="E117" s="173"/>
      <c r="F117" s="173"/>
      <c r="G117" s="20"/>
      <c r="H117" s="173"/>
      <c r="I117" s="173"/>
      <c r="J117" s="137"/>
      <c r="K117" s="137"/>
      <c r="L117" s="137"/>
      <c r="M117" s="137"/>
      <c r="N117" s="137"/>
      <c r="O117" s="137"/>
      <c r="P117" s="137"/>
      <c r="Q117" s="137"/>
    </row>
    <row r="118" spans="2:17" x14ac:dyDescent="0.3">
      <c r="B118" s="173"/>
      <c r="C118" s="173"/>
      <c r="D118" s="20"/>
      <c r="E118" s="173"/>
      <c r="F118" s="173"/>
      <c r="G118" s="20"/>
      <c r="H118" s="173"/>
      <c r="I118" s="173"/>
      <c r="J118" s="137"/>
      <c r="K118" s="137"/>
      <c r="L118" s="137"/>
      <c r="M118" s="137"/>
      <c r="N118" s="137"/>
      <c r="O118" s="137"/>
      <c r="P118" s="137"/>
      <c r="Q118" s="137"/>
    </row>
    <row r="119" spans="2:17" x14ac:dyDescent="0.3">
      <c r="B119" s="173"/>
      <c r="C119" s="173"/>
      <c r="D119" s="20"/>
      <c r="E119" s="173"/>
      <c r="F119" s="173"/>
      <c r="G119" s="20"/>
      <c r="H119" s="173"/>
      <c r="I119" s="173"/>
      <c r="J119" s="137"/>
      <c r="K119" s="137"/>
      <c r="L119" s="137"/>
      <c r="M119" s="137"/>
      <c r="N119" s="137"/>
      <c r="O119" s="137"/>
      <c r="P119" s="137"/>
      <c r="Q119" s="137"/>
    </row>
    <row r="120" spans="2:17" x14ac:dyDescent="0.3">
      <c r="B120" s="173"/>
      <c r="C120" s="173"/>
      <c r="D120" s="20"/>
      <c r="E120" s="173"/>
      <c r="F120" s="173"/>
      <c r="G120" s="20"/>
      <c r="H120" s="173"/>
      <c r="I120" s="173"/>
      <c r="J120" s="137"/>
      <c r="K120" s="137"/>
      <c r="L120" s="137"/>
      <c r="M120" s="137"/>
      <c r="N120" s="137"/>
      <c r="O120" s="137"/>
      <c r="P120" s="137"/>
      <c r="Q120" s="137"/>
    </row>
    <row r="121" spans="2:17" x14ac:dyDescent="0.3">
      <c r="B121" s="173"/>
      <c r="C121" s="173"/>
      <c r="D121" s="20"/>
      <c r="E121" s="173"/>
      <c r="F121" s="173"/>
      <c r="G121" s="20"/>
      <c r="H121" s="173"/>
      <c r="I121" s="173"/>
      <c r="J121" s="137"/>
      <c r="K121" s="137"/>
      <c r="L121" s="137"/>
      <c r="M121" s="137"/>
      <c r="N121" s="137"/>
      <c r="O121" s="137"/>
      <c r="P121" s="137"/>
      <c r="Q121" s="137"/>
    </row>
    <row r="122" spans="2:17" x14ac:dyDescent="0.3">
      <c r="B122" s="173"/>
      <c r="C122" s="173"/>
      <c r="D122" s="20"/>
      <c r="E122" s="173"/>
      <c r="F122" s="173"/>
      <c r="G122" s="20"/>
      <c r="H122" s="173"/>
      <c r="I122" s="173"/>
      <c r="J122" s="137"/>
      <c r="K122" s="137"/>
      <c r="L122" s="137"/>
      <c r="M122" s="137"/>
      <c r="N122" s="137"/>
      <c r="O122" s="137"/>
      <c r="P122" s="137"/>
      <c r="Q122" s="137"/>
    </row>
    <row r="123" spans="2:17" x14ac:dyDescent="0.3">
      <c r="B123" s="173"/>
      <c r="C123" s="173"/>
      <c r="D123" s="20"/>
      <c r="E123" s="173"/>
      <c r="F123" s="173"/>
      <c r="G123" s="20"/>
      <c r="H123" s="173"/>
      <c r="I123" s="173"/>
      <c r="J123" s="137"/>
      <c r="K123" s="137"/>
      <c r="L123" s="137"/>
      <c r="M123" s="137"/>
      <c r="N123" s="137"/>
      <c r="O123" s="137"/>
      <c r="P123" s="137"/>
      <c r="Q123" s="137"/>
    </row>
    <row r="124" spans="2:17" x14ac:dyDescent="0.3">
      <c r="B124" s="173"/>
      <c r="C124" s="173"/>
      <c r="D124" s="20"/>
      <c r="E124" s="173"/>
      <c r="F124" s="173"/>
      <c r="G124" s="20"/>
      <c r="H124" s="173"/>
      <c r="I124" s="173"/>
      <c r="J124" s="137"/>
      <c r="K124" s="137"/>
      <c r="L124" s="137"/>
      <c r="M124" s="137"/>
      <c r="N124" s="137"/>
      <c r="O124" s="137"/>
      <c r="P124" s="137"/>
      <c r="Q124" s="137"/>
    </row>
    <row r="125" spans="2:17" x14ac:dyDescent="0.3">
      <c r="B125" s="173"/>
      <c r="C125" s="173"/>
      <c r="D125" s="20"/>
      <c r="E125" s="173"/>
      <c r="F125" s="173"/>
      <c r="G125" s="20"/>
      <c r="H125" s="173"/>
      <c r="I125" s="173"/>
      <c r="J125" s="137"/>
      <c r="K125" s="137"/>
      <c r="L125" s="137"/>
      <c r="M125" s="137"/>
      <c r="N125" s="137"/>
      <c r="O125" s="137"/>
      <c r="P125" s="137"/>
      <c r="Q125" s="137"/>
    </row>
    <row r="126" spans="2:17" x14ac:dyDescent="0.3">
      <c r="B126" s="173"/>
      <c r="C126" s="173"/>
      <c r="D126" s="20"/>
      <c r="E126" s="173"/>
      <c r="F126" s="173"/>
      <c r="G126" s="20"/>
      <c r="H126" s="173"/>
      <c r="I126" s="173"/>
      <c r="J126" s="137"/>
      <c r="K126" s="137"/>
      <c r="L126" s="137"/>
      <c r="M126" s="137"/>
      <c r="N126" s="137"/>
      <c r="O126" s="137"/>
      <c r="P126" s="137"/>
      <c r="Q126" s="137"/>
    </row>
    <row r="127" spans="2:17" x14ac:dyDescent="0.3">
      <c r="B127" s="173"/>
      <c r="C127" s="173"/>
      <c r="D127" s="20"/>
      <c r="E127" s="173"/>
      <c r="F127" s="173"/>
      <c r="G127" s="20"/>
      <c r="H127" s="173"/>
      <c r="I127" s="173"/>
      <c r="J127" s="137"/>
      <c r="K127" s="137"/>
      <c r="L127" s="137"/>
      <c r="M127" s="137"/>
      <c r="N127" s="137"/>
      <c r="O127" s="137"/>
      <c r="P127" s="137"/>
      <c r="Q127" s="137"/>
    </row>
    <row r="128" spans="2:17" x14ac:dyDescent="0.3">
      <c r="B128" s="173"/>
      <c r="C128" s="173"/>
      <c r="D128" s="20"/>
      <c r="E128" s="173"/>
      <c r="F128" s="173"/>
      <c r="G128" s="20"/>
      <c r="H128" s="173"/>
      <c r="I128" s="173"/>
      <c r="J128" s="137"/>
      <c r="K128" s="137"/>
      <c r="L128" s="137"/>
      <c r="M128" s="137"/>
      <c r="N128" s="137"/>
      <c r="O128" s="137"/>
      <c r="P128" s="137"/>
      <c r="Q128" s="137"/>
    </row>
    <row r="129" spans="2:17" x14ac:dyDescent="0.3">
      <c r="B129" s="173"/>
      <c r="C129" s="173"/>
      <c r="D129" s="20"/>
      <c r="E129" s="173"/>
      <c r="F129" s="173"/>
      <c r="G129" s="20"/>
      <c r="H129" s="173"/>
      <c r="I129" s="173"/>
      <c r="J129" s="137"/>
      <c r="K129" s="137"/>
      <c r="L129" s="137"/>
      <c r="M129" s="137"/>
      <c r="N129" s="137"/>
      <c r="O129" s="137"/>
      <c r="P129" s="137"/>
      <c r="Q129" s="137"/>
    </row>
    <row r="130" spans="2:17" x14ac:dyDescent="0.3">
      <c r="B130" s="173"/>
      <c r="C130" s="173"/>
      <c r="D130" s="20"/>
      <c r="E130" s="173"/>
      <c r="F130" s="173"/>
      <c r="G130" s="20"/>
      <c r="H130" s="173"/>
      <c r="I130" s="173"/>
      <c r="J130" s="137"/>
      <c r="K130" s="137"/>
      <c r="L130" s="137"/>
      <c r="M130" s="137"/>
      <c r="N130" s="137"/>
      <c r="O130" s="137"/>
      <c r="P130" s="137"/>
      <c r="Q130" s="137"/>
    </row>
    <row r="131" spans="2:17" x14ac:dyDescent="0.3">
      <c r="B131" s="173"/>
      <c r="C131" s="173"/>
      <c r="D131" s="20"/>
      <c r="E131" s="173"/>
      <c r="F131" s="173"/>
      <c r="G131" s="20"/>
      <c r="H131" s="173"/>
      <c r="I131" s="173"/>
      <c r="J131" s="137"/>
      <c r="K131" s="137"/>
      <c r="L131" s="137"/>
      <c r="M131" s="137"/>
      <c r="N131" s="137"/>
      <c r="O131" s="137"/>
      <c r="P131" s="137"/>
      <c r="Q131" s="137"/>
    </row>
    <row r="132" spans="2:17" x14ac:dyDescent="0.3">
      <c r="B132" s="173"/>
      <c r="C132" s="173"/>
      <c r="D132" s="20"/>
      <c r="E132" s="173"/>
      <c r="F132" s="173"/>
      <c r="G132" s="20"/>
      <c r="H132" s="173"/>
      <c r="I132" s="173"/>
      <c r="J132" s="137"/>
      <c r="K132" s="137"/>
      <c r="L132" s="137"/>
      <c r="M132" s="137"/>
      <c r="N132" s="137"/>
      <c r="O132" s="137"/>
      <c r="P132" s="137"/>
      <c r="Q132" s="137"/>
    </row>
    <row r="133" spans="2:17" x14ac:dyDescent="0.3">
      <c r="B133" s="173"/>
      <c r="C133" s="173"/>
      <c r="D133" s="20"/>
      <c r="E133" s="173"/>
      <c r="F133" s="173"/>
      <c r="G133" s="20"/>
      <c r="H133" s="173"/>
      <c r="I133" s="173"/>
      <c r="J133" s="137"/>
      <c r="K133" s="137"/>
      <c r="L133" s="137"/>
      <c r="M133" s="137"/>
      <c r="N133" s="137"/>
      <c r="O133" s="137"/>
      <c r="P133" s="137"/>
      <c r="Q133" s="137"/>
    </row>
    <row r="134" spans="2:17" x14ac:dyDescent="0.3">
      <c r="B134" s="173"/>
      <c r="C134" s="173"/>
      <c r="D134" s="20"/>
      <c r="E134" s="173"/>
      <c r="F134" s="173"/>
      <c r="G134" s="20"/>
      <c r="H134" s="173"/>
      <c r="I134" s="173"/>
      <c r="J134" s="137"/>
      <c r="K134" s="137"/>
      <c r="L134" s="137"/>
      <c r="M134" s="137"/>
      <c r="N134" s="137"/>
      <c r="O134" s="137"/>
      <c r="P134" s="137"/>
      <c r="Q134" s="137"/>
    </row>
    <row r="135" spans="2:17" x14ac:dyDescent="0.3">
      <c r="B135" s="173"/>
      <c r="C135" s="173"/>
      <c r="D135" s="20"/>
      <c r="E135" s="173"/>
      <c r="F135" s="173"/>
      <c r="G135" s="20"/>
      <c r="H135" s="173"/>
      <c r="I135" s="173"/>
      <c r="J135" s="137"/>
      <c r="K135" s="137"/>
      <c r="L135" s="137"/>
      <c r="M135" s="137"/>
      <c r="N135" s="137"/>
      <c r="O135" s="137"/>
      <c r="P135" s="137"/>
      <c r="Q135" s="137"/>
    </row>
    <row r="136" spans="2:17" x14ac:dyDescent="0.3">
      <c r="B136" s="173"/>
      <c r="C136" s="173"/>
      <c r="D136" s="20"/>
      <c r="E136" s="173"/>
      <c r="F136" s="173"/>
      <c r="G136" s="20"/>
      <c r="H136" s="173"/>
      <c r="I136" s="173"/>
      <c r="J136" s="137"/>
      <c r="K136" s="137"/>
      <c r="L136" s="137"/>
      <c r="M136" s="137"/>
      <c r="N136" s="137"/>
      <c r="O136" s="137"/>
      <c r="P136" s="137"/>
      <c r="Q136" s="137"/>
    </row>
    <row r="137" spans="2:17" x14ac:dyDescent="0.3">
      <c r="B137" s="173"/>
      <c r="C137" s="173"/>
      <c r="D137" s="20"/>
      <c r="E137" s="173"/>
      <c r="F137" s="173"/>
      <c r="G137" s="20"/>
      <c r="H137" s="173"/>
      <c r="I137" s="173"/>
      <c r="J137" s="137"/>
      <c r="K137" s="137"/>
      <c r="L137" s="137"/>
      <c r="M137" s="137"/>
      <c r="N137" s="137"/>
      <c r="O137" s="137"/>
      <c r="P137" s="137"/>
      <c r="Q137" s="137"/>
    </row>
    <row r="138" spans="2:17" x14ac:dyDescent="0.3">
      <c r="B138" s="173"/>
      <c r="C138" s="173"/>
      <c r="D138" s="20"/>
      <c r="E138" s="173"/>
      <c r="F138" s="173"/>
      <c r="G138" s="20"/>
      <c r="H138" s="173"/>
      <c r="I138" s="173"/>
      <c r="J138" s="137"/>
      <c r="K138" s="137"/>
      <c r="L138" s="137"/>
      <c r="M138" s="137"/>
      <c r="N138" s="137"/>
      <c r="O138" s="137"/>
      <c r="P138" s="137"/>
      <c r="Q138" s="137"/>
    </row>
    <row r="139" spans="2:17" x14ac:dyDescent="0.3">
      <c r="B139" s="173"/>
      <c r="C139" s="173"/>
      <c r="D139" s="20"/>
      <c r="E139" s="173"/>
      <c r="F139" s="173"/>
      <c r="G139" s="20"/>
      <c r="H139" s="173"/>
      <c r="I139" s="173"/>
      <c r="J139" s="137"/>
      <c r="K139" s="137"/>
      <c r="L139" s="137"/>
      <c r="M139" s="137"/>
      <c r="N139" s="137"/>
      <c r="O139" s="137"/>
      <c r="P139" s="137"/>
      <c r="Q139" s="137"/>
    </row>
    <row r="140" spans="2:17" x14ac:dyDescent="0.3">
      <c r="B140" s="173"/>
      <c r="C140" s="173"/>
      <c r="D140" s="20"/>
      <c r="E140" s="173"/>
      <c r="F140" s="173"/>
      <c r="G140" s="20"/>
      <c r="H140" s="173"/>
      <c r="I140" s="173"/>
      <c r="J140" s="137"/>
      <c r="K140" s="137"/>
      <c r="L140" s="137"/>
      <c r="M140" s="137"/>
      <c r="N140" s="137"/>
      <c r="O140" s="137"/>
      <c r="P140" s="137"/>
      <c r="Q140" s="137"/>
    </row>
    <row r="141" spans="2:17" x14ac:dyDescent="0.3">
      <c r="B141" s="173"/>
      <c r="C141" s="173"/>
      <c r="D141" s="20"/>
      <c r="E141" s="173"/>
      <c r="F141" s="173"/>
      <c r="G141" s="20"/>
      <c r="H141" s="173"/>
      <c r="I141" s="173"/>
      <c r="J141" s="137"/>
      <c r="K141" s="137"/>
      <c r="L141" s="137"/>
      <c r="M141" s="137"/>
      <c r="N141" s="137"/>
      <c r="O141" s="137"/>
      <c r="P141" s="137"/>
      <c r="Q141" s="137"/>
    </row>
    <row r="142" spans="2:17" x14ac:dyDescent="0.3">
      <c r="B142" s="173"/>
      <c r="C142" s="173"/>
      <c r="D142" s="20"/>
      <c r="E142" s="173"/>
      <c r="F142" s="173"/>
      <c r="G142" s="20"/>
      <c r="H142" s="173"/>
      <c r="I142" s="173"/>
      <c r="J142" s="137"/>
      <c r="K142" s="137"/>
      <c r="L142" s="137"/>
      <c r="M142" s="137"/>
      <c r="N142" s="137"/>
      <c r="O142" s="137"/>
      <c r="P142" s="137"/>
      <c r="Q142" s="137"/>
    </row>
    <row r="143" spans="2:17" x14ac:dyDescent="0.3">
      <c r="B143" s="173"/>
      <c r="C143" s="173"/>
      <c r="D143" s="20"/>
      <c r="E143" s="173"/>
      <c r="F143" s="173"/>
      <c r="G143" s="20"/>
      <c r="H143" s="173"/>
      <c r="I143" s="173"/>
      <c r="J143" s="137"/>
      <c r="K143" s="137"/>
      <c r="L143" s="137"/>
      <c r="M143" s="137"/>
      <c r="N143" s="137"/>
      <c r="O143" s="137"/>
      <c r="P143" s="137"/>
      <c r="Q143" s="137"/>
    </row>
    <row r="144" spans="2:17" x14ac:dyDescent="0.3">
      <c r="B144" s="173"/>
      <c r="C144" s="173"/>
      <c r="D144" s="20"/>
      <c r="E144" s="173"/>
      <c r="F144" s="173"/>
      <c r="G144" s="20"/>
      <c r="H144" s="173"/>
      <c r="I144" s="173"/>
      <c r="J144" s="137"/>
      <c r="K144" s="137"/>
      <c r="L144" s="137"/>
      <c r="M144" s="137"/>
      <c r="N144" s="137"/>
      <c r="O144" s="137"/>
      <c r="P144" s="137"/>
      <c r="Q144" s="137"/>
    </row>
    <row r="145" spans="2:17" x14ac:dyDescent="0.3">
      <c r="B145" s="173"/>
      <c r="C145" s="173"/>
      <c r="D145" s="20"/>
      <c r="E145" s="173"/>
      <c r="F145" s="173"/>
      <c r="G145" s="20"/>
      <c r="H145" s="173"/>
      <c r="I145" s="173"/>
      <c r="J145" s="137"/>
      <c r="K145" s="137"/>
      <c r="L145" s="137"/>
      <c r="M145" s="137"/>
      <c r="N145" s="137"/>
      <c r="O145" s="137"/>
      <c r="P145" s="137"/>
      <c r="Q145" s="137"/>
    </row>
    <row r="146" spans="2:17" x14ac:dyDescent="0.3">
      <c r="B146" s="173"/>
      <c r="C146" s="173"/>
      <c r="D146" s="20"/>
      <c r="E146" s="173"/>
      <c r="F146" s="173"/>
      <c r="G146" s="20"/>
      <c r="H146" s="173"/>
      <c r="I146" s="173"/>
      <c r="J146" s="137"/>
      <c r="K146" s="137"/>
      <c r="L146" s="137"/>
      <c r="M146" s="137"/>
      <c r="N146" s="137"/>
      <c r="O146" s="137"/>
      <c r="P146" s="137"/>
      <c r="Q146" s="137"/>
    </row>
    <row r="147" spans="2:17" x14ac:dyDescent="0.3">
      <c r="B147" s="173"/>
      <c r="C147" s="173"/>
      <c r="D147" s="20"/>
      <c r="E147" s="173"/>
      <c r="F147" s="173"/>
      <c r="G147" s="20"/>
      <c r="H147" s="173"/>
      <c r="I147" s="173"/>
      <c r="J147" s="137"/>
      <c r="K147" s="137"/>
      <c r="L147" s="137"/>
      <c r="M147" s="137"/>
      <c r="N147" s="137"/>
      <c r="O147" s="137"/>
      <c r="P147" s="137"/>
      <c r="Q147" s="137"/>
    </row>
    <row r="148" spans="2:17" x14ac:dyDescent="0.3">
      <c r="B148" s="173"/>
      <c r="C148" s="173"/>
      <c r="D148" s="20"/>
      <c r="E148" s="173"/>
      <c r="F148" s="173"/>
      <c r="G148" s="20"/>
      <c r="H148" s="173"/>
      <c r="I148" s="173"/>
      <c r="J148" s="137"/>
      <c r="K148" s="137"/>
      <c r="L148" s="137"/>
      <c r="M148" s="137"/>
      <c r="N148" s="137"/>
      <c r="O148" s="137"/>
      <c r="P148" s="137"/>
      <c r="Q148" s="137"/>
    </row>
    <row r="149" spans="2:17" x14ac:dyDescent="0.3">
      <c r="B149" s="173"/>
      <c r="C149" s="173"/>
      <c r="D149" s="20"/>
      <c r="E149" s="173"/>
      <c r="F149" s="173"/>
      <c r="G149" s="20"/>
      <c r="H149" s="173"/>
      <c r="I149" s="173"/>
      <c r="J149" s="137"/>
      <c r="K149" s="137"/>
      <c r="L149" s="137"/>
      <c r="M149" s="137"/>
      <c r="N149" s="137"/>
      <c r="O149" s="137"/>
      <c r="P149" s="137"/>
      <c r="Q149" s="137"/>
    </row>
    <row r="150" spans="2:17" x14ac:dyDescent="0.3">
      <c r="B150" s="173"/>
      <c r="C150" s="173"/>
      <c r="D150" s="20"/>
      <c r="E150" s="173"/>
      <c r="F150" s="173"/>
      <c r="G150" s="20"/>
      <c r="H150" s="173"/>
      <c r="I150" s="173"/>
      <c r="J150" s="137"/>
      <c r="K150" s="137"/>
      <c r="L150" s="137"/>
      <c r="M150" s="137"/>
      <c r="N150" s="137"/>
      <c r="O150" s="137"/>
      <c r="P150" s="137"/>
      <c r="Q150" s="137"/>
    </row>
    <row r="151" spans="2:17" x14ac:dyDescent="0.3">
      <c r="B151" s="173"/>
      <c r="C151" s="173"/>
      <c r="D151" s="20"/>
      <c r="E151" s="173"/>
      <c r="F151" s="173"/>
      <c r="G151" s="20"/>
      <c r="H151" s="173"/>
      <c r="I151" s="173"/>
      <c r="J151" s="137"/>
      <c r="K151" s="137"/>
      <c r="L151" s="137"/>
      <c r="M151" s="137"/>
      <c r="N151" s="137"/>
      <c r="O151" s="137"/>
      <c r="P151" s="137"/>
      <c r="Q151" s="137"/>
    </row>
    <row r="152" spans="2:17" x14ac:dyDescent="0.3">
      <c r="B152" s="173"/>
      <c r="C152" s="173"/>
      <c r="D152" s="20"/>
      <c r="E152" s="173"/>
      <c r="F152" s="173"/>
      <c r="G152" s="20"/>
      <c r="H152" s="173"/>
      <c r="I152" s="173"/>
      <c r="J152" s="137"/>
      <c r="K152" s="137"/>
      <c r="L152" s="137"/>
      <c r="M152" s="137"/>
      <c r="N152" s="137"/>
      <c r="O152" s="137"/>
      <c r="P152" s="137"/>
      <c r="Q152" s="137"/>
    </row>
    <row r="153" spans="2:17" x14ac:dyDescent="0.3">
      <c r="B153" s="173"/>
      <c r="C153" s="173"/>
      <c r="D153" s="20"/>
      <c r="E153" s="173"/>
      <c r="F153" s="173"/>
      <c r="G153" s="20"/>
      <c r="H153" s="173"/>
      <c r="I153" s="173"/>
      <c r="J153" s="137"/>
      <c r="K153" s="137"/>
      <c r="L153" s="137"/>
      <c r="M153" s="137"/>
      <c r="N153" s="137"/>
      <c r="O153" s="137"/>
      <c r="P153" s="137"/>
      <c r="Q153" s="137"/>
    </row>
    <row r="154" spans="2:17" x14ac:dyDescent="0.3">
      <c r="B154" s="173"/>
      <c r="C154" s="173"/>
      <c r="D154" s="20"/>
      <c r="E154" s="173"/>
      <c r="F154" s="173"/>
      <c r="G154" s="20"/>
      <c r="H154" s="173"/>
      <c r="I154" s="173"/>
      <c r="J154" s="137"/>
      <c r="K154" s="137"/>
      <c r="L154" s="137"/>
      <c r="M154" s="137"/>
      <c r="N154" s="137"/>
      <c r="O154" s="137"/>
      <c r="P154" s="137"/>
      <c r="Q154" s="137"/>
    </row>
    <row r="155" spans="2:17" x14ac:dyDescent="0.3">
      <c r="B155" s="173"/>
      <c r="C155" s="173"/>
      <c r="D155" s="20"/>
      <c r="E155" s="173"/>
      <c r="F155" s="173"/>
      <c r="G155" s="20"/>
      <c r="H155" s="173"/>
      <c r="I155" s="173"/>
      <c r="J155" s="137"/>
      <c r="K155" s="137"/>
      <c r="L155" s="137"/>
      <c r="M155" s="137"/>
      <c r="N155" s="137"/>
      <c r="O155" s="137"/>
      <c r="P155" s="137"/>
      <c r="Q155" s="137"/>
    </row>
    <row r="156" spans="2:17" x14ac:dyDescent="0.3">
      <c r="B156" s="173"/>
      <c r="C156" s="173"/>
      <c r="D156" s="20"/>
      <c r="E156" s="173"/>
      <c r="F156" s="173"/>
      <c r="G156" s="20"/>
      <c r="H156" s="173"/>
      <c r="I156" s="173"/>
      <c r="J156" s="137"/>
      <c r="K156" s="137"/>
      <c r="L156" s="137"/>
      <c r="M156" s="137"/>
      <c r="N156" s="137"/>
      <c r="O156" s="137"/>
      <c r="P156" s="137"/>
      <c r="Q156" s="137"/>
    </row>
    <row r="157" spans="2:17" x14ac:dyDescent="0.3">
      <c r="B157" s="173"/>
      <c r="C157" s="173"/>
      <c r="D157" s="20"/>
      <c r="E157" s="173"/>
      <c r="F157" s="173"/>
      <c r="G157" s="20"/>
      <c r="H157" s="173"/>
      <c r="I157" s="173"/>
      <c r="J157" s="137"/>
      <c r="K157" s="137"/>
      <c r="L157" s="137"/>
      <c r="M157" s="137"/>
      <c r="N157" s="137"/>
      <c r="O157" s="137"/>
      <c r="P157" s="137"/>
      <c r="Q157" s="137"/>
    </row>
    <row r="158" spans="2:17" x14ac:dyDescent="0.3">
      <c r="B158" s="173"/>
      <c r="C158" s="173"/>
      <c r="D158" s="20"/>
      <c r="E158" s="173"/>
      <c r="F158" s="173"/>
      <c r="G158" s="20"/>
      <c r="H158" s="173"/>
      <c r="I158" s="173"/>
      <c r="J158" s="137"/>
      <c r="K158" s="137"/>
      <c r="L158" s="137"/>
      <c r="M158" s="137"/>
      <c r="N158" s="137"/>
      <c r="O158" s="137"/>
      <c r="P158" s="137"/>
      <c r="Q158" s="137"/>
    </row>
    <row r="159" spans="2:17" x14ac:dyDescent="0.3">
      <c r="B159" s="173"/>
      <c r="C159" s="173"/>
      <c r="D159" s="20"/>
      <c r="E159" s="173"/>
      <c r="F159" s="173"/>
      <c r="G159" s="20"/>
      <c r="H159" s="173"/>
      <c r="I159" s="173"/>
      <c r="J159" s="137"/>
      <c r="K159" s="137"/>
      <c r="L159" s="137"/>
      <c r="M159" s="137"/>
      <c r="N159" s="137"/>
      <c r="O159" s="137"/>
      <c r="P159" s="137"/>
      <c r="Q159" s="137"/>
    </row>
    <row r="160" spans="2:17" x14ac:dyDescent="0.3">
      <c r="B160" s="173"/>
      <c r="C160" s="173"/>
      <c r="D160" s="20"/>
      <c r="E160" s="173"/>
      <c r="F160" s="173"/>
      <c r="G160" s="20"/>
      <c r="H160" s="173"/>
      <c r="I160" s="173"/>
      <c r="J160" s="137"/>
      <c r="K160" s="137"/>
      <c r="L160" s="137"/>
      <c r="M160" s="137"/>
      <c r="N160" s="137"/>
      <c r="O160" s="137"/>
      <c r="P160" s="137"/>
      <c r="Q160" s="137"/>
    </row>
    <row r="161" spans="2:17" x14ac:dyDescent="0.3">
      <c r="B161" s="173"/>
      <c r="C161" s="173"/>
      <c r="D161" s="20"/>
      <c r="E161" s="173"/>
      <c r="F161" s="173"/>
      <c r="G161" s="20"/>
      <c r="H161" s="173"/>
      <c r="I161" s="173"/>
      <c r="J161" s="137"/>
      <c r="K161" s="137"/>
      <c r="L161" s="137"/>
      <c r="M161" s="137"/>
      <c r="N161" s="137"/>
      <c r="O161" s="137"/>
      <c r="P161" s="137"/>
      <c r="Q161" s="137"/>
    </row>
    <row r="162" spans="2:17" x14ac:dyDescent="0.3">
      <c r="B162" s="173"/>
      <c r="C162" s="173"/>
      <c r="D162" s="20"/>
      <c r="E162" s="173"/>
      <c r="F162" s="173"/>
      <c r="G162" s="20"/>
      <c r="H162" s="173"/>
      <c r="I162" s="173"/>
      <c r="J162" s="137"/>
      <c r="K162" s="137"/>
      <c r="L162" s="137"/>
      <c r="M162" s="137"/>
      <c r="N162" s="137"/>
      <c r="O162" s="137"/>
      <c r="P162" s="137"/>
      <c r="Q162" s="137"/>
    </row>
    <row r="163" spans="2:17" x14ac:dyDescent="0.3">
      <c r="B163" s="173"/>
      <c r="C163" s="173"/>
      <c r="D163" s="20"/>
      <c r="E163" s="173"/>
      <c r="F163" s="173"/>
      <c r="G163" s="20"/>
      <c r="H163" s="173"/>
      <c r="I163" s="173"/>
      <c r="J163" s="137"/>
      <c r="K163" s="137"/>
      <c r="L163" s="137"/>
      <c r="M163" s="137"/>
      <c r="N163" s="137"/>
      <c r="O163" s="137"/>
      <c r="P163" s="137"/>
      <c r="Q163" s="137"/>
    </row>
    <row r="164" spans="2:17" x14ac:dyDescent="0.3">
      <c r="B164" s="173"/>
      <c r="C164" s="173"/>
      <c r="D164" s="20"/>
      <c r="E164" s="173"/>
      <c r="F164" s="173"/>
      <c r="G164" s="20"/>
      <c r="H164" s="173"/>
      <c r="I164" s="173"/>
      <c r="J164" s="137"/>
      <c r="K164" s="137"/>
      <c r="L164" s="137"/>
      <c r="M164" s="137"/>
      <c r="N164" s="137"/>
      <c r="O164" s="137"/>
      <c r="P164" s="137"/>
      <c r="Q164" s="137"/>
    </row>
    <row r="165" spans="2:17" x14ac:dyDescent="0.3">
      <c r="B165" s="173"/>
      <c r="C165" s="173"/>
      <c r="D165" s="20"/>
      <c r="E165" s="173"/>
      <c r="F165" s="173"/>
      <c r="G165" s="20"/>
      <c r="H165" s="173"/>
      <c r="I165" s="173"/>
      <c r="J165" s="137"/>
      <c r="K165" s="137"/>
      <c r="L165" s="137"/>
      <c r="M165" s="137"/>
      <c r="N165" s="137"/>
      <c r="O165" s="137"/>
      <c r="P165" s="137"/>
      <c r="Q165" s="137"/>
    </row>
    <row r="166" spans="2:17" x14ac:dyDescent="0.3">
      <c r="B166" s="173"/>
      <c r="C166" s="173"/>
      <c r="D166" s="20"/>
      <c r="E166" s="173"/>
      <c r="F166" s="173"/>
      <c r="G166" s="20"/>
      <c r="H166" s="173"/>
      <c r="I166" s="173"/>
      <c r="J166" s="137"/>
      <c r="K166" s="137"/>
      <c r="L166" s="137"/>
      <c r="M166" s="137"/>
      <c r="N166" s="137"/>
      <c r="O166" s="137"/>
      <c r="P166" s="137"/>
      <c r="Q166" s="137"/>
    </row>
    <row r="167" spans="2:17" x14ac:dyDescent="0.3">
      <c r="B167" s="173"/>
      <c r="C167" s="173"/>
      <c r="D167" s="20"/>
      <c r="E167" s="173"/>
      <c r="F167" s="173"/>
      <c r="G167" s="20"/>
      <c r="H167" s="173"/>
      <c r="I167" s="173"/>
      <c r="J167" s="137"/>
      <c r="K167" s="137"/>
      <c r="L167" s="137"/>
      <c r="M167" s="137"/>
      <c r="N167" s="137"/>
      <c r="O167" s="137"/>
      <c r="P167" s="137"/>
      <c r="Q167" s="137"/>
    </row>
    <row r="168" spans="2:17" x14ac:dyDescent="0.3">
      <c r="B168" s="173"/>
      <c r="C168" s="173"/>
      <c r="D168" s="20"/>
      <c r="E168" s="173"/>
      <c r="F168" s="173"/>
      <c r="G168" s="20"/>
      <c r="H168" s="173"/>
      <c r="I168" s="173"/>
      <c r="J168" s="137"/>
      <c r="K168" s="137"/>
      <c r="L168" s="137"/>
      <c r="M168" s="137"/>
      <c r="N168" s="137"/>
      <c r="O168" s="137"/>
      <c r="P168" s="137"/>
      <c r="Q168" s="137"/>
    </row>
    <row r="169" spans="2:17" x14ac:dyDescent="0.3">
      <c r="B169" s="173"/>
      <c r="C169" s="173"/>
      <c r="D169" s="20"/>
      <c r="E169" s="173"/>
      <c r="F169" s="173"/>
      <c r="G169" s="20"/>
      <c r="H169" s="173"/>
      <c r="I169" s="173"/>
      <c r="J169" s="137"/>
      <c r="K169" s="137"/>
      <c r="L169" s="137"/>
      <c r="M169" s="137"/>
      <c r="N169" s="137"/>
      <c r="O169" s="137"/>
      <c r="P169" s="137"/>
      <c r="Q169" s="137"/>
    </row>
    <row r="170" spans="2:17" x14ac:dyDescent="0.3">
      <c r="B170" s="173"/>
      <c r="C170" s="173"/>
      <c r="D170" s="20"/>
      <c r="E170" s="173"/>
      <c r="F170" s="173"/>
      <c r="G170" s="20"/>
      <c r="H170" s="173"/>
      <c r="I170" s="173"/>
      <c r="J170" s="137"/>
      <c r="K170" s="137"/>
      <c r="L170" s="137"/>
      <c r="M170" s="137"/>
      <c r="N170" s="137"/>
      <c r="O170" s="137"/>
      <c r="P170" s="137"/>
      <c r="Q170" s="137"/>
    </row>
    <row r="171" spans="2:17" x14ac:dyDescent="0.3">
      <c r="B171" s="173"/>
      <c r="C171" s="173"/>
      <c r="D171" s="20"/>
      <c r="E171" s="173"/>
      <c r="F171" s="173"/>
      <c r="G171" s="20"/>
      <c r="H171" s="173"/>
      <c r="I171" s="173"/>
      <c r="J171" s="137"/>
      <c r="K171" s="137"/>
      <c r="L171" s="137"/>
      <c r="M171" s="137"/>
      <c r="N171" s="137"/>
      <c r="O171" s="137"/>
      <c r="P171" s="137"/>
      <c r="Q171" s="137"/>
    </row>
    <row r="172" spans="2:17" x14ac:dyDescent="0.3">
      <c r="B172" s="173"/>
      <c r="C172" s="173"/>
      <c r="D172" s="20"/>
      <c r="E172" s="173"/>
      <c r="F172" s="173"/>
      <c r="G172" s="20"/>
      <c r="H172" s="173"/>
      <c r="I172" s="173"/>
      <c r="J172" s="137"/>
      <c r="K172" s="137"/>
      <c r="L172" s="137"/>
      <c r="M172" s="137"/>
      <c r="N172" s="137"/>
      <c r="O172" s="137"/>
      <c r="P172" s="137"/>
      <c r="Q172" s="137"/>
    </row>
    <row r="173" spans="2:17" x14ac:dyDescent="0.3">
      <c r="B173" s="173"/>
      <c r="C173" s="173"/>
      <c r="D173" s="20"/>
      <c r="E173" s="173"/>
      <c r="F173" s="173"/>
      <c r="G173" s="20"/>
      <c r="H173" s="173"/>
      <c r="I173" s="173"/>
      <c r="J173" s="137"/>
      <c r="K173" s="137"/>
      <c r="L173" s="137"/>
      <c r="M173" s="137"/>
      <c r="N173" s="137"/>
      <c r="O173" s="137"/>
      <c r="P173" s="137"/>
      <c r="Q173" s="137"/>
    </row>
    <row r="174" spans="2:17" x14ac:dyDescent="0.3">
      <c r="B174" s="173"/>
      <c r="C174" s="173"/>
      <c r="D174" s="20"/>
      <c r="E174" s="173"/>
      <c r="F174" s="173"/>
      <c r="G174" s="20"/>
      <c r="H174" s="173"/>
      <c r="I174" s="173"/>
      <c r="J174" s="137"/>
      <c r="K174" s="137"/>
      <c r="L174" s="137"/>
      <c r="M174" s="137"/>
      <c r="N174" s="137"/>
      <c r="O174" s="137"/>
      <c r="P174" s="137"/>
      <c r="Q174" s="137"/>
    </row>
    <row r="175" spans="2:17" x14ac:dyDescent="0.3">
      <c r="B175" s="173"/>
      <c r="C175" s="173"/>
      <c r="D175" s="20"/>
      <c r="E175" s="173"/>
      <c r="F175" s="173"/>
      <c r="G175" s="20"/>
      <c r="H175" s="173"/>
      <c r="I175" s="173"/>
      <c r="J175" s="137"/>
      <c r="K175" s="137"/>
      <c r="L175" s="137"/>
      <c r="M175" s="137"/>
      <c r="N175" s="137"/>
      <c r="O175" s="137"/>
      <c r="P175" s="137"/>
      <c r="Q175" s="137"/>
    </row>
    <row r="176" spans="2:17" x14ac:dyDescent="0.3">
      <c r="B176" s="173"/>
      <c r="C176" s="173"/>
      <c r="D176" s="20"/>
      <c r="E176" s="173"/>
      <c r="F176" s="173"/>
      <c r="G176" s="20"/>
      <c r="H176" s="173"/>
      <c r="I176" s="173"/>
      <c r="J176" s="137"/>
      <c r="K176" s="137"/>
      <c r="L176" s="137"/>
      <c r="M176" s="137"/>
      <c r="N176" s="137"/>
      <c r="O176" s="137"/>
      <c r="P176" s="137"/>
      <c r="Q176" s="137"/>
    </row>
    <row r="177" spans="2:17" x14ac:dyDescent="0.3">
      <c r="B177" s="173"/>
      <c r="C177" s="173"/>
      <c r="D177" s="20"/>
      <c r="E177" s="173"/>
      <c r="F177" s="173"/>
      <c r="G177" s="20"/>
      <c r="H177" s="173"/>
      <c r="I177" s="173"/>
      <c r="J177" s="137"/>
      <c r="K177" s="137"/>
      <c r="L177" s="137"/>
      <c r="M177" s="137"/>
      <c r="N177" s="137"/>
      <c r="O177" s="137"/>
      <c r="P177" s="137"/>
      <c r="Q177" s="137"/>
    </row>
    <row r="178" spans="2:17" x14ac:dyDescent="0.3">
      <c r="B178" s="173"/>
      <c r="C178" s="173"/>
      <c r="D178" s="20"/>
      <c r="E178" s="173"/>
      <c r="F178" s="173"/>
      <c r="G178" s="20"/>
      <c r="H178" s="173"/>
      <c r="I178" s="173"/>
      <c r="J178" s="137"/>
      <c r="K178" s="137"/>
      <c r="L178" s="137"/>
      <c r="M178" s="137"/>
      <c r="N178" s="137"/>
      <c r="O178" s="137"/>
      <c r="P178" s="137"/>
      <c r="Q178" s="137"/>
    </row>
    <row r="179" spans="2:17" x14ac:dyDescent="0.3">
      <c r="B179" s="173"/>
      <c r="C179" s="173"/>
      <c r="D179" s="20"/>
      <c r="E179" s="173"/>
      <c r="F179" s="173"/>
      <c r="G179" s="20"/>
      <c r="H179" s="173"/>
      <c r="I179" s="173"/>
      <c r="J179" s="137"/>
      <c r="K179" s="137"/>
      <c r="L179" s="137"/>
      <c r="M179" s="137"/>
      <c r="N179" s="137"/>
      <c r="O179" s="137"/>
      <c r="P179" s="137"/>
      <c r="Q179" s="137"/>
    </row>
    <row r="180" spans="2:17" x14ac:dyDescent="0.3">
      <c r="B180" s="173"/>
      <c r="C180" s="173"/>
      <c r="D180" s="20"/>
      <c r="E180" s="173"/>
      <c r="F180" s="173"/>
      <c r="G180" s="20"/>
      <c r="H180" s="173"/>
      <c r="I180" s="173"/>
      <c r="J180" s="137"/>
      <c r="K180" s="137"/>
      <c r="L180" s="137"/>
      <c r="M180" s="137"/>
      <c r="N180" s="137"/>
      <c r="O180" s="137"/>
      <c r="P180" s="137"/>
      <c r="Q180" s="137"/>
    </row>
    <row r="181" spans="2:17" x14ac:dyDescent="0.3">
      <c r="B181" s="173"/>
      <c r="C181" s="173"/>
      <c r="D181" s="20"/>
      <c r="E181" s="173"/>
      <c r="F181" s="173"/>
      <c r="G181" s="20"/>
      <c r="H181" s="173"/>
      <c r="I181" s="173"/>
      <c r="J181" s="137"/>
      <c r="K181" s="137"/>
      <c r="L181" s="137"/>
      <c r="M181" s="137"/>
      <c r="N181" s="137"/>
      <c r="O181" s="137"/>
      <c r="P181" s="137"/>
      <c r="Q181" s="137"/>
    </row>
    <row r="182" spans="2:17" x14ac:dyDescent="0.3">
      <c r="B182" s="173"/>
      <c r="C182" s="173"/>
      <c r="D182" s="20"/>
      <c r="E182" s="173"/>
      <c r="F182" s="173"/>
      <c r="G182" s="20"/>
      <c r="H182" s="173"/>
      <c r="I182" s="173"/>
      <c r="J182" s="137"/>
      <c r="K182" s="137"/>
      <c r="L182" s="137"/>
      <c r="M182" s="137"/>
      <c r="N182" s="137"/>
      <c r="O182" s="137"/>
      <c r="P182" s="137"/>
      <c r="Q182" s="137"/>
    </row>
    <row r="183" spans="2:17" x14ac:dyDescent="0.3">
      <c r="B183" s="173"/>
      <c r="C183" s="173"/>
      <c r="D183" s="20"/>
      <c r="E183" s="173"/>
      <c r="F183" s="173"/>
      <c r="G183" s="20"/>
      <c r="H183" s="173"/>
      <c r="I183" s="173"/>
      <c r="J183" s="137"/>
      <c r="K183" s="137"/>
      <c r="L183" s="137"/>
      <c r="M183" s="137"/>
      <c r="N183" s="137"/>
      <c r="O183" s="137"/>
      <c r="P183" s="137"/>
      <c r="Q183" s="137"/>
    </row>
    <row r="184" spans="2:17" x14ac:dyDescent="0.3">
      <c r="B184" s="173"/>
      <c r="C184" s="173"/>
      <c r="D184" s="20"/>
      <c r="E184" s="173"/>
      <c r="F184" s="173"/>
      <c r="G184" s="20"/>
      <c r="H184" s="173"/>
      <c r="I184" s="173"/>
      <c r="J184" s="137"/>
      <c r="K184" s="137"/>
      <c r="L184" s="137"/>
      <c r="M184" s="137"/>
      <c r="N184" s="137"/>
      <c r="O184" s="137"/>
      <c r="P184" s="137"/>
      <c r="Q184" s="137"/>
    </row>
    <row r="185" spans="2:17" x14ac:dyDescent="0.3">
      <c r="B185" s="173"/>
      <c r="C185" s="173"/>
      <c r="D185" s="20"/>
      <c r="E185" s="173"/>
      <c r="F185" s="173"/>
      <c r="G185" s="20"/>
      <c r="H185" s="173"/>
      <c r="I185" s="173"/>
      <c r="J185" s="137"/>
      <c r="K185" s="137"/>
      <c r="L185" s="137"/>
      <c r="M185" s="137"/>
      <c r="N185" s="137"/>
      <c r="O185" s="137"/>
      <c r="P185" s="137"/>
      <c r="Q185" s="137"/>
    </row>
    <row r="186" spans="2:17" x14ac:dyDescent="0.3">
      <c r="B186" s="173"/>
      <c r="C186" s="173"/>
      <c r="D186" s="20"/>
      <c r="E186" s="173"/>
      <c r="F186" s="173"/>
      <c r="G186" s="20"/>
      <c r="H186" s="173"/>
      <c r="I186" s="173"/>
      <c r="J186" s="137"/>
      <c r="K186" s="137"/>
      <c r="L186" s="137"/>
      <c r="M186" s="137"/>
      <c r="N186" s="137"/>
      <c r="O186" s="137"/>
      <c r="P186" s="137"/>
      <c r="Q186" s="137"/>
    </row>
    <row r="187" spans="2:17" x14ac:dyDescent="0.3">
      <c r="B187" s="173"/>
      <c r="C187" s="173"/>
      <c r="D187" s="20"/>
      <c r="E187" s="173"/>
      <c r="F187" s="173"/>
      <c r="G187" s="20"/>
      <c r="H187" s="173"/>
      <c r="I187" s="173"/>
      <c r="J187" s="137"/>
      <c r="K187" s="137"/>
      <c r="L187" s="137"/>
      <c r="M187" s="137"/>
      <c r="N187" s="137"/>
      <c r="O187" s="137"/>
      <c r="P187" s="137"/>
      <c r="Q187" s="137"/>
    </row>
    <row r="188" spans="2:17" x14ac:dyDescent="0.3">
      <c r="B188" s="173"/>
      <c r="C188" s="173"/>
      <c r="D188" s="20"/>
      <c r="E188" s="173"/>
      <c r="F188" s="173"/>
      <c r="G188" s="20"/>
      <c r="H188" s="173"/>
      <c r="I188" s="173"/>
      <c r="J188" s="137"/>
      <c r="K188" s="137"/>
      <c r="L188" s="137"/>
      <c r="M188" s="137"/>
      <c r="N188" s="137"/>
      <c r="O188" s="137"/>
      <c r="P188" s="137"/>
      <c r="Q188" s="137"/>
    </row>
    <row r="189" spans="2:17" x14ac:dyDescent="0.3">
      <c r="B189" s="173"/>
      <c r="C189" s="173"/>
      <c r="D189" s="20"/>
      <c r="E189" s="173"/>
      <c r="F189" s="173"/>
      <c r="G189" s="20"/>
      <c r="H189" s="173"/>
      <c r="I189" s="173"/>
      <c r="J189" s="137"/>
      <c r="K189" s="137"/>
      <c r="L189" s="137"/>
      <c r="M189" s="137"/>
      <c r="N189" s="137"/>
      <c r="O189" s="137"/>
      <c r="P189" s="137"/>
      <c r="Q189" s="137"/>
    </row>
    <row r="190" spans="2:17" x14ac:dyDescent="0.3">
      <c r="B190" s="173"/>
      <c r="C190" s="173"/>
      <c r="D190" s="20"/>
      <c r="E190" s="173"/>
      <c r="F190" s="173"/>
      <c r="G190" s="20"/>
      <c r="H190" s="173"/>
      <c r="I190" s="173"/>
      <c r="J190" s="137"/>
      <c r="K190" s="137"/>
      <c r="L190" s="137"/>
      <c r="M190" s="137"/>
      <c r="N190" s="137"/>
      <c r="O190" s="137"/>
      <c r="P190" s="137"/>
      <c r="Q190" s="137"/>
    </row>
    <row r="191" spans="2:17" x14ac:dyDescent="0.3">
      <c r="B191" s="173"/>
      <c r="C191" s="173"/>
      <c r="D191" s="20"/>
      <c r="E191" s="173"/>
      <c r="F191" s="173"/>
      <c r="G191" s="20"/>
      <c r="H191" s="173"/>
      <c r="I191" s="173"/>
      <c r="J191" s="137"/>
      <c r="K191" s="137"/>
      <c r="L191" s="137"/>
      <c r="M191" s="137"/>
      <c r="N191" s="137"/>
      <c r="O191" s="137"/>
      <c r="P191" s="137"/>
      <c r="Q191" s="137"/>
    </row>
    <row r="192" spans="2:17" x14ac:dyDescent="0.3">
      <c r="B192" s="173"/>
      <c r="C192" s="173"/>
      <c r="D192" s="20"/>
      <c r="E192" s="173"/>
      <c r="F192" s="173"/>
      <c r="G192" s="20"/>
      <c r="H192" s="173"/>
      <c r="I192" s="173"/>
      <c r="J192" s="137"/>
      <c r="K192" s="137"/>
      <c r="L192" s="137"/>
      <c r="M192" s="137"/>
      <c r="N192" s="137"/>
      <c r="O192" s="137"/>
      <c r="P192" s="137"/>
      <c r="Q192" s="137"/>
    </row>
    <row r="193" spans="2:17" x14ac:dyDescent="0.3">
      <c r="B193" s="173"/>
      <c r="C193" s="173"/>
      <c r="D193" s="20"/>
      <c r="E193" s="173"/>
      <c r="F193" s="173"/>
      <c r="G193" s="20"/>
      <c r="H193" s="173"/>
      <c r="I193" s="173"/>
      <c r="J193" s="137"/>
      <c r="K193" s="137"/>
      <c r="L193" s="137"/>
      <c r="M193" s="137"/>
      <c r="N193" s="137"/>
      <c r="O193" s="137"/>
      <c r="P193" s="137"/>
      <c r="Q193" s="137"/>
    </row>
    <row r="194" spans="2:17" x14ac:dyDescent="0.3">
      <c r="B194" s="173"/>
      <c r="C194" s="173"/>
      <c r="D194" s="20"/>
      <c r="E194" s="173"/>
      <c r="F194" s="173"/>
      <c r="G194" s="20"/>
      <c r="H194" s="173"/>
      <c r="I194" s="173"/>
      <c r="J194" s="137"/>
      <c r="K194" s="137"/>
      <c r="L194" s="137"/>
      <c r="M194" s="137"/>
      <c r="N194" s="137"/>
      <c r="O194" s="137"/>
      <c r="P194" s="137"/>
      <c r="Q194" s="137"/>
    </row>
    <row r="195" spans="2:17" x14ac:dyDescent="0.3">
      <c r="B195" s="173"/>
      <c r="C195" s="173"/>
      <c r="D195" s="20"/>
      <c r="E195" s="173"/>
      <c r="F195" s="173"/>
      <c r="G195" s="20"/>
      <c r="H195" s="173"/>
      <c r="I195" s="173"/>
      <c r="J195" s="137"/>
      <c r="K195" s="137"/>
      <c r="L195" s="137"/>
      <c r="M195" s="137"/>
      <c r="N195" s="137"/>
      <c r="O195" s="137"/>
      <c r="P195" s="137"/>
      <c r="Q195" s="137"/>
    </row>
    <row r="196" spans="2:17" x14ac:dyDescent="0.3">
      <c r="B196" s="173"/>
      <c r="C196" s="173"/>
      <c r="D196" s="20"/>
      <c r="E196" s="173"/>
      <c r="F196" s="173"/>
      <c r="G196" s="20"/>
      <c r="H196" s="173"/>
      <c r="I196" s="173"/>
      <c r="J196" s="137"/>
      <c r="K196" s="137"/>
      <c r="L196" s="137"/>
      <c r="M196" s="137"/>
      <c r="N196" s="137"/>
      <c r="O196" s="137"/>
      <c r="P196" s="137"/>
      <c r="Q196" s="137"/>
    </row>
    <row r="197" spans="2:17" x14ac:dyDescent="0.3">
      <c r="B197" s="173"/>
      <c r="C197" s="173"/>
      <c r="D197" s="20"/>
      <c r="E197" s="173"/>
      <c r="F197" s="173"/>
      <c r="G197" s="20"/>
      <c r="H197" s="173"/>
      <c r="I197" s="173"/>
      <c r="J197" s="137"/>
      <c r="K197" s="137"/>
      <c r="L197" s="137"/>
      <c r="M197" s="137"/>
      <c r="N197" s="137"/>
      <c r="O197" s="137"/>
      <c r="P197" s="137"/>
      <c r="Q197" s="137"/>
    </row>
    <row r="198" spans="2:17" x14ac:dyDescent="0.3">
      <c r="B198" s="173"/>
      <c r="C198" s="173"/>
      <c r="D198" s="20"/>
      <c r="E198" s="173"/>
      <c r="F198" s="173"/>
      <c r="G198" s="20"/>
      <c r="H198" s="173"/>
      <c r="I198" s="173"/>
      <c r="J198" s="137"/>
      <c r="K198" s="137"/>
      <c r="L198" s="137"/>
      <c r="M198" s="137"/>
      <c r="N198" s="137"/>
      <c r="O198" s="137"/>
      <c r="P198" s="137"/>
      <c r="Q198" s="137"/>
    </row>
    <row r="199" spans="2:17" x14ac:dyDescent="0.3">
      <c r="B199" s="173"/>
      <c r="C199" s="173"/>
      <c r="D199" s="20"/>
      <c r="E199" s="173"/>
      <c r="F199" s="173"/>
      <c r="G199" s="20"/>
      <c r="H199" s="173"/>
      <c r="I199" s="173"/>
      <c r="J199" s="137"/>
      <c r="K199" s="137"/>
      <c r="L199" s="137"/>
      <c r="M199" s="137"/>
      <c r="N199" s="137"/>
      <c r="O199" s="137"/>
      <c r="P199" s="137"/>
      <c r="Q199" s="137"/>
    </row>
    <row r="200" spans="2:17" x14ac:dyDescent="0.3">
      <c r="B200" s="173"/>
      <c r="C200" s="173"/>
      <c r="D200" s="20"/>
      <c r="E200" s="173"/>
      <c r="F200" s="173"/>
      <c r="G200" s="20"/>
      <c r="H200" s="173"/>
      <c r="I200" s="173"/>
      <c r="J200" s="137"/>
      <c r="K200" s="137"/>
      <c r="L200" s="137"/>
      <c r="M200" s="137"/>
      <c r="N200" s="137"/>
      <c r="O200" s="137"/>
      <c r="P200" s="137"/>
      <c r="Q200" s="137"/>
    </row>
    <row r="201" spans="2:17" x14ac:dyDescent="0.3">
      <c r="B201" s="173"/>
      <c r="C201" s="173"/>
      <c r="D201" s="20"/>
      <c r="E201" s="173"/>
      <c r="F201" s="173"/>
      <c r="G201" s="20"/>
      <c r="H201" s="173"/>
      <c r="I201" s="173"/>
      <c r="J201" s="137"/>
      <c r="K201" s="137"/>
      <c r="L201" s="137"/>
      <c r="M201" s="137"/>
      <c r="N201" s="137"/>
      <c r="O201" s="137"/>
      <c r="P201" s="137"/>
      <c r="Q201" s="137"/>
    </row>
    <row r="202" spans="2:17" x14ac:dyDescent="0.3">
      <c r="B202" s="173"/>
      <c r="C202" s="173"/>
      <c r="D202" s="20"/>
      <c r="E202" s="173"/>
      <c r="F202" s="173"/>
      <c r="G202" s="20"/>
      <c r="H202" s="173"/>
      <c r="I202" s="173"/>
      <c r="J202" s="137"/>
      <c r="K202" s="137"/>
      <c r="L202" s="137"/>
      <c r="M202" s="137"/>
      <c r="N202" s="137"/>
      <c r="O202" s="137"/>
      <c r="P202" s="137"/>
      <c r="Q202" s="137"/>
    </row>
    <row r="203" spans="2:17" x14ac:dyDescent="0.3">
      <c r="B203" s="173"/>
      <c r="C203" s="173"/>
      <c r="D203" s="20"/>
      <c r="E203" s="173"/>
      <c r="F203" s="173"/>
      <c r="G203" s="20"/>
      <c r="H203" s="173"/>
      <c r="I203" s="173"/>
      <c r="J203" s="137"/>
      <c r="K203" s="137"/>
      <c r="L203" s="137"/>
      <c r="M203" s="137"/>
      <c r="N203" s="137"/>
      <c r="O203" s="137"/>
      <c r="P203" s="137"/>
      <c r="Q203" s="137"/>
    </row>
    <row r="204" spans="2:17" x14ac:dyDescent="0.3">
      <c r="B204" s="173"/>
      <c r="C204" s="173"/>
      <c r="D204" s="20"/>
      <c r="E204" s="173"/>
      <c r="F204" s="173"/>
      <c r="G204" s="20"/>
      <c r="H204" s="173"/>
      <c r="I204" s="173"/>
      <c r="J204" s="137"/>
      <c r="K204" s="137"/>
      <c r="L204" s="137"/>
      <c r="M204" s="137"/>
      <c r="N204" s="137"/>
      <c r="O204" s="137"/>
      <c r="P204" s="137"/>
      <c r="Q204" s="137"/>
    </row>
    <row r="205" spans="2:17" x14ac:dyDescent="0.3">
      <c r="B205" s="173"/>
      <c r="C205" s="173"/>
      <c r="D205" s="20"/>
      <c r="E205" s="173"/>
      <c r="F205" s="173"/>
      <c r="G205" s="20"/>
      <c r="H205" s="173"/>
      <c r="I205" s="173"/>
      <c r="J205" s="137"/>
      <c r="K205" s="137"/>
      <c r="L205" s="137"/>
      <c r="M205" s="137"/>
      <c r="N205" s="137"/>
      <c r="O205" s="137"/>
      <c r="P205" s="137"/>
      <c r="Q205" s="137"/>
    </row>
    <row r="206" spans="2:17" x14ac:dyDescent="0.3">
      <c r="B206" s="173"/>
      <c r="C206" s="173"/>
      <c r="D206" s="20"/>
      <c r="E206" s="173"/>
      <c r="F206" s="173"/>
      <c r="G206" s="20"/>
      <c r="H206" s="173"/>
      <c r="I206" s="173"/>
      <c r="J206" s="137"/>
      <c r="K206" s="137"/>
      <c r="L206" s="137"/>
      <c r="M206" s="137"/>
      <c r="N206" s="137"/>
      <c r="O206" s="137"/>
      <c r="P206" s="137"/>
      <c r="Q206" s="137"/>
    </row>
    <row r="207" spans="2:17" x14ac:dyDescent="0.3">
      <c r="B207" s="173"/>
      <c r="C207" s="173"/>
      <c r="D207" s="20"/>
      <c r="E207" s="173"/>
      <c r="F207" s="173"/>
      <c r="G207" s="20"/>
      <c r="H207" s="173"/>
      <c r="I207" s="173"/>
      <c r="J207" s="137"/>
      <c r="K207" s="137"/>
      <c r="L207" s="137"/>
      <c r="M207" s="137"/>
      <c r="N207" s="137"/>
      <c r="O207" s="137"/>
      <c r="P207" s="137"/>
      <c r="Q207" s="137"/>
    </row>
    <row r="208" spans="2:17" x14ac:dyDescent="0.3">
      <c r="B208" s="173"/>
      <c r="C208" s="173"/>
      <c r="D208" s="20"/>
      <c r="E208" s="173"/>
      <c r="F208" s="173"/>
      <c r="G208" s="20"/>
      <c r="H208" s="173"/>
      <c r="I208" s="173"/>
      <c r="J208" s="137"/>
      <c r="K208" s="137"/>
      <c r="L208" s="137"/>
      <c r="M208" s="137"/>
      <c r="N208" s="137"/>
      <c r="O208" s="137"/>
      <c r="P208" s="137"/>
      <c r="Q208" s="137"/>
    </row>
    <row r="209" spans="2:17" x14ac:dyDescent="0.3">
      <c r="B209" s="173"/>
      <c r="C209" s="173"/>
      <c r="D209" s="20"/>
      <c r="E209" s="173"/>
      <c r="F209" s="173"/>
      <c r="G209" s="20"/>
      <c r="H209" s="173"/>
      <c r="I209" s="173"/>
      <c r="J209" s="137"/>
      <c r="K209" s="137"/>
      <c r="L209" s="137"/>
      <c r="M209" s="137"/>
      <c r="N209" s="137"/>
      <c r="O209" s="137"/>
      <c r="P209" s="137"/>
      <c r="Q209" s="137"/>
    </row>
    <row r="210" spans="2:17" x14ac:dyDescent="0.3">
      <c r="B210" s="173"/>
      <c r="C210" s="173"/>
      <c r="D210" s="20"/>
      <c r="E210" s="173"/>
      <c r="F210" s="173"/>
      <c r="G210" s="20"/>
      <c r="H210" s="173"/>
      <c r="I210" s="173"/>
      <c r="J210" s="137"/>
      <c r="K210" s="137"/>
      <c r="L210" s="137"/>
      <c r="M210" s="137"/>
      <c r="N210" s="137"/>
      <c r="O210" s="137"/>
      <c r="P210" s="137"/>
      <c r="Q210" s="137"/>
    </row>
    <row r="211" spans="2:17" x14ac:dyDescent="0.3">
      <c r="B211" s="173"/>
      <c r="C211" s="173"/>
      <c r="D211" s="20"/>
      <c r="E211" s="173"/>
      <c r="F211" s="173"/>
      <c r="G211" s="20"/>
      <c r="H211" s="173"/>
      <c r="I211" s="173"/>
      <c r="J211" s="137"/>
      <c r="K211" s="137"/>
      <c r="L211" s="137"/>
      <c r="M211" s="137"/>
      <c r="N211" s="137"/>
      <c r="O211" s="137"/>
      <c r="P211" s="137"/>
      <c r="Q211" s="137"/>
    </row>
    <row r="212" spans="2:17" x14ac:dyDescent="0.3">
      <c r="B212" s="173"/>
      <c r="C212" s="173"/>
      <c r="D212" s="20"/>
      <c r="E212" s="173"/>
      <c r="F212" s="173"/>
      <c r="G212" s="20"/>
      <c r="H212" s="173"/>
      <c r="I212" s="173"/>
      <c r="J212" s="137"/>
      <c r="K212" s="137"/>
      <c r="L212" s="137"/>
      <c r="M212" s="137"/>
      <c r="N212" s="137"/>
      <c r="O212" s="137"/>
      <c r="P212" s="137"/>
      <c r="Q212" s="137"/>
    </row>
    <row r="213" spans="2:17" x14ac:dyDescent="0.3">
      <c r="B213" s="173"/>
      <c r="C213" s="173"/>
      <c r="D213" s="20"/>
      <c r="E213" s="173"/>
      <c r="F213" s="173"/>
      <c r="G213" s="20"/>
      <c r="H213" s="173"/>
      <c r="I213" s="173"/>
      <c r="J213" s="137"/>
      <c r="K213" s="137"/>
      <c r="L213" s="137"/>
      <c r="M213" s="137"/>
      <c r="N213" s="137"/>
      <c r="O213" s="137"/>
      <c r="P213" s="137"/>
      <c r="Q213" s="137"/>
    </row>
    <row r="214" spans="2:17" x14ac:dyDescent="0.3">
      <c r="B214" s="173"/>
      <c r="C214" s="173"/>
      <c r="D214" s="20"/>
      <c r="E214" s="173"/>
      <c r="F214" s="173"/>
      <c r="G214" s="20"/>
      <c r="H214" s="173"/>
      <c r="I214" s="173"/>
      <c r="J214" s="137"/>
      <c r="K214" s="137"/>
      <c r="L214" s="137"/>
      <c r="M214" s="137"/>
      <c r="N214" s="137"/>
      <c r="O214" s="137"/>
      <c r="P214" s="137"/>
      <c r="Q214" s="137"/>
    </row>
    <row r="215" spans="2:17" x14ac:dyDescent="0.3">
      <c r="B215" s="173"/>
      <c r="C215" s="173"/>
      <c r="D215" s="20"/>
      <c r="E215" s="173"/>
      <c r="F215" s="173"/>
      <c r="G215" s="20"/>
      <c r="H215" s="173"/>
      <c r="I215" s="173"/>
      <c r="J215" s="137"/>
      <c r="K215" s="137"/>
      <c r="L215" s="137"/>
      <c r="M215" s="137"/>
      <c r="N215" s="137"/>
      <c r="O215" s="137"/>
      <c r="P215" s="137"/>
      <c r="Q215" s="137"/>
    </row>
    <row r="216" spans="2:17" x14ac:dyDescent="0.3">
      <c r="B216" s="173"/>
      <c r="C216" s="173"/>
      <c r="D216" s="20"/>
      <c r="E216" s="173"/>
      <c r="F216" s="173"/>
      <c r="G216" s="20"/>
      <c r="H216" s="173"/>
      <c r="I216" s="173"/>
      <c r="J216" s="137"/>
      <c r="K216" s="137"/>
      <c r="L216" s="137"/>
      <c r="M216" s="137"/>
      <c r="N216" s="137"/>
      <c r="O216" s="137"/>
      <c r="P216" s="137"/>
      <c r="Q216" s="137"/>
    </row>
    <row r="217" spans="2:17" x14ac:dyDescent="0.3">
      <c r="B217" s="173"/>
      <c r="C217" s="173"/>
      <c r="D217" s="20"/>
      <c r="E217" s="173"/>
      <c r="F217" s="173"/>
      <c r="G217" s="20"/>
      <c r="H217" s="173"/>
      <c r="I217" s="173"/>
      <c r="J217" s="137"/>
      <c r="K217" s="137"/>
      <c r="L217" s="137"/>
      <c r="M217" s="137"/>
      <c r="N217" s="137"/>
      <c r="O217" s="137"/>
      <c r="P217" s="137"/>
      <c r="Q217" s="137"/>
    </row>
    <row r="218" spans="2:17" x14ac:dyDescent="0.3">
      <c r="B218" s="173"/>
      <c r="C218" s="173"/>
      <c r="D218" s="20"/>
      <c r="E218" s="173"/>
      <c r="F218" s="173"/>
      <c r="G218" s="20"/>
      <c r="H218" s="173"/>
      <c r="I218" s="173"/>
      <c r="J218" s="137"/>
      <c r="K218" s="137"/>
      <c r="L218" s="137"/>
      <c r="M218" s="137"/>
      <c r="N218" s="137"/>
      <c r="O218" s="137"/>
      <c r="P218" s="137"/>
      <c r="Q218" s="137"/>
    </row>
    <row r="219" spans="2:17" x14ac:dyDescent="0.3">
      <c r="B219" s="173"/>
      <c r="C219" s="173"/>
      <c r="D219" s="20"/>
      <c r="E219" s="173"/>
      <c r="F219" s="173"/>
      <c r="G219" s="20"/>
      <c r="H219" s="173"/>
      <c r="I219" s="173"/>
      <c r="J219" s="137"/>
      <c r="K219" s="137"/>
      <c r="L219" s="137"/>
      <c r="M219" s="137"/>
      <c r="N219" s="137"/>
      <c r="O219" s="137"/>
      <c r="P219" s="137"/>
      <c r="Q219" s="137"/>
    </row>
    <row r="220" spans="2:17" x14ac:dyDescent="0.3">
      <c r="B220" s="173"/>
      <c r="C220" s="173"/>
      <c r="D220" s="20"/>
      <c r="E220" s="173"/>
      <c r="F220" s="173"/>
      <c r="G220" s="20"/>
      <c r="H220" s="173"/>
      <c r="I220" s="173"/>
      <c r="J220" s="137"/>
      <c r="K220" s="137"/>
      <c r="L220" s="137"/>
      <c r="M220" s="137"/>
      <c r="N220" s="137"/>
      <c r="O220" s="137"/>
      <c r="P220" s="137"/>
      <c r="Q220" s="137"/>
    </row>
    <row r="221" spans="2:17" x14ac:dyDescent="0.3">
      <c r="B221" s="173"/>
      <c r="C221" s="173"/>
      <c r="D221" s="20"/>
      <c r="E221" s="173"/>
      <c r="F221" s="173"/>
      <c r="G221" s="20"/>
      <c r="H221" s="173"/>
      <c r="I221" s="173"/>
      <c r="J221" s="137"/>
      <c r="K221" s="137"/>
      <c r="L221" s="137"/>
      <c r="M221" s="137"/>
      <c r="N221" s="137"/>
      <c r="O221" s="137"/>
      <c r="P221" s="137"/>
      <c r="Q221" s="137"/>
    </row>
    <row r="222" spans="2:17" x14ac:dyDescent="0.3">
      <c r="B222" s="173"/>
      <c r="C222" s="173"/>
      <c r="D222" s="20"/>
      <c r="E222" s="173"/>
      <c r="F222" s="173"/>
      <c r="G222" s="20"/>
      <c r="H222" s="173"/>
      <c r="I222" s="173"/>
      <c r="J222" s="137"/>
      <c r="K222" s="137"/>
      <c r="L222" s="137"/>
      <c r="M222" s="137"/>
      <c r="N222" s="137"/>
      <c r="O222" s="137"/>
      <c r="P222" s="137"/>
      <c r="Q222" s="137"/>
    </row>
    <row r="223" spans="2:17" x14ac:dyDescent="0.3">
      <c r="B223" s="173"/>
      <c r="C223" s="173"/>
      <c r="D223" s="20"/>
      <c r="E223" s="173"/>
      <c r="F223" s="173"/>
      <c r="G223" s="20"/>
      <c r="H223" s="173"/>
      <c r="I223" s="173"/>
      <c r="J223" s="137"/>
      <c r="K223" s="137"/>
      <c r="L223" s="137"/>
      <c r="M223" s="137"/>
      <c r="N223" s="137"/>
      <c r="O223" s="137"/>
      <c r="P223" s="137"/>
      <c r="Q223" s="137"/>
    </row>
    <row r="224" spans="2:17" x14ac:dyDescent="0.3">
      <c r="B224" s="173"/>
      <c r="C224" s="173"/>
      <c r="D224" s="20"/>
      <c r="E224" s="173"/>
      <c r="F224" s="173"/>
      <c r="G224" s="20"/>
      <c r="H224" s="173"/>
      <c r="I224" s="173"/>
      <c r="J224" s="137"/>
      <c r="K224" s="137"/>
      <c r="L224" s="137"/>
      <c r="M224" s="137"/>
      <c r="N224" s="137"/>
      <c r="O224" s="137"/>
      <c r="P224" s="137"/>
      <c r="Q224" s="137"/>
    </row>
    <row r="225" spans="2:17" x14ac:dyDescent="0.3">
      <c r="B225" s="173"/>
      <c r="C225" s="173"/>
      <c r="D225" s="20"/>
      <c r="E225" s="173"/>
      <c r="F225" s="173"/>
      <c r="G225" s="20"/>
      <c r="H225" s="173"/>
      <c r="I225" s="173"/>
      <c r="J225" s="137"/>
      <c r="K225" s="137"/>
      <c r="L225" s="137"/>
      <c r="M225" s="137"/>
      <c r="N225" s="137"/>
      <c r="O225" s="137"/>
      <c r="P225" s="137"/>
      <c r="Q225" s="137"/>
    </row>
    <row r="226" spans="2:17" x14ac:dyDescent="0.3">
      <c r="B226" s="173"/>
      <c r="C226" s="173"/>
      <c r="D226" s="20"/>
      <c r="E226" s="173"/>
      <c r="F226" s="173"/>
      <c r="G226" s="20"/>
      <c r="H226" s="173"/>
      <c r="I226" s="173"/>
      <c r="J226" s="137"/>
      <c r="K226" s="137"/>
      <c r="L226" s="137"/>
      <c r="M226" s="137"/>
      <c r="N226" s="137"/>
      <c r="O226" s="137"/>
      <c r="P226" s="137"/>
      <c r="Q226" s="137"/>
    </row>
    <row r="227" spans="2:17" x14ac:dyDescent="0.3">
      <c r="B227" s="173"/>
      <c r="C227" s="173"/>
      <c r="D227" s="20"/>
      <c r="E227" s="173"/>
      <c r="F227" s="173"/>
      <c r="G227" s="20"/>
      <c r="H227" s="173"/>
      <c r="I227" s="173"/>
      <c r="J227" s="137"/>
      <c r="K227" s="137"/>
      <c r="L227" s="137"/>
      <c r="M227" s="137"/>
      <c r="N227" s="137"/>
      <c r="O227" s="137"/>
      <c r="P227" s="137"/>
      <c r="Q227" s="137"/>
    </row>
    <row r="228" spans="2:17" x14ac:dyDescent="0.3">
      <c r="B228" s="173"/>
      <c r="C228" s="173"/>
      <c r="D228" s="20"/>
      <c r="E228" s="173"/>
      <c r="F228" s="173"/>
      <c r="G228" s="20"/>
      <c r="H228" s="173"/>
      <c r="I228" s="173"/>
      <c r="J228" s="137"/>
      <c r="K228" s="137"/>
      <c r="L228" s="137"/>
      <c r="M228" s="137"/>
      <c r="N228" s="137"/>
      <c r="O228" s="137"/>
      <c r="P228" s="137"/>
      <c r="Q228" s="137"/>
    </row>
    <row r="229" spans="2:17" x14ac:dyDescent="0.3">
      <c r="B229" s="173"/>
      <c r="C229" s="173"/>
      <c r="D229" s="20"/>
      <c r="E229" s="173"/>
      <c r="F229" s="173"/>
      <c r="G229" s="20"/>
      <c r="H229" s="173"/>
      <c r="I229" s="173"/>
      <c r="J229" s="137"/>
      <c r="K229" s="137"/>
      <c r="L229" s="137"/>
      <c r="M229" s="137"/>
      <c r="N229" s="137"/>
      <c r="O229" s="137"/>
      <c r="P229" s="137"/>
      <c r="Q229" s="137"/>
    </row>
    <row r="230" spans="2:17" x14ac:dyDescent="0.3">
      <c r="B230" s="173"/>
      <c r="C230" s="173"/>
      <c r="D230" s="20"/>
      <c r="E230" s="173"/>
      <c r="F230" s="173"/>
      <c r="G230" s="20"/>
      <c r="H230" s="173"/>
      <c r="I230" s="173"/>
      <c r="J230" s="137"/>
      <c r="K230" s="137"/>
      <c r="L230" s="137"/>
      <c r="M230" s="137"/>
      <c r="N230" s="137"/>
      <c r="O230" s="137"/>
      <c r="P230" s="137"/>
      <c r="Q230" s="137"/>
    </row>
    <row r="231" spans="2:17" x14ac:dyDescent="0.3">
      <c r="B231" s="173"/>
      <c r="C231" s="173"/>
      <c r="D231" s="20"/>
      <c r="E231" s="173"/>
      <c r="F231" s="173"/>
      <c r="G231" s="20"/>
      <c r="H231" s="173"/>
      <c r="I231" s="173"/>
      <c r="J231" s="137"/>
      <c r="K231" s="137"/>
      <c r="L231" s="137"/>
      <c r="M231" s="137"/>
      <c r="N231" s="137"/>
      <c r="O231" s="137"/>
      <c r="P231" s="137"/>
      <c r="Q231" s="137"/>
    </row>
    <row r="232" spans="2:17" x14ac:dyDescent="0.3">
      <c r="B232" s="173"/>
      <c r="C232" s="173"/>
      <c r="D232" s="20"/>
      <c r="E232" s="173"/>
      <c r="F232" s="173"/>
      <c r="G232" s="20"/>
      <c r="H232" s="173"/>
      <c r="I232" s="173"/>
      <c r="J232" s="137"/>
      <c r="K232" s="137"/>
      <c r="L232" s="137"/>
      <c r="M232" s="137"/>
      <c r="N232" s="137"/>
      <c r="O232" s="137"/>
      <c r="P232" s="137"/>
      <c r="Q232" s="137"/>
    </row>
    <row r="233" spans="2:17" x14ac:dyDescent="0.3">
      <c r="B233" s="173"/>
      <c r="C233" s="173"/>
      <c r="D233" s="20"/>
      <c r="E233" s="173"/>
      <c r="F233" s="173"/>
      <c r="G233" s="20"/>
      <c r="H233" s="173"/>
      <c r="I233" s="173"/>
      <c r="J233" s="137"/>
      <c r="K233" s="137"/>
      <c r="L233" s="137"/>
      <c r="M233" s="137"/>
      <c r="N233" s="137"/>
      <c r="O233" s="137"/>
      <c r="P233" s="137"/>
      <c r="Q233" s="137"/>
    </row>
    <row r="234" spans="2:17" x14ac:dyDescent="0.3">
      <c r="B234" s="173"/>
      <c r="C234" s="173"/>
      <c r="D234" s="20"/>
      <c r="E234" s="173"/>
      <c r="F234" s="173"/>
      <c r="G234" s="20"/>
      <c r="H234" s="173"/>
      <c r="I234" s="173"/>
      <c r="J234" s="137"/>
      <c r="K234" s="137"/>
      <c r="L234" s="137"/>
      <c r="M234" s="137"/>
      <c r="N234" s="137"/>
      <c r="O234" s="137"/>
      <c r="P234" s="137"/>
      <c r="Q234" s="137"/>
    </row>
    <row r="235" spans="2:17" x14ac:dyDescent="0.3">
      <c r="B235" s="173"/>
      <c r="C235" s="173"/>
      <c r="D235" s="20"/>
      <c r="E235" s="173"/>
      <c r="F235" s="173"/>
      <c r="G235" s="20"/>
      <c r="H235" s="173"/>
      <c r="I235" s="173"/>
      <c r="J235" s="137"/>
      <c r="K235" s="137"/>
      <c r="L235" s="137"/>
      <c r="M235" s="137"/>
      <c r="N235" s="137"/>
      <c r="O235" s="137"/>
      <c r="P235" s="137"/>
      <c r="Q235" s="137"/>
    </row>
    <row r="236" spans="2:17" x14ac:dyDescent="0.3">
      <c r="B236" s="173"/>
      <c r="C236" s="173"/>
      <c r="D236" s="20"/>
      <c r="E236" s="173"/>
      <c r="F236" s="173"/>
      <c r="G236" s="20"/>
      <c r="H236" s="173"/>
      <c r="I236" s="173"/>
      <c r="J236" s="137"/>
      <c r="K236" s="137"/>
      <c r="L236" s="137"/>
      <c r="M236" s="137"/>
      <c r="N236" s="137"/>
      <c r="O236" s="137"/>
      <c r="P236" s="137"/>
      <c r="Q236" s="137"/>
    </row>
    <row r="237" spans="2:17" x14ac:dyDescent="0.3">
      <c r="B237" s="173"/>
      <c r="C237" s="173"/>
      <c r="D237" s="20"/>
      <c r="E237" s="173"/>
      <c r="F237" s="173"/>
      <c r="G237" s="20"/>
      <c r="H237" s="173"/>
      <c r="I237" s="173"/>
      <c r="J237" s="137"/>
      <c r="K237" s="137"/>
      <c r="L237" s="137"/>
      <c r="M237" s="137"/>
      <c r="N237" s="137"/>
      <c r="O237" s="137"/>
      <c r="P237" s="137"/>
      <c r="Q237" s="137"/>
    </row>
    <row r="238" spans="2:17" x14ac:dyDescent="0.3">
      <c r="B238" s="173"/>
      <c r="C238" s="173"/>
      <c r="D238" s="20"/>
      <c r="E238" s="173"/>
      <c r="F238" s="173"/>
      <c r="G238" s="20"/>
      <c r="H238" s="173"/>
      <c r="I238" s="173"/>
      <c r="J238" s="137"/>
      <c r="K238" s="137"/>
      <c r="L238" s="137"/>
      <c r="M238" s="137"/>
      <c r="N238" s="137"/>
      <c r="O238" s="137"/>
      <c r="P238" s="137"/>
      <c r="Q238" s="137"/>
    </row>
    <row r="239" spans="2:17" x14ac:dyDescent="0.3">
      <c r="B239" s="173"/>
      <c r="C239" s="173"/>
      <c r="D239" s="20"/>
      <c r="E239" s="173"/>
      <c r="F239" s="173"/>
      <c r="G239" s="20"/>
      <c r="H239" s="173"/>
      <c r="I239" s="173"/>
      <c r="J239" s="137"/>
      <c r="K239" s="137"/>
      <c r="L239" s="137"/>
      <c r="M239" s="137"/>
      <c r="N239" s="137"/>
      <c r="O239" s="137"/>
      <c r="P239" s="137"/>
      <c r="Q239" s="137"/>
    </row>
    <row r="240" spans="2:17" x14ac:dyDescent="0.3">
      <c r="B240" s="173"/>
      <c r="C240" s="173"/>
      <c r="D240" s="20"/>
      <c r="E240" s="173"/>
      <c r="F240" s="173"/>
      <c r="G240" s="20"/>
      <c r="H240" s="173"/>
      <c r="I240" s="173"/>
      <c r="J240" s="137"/>
      <c r="K240" s="137"/>
      <c r="L240" s="137"/>
      <c r="M240" s="137"/>
      <c r="N240" s="137"/>
      <c r="O240" s="137"/>
      <c r="P240" s="137"/>
      <c r="Q240" s="137"/>
    </row>
    <row r="241" spans="2:17" x14ac:dyDescent="0.3">
      <c r="B241" s="173"/>
      <c r="C241" s="173"/>
      <c r="D241" s="20"/>
      <c r="E241" s="173"/>
      <c r="F241" s="173"/>
      <c r="G241" s="20"/>
      <c r="H241" s="173"/>
      <c r="I241" s="173"/>
      <c r="J241" s="137"/>
      <c r="K241" s="137"/>
      <c r="L241" s="137"/>
      <c r="M241" s="137"/>
      <c r="N241" s="137"/>
      <c r="O241" s="137"/>
      <c r="P241" s="137"/>
      <c r="Q241" s="137"/>
    </row>
    <row r="242" spans="2:17" x14ac:dyDescent="0.3">
      <c r="B242" s="173"/>
      <c r="C242" s="173"/>
      <c r="D242" s="20"/>
      <c r="E242" s="173"/>
      <c r="F242" s="173"/>
      <c r="G242" s="20"/>
      <c r="H242" s="173"/>
      <c r="I242" s="173"/>
      <c r="J242" s="137"/>
      <c r="K242" s="137"/>
      <c r="L242" s="137"/>
      <c r="M242" s="137"/>
      <c r="N242" s="137"/>
      <c r="O242" s="137"/>
      <c r="P242" s="137"/>
      <c r="Q242" s="137"/>
    </row>
    <row r="243" spans="2:17" x14ac:dyDescent="0.3">
      <c r="B243" s="173"/>
      <c r="C243" s="173"/>
      <c r="D243" s="20"/>
      <c r="E243" s="173"/>
      <c r="F243" s="173"/>
      <c r="G243" s="20"/>
      <c r="H243" s="173"/>
      <c r="I243" s="173"/>
      <c r="J243" s="137"/>
      <c r="K243" s="137"/>
      <c r="L243" s="137"/>
      <c r="M243" s="137"/>
      <c r="N243" s="137"/>
      <c r="O243" s="137"/>
      <c r="P243" s="137"/>
      <c r="Q243" s="137"/>
    </row>
    <row r="244" spans="2:17" x14ac:dyDescent="0.3">
      <c r="B244" s="173"/>
      <c r="C244" s="173"/>
      <c r="D244" s="20"/>
      <c r="E244" s="173"/>
      <c r="F244" s="173"/>
      <c r="G244" s="20"/>
      <c r="H244" s="173"/>
      <c r="I244" s="173"/>
      <c r="J244" s="137"/>
      <c r="K244" s="137"/>
      <c r="L244" s="137"/>
      <c r="M244" s="137"/>
      <c r="N244" s="137"/>
      <c r="O244" s="137"/>
      <c r="P244" s="137"/>
      <c r="Q244" s="137"/>
    </row>
    <row r="245" spans="2:17" x14ac:dyDescent="0.3">
      <c r="B245" s="173"/>
      <c r="C245" s="173"/>
      <c r="D245" s="20"/>
      <c r="E245" s="173"/>
      <c r="F245" s="173"/>
      <c r="G245" s="20"/>
      <c r="H245" s="173"/>
      <c r="I245" s="173"/>
      <c r="J245" s="137"/>
      <c r="K245" s="137"/>
      <c r="L245" s="137"/>
      <c r="M245" s="137"/>
      <c r="N245" s="137"/>
      <c r="O245" s="137"/>
      <c r="P245" s="137"/>
      <c r="Q245" s="137"/>
    </row>
    <row r="246" spans="2:17" x14ac:dyDescent="0.3">
      <c r="B246" s="173"/>
      <c r="C246" s="173"/>
      <c r="D246" s="20"/>
      <c r="E246" s="173"/>
      <c r="F246" s="173"/>
      <c r="G246" s="20"/>
      <c r="H246" s="173"/>
      <c r="I246" s="173"/>
      <c r="J246" s="137"/>
      <c r="K246" s="137"/>
      <c r="L246" s="137"/>
      <c r="M246" s="137"/>
      <c r="N246" s="137"/>
      <c r="O246" s="137"/>
      <c r="P246" s="137"/>
      <c r="Q246" s="137"/>
    </row>
    <row r="247" spans="2:17" x14ac:dyDescent="0.3">
      <c r="B247" s="173"/>
      <c r="C247" s="173"/>
      <c r="D247" s="20"/>
      <c r="E247" s="173"/>
      <c r="F247" s="173"/>
      <c r="G247" s="20"/>
      <c r="H247" s="173"/>
      <c r="I247" s="173"/>
      <c r="J247" s="137"/>
      <c r="K247" s="137"/>
      <c r="L247" s="137"/>
      <c r="M247" s="137"/>
      <c r="N247" s="137"/>
      <c r="O247" s="137"/>
      <c r="P247" s="137"/>
      <c r="Q247" s="137"/>
    </row>
  </sheetData>
  <mergeCells count="4">
    <mergeCell ref="B5:D5"/>
    <mergeCell ref="E5:G5"/>
    <mergeCell ref="A2:I2"/>
    <mergeCell ref="B1:E1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91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indexed="57"/>
    <outlinePr applyStyles="1" summaryBelow="0"/>
    <pageSetUpPr fitToPage="1"/>
  </sheetPr>
  <dimension ref="A1:O180"/>
  <sheetViews>
    <sheetView tabSelected="1" workbookViewId="0">
      <selection activeCell="A55" sqref="A55"/>
    </sheetView>
  </sheetViews>
  <sheetFormatPr defaultColWidth="9.1796875" defaultRowHeight="10.5" outlineLevelRow="3" x14ac:dyDescent="0.25"/>
  <cols>
    <col min="1" max="1" width="52" style="179" customWidth="1"/>
    <col min="2" max="10" width="16.26953125" style="216" customWidth="1"/>
    <col min="11" max="16384" width="9.1796875" style="179"/>
  </cols>
  <sheetData>
    <row r="1" spans="1:15" s="150" customFormat="1" ht="18.5" x14ac:dyDescent="0.3">
      <c r="A1" s="5"/>
      <c r="B1" s="5"/>
      <c r="C1" s="5"/>
      <c r="D1" s="5"/>
      <c r="E1" s="5"/>
      <c r="F1" s="5"/>
      <c r="G1" s="5"/>
      <c r="H1" s="5"/>
      <c r="I1" s="5"/>
      <c r="J1" s="5"/>
    </row>
    <row r="2" spans="1:15" s="150" customFormat="1" ht="18.5" x14ac:dyDescent="0.3">
      <c r="A2" s="5" t="str">
        <f>IF(REPORT_LANG="UKR","Державний та гарантований державою борг України за поточний рік","State debt and State guaranteed debt of  Ukraine for the current year")</f>
        <v>Державний та гарантований державою борг України за поточний рік</v>
      </c>
      <c r="B2" s="5"/>
      <c r="C2" s="5"/>
      <c r="D2" s="5"/>
      <c r="E2" s="5"/>
      <c r="F2" s="5"/>
      <c r="G2" s="5"/>
      <c r="H2" s="5"/>
      <c r="I2" s="5"/>
      <c r="J2" s="5"/>
      <c r="K2" s="187"/>
      <c r="L2" s="187"/>
      <c r="M2" s="187"/>
      <c r="N2" s="187"/>
      <c r="O2" s="187"/>
    </row>
    <row r="3" spans="1:15" s="150" customFormat="1" ht="13" x14ac:dyDescent="0.3">
      <c r="A3" s="121"/>
      <c r="B3" s="186"/>
      <c r="C3" s="186"/>
      <c r="D3" s="186"/>
      <c r="E3" s="186"/>
      <c r="F3" s="186"/>
      <c r="G3" s="186"/>
      <c r="H3" s="186"/>
      <c r="I3" s="186"/>
      <c r="J3" s="186"/>
    </row>
    <row r="4" spans="1:15" s="140" customFormat="1" ht="13" x14ac:dyDescent="0.3">
      <c r="B4" s="175"/>
      <c r="C4" s="175"/>
      <c r="D4" s="175"/>
      <c r="E4" s="175"/>
      <c r="F4" s="175"/>
      <c r="G4" s="175"/>
      <c r="H4" s="175"/>
      <c r="I4" s="175"/>
      <c r="J4" s="175" t="str">
        <f>VALUAH</f>
        <v>млрд. грн</v>
      </c>
    </row>
    <row r="5" spans="1:15" s="111" customFormat="1" ht="13" x14ac:dyDescent="0.25">
      <c r="A5" s="126"/>
      <c r="B5" s="257">
        <v>45291</v>
      </c>
      <c r="C5" s="257">
        <v>45322</v>
      </c>
      <c r="D5" s="257">
        <v>45351</v>
      </c>
      <c r="E5" s="257">
        <v>45382</v>
      </c>
      <c r="F5" s="257">
        <v>45412</v>
      </c>
      <c r="G5" s="257">
        <v>45443</v>
      </c>
      <c r="H5" s="257">
        <v>45473</v>
      </c>
      <c r="I5" s="257">
        <v>45504</v>
      </c>
      <c r="J5" s="257">
        <v>45535</v>
      </c>
    </row>
    <row r="6" spans="1:15" s="130" customFormat="1" ht="31" x14ac:dyDescent="0.25">
      <c r="A6" s="24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98">
        <f t="shared" ref="B6:J6" si="0">B$85+B$7</f>
        <v>5519.5057194943993</v>
      </c>
      <c r="C6" s="98">
        <f t="shared" si="0"/>
        <v>5487.917502460271</v>
      </c>
      <c r="D6" s="98">
        <f t="shared" si="0"/>
        <v>5489.9451869411196</v>
      </c>
      <c r="E6" s="98">
        <f t="shared" si="0"/>
        <v>5924.2538039275987</v>
      </c>
      <c r="F6" s="98">
        <f t="shared" si="0"/>
        <v>6010.58517705345</v>
      </c>
      <c r="G6" s="98">
        <f t="shared" si="0"/>
        <v>6115.2635422013891</v>
      </c>
      <c r="H6" s="98">
        <f t="shared" si="0"/>
        <v>6167.9268968383894</v>
      </c>
      <c r="I6" s="98">
        <f t="shared" si="0"/>
        <v>6373.848049261519</v>
      </c>
      <c r="J6" s="98">
        <f t="shared" si="0"/>
        <v>6371.6876154330603</v>
      </c>
    </row>
    <row r="7" spans="1:15" s="224" customFormat="1" ht="14.5" x14ac:dyDescent="0.25">
      <c r="A7" s="148" t="s">
        <v>68</v>
      </c>
      <c r="B7" s="96">
        <f t="shared" ref="B7:J7" si="1">B$8+B$44</f>
        <v>5188.0907415274296</v>
      </c>
      <c r="C7" s="96">
        <f t="shared" si="1"/>
        <v>5154.342103280761</v>
      </c>
      <c r="D7" s="96">
        <f t="shared" si="1"/>
        <v>5167.2531379974098</v>
      </c>
      <c r="E7" s="96">
        <f t="shared" si="1"/>
        <v>5612.5548101356389</v>
      </c>
      <c r="F7" s="96">
        <f t="shared" si="1"/>
        <v>5699.54362534547</v>
      </c>
      <c r="G7" s="96">
        <f t="shared" si="1"/>
        <v>5797.763292530859</v>
      </c>
      <c r="H7" s="96">
        <f t="shared" si="1"/>
        <v>5850.150291919419</v>
      </c>
      <c r="I7" s="96">
        <f t="shared" si="1"/>
        <v>6050.0594724281591</v>
      </c>
      <c r="J7" s="96">
        <f t="shared" si="1"/>
        <v>6078.8694286145201</v>
      </c>
    </row>
    <row r="8" spans="1:15" s="223" customFormat="1" ht="14.5" outlineLevel="1" x14ac:dyDescent="0.25">
      <c r="A8" s="95" t="s">
        <v>51</v>
      </c>
      <c r="B8" s="102">
        <f t="shared" ref="B8:J8" si="2">B$9+B$42</f>
        <v>1587.6975846597604</v>
      </c>
      <c r="C8" s="102">
        <f t="shared" si="2"/>
        <v>1602.6442239495602</v>
      </c>
      <c r="D8" s="102">
        <f t="shared" si="2"/>
        <v>1598.39206778476</v>
      </c>
      <c r="E8" s="102">
        <f t="shared" si="2"/>
        <v>1617.7963423828598</v>
      </c>
      <c r="F8" s="102">
        <f t="shared" si="2"/>
        <v>1643.4805234000398</v>
      </c>
      <c r="G8" s="102">
        <f t="shared" si="2"/>
        <v>1636.3022215191397</v>
      </c>
      <c r="H8" s="102">
        <f t="shared" si="2"/>
        <v>1642.5815651403395</v>
      </c>
      <c r="I8" s="102">
        <f t="shared" si="2"/>
        <v>1671.2709845805191</v>
      </c>
      <c r="J8" s="102">
        <f t="shared" si="2"/>
        <v>1680.4406755469192</v>
      </c>
    </row>
    <row r="9" spans="1:15" s="132" customFormat="1" ht="13" outlineLevel="2" x14ac:dyDescent="0.25">
      <c r="A9" s="176" t="s">
        <v>200</v>
      </c>
      <c r="B9" s="74">
        <f t="shared" ref="B9:J9" si="3">SUM(B$10:B$41)</f>
        <v>1586.1105543895005</v>
      </c>
      <c r="C9" s="74">
        <f t="shared" si="3"/>
        <v>1601.0571936793003</v>
      </c>
      <c r="D9" s="74">
        <f t="shared" si="3"/>
        <v>1596.8050375145001</v>
      </c>
      <c r="E9" s="74">
        <f t="shared" si="3"/>
        <v>1616.2093121125999</v>
      </c>
      <c r="F9" s="74">
        <f t="shared" si="3"/>
        <v>1641.9265562603998</v>
      </c>
      <c r="G9" s="74">
        <f t="shared" si="3"/>
        <v>1634.7482543794997</v>
      </c>
      <c r="H9" s="74">
        <f t="shared" si="3"/>
        <v>1641.0275980006995</v>
      </c>
      <c r="I9" s="74">
        <f t="shared" si="3"/>
        <v>1669.7500805714992</v>
      </c>
      <c r="J9" s="74">
        <f t="shared" si="3"/>
        <v>1678.9197715378994</v>
      </c>
    </row>
    <row r="10" spans="1:15" s="195" customFormat="1" ht="13" outlineLevel="3" x14ac:dyDescent="0.25">
      <c r="A10" s="109" t="s">
        <v>146</v>
      </c>
      <c r="B10" s="46">
        <v>75.401431000000002</v>
      </c>
      <c r="C10" s="46">
        <v>75.401431000000002</v>
      </c>
      <c r="D10" s="46">
        <v>75.401431000000002</v>
      </c>
      <c r="E10" s="46">
        <v>73.401431000000002</v>
      </c>
      <c r="F10" s="46">
        <v>70.901431000000002</v>
      </c>
      <c r="G10" s="46">
        <v>70.901431000000002</v>
      </c>
      <c r="H10" s="46">
        <v>70.901431000000002</v>
      </c>
      <c r="I10" s="46">
        <v>70.901431000000002</v>
      </c>
      <c r="J10" s="46">
        <v>70.901431000000002</v>
      </c>
    </row>
    <row r="11" spans="1:15" ht="13" outlineLevel="3" x14ac:dyDescent="0.3">
      <c r="A11" s="234" t="s">
        <v>210</v>
      </c>
      <c r="B11" s="252">
        <v>17.533000000000001</v>
      </c>
      <c r="C11" s="252">
        <v>17.533000000000001</v>
      </c>
      <c r="D11" s="252">
        <v>17.533000000000001</v>
      </c>
      <c r="E11" s="252">
        <v>17.533000000000001</v>
      </c>
      <c r="F11" s="252">
        <v>17.533000000000001</v>
      </c>
      <c r="G11" s="252">
        <v>17.533000000000001</v>
      </c>
      <c r="H11" s="252">
        <v>17.533000000000001</v>
      </c>
      <c r="I11" s="252">
        <v>17.533000000000001</v>
      </c>
      <c r="J11" s="252">
        <v>17.533000000000001</v>
      </c>
      <c r="K11" s="164"/>
      <c r="L11" s="164"/>
      <c r="M11" s="164"/>
    </row>
    <row r="12" spans="1:15" ht="13" outlineLevel="3" x14ac:dyDescent="0.3">
      <c r="A12" s="234" t="s">
        <v>31</v>
      </c>
      <c r="B12" s="252">
        <v>124.26256048570001</v>
      </c>
      <c r="C12" s="252">
        <v>125.7688936253</v>
      </c>
      <c r="D12" s="252">
        <v>126.4881585361</v>
      </c>
      <c r="E12" s="252">
        <v>118.54101703960001</v>
      </c>
      <c r="F12" s="252">
        <v>119.3335019732</v>
      </c>
      <c r="G12" s="252">
        <v>86.814149702500004</v>
      </c>
      <c r="H12" s="252">
        <v>74.041408310199998</v>
      </c>
      <c r="I12" s="252">
        <v>74.787155294599998</v>
      </c>
      <c r="J12" s="252">
        <v>75.103642996999994</v>
      </c>
      <c r="K12" s="164"/>
      <c r="L12" s="164"/>
      <c r="M12" s="164"/>
    </row>
    <row r="13" spans="1:15" ht="13" outlineLevel="3" x14ac:dyDescent="0.3">
      <c r="A13" s="234" t="s">
        <v>35</v>
      </c>
      <c r="B13" s="252">
        <v>50</v>
      </c>
      <c r="C13" s="252">
        <v>50</v>
      </c>
      <c r="D13" s="252">
        <v>50</v>
      </c>
      <c r="E13" s="252">
        <v>50</v>
      </c>
      <c r="F13" s="252">
        <v>50</v>
      </c>
      <c r="G13" s="252">
        <v>50</v>
      </c>
      <c r="H13" s="252">
        <v>50</v>
      </c>
      <c r="I13" s="252">
        <v>50</v>
      </c>
      <c r="J13" s="252">
        <v>50</v>
      </c>
      <c r="K13" s="164"/>
      <c r="L13" s="164"/>
      <c r="M13" s="164"/>
    </row>
    <row r="14" spans="1:15" ht="13" outlineLevel="3" x14ac:dyDescent="0.3">
      <c r="A14" s="234" t="s">
        <v>87</v>
      </c>
      <c r="B14" s="252">
        <v>33.700001</v>
      </c>
      <c r="C14" s="252">
        <v>33.700001</v>
      </c>
      <c r="D14" s="252">
        <v>33.700001</v>
      </c>
      <c r="E14" s="252">
        <v>33.700001</v>
      </c>
      <c r="F14" s="252">
        <v>33.700001</v>
      </c>
      <c r="G14" s="252">
        <v>33.700001</v>
      </c>
      <c r="H14" s="252">
        <v>33.700001</v>
      </c>
      <c r="I14" s="252">
        <v>33.700001</v>
      </c>
      <c r="J14" s="252">
        <v>33.700001</v>
      </c>
      <c r="K14" s="164"/>
      <c r="L14" s="164"/>
      <c r="M14" s="164"/>
    </row>
    <row r="15" spans="1:15" ht="13" outlineLevel="3" x14ac:dyDescent="0.3">
      <c r="A15" s="234" t="s">
        <v>137</v>
      </c>
      <c r="B15" s="252">
        <v>46.9</v>
      </c>
      <c r="C15" s="252">
        <v>46.9</v>
      </c>
      <c r="D15" s="252">
        <v>46.9</v>
      </c>
      <c r="E15" s="252">
        <v>46.9</v>
      </c>
      <c r="F15" s="252">
        <v>46.9</v>
      </c>
      <c r="G15" s="252">
        <v>46.9</v>
      </c>
      <c r="H15" s="252">
        <v>46.9</v>
      </c>
      <c r="I15" s="252">
        <v>46.9</v>
      </c>
      <c r="J15" s="252">
        <v>46.9</v>
      </c>
      <c r="K15" s="164"/>
      <c r="L15" s="164"/>
      <c r="M15" s="164"/>
    </row>
    <row r="16" spans="1:15" ht="13" outlineLevel="3" x14ac:dyDescent="0.3">
      <c r="A16" s="234" t="s">
        <v>201</v>
      </c>
      <c r="B16" s="252">
        <v>237.101957</v>
      </c>
      <c r="C16" s="252">
        <v>237.101957</v>
      </c>
      <c r="D16" s="252">
        <v>237.101957</v>
      </c>
      <c r="E16" s="252">
        <v>237.101957</v>
      </c>
      <c r="F16" s="252">
        <v>237.101957</v>
      </c>
      <c r="G16" s="252">
        <v>237.101957</v>
      </c>
      <c r="H16" s="252">
        <v>237.101957</v>
      </c>
      <c r="I16" s="252">
        <v>237.101957</v>
      </c>
      <c r="J16" s="252">
        <v>237.101957</v>
      </c>
      <c r="K16" s="164"/>
      <c r="L16" s="164"/>
      <c r="M16" s="164"/>
    </row>
    <row r="17" spans="1:13" ht="13" outlineLevel="3" x14ac:dyDescent="0.3">
      <c r="A17" s="234" t="s">
        <v>27</v>
      </c>
      <c r="B17" s="252">
        <v>12.097744</v>
      </c>
      <c r="C17" s="252">
        <v>12.097744</v>
      </c>
      <c r="D17" s="252">
        <v>12.097744</v>
      </c>
      <c r="E17" s="252">
        <v>12.097744</v>
      </c>
      <c r="F17" s="252">
        <v>12.097744</v>
      </c>
      <c r="G17" s="252">
        <v>12.097744</v>
      </c>
      <c r="H17" s="252">
        <v>12.097744</v>
      </c>
      <c r="I17" s="252">
        <v>12.097744</v>
      </c>
      <c r="J17" s="252">
        <v>12.097744</v>
      </c>
      <c r="K17" s="164"/>
      <c r="L17" s="164"/>
      <c r="M17" s="164"/>
    </row>
    <row r="18" spans="1:13" ht="13" outlineLevel="3" x14ac:dyDescent="0.3">
      <c r="A18" s="234" t="s">
        <v>79</v>
      </c>
      <c r="B18" s="252">
        <v>27.097743999999999</v>
      </c>
      <c r="C18" s="252">
        <v>27.097743999999999</v>
      </c>
      <c r="D18" s="252">
        <v>27.097743999999999</v>
      </c>
      <c r="E18" s="252">
        <v>27.097743999999999</v>
      </c>
      <c r="F18" s="252">
        <v>27.097743999999999</v>
      </c>
      <c r="G18" s="252">
        <v>27.097743999999999</v>
      </c>
      <c r="H18" s="252">
        <v>27.097743999999999</v>
      </c>
      <c r="I18" s="252">
        <v>27.097743999999999</v>
      </c>
      <c r="J18" s="252">
        <v>27.097743999999999</v>
      </c>
      <c r="K18" s="164"/>
      <c r="L18" s="164"/>
      <c r="M18" s="164"/>
    </row>
    <row r="19" spans="1:13" ht="13" outlineLevel="3" x14ac:dyDescent="0.3">
      <c r="A19" s="234" t="s">
        <v>171</v>
      </c>
      <c r="B19" s="252">
        <v>57.311411851499997</v>
      </c>
      <c r="C19" s="252">
        <v>62.757375618099999</v>
      </c>
      <c r="D19" s="252">
        <v>92.266492978399995</v>
      </c>
      <c r="E19" s="252">
        <v>103.58555607300001</v>
      </c>
      <c r="F19" s="252">
        <v>118.8786462872</v>
      </c>
      <c r="G19" s="252">
        <v>138.75929667700001</v>
      </c>
      <c r="H19" s="252">
        <v>164.70196469050001</v>
      </c>
      <c r="I19" s="252">
        <v>193.2987472769</v>
      </c>
      <c r="J19" s="252">
        <v>177.4603875409</v>
      </c>
      <c r="K19" s="164"/>
      <c r="L19" s="164"/>
      <c r="M19" s="164"/>
    </row>
    <row r="20" spans="1:13" ht="13" outlineLevel="3" x14ac:dyDescent="0.3">
      <c r="A20" s="234" t="s">
        <v>130</v>
      </c>
      <c r="B20" s="252">
        <v>12.097744</v>
      </c>
      <c r="C20" s="252">
        <v>12.097744</v>
      </c>
      <c r="D20" s="252">
        <v>12.097744</v>
      </c>
      <c r="E20" s="252">
        <v>12.097744</v>
      </c>
      <c r="F20" s="252">
        <v>12.097744</v>
      </c>
      <c r="G20" s="252">
        <v>12.097744</v>
      </c>
      <c r="H20" s="252">
        <v>12.097744</v>
      </c>
      <c r="I20" s="252">
        <v>12.097744</v>
      </c>
      <c r="J20" s="252">
        <v>12.097744</v>
      </c>
      <c r="K20" s="164"/>
      <c r="L20" s="164"/>
      <c r="M20" s="164"/>
    </row>
    <row r="21" spans="1:13" ht="13" outlineLevel="3" x14ac:dyDescent="0.3">
      <c r="A21" s="234" t="s">
        <v>196</v>
      </c>
      <c r="B21" s="252">
        <v>12.097744</v>
      </c>
      <c r="C21" s="252">
        <v>12.097744</v>
      </c>
      <c r="D21" s="252">
        <v>12.097744</v>
      </c>
      <c r="E21" s="252">
        <v>12.097744</v>
      </c>
      <c r="F21" s="252">
        <v>12.097744</v>
      </c>
      <c r="G21" s="252">
        <v>12.097744</v>
      </c>
      <c r="H21" s="252">
        <v>12.097744</v>
      </c>
      <c r="I21" s="252">
        <v>12.097744</v>
      </c>
      <c r="J21" s="252">
        <v>12.097744</v>
      </c>
      <c r="K21" s="164"/>
      <c r="L21" s="164"/>
      <c r="M21" s="164"/>
    </row>
    <row r="22" spans="1:13" ht="13" outlineLevel="3" x14ac:dyDescent="0.3">
      <c r="A22" s="234" t="s">
        <v>224</v>
      </c>
      <c r="B22" s="252">
        <v>192.71749500000001</v>
      </c>
      <c r="C22" s="252">
        <v>200.342615</v>
      </c>
      <c r="D22" s="252">
        <v>198.543251</v>
      </c>
      <c r="E22" s="252">
        <v>210.36363299999999</v>
      </c>
      <c r="F22" s="252">
        <v>213.41722100000001</v>
      </c>
      <c r="G22" s="252">
        <v>227.41722100000001</v>
      </c>
      <c r="H22" s="252">
        <v>221.12035700000001</v>
      </c>
      <c r="I22" s="252">
        <v>228.36064500000001</v>
      </c>
      <c r="J22" s="252">
        <v>231.05220800000001</v>
      </c>
      <c r="K22" s="164"/>
      <c r="L22" s="164"/>
      <c r="M22" s="164"/>
    </row>
    <row r="23" spans="1:13" ht="13" outlineLevel="3" x14ac:dyDescent="0.3">
      <c r="A23" s="234" t="s">
        <v>154</v>
      </c>
      <c r="B23" s="252">
        <v>12.097744</v>
      </c>
      <c r="C23" s="252">
        <v>12.097744</v>
      </c>
      <c r="D23" s="252">
        <v>12.097744</v>
      </c>
      <c r="E23" s="252">
        <v>12.097744</v>
      </c>
      <c r="F23" s="252">
        <v>12.097744</v>
      </c>
      <c r="G23" s="252">
        <v>12.097744</v>
      </c>
      <c r="H23" s="252">
        <v>12.097744</v>
      </c>
      <c r="I23" s="252">
        <v>12.097744</v>
      </c>
      <c r="J23" s="252">
        <v>12.097744</v>
      </c>
      <c r="K23" s="164"/>
      <c r="L23" s="164"/>
      <c r="M23" s="164"/>
    </row>
    <row r="24" spans="1:13" ht="13" outlineLevel="3" x14ac:dyDescent="0.3">
      <c r="A24" s="234" t="s">
        <v>216</v>
      </c>
      <c r="B24" s="252">
        <v>12.097744</v>
      </c>
      <c r="C24" s="252">
        <v>12.097744</v>
      </c>
      <c r="D24" s="252">
        <v>12.097744</v>
      </c>
      <c r="E24" s="252">
        <v>12.097744</v>
      </c>
      <c r="F24" s="252">
        <v>12.097744</v>
      </c>
      <c r="G24" s="252">
        <v>12.097744</v>
      </c>
      <c r="H24" s="252">
        <v>12.097744</v>
      </c>
      <c r="I24" s="252">
        <v>12.097744</v>
      </c>
      <c r="J24" s="252">
        <v>12.097744</v>
      </c>
      <c r="K24" s="164"/>
      <c r="L24" s="164"/>
      <c r="M24" s="164"/>
    </row>
    <row r="25" spans="1:13" ht="13" outlineLevel="3" x14ac:dyDescent="0.3">
      <c r="A25" s="234" t="s">
        <v>39</v>
      </c>
      <c r="B25" s="252">
        <v>12.097744</v>
      </c>
      <c r="C25" s="252">
        <v>12.097744</v>
      </c>
      <c r="D25" s="252">
        <v>12.097744</v>
      </c>
      <c r="E25" s="252">
        <v>12.097744</v>
      </c>
      <c r="F25" s="252">
        <v>12.097744</v>
      </c>
      <c r="G25" s="252">
        <v>12.097744</v>
      </c>
      <c r="H25" s="252">
        <v>12.097744</v>
      </c>
      <c r="I25" s="252">
        <v>12.097744</v>
      </c>
      <c r="J25" s="252">
        <v>12.097744</v>
      </c>
      <c r="K25" s="164"/>
      <c r="L25" s="164"/>
      <c r="M25" s="164"/>
    </row>
    <row r="26" spans="1:13" ht="13" outlineLevel="3" x14ac:dyDescent="0.3">
      <c r="A26" s="234" t="s">
        <v>92</v>
      </c>
      <c r="B26" s="252">
        <v>12.097744</v>
      </c>
      <c r="C26" s="252">
        <v>12.097744</v>
      </c>
      <c r="D26" s="252">
        <v>12.097744</v>
      </c>
      <c r="E26" s="252">
        <v>12.097744</v>
      </c>
      <c r="F26" s="252">
        <v>12.097744</v>
      </c>
      <c r="G26" s="252">
        <v>12.097744</v>
      </c>
      <c r="H26" s="252">
        <v>12.097744</v>
      </c>
      <c r="I26" s="252">
        <v>12.097744</v>
      </c>
      <c r="J26" s="252">
        <v>12.097744</v>
      </c>
      <c r="K26" s="164"/>
      <c r="L26" s="164"/>
      <c r="M26" s="164"/>
    </row>
    <row r="27" spans="1:13" ht="13" outlineLevel="3" x14ac:dyDescent="0.3">
      <c r="A27" s="234" t="s">
        <v>80</v>
      </c>
      <c r="B27" s="252">
        <v>12.097744</v>
      </c>
      <c r="C27" s="252">
        <v>12.097744</v>
      </c>
      <c r="D27" s="252">
        <v>12.097744</v>
      </c>
      <c r="E27" s="252">
        <v>12.097744</v>
      </c>
      <c r="F27" s="252">
        <v>12.097744</v>
      </c>
      <c r="G27" s="252">
        <v>12.097744</v>
      </c>
      <c r="H27" s="252">
        <v>12.097744</v>
      </c>
      <c r="I27" s="252">
        <v>12.097744</v>
      </c>
      <c r="J27" s="252">
        <v>12.097744</v>
      </c>
      <c r="K27" s="164"/>
      <c r="L27" s="164"/>
      <c r="M27" s="164"/>
    </row>
    <row r="28" spans="1:13" ht="13" outlineLevel="3" x14ac:dyDescent="0.3">
      <c r="A28" s="234" t="s">
        <v>131</v>
      </c>
      <c r="B28" s="252">
        <v>12.097744</v>
      </c>
      <c r="C28" s="252">
        <v>12.097744</v>
      </c>
      <c r="D28" s="252">
        <v>12.097744</v>
      </c>
      <c r="E28" s="252">
        <v>12.097744</v>
      </c>
      <c r="F28" s="252">
        <v>12.097744</v>
      </c>
      <c r="G28" s="252">
        <v>12.097744</v>
      </c>
      <c r="H28" s="252">
        <v>12.097744</v>
      </c>
      <c r="I28" s="252">
        <v>12.097744</v>
      </c>
      <c r="J28" s="252">
        <v>12.097744</v>
      </c>
      <c r="K28" s="164"/>
      <c r="L28" s="164"/>
      <c r="M28" s="164"/>
    </row>
    <row r="29" spans="1:13" ht="13" outlineLevel="3" x14ac:dyDescent="0.3">
      <c r="A29" s="234" t="s">
        <v>197</v>
      </c>
      <c r="B29" s="252">
        <v>12.097744</v>
      </c>
      <c r="C29" s="252">
        <v>12.097744</v>
      </c>
      <c r="D29" s="252">
        <v>12.097744</v>
      </c>
      <c r="E29" s="252">
        <v>12.097744</v>
      </c>
      <c r="F29" s="252">
        <v>12.097744</v>
      </c>
      <c r="G29" s="252">
        <v>12.097744</v>
      </c>
      <c r="H29" s="252">
        <v>12.097744</v>
      </c>
      <c r="I29" s="252">
        <v>12.097744</v>
      </c>
      <c r="J29" s="252">
        <v>12.097744</v>
      </c>
      <c r="K29" s="164"/>
      <c r="L29" s="164"/>
      <c r="M29" s="164"/>
    </row>
    <row r="30" spans="1:13" ht="13" outlineLevel="3" x14ac:dyDescent="0.3">
      <c r="A30" s="234" t="s">
        <v>20</v>
      </c>
      <c r="B30" s="252">
        <v>12.097744</v>
      </c>
      <c r="C30" s="252">
        <v>12.097744</v>
      </c>
      <c r="D30" s="252">
        <v>12.097744</v>
      </c>
      <c r="E30" s="252">
        <v>12.097744</v>
      </c>
      <c r="F30" s="252">
        <v>12.097744</v>
      </c>
      <c r="G30" s="252">
        <v>12.097744</v>
      </c>
      <c r="H30" s="252">
        <v>12.097744</v>
      </c>
      <c r="I30" s="252">
        <v>12.097744</v>
      </c>
      <c r="J30" s="252">
        <v>12.097744</v>
      </c>
      <c r="K30" s="164"/>
      <c r="L30" s="164"/>
      <c r="M30" s="164"/>
    </row>
    <row r="31" spans="1:13" ht="13" outlineLevel="3" x14ac:dyDescent="0.3">
      <c r="A31" s="234" t="s">
        <v>75</v>
      </c>
      <c r="B31" s="252">
        <v>12.097744</v>
      </c>
      <c r="C31" s="252">
        <v>12.097744</v>
      </c>
      <c r="D31" s="252">
        <v>12.097744</v>
      </c>
      <c r="E31" s="252">
        <v>12.097744</v>
      </c>
      <c r="F31" s="252">
        <v>12.097744</v>
      </c>
      <c r="G31" s="252">
        <v>12.097744</v>
      </c>
      <c r="H31" s="252">
        <v>12.097744</v>
      </c>
      <c r="I31" s="252">
        <v>12.097744</v>
      </c>
      <c r="J31" s="252">
        <v>12.097744</v>
      </c>
      <c r="K31" s="164"/>
      <c r="L31" s="164"/>
      <c r="M31" s="164"/>
    </row>
    <row r="32" spans="1:13" ht="13" outlineLevel="3" x14ac:dyDescent="0.3">
      <c r="A32" s="234" t="s">
        <v>126</v>
      </c>
      <c r="B32" s="252">
        <v>12.097744</v>
      </c>
      <c r="C32" s="252">
        <v>12.097744</v>
      </c>
      <c r="D32" s="252">
        <v>12.097744</v>
      </c>
      <c r="E32" s="252">
        <v>12.097744</v>
      </c>
      <c r="F32" s="252">
        <v>12.097744</v>
      </c>
      <c r="G32" s="252">
        <v>12.097744</v>
      </c>
      <c r="H32" s="252">
        <v>12.097744</v>
      </c>
      <c r="I32" s="252">
        <v>12.097744</v>
      </c>
      <c r="J32" s="252">
        <v>12.097744</v>
      </c>
      <c r="K32" s="164"/>
      <c r="L32" s="164"/>
      <c r="M32" s="164"/>
    </row>
    <row r="33" spans="1:13" ht="13" outlineLevel="3" x14ac:dyDescent="0.3">
      <c r="A33" s="234" t="s">
        <v>46</v>
      </c>
      <c r="B33" s="252">
        <v>126.120059</v>
      </c>
      <c r="C33" s="252">
        <v>129.381271</v>
      </c>
      <c r="D33" s="252">
        <v>131.93364500000001</v>
      </c>
      <c r="E33" s="252">
        <v>138.14561599999999</v>
      </c>
      <c r="F33" s="252">
        <v>147.22369699999999</v>
      </c>
      <c r="G33" s="252">
        <v>161.22369699999999</v>
      </c>
      <c r="H33" s="252">
        <v>169.22369699999999</v>
      </c>
      <c r="I33" s="252">
        <v>158.991153</v>
      </c>
      <c r="J33" s="252">
        <v>180.991153</v>
      </c>
      <c r="K33" s="164"/>
      <c r="L33" s="164"/>
      <c r="M33" s="164"/>
    </row>
    <row r="34" spans="1:13" ht="13" outlineLevel="3" x14ac:dyDescent="0.3">
      <c r="A34" s="234" t="s">
        <v>93</v>
      </c>
      <c r="B34" s="252">
        <v>257.09775100000002</v>
      </c>
      <c r="C34" s="252">
        <v>257.09775100000002</v>
      </c>
      <c r="D34" s="252">
        <v>257.09775100000002</v>
      </c>
      <c r="E34" s="252">
        <v>257.09775100000002</v>
      </c>
      <c r="F34" s="252">
        <v>257.09775100000002</v>
      </c>
      <c r="G34" s="252">
        <v>257.09775100000002</v>
      </c>
      <c r="H34" s="252">
        <v>257.09775100000002</v>
      </c>
      <c r="I34" s="252">
        <v>257.09775100000002</v>
      </c>
      <c r="J34" s="252">
        <v>257.09775100000002</v>
      </c>
      <c r="K34" s="164"/>
      <c r="L34" s="164"/>
      <c r="M34" s="164"/>
    </row>
    <row r="35" spans="1:13" ht="13" outlineLevel="3" x14ac:dyDescent="0.3">
      <c r="A35" s="234" t="s">
        <v>97</v>
      </c>
      <c r="B35" s="252">
        <v>22.5396</v>
      </c>
      <c r="C35" s="252">
        <v>22.5396</v>
      </c>
      <c r="D35" s="252">
        <v>22.5396</v>
      </c>
      <c r="E35" s="252">
        <v>22.5396</v>
      </c>
      <c r="F35" s="252">
        <v>22.5396</v>
      </c>
      <c r="G35" s="252">
        <v>0</v>
      </c>
      <c r="H35" s="252">
        <v>6.4062809999999999</v>
      </c>
      <c r="I35" s="252">
        <v>8.7784899999999997</v>
      </c>
      <c r="J35" s="252">
        <v>8.7784899999999997</v>
      </c>
      <c r="K35" s="164"/>
      <c r="L35" s="164"/>
      <c r="M35" s="164"/>
    </row>
    <row r="36" spans="1:13" ht="13" outlineLevel="3" x14ac:dyDescent="0.3">
      <c r="A36" s="234" t="s">
        <v>158</v>
      </c>
      <c r="B36" s="252">
        <v>41.069235999999997</v>
      </c>
      <c r="C36" s="252">
        <v>41.069235999999997</v>
      </c>
      <c r="D36" s="252">
        <v>41.069235999999997</v>
      </c>
      <c r="E36" s="252">
        <v>41.069235999999997</v>
      </c>
      <c r="F36" s="252">
        <v>41.069235999999997</v>
      </c>
      <c r="G36" s="252">
        <v>41.069235999999997</v>
      </c>
      <c r="H36" s="252">
        <v>41.069235999999997</v>
      </c>
      <c r="I36" s="252">
        <v>41.069235999999997</v>
      </c>
      <c r="J36" s="252">
        <v>41.069235999999997</v>
      </c>
      <c r="K36" s="164"/>
      <c r="L36" s="164"/>
      <c r="M36" s="164"/>
    </row>
    <row r="37" spans="1:13" ht="13" outlineLevel="3" x14ac:dyDescent="0.3">
      <c r="A37" s="234" t="s">
        <v>218</v>
      </c>
      <c r="B37" s="252">
        <v>41.080407000000001</v>
      </c>
      <c r="C37" s="252">
        <v>41.080407000000001</v>
      </c>
      <c r="D37" s="252">
        <v>41.080407000000001</v>
      </c>
      <c r="E37" s="252">
        <v>41.080407000000001</v>
      </c>
      <c r="F37" s="252">
        <v>41.080407000000001</v>
      </c>
      <c r="G37" s="252">
        <v>41.080407000000001</v>
      </c>
      <c r="H37" s="252">
        <v>41.080407000000001</v>
      </c>
      <c r="I37" s="252">
        <v>41.080407000000001</v>
      </c>
      <c r="J37" s="252">
        <v>41.080407000000001</v>
      </c>
      <c r="K37" s="164"/>
      <c r="L37" s="164"/>
      <c r="M37" s="164"/>
    </row>
    <row r="38" spans="1:13" ht="13" outlineLevel="3" x14ac:dyDescent="0.3">
      <c r="A38" s="234" t="s">
        <v>42</v>
      </c>
      <c r="B38" s="252">
        <v>17.781690999999999</v>
      </c>
      <c r="C38" s="252">
        <v>17.781690999999999</v>
      </c>
      <c r="D38" s="252">
        <v>17.781690999999999</v>
      </c>
      <c r="E38" s="252">
        <v>17.781690999999999</v>
      </c>
      <c r="F38" s="252">
        <v>17.781690999999999</v>
      </c>
      <c r="G38" s="252">
        <v>17.781690999999999</v>
      </c>
      <c r="H38" s="252">
        <v>17.781690999999999</v>
      </c>
      <c r="I38" s="252">
        <v>17.781690999999999</v>
      </c>
      <c r="J38" s="252">
        <v>17.781690999999999</v>
      </c>
      <c r="K38" s="164"/>
      <c r="L38" s="164"/>
      <c r="M38" s="164"/>
    </row>
    <row r="39" spans="1:13" ht="13" outlineLevel="3" x14ac:dyDescent="0.3">
      <c r="A39" s="234" t="s">
        <v>95</v>
      </c>
      <c r="B39" s="252">
        <v>2.5</v>
      </c>
      <c r="C39" s="252">
        <v>2.5</v>
      </c>
      <c r="D39" s="252">
        <v>2.5</v>
      </c>
      <c r="E39" s="252">
        <v>2.5</v>
      </c>
      <c r="F39" s="252">
        <v>2.5</v>
      </c>
      <c r="G39" s="252">
        <v>2.5</v>
      </c>
      <c r="H39" s="252">
        <v>2.5</v>
      </c>
      <c r="I39" s="252">
        <v>2.5</v>
      </c>
      <c r="J39" s="252">
        <v>2.5</v>
      </c>
      <c r="K39" s="164"/>
      <c r="L39" s="164"/>
      <c r="M39" s="164"/>
    </row>
    <row r="40" spans="1:13" ht="13" outlineLevel="3" x14ac:dyDescent="0.3">
      <c r="A40" s="234" t="s">
        <v>199</v>
      </c>
      <c r="B40" s="252">
        <v>45.625538052300001</v>
      </c>
      <c r="C40" s="252">
        <v>45.233548435899998</v>
      </c>
      <c r="D40" s="252">
        <v>15</v>
      </c>
      <c r="E40" s="252">
        <v>15</v>
      </c>
      <c r="F40" s="252">
        <v>15</v>
      </c>
      <c r="G40" s="252">
        <v>15</v>
      </c>
      <c r="H40" s="252">
        <v>0</v>
      </c>
      <c r="I40" s="252">
        <v>0</v>
      </c>
      <c r="J40" s="252">
        <v>0</v>
      </c>
      <c r="K40" s="164"/>
      <c r="L40" s="164"/>
      <c r="M40" s="164"/>
    </row>
    <row r="41" spans="1:13" ht="13" outlineLevel="3" x14ac:dyDescent="0.3">
      <c r="A41" s="234" t="s">
        <v>147</v>
      </c>
      <c r="B41" s="252">
        <v>13</v>
      </c>
      <c r="C41" s="252">
        <v>10.5</v>
      </c>
      <c r="D41" s="252">
        <v>5.5</v>
      </c>
      <c r="E41" s="252">
        <v>5.5</v>
      </c>
      <c r="F41" s="252">
        <v>5.5</v>
      </c>
      <c r="G41" s="252">
        <v>5.5</v>
      </c>
      <c r="H41" s="252">
        <v>5.5</v>
      </c>
      <c r="I41" s="252">
        <v>5.5</v>
      </c>
      <c r="J41" s="252">
        <v>5.5</v>
      </c>
      <c r="K41" s="164"/>
      <c r="L41" s="164"/>
      <c r="M41" s="164"/>
    </row>
    <row r="42" spans="1:13" ht="13" outlineLevel="2" x14ac:dyDescent="0.3">
      <c r="A42" s="69" t="s">
        <v>118</v>
      </c>
      <c r="B42" s="56">
        <f t="shared" ref="B42:J42" si="4">SUM(B$43:B$43)</f>
        <v>1.5870302702600001</v>
      </c>
      <c r="C42" s="56">
        <f t="shared" si="4"/>
        <v>1.5870302702600001</v>
      </c>
      <c r="D42" s="56">
        <f t="shared" si="4"/>
        <v>1.5870302702600001</v>
      </c>
      <c r="E42" s="56">
        <f t="shared" si="4"/>
        <v>1.5870302702600001</v>
      </c>
      <c r="F42" s="56">
        <f t="shared" si="4"/>
        <v>1.5539671396400001</v>
      </c>
      <c r="G42" s="56">
        <f t="shared" si="4"/>
        <v>1.5539671396400001</v>
      </c>
      <c r="H42" s="56">
        <f t="shared" si="4"/>
        <v>1.5539671396400001</v>
      </c>
      <c r="I42" s="56">
        <f t="shared" si="4"/>
        <v>1.5209040090199999</v>
      </c>
      <c r="J42" s="56">
        <f t="shared" si="4"/>
        <v>1.5209040090199999</v>
      </c>
      <c r="K42" s="164"/>
      <c r="L42" s="164"/>
      <c r="M42" s="164"/>
    </row>
    <row r="43" spans="1:13" ht="13" outlineLevel="3" x14ac:dyDescent="0.3">
      <c r="A43" s="234" t="s">
        <v>30</v>
      </c>
      <c r="B43" s="252">
        <v>1.5870302702600001</v>
      </c>
      <c r="C43" s="252">
        <v>1.5870302702600001</v>
      </c>
      <c r="D43" s="252">
        <v>1.5870302702600001</v>
      </c>
      <c r="E43" s="252">
        <v>1.5870302702600001</v>
      </c>
      <c r="F43" s="252">
        <v>1.5539671396400001</v>
      </c>
      <c r="G43" s="252">
        <v>1.5539671396400001</v>
      </c>
      <c r="H43" s="252">
        <v>1.5539671396400001</v>
      </c>
      <c r="I43" s="252">
        <v>1.5209040090199999</v>
      </c>
      <c r="J43" s="252">
        <v>1.5209040090199999</v>
      </c>
      <c r="K43" s="164"/>
      <c r="L43" s="164"/>
      <c r="M43" s="164"/>
    </row>
    <row r="44" spans="1:13" ht="14.5" outlineLevel="1" x14ac:dyDescent="0.35">
      <c r="A44" s="14" t="s">
        <v>62</v>
      </c>
      <c r="B44" s="235">
        <f t="shared" ref="B44:J44" si="5">B$45+B$54+B$64+B$66+B$73+B$81+B$83</f>
        <v>3600.3931568676694</v>
      </c>
      <c r="C44" s="235">
        <f t="shared" si="5"/>
        <v>3551.6978793312005</v>
      </c>
      <c r="D44" s="235">
        <f t="shared" si="5"/>
        <v>3568.8610702126493</v>
      </c>
      <c r="E44" s="235">
        <f t="shared" si="5"/>
        <v>3994.7584677527793</v>
      </c>
      <c r="F44" s="235">
        <f t="shared" si="5"/>
        <v>4056.0631019454299</v>
      </c>
      <c r="G44" s="235">
        <f t="shared" si="5"/>
        <v>4161.4610710117195</v>
      </c>
      <c r="H44" s="235">
        <f t="shared" si="5"/>
        <v>4207.56872677908</v>
      </c>
      <c r="I44" s="235">
        <f t="shared" si="5"/>
        <v>4378.7884878476398</v>
      </c>
      <c r="J44" s="235">
        <f t="shared" si="5"/>
        <v>4398.4287530676011</v>
      </c>
      <c r="K44" s="164"/>
      <c r="L44" s="164"/>
      <c r="M44" s="164"/>
    </row>
    <row r="45" spans="1:13" ht="13" outlineLevel="2" x14ac:dyDescent="0.3">
      <c r="A45" s="69" t="s">
        <v>177</v>
      </c>
      <c r="B45" s="56">
        <f t="shared" ref="B45:J45" si="6">SUM(B$46:B$53)</f>
        <v>2252.5797122582298</v>
      </c>
      <c r="C45" s="56">
        <f t="shared" si="6"/>
        <v>2217.7179727264302</v>
      </c>
      <c r="D45" s="56">
        <f t="shared" si="6"/>
        <v>2227.5529111010201</v>
      </c>
      <c r="E45" s="56">
        <f t="shared" si="6"/>
        <v>2554.5693694696997</v>
      </c>
      <c r="F45" s="56">
        <f t="shared" si="6"/>
        <v>2604.3797493532197</v>
      </c>
      <c r="G45" s="56">
        <f t="shared" si="6"/>
        <v>2677.2195717945101</v>
      </c>
      <c r="H45" s="56">
        <f t="shared" si="6"/>
        <v>2727.8843560546702</v>
      </c>
      <c r="I45" s="56">
        <f t="shared" si="6"/>
        <v>2877.0260684258601</v>
      </c>
      <c r="J45" s="56">
        <f t="shared" si="6"/>
        <v>3062.7549033411201</v>
      </c>
      <c r="K45" s="164"/>
      <c r="L45" s="164"/>
      <c r="M45" s="164"/>
    </row>
    <row r="46" spans="1:13" ht="13" outlineLevel="3" x14ac:dyDescent="0.3">
      <c r="A46" s="234" t="s">
        <v>109</v>
      </c>
      <c r="B46" s="252">
        <v>0.25340819184000002</v>
      </c>
      <c r="C46" s="252">
        <v>0.24666351221999999</v>
      </c>
      <c r="D46" s="252">
        <v>0.24793812099000001</v>
      </c>
      <c r="E46" s="252">
        <v>0.24164522787000001</v>
      </c>
      <c r="F46" s="252">
        <v>0.39962747907000001</v>
      </c>
      <c r="G46" s="252">
        <v>0.41203931583999998</v>
      </c>
      <c r="H46" s="252">
        <v>0.40769108239000001</v>
      </c>
      <c r="I46" s="252">
        <v>0.41769089088</v>
      </c>
      <c r="J46" s="252">
        <v>0.42978770641000003</v>
      </c>
      <c r="K46" s="164"/>
      <c r="L46" s="164"/>
      <c r="M46" s="164"/>
    </row>
    <row r="47" spans="1:13" ht="13" outlineLevel="3" x14ac:dyDescent="0.3">
      <c r="A47" s="234" t="s">
        <v>230</v>
      </c>
      <c r="B47" s="252">
        <v>0</v>
      </c>
      <c r="C47" s="252">
        <v>0</v>
      </c>
      <c r="D47" s="252">
        <v>0</v>
      </c>
      <c r="E47" s="252">
        <v>0</v>
      </c>
      <c r="F47" s="252">
        <v>0</v>
      </c>
      <c r="G47" s="252">
        <v>0</v>
      </c>
      <c r="H47" s="252">
        <v>0</v>
      </c>
      <c r="I47" s="252">
        <v>0</v>
      </c>
      <c r="J47" s="252">
        <v>3.1993149999999999</v>
      </c>
      <c r="K47" s="164"/>
      <c r="L47" s="164"/>
      <c r="M47" s="164"/>
    </row>
    <row r="48" spans="1:13" ht="13" outlineLevel="3" x14ac:dyDescent="0.3">
      <c r="A48" s="234" t="s">
        <v>53</v>
      </c>
      <c r="B48" s="252">
        <v>7.3589337960099996</v>
      </c>
      <c r="C48" s="252">
        <v>7.1630693671500003</v>
      </c>
      <c r="D48" s="252">
        <v>7.2000838039100001</v>
      </c>
      <c r="E48" s="252">
        <v>7.3458738626000004</v>
      </c>
      <c r="F48" s="252">
        <v>6.9813972608499997</v>
      </c>
      <c r="G48" s="252">
        <v>6.0675658653299998</v>
      </c>
      <c r="H48" s="252">
        <v>5.8527493243800004</v>
      </c>
      <c r="I48" s="252">
        <v>5.9963050088100003</v>
      </c>
      <c r="J48" s="252">
        <v>6.1745186743899998</v>
      </c>
      <c r="K48" s="164"/>
      <c r="L48" s="164"/>
      <c r="M48" s="164"/>
    </row>
    <row r="49" spans="1:13" ht="13" outlineLevel="3" x14ac:dyDescent="0.3">
      <c r="A49" s="234" t="s">
        <v>98</v>
      </c>
      <c r="B49" s="252">
        <v>115.07812630904</v>
      </c>
      <c r="C49" s="252">
        <v>112.0152218031</v>
      </c>
      <c r="D49" s="252">
        <v>112.12524442188</v>
      </c>
      <c r="E49" s="252">
        <v>114.99705868738</v>
      </c>
      <c r="F49" s="252">
        <v>115.26546710188001</v>
      </c>
      <c r="G49" s="252">
        <v>118.23262721198</v>
      </c>
      <c r="H49" s="252">
        <v>116.95879096132001</v>
      </c>
      <c r="I49" s="252">
        <v>119.82754517503</v>
      </c>
      <c r="J49" s="252">
        <v>122.77904939731</v>
      </c>
      <c r="K49" s="164"/>
      <c r="L49" s="164"/>
      <c r="M49" s="164"/>
    </row>
    <row r="50" spans="1:13" ht="13" outlineLevel="3" x14ac:dyDescent="0.3">
      <c r="A50" s="234" t="s">
        <v>168</v>
      </c>
      <c r="B50" s="252">
        <v>1249.7759189999999</v>
      </c>
      <c r="C50" s="252">
        <v>1216.5120449999999</v>
      </c>
      <c r="D50" s="252">
        <v>1222.7982480000001</v>
      </c>
      <c r="E50" s="252">
        <v>1445.1383699999999</v>
      </c>
      <c r="F50" s="252">
        <v>1487.8269720000001</v>
      </c>
      <c r="G50" s="252">
        <v>1534.0366710000001</v>
      </c>
      <c r="H50" s="252">
        <v>1599.7884300000001</v>
      </c>
      <c r="I50" s="252">
        <v>1639.0278900000001</v>
      </c>
      <c r="J50" s="252">
        <v>1808.30278648276</v>
      </c>
      <c r="K50" s="164"/>
      <c r="L50" s="164"/>
      <c r="M50" s="164"/>
    </row>
    <row r="51" spans="1:13" ht="13" outlineLevel="3" x14ac:dyDescent="0.3">
      <c r="A51" s="234" t="s">
        <v>135</v>
      </c>
      <c r="B51" s="252">
        <v>495.86324140484999</v>
      </c>
      <c r="C51" s="252">
        <v>501.92923545910998</v>
      </c>
      <c r="D51" s="252">
        <v>502.64973320841</v>
      </c>
      <c r="E51" s="252">
        <v>578.71675255669004</v>
      </c>
      <c r="F51" s="252">
        <v>582.94990672846995</v>
      </c>
      <c r="G51" s="252">
        <v>597.12860877704998</v>
      </c>
      <c r="H51" s="252">
        <v>595.88922005227005</v>
      </c>
      <c r="I51" s="252">
        <v>602.68391304535999</v>
      </c>
      <c r="J51" s="252">
        <v>603.85977725224996</v>
      </c>
      <c r="K51" s="164"/>
      <c r="L51" s="164"/>
      <c r="M51" s="164"/>
    </row>
    <row r="52" spans="1:13" ht="13" outlineLevel="3" x14ac:dyDescent="0.3">
      <c r="A52" s="234" t="s">
        <v>150</v>
      </c>
      <c r="B52" s="252">
        <v>379.91330392216003</v>
      </c>
      <c r="C52" s="252">
        <v>375.50740571282</v>
      </c>
      <c r="D52" s="252">
        <v>378.14912409018001</v>
      </c>
      <c r="E52" s="252">
        <v>403.60706530581001</v>
      </c>
      <c r="F52" s="252">
        <v>406.32428882629</v>
      </c>
      <c r="G52" s="252">
        <v>416.60499181606002</v>
      </c>
      <c r="H52" s="252">
        <v>404.40933732658999</v>
      </c>
      <c r="I52" s="252">
        <v>504.39578580952002</v>
      </c>
      <c r="J52" s="252">
        <v>513.30644428154994</v>
      </c>
      <c r="K52" s="164"/>
      <c r="L52" s="164"/>
      <c r="M52" s="164"/>
    </row>
    <row r="53" spans="1:13" ht="13" outlineLevel="3" x14ac:dyDescent="0.3">
      <c r="A53" s="234" t="s">
        <v>145</v>
      </c>
      <c r="B53" s="252">
        <v>4.33677963433</v>
      </c>
      <c r="C53" s="252">
        <v>4.3443318720299997</v>
      </c>
      <c r="D53" s="252">
        <v>4.3825394556499999</v>
      </c>
      <c r="E53" s="252">
        <v>4.5226038293500004</v>
      </c>
      <c r="F53" s="252">
        <v>4.6320899566599998</v>
      </c>
      <c r="G53" s="252">
        <v>4.73706780825</v>
      </c>
      <c r="H53" s="252">
        <v>4.5781373077199996</v>
      </c>
      <c r="I53" s="252">
        <v>4.67693849626</v>
      </c>
      <c r="J53" s="252">
        <v>4.7032245464500004</v>
      </c>
      <c r="K53" s="164"/>
      <c r="L53" s="164"/>
      <c r="M53" s="164"/>
    </row>
    <row r="54" spans="1:13" ht="13" outlineLevel="2" x14ac:dyDescent="0.3">
      <c r="A54" s="69" t="s">
        <v>99</v>
      </c>
      <c r="B54" s="56">
        <f t="shared" ref="B54:J54" si="7">SUM(B$55:B$63)</f>
        <v>239.95764692871998</v>
      </c>
      <c r="C54" s="56">
        <f t="shared" si="7"/>
        <v>234.34978612478</v>
      </c>
      <c r="D54" s="56">
        <f t="shared" si="7"/>
        <v>233.80292589438</v>
      </c>
      <c r="E54" s="56">
        <f t="shared" si="7"/>
        <v>297.79472413912004</v>
      </c>
      <c r="F54" s="56">
        <f t="shared" si="7"/>
        <v>298.51711193435005</v>
      </c>
      <c r="G54" s="56">
        <f t="shared" si="7"/>
        <v>304.82322493201002</v>
      </c>
      <c r="H54" s="56">
        <f t="shared" si="7"/>
        <v>303.61214186157002</v>
      </c>
      <c r="I54" s="56">
        <f t="shared" si="7"/>
        <v>307.50867614409998</v>
      </c>
      <c r="J54" s="56">
        <f t="shared" si="7"/>
        <v>318.51823714815998</v>
      </c>
      <c r="K54" s="164"/>
      <c r="L54" s="164"/>
      <c r="M54" s="164"/>
    </row>
    <row r="55" spans="1:13" ht="13" outlineLevel="3" x14ac:dyDescent="0.3">
      <c r="A55" s="234" t="s">
        <v>24</v>
      </c>
      <c r="B55" s="252">
        <v>0.89084539944999996</v>
      </c>
      <c r="C55" s="252">
        <v>0.88181170095000005</v>
      </c>
      <c r="D55" s="252">
        <v>0.88668956744000005</v>
      </c>
      <c r="E55" s="252">
        <v>0.91061040421999995</v>
      </c>
      <c r="F55" s="252">
        <v>0.91334421414</v>
      </c>
      <c r="G55" s="252">
        <v>0.94572920568999996</v>
      </c>
      <c r="H55" s="252">
        <v>0.94146130216000001</v>
      </c>
      <c r="I55" s="252">
        <v>0.96825925341999997</v>
      </c>
      <c r="J55" s="252">
        <v>0.99763668660000004</v>
      </c>
      <c r="K55" s="164"/>
      <c r="L55" s="164"/>
      <c r="M55" s="164"/>
    </row>
    <row r="56" spans="1:13" ht="13" outlineLevel="3" x14ac:dyDescent="0.3">
      <c r="A56" s="234" t="s">
        <v>13</v>
      </c>
      <c r="B56" s="252">
        <v>8.4415800000000001</v>
      </c>
      <c r="C56" s="252">
        <v>8.2169000000000008</v>
      </c>
      <c r="D56" s="252">
        <v>8.2593599999999991</v>
      </c>
      <c r="E56" s="252">
        <v>8.4733999999999998</v>
      </c>
      <c r="F56" s="252">
        <v>8.4994399999999999</v>
      </c>
      <c r="G56" s="252">
        <v>8.76342</v>
      </c>
      <c r="H56" s="252">
        <v>8.6709399999999999</v>
      </c>
      <c r="I56" s="252">
        <v>8.8836200000000005</v>
      </c>
      <c r="J56" s="252">
        <v>9.1409000000000002</v>
      </c>
      <c r="K56" s="164"/>
      <c r="L56" s="164"/>
      <c r="M56" s="164"/>
    </row>
    <row r="57" spans="1:13" ht="13" outlineLevel="3" x14ac:dyDescent="0.3">
      <c r="A57" s="234" t="s">
        <v>28</v>
      </c>
      <c r="B57" s="252">
        <v>139.85243126616001</v>
      </c>
      <c r="C57" s="252">
        <v>137.61768721458</v>
      </c>
      <c r="D57" s="252">
        <v>137.18955454834</v>
      </c>
      <c r="E57" s="252">
        <v>198.91362289788</v>
      </c>
      <c r="F57" s="252">
        <v>200.09456749597001</v>
      </c>
      <c r="G57" s="252">
        <v>203.55292376752001</v>
      </c>
      <c r="H57" s="252">
        <v>203.89777528073</v>
      </c>
      <c r="I57" s="252">
        <v>204.17346600575999</v>
      </c>
      <c r="J57" s="252">
        <v>210.51558712175</v>
      </c>
      <c r="K57" s="164"/>
      <c r="L57" s="164"/>
      <c r="M57" s="164"/>
    </row>
    <row r="58" spans="1:13" ht="13" outlineLevel="3" x14ac:dyDescent="0.3">
      <c r="A58" s="234" t="s">
        <v>112</v>
      </c>
      <c r="B58" s="252">
        <v>8.4415800000000001</v>
      </c>
      <c r="C58" s="252">
        <v>8.2169000000000008</v>
      </c>
      <c r="D58" s="252">
        <v>8.2593599999999991</v>
      </c>
      <c r="E58" s="252">
        <v>8.4733999999999998</v>
      </c>
      <c r="F58" s="252">
        <v>8.4994399999999999</v>
      </c>
      <c r="G58" s="252">
        <v>8.76342</v>
      </c>
      <c r="H58" s="252">
        <v>8.6709399999999999</v>
      </c>
      <c r="I58" s="252">
        <v>8.8836200000000005</v>
      </c>
      <c r="J58" s="252">
        <v>9.1409000000000002</v>
      </c>
      <c r="K58" s="164"/>
      <c r="L58" s="164"/>
      <c r="M58" s="164"/>
    </row>
    <row r="59" spans="1:13" ht="13" outlineLevel="3" x14ac:dyDescent="0.3">
      <c r="A59" s="234" t="s">
        <v>52</v>
      </c>
      <c r="B59" s="252">
        <v>23.719138560360001</v>
      </c>
      <c r="C59" s="252">
        <v>23.087833040340001</v>
      </c>
      <c r="D59" s="252">
        <v>23.207137083340001</v>
      </c>
      <c r="E59" s="252">
        <v>23.81194617653</v>
      </c>
      <c r="F59" s="252">
        <v>23.88512377684</v>
      </c>
      <c r="G59" s="252">
        <v>24.62696029484</v>
      </c>
      <c r="H59" s="252">
        <v>24.36707302616</v>
      </c>
      <c r="I59" s="252">
        <v>24.96474629934</v>
      </c>
      <c r="J59" s="252">
        <v>25.695097825449999</v>
      </c>
      <c r="K59" s="164"/>
      <c r="L59" s="164"/>
      <c r="M59" s="164"/>
    </row>
    <row r="60" spans="1:13" ht="13" outlineLevel="3" x14ac:dyDescent="0.3">
      <c r="A60" s="234" t="s">
        <v>114</v>
      </c>
      <c r="B60" s="252">
        <v>3.6823600697400001</v>
      </c>
      <c r="C60" s="252">
        <v>3.58435085103</v>
      </c>
      <c r="D60" s="252">
        <v>3.6104009927899998</v>
      </c>
      <c r="E60" s="252">
        <v>3.7077842190400001</v>
      </c>
      <c r="F60" s="252">
        <v>3.7191787833299998</v>
      </c>
      <c r="G60" s="252">
        <v>4.0651487357200002</v>
      </c>
      <c r="H60" s="252">
        <v>4.0222493933300001</v>
      </c>
      <c r="I60" s="252">
        <v>4.3628039657100004</v>
      </c>
      <c r="J60" s="252">
        <v>4.5209458001799998</v>
      </c>
      <c r="K60" s="164"/>
      <c r="L60" s="164"/>
      <c r="M60" s="164"/>
    </row>
    <row r="61" spans="1:13" ht="13" outlineLevel="3" x14ac:dyDescent="0.3">
      <c r="A61" s="234" t="s">
        <v>140</v>
      </c>
      <c r="B61" s="252">
        <v>1.7948754040000001E-2</v>
      </c>
      <c r="C61" s="252">
        <v>1.7897812669999999E-2</v>
      </c>
      <c r="D61" s="252">
        <v>1.8055220569999999E-2</v>
      </c>
      <c r="E61" s="252">
        <v>1.8534249070000001E-2</v>
      </c>
      <c r="F61" s="252">
        <v>1.8745669949999998E-2</v>
      </c>
      <c r="G61" s="252">
        <v>1.9138504510000001E-2</v>
      </c>
      <c r="H61" s="252">
        <v>1.915613079E-2</v>
      </c>
      <c r="I61" s="252">
        <v>1.9388485840000001E-2</v>
      </c>
      <c r="J61" s="252">
        <v>1.9464567110000001E-2</v>
      </c>
      <c r="K61" s="164"/>
      <c r="L61" s="164"/>
      <c r="M61" s="164"/>
    </row>
    <row r="62" spans="1:13" ht="13" outlineLevel="3" x14ac:dyDescent="0.3">
      <c r="A62" s="234" t="s">
        <v>223</v>
      </c>
      <c r="B62" s="252">
        <v>18.97010688824</v>
      </c>
      <c r="C62" s="252">
        <v>18.465200980150001</v>
      </c>
      <c r="D62" s="252">
        <v>18.560618039320001</v>
      </c>
      <c r="E62" s="252">
        <v>18.8921324491</v>
      </c>
      <c r="F62" s="252">
        <v>19.0301760358</v>
      </c>
      <c r="G62" s="252">
        <v>19.621225077839998</v>
      </c>
      <c r="H62" s="252">
        <v>19.345499141409999</v>
      </c>
      <c r="I62" s="252">
        <v>19.919279530880001</v>
      </c>
      <c r="J62" s="252">
        <v>20.496165106549999</v>
      </c>
      <c r="K62" s="164"/>
      <c r="L62" s="164"/>
      <c r="M62" s="164"/>
    </row>
    <row r="63" spans="1:13" ht="13" outlineLevel="3" x14ac:dyDescent="0.3">
      <c r="A63" s="234" t="s">
        <v>25</v>
      </c>
      <c r="B63" s="252">
        <v>35.941655990729998</v>
      </c>
      <c r="C63" s="252">
        <v>34.261204525060002</v>
      </c>
      <c r="D63" s="252">
        <v>33.811750442579999</v>
      </c>
      <c r="E63" s="252">
        <v>34.59329374328</v>
      </c>
      <c r="F63" s="252">
        <v>33.857095958320002</v>
      </c>
      <c r="G63" s="252">
        <v>34.465259345889997</v>
      </c>
      <c r="H63" s="252">
        <v>33.67704758699</v>
      </c>
      <c r="I63" s="252">
        <v>35.333492603149999</v>
      </c>
      <c r="J63" s="252">
        <v>37.99154004052</v>
      </c>
      <c r="K63" s="164"/>
      <c r="L63" s="164"/>
      <c r="M63" s="164"/>
    </row>
    <row r="64" spans="1:13" ht="13" outlineLevel="2" x14ac:dyDescent="0.3">
      <c r="A64" s="69" t="s">
        <v>214</v>
      </c>
      <c r="B64" s="56">
        <f t="shared" ref="B64:J64" si="8">SUM(B$65:B$65)</f>
        <v>23.011859616860001</v>
      </c>
      <c r="C64" s="56">
        <f t="shared" si="8"/>
        <v>22.946548355160001</v>
      </c>
      <c r="D64" s="56">
        <f t="shared" si="8"/>
        <v>23.148358942120002</v>
      </c>
      <c r="E64" s="56">
        <f t="shared" si="8"/>
        <v>23.762515027399999</v>
      </c>
      <c r="F64" s="56">
        <f t="shared" si="8"/>
        <v>24.033574939169998</v>
      </c>
      <c r="G64" s="56">
        <f t="shared" si="8"/>
        <v>24.53722291559</v>
      </c>
      <c r="H64" s="56">
        <f t="shared" si="8"/>
        <v>24.559821339159999</v>
      </c>
      <c r="I64" s="56">
        <f t="shared" si="8"/>
        <v>24.85772066553</v>
      </c>
      <c r="J64" s="56">
        <f t="shared" si="8"/>
        <v>24.95526345899</v>
      </c>
      <c r="K64" s="164"/>
      <c r="L64" s="164"/>
      <c r="M64" s="164"/>
    </row>
    <row r="65" spans="1:13" ht="13" outlineLevel="3" x14ac:dyDescent="0.3">
      <c r="A65" s="234" t="s">
        <v>123</v>
      </c>
      <c r="B65" s="252">
        <v>23.011859616860001</v>
      </c>
      <c r="C65" s="252">
        <v>22.946548355160001</v>
      </c>
      <c r="D65" s="252">
        <v>23.148358942120002</v>
      </c>
      <c r="E65" s="252">
        <v>23.762515027399999</v>
      </c>
      <c r="F65" s="252">
        <v>24.033574939169998</v>
      </c>
      <c r="G65" s="252">
        <v>24.53722291559</v>
      </c>
      <c r="H65" s="252">
        <v>24.559821339159999</v>
      </c>
      <c r="I65" s="252">
        <v>24.85772066553</v>
      </c>
      <c r="J65" s="252">
        <v>24.95526345899</v>
      </c>
      <c r="K65" s="164"/>
      <c r="L65" s="164"/>
      <c r="M65" s="164"/>
    </row>
    <row r="66" spans="1:13" ht="13" outlineLevel="2" x14ac:dyDescent="0.3">
      <c r="A66" s="69" t="s">
        <v>225</v>
      </c>
      <c r="B66" s="56">
        <f t="shared" ref="B66:J66" si="9">SUM(B$67:B$72)</f>
        <v>59.488384682030002</v>
      </c>
      <c r="C66" s="56">
        <f t="shared" si="9"/>
        <v>57.90504953976</v>
      </c>
      <c r="D66" s="56">
        <f t="shared" si="9"/>
        <v>57.233460656280002</v>
      </c>
      <c r="E66" s="56">
        <f t="shared" si="9"/>
        <v>64.749997945169994</v>
      </c>
      <c r="F66" s="56">
        <f t="shared" si="9"/>
        <v>64.78977742427</v>
      </c>
      <c r="G66" s="56">
        <f t="shared" si="9"/>
        <v>66.550707184269996</v>
      </c>
      <c r="H66" s="56">
        <f t="shared" si="9"/>
        <v>64.359368147739985</v>
      </c>
      <c r="I66" s="56">
        <f t="shared" si="9"/>
        <v>66.153445489519996</v>
      </c>
      <c r="J66" s="56">
        <f t="shared" si="9"/>
        <v>66.685659693809995</v>
      </c>
      <c r="K66" s="164"/>
      <c r="L66" s="164"/>
      <c r="M66" s="164"/>
    </row>
    <row r="67" spans="1:13" ht="13" outlineLevel="3" x14ac:dyDescent="0.3">
      <c r="A67" s="234" t="s">
        <v>64</v>
      </c>
      <c r="B67" s="252">
        <v>27.435134999999999</v>
      </c>
      <c r="C67" s="252">
        <v>26.704924999999999</v>
      </c>
      <c r="D67" s="252">
        <v>26.842919999999999</v>
      </c>
      <c r="E67" s="252">
        <v>27.538550000000001</v>
      </c>
      <c r="F67" s="252">
        <v>27.623180000000001</v>
      </c>
      <c r="G67" s="252">
        <v>28.481114999999999</v>
      </c>
      <c r="H67" s="252">
        <v>28.180554999999998</v>
      </c>
      <c r="I67" s="252">
        <v>28.871765</v>
      </c>
      <c r="J67" s="252">
        <v>29.707924999999999</v>
      </c>
      <c r="K67" s="164"/>
      <c r="L67" s="164"/>
      <c r="M67" s="164"/>
    </row>
    <row r="68" spans="1:13" ht="13" outlineLevel="3" x14ac:dyDescent="0.3">
      <c r="A68" s="234" t="s">
        <v>81</v>
      </c>
      <c r="B68" s="252">
        <v>2.15805616E-3</v>
      </c>
      <c r="C68" s="252">
        <v>2.1006176200000001E-3</v>
      </c>
      <c r="D68" s="252">
        <v>2.11147235E-3</v>
      </c>
      <c r="E68" s="252">
        <v>2.1661908199999999E-3</v>
      </c>
      <c r="F68" s="252">
        <v>2.17284784E-3</v>
      </c>
      <c r="G68" s="252">
        <v>2.24033327E-3</v>
      </c>
      <c r="H68" s="252">
        <v>2.2166911300000001E-3</v>
      </c>
      <c r="I68" s="252">
        <v>2.2710619199999998E-3</v>
      </c>
      <c r="J68" s="252">
        <v>2.33683452E-3</v>
      </c>
      <c r="K68" s="164"/>
      <c r="L68" s="164"/>
      <c r="M68" s="164"/>
    </row>
    <row r="69" spans="1:13" ht="13" outlineLevel="3" x14ac:dyDescent="0.3">
      <c r="A69" s="234" t="s">
        <v>176</v>
      </c>
      <c r="B69" s="252">
        <v>0.16403021542999999</v>
      </c>
      <c r="C69" s="252">
        <v>0.15966440845999999</v>
      </c>
      <c r="D69" s="252">
        <v>0.16048945814999999</v>
      </c>
      <c r="E69" s="252">
        <v>0.16464851691999999</v>
      </c>
      <c r="F69" s="252">
        <v>0.16515450594</v>
      </c>
      <c r="G69" s="252">
        <v>0.17028395994000001</v>
      </c>
      <c r="H69" s="252">
        <v>0.16848696052000001</v>
      </c>
      <c r="I69" s="252">
        <v>0.17261959283</v>
      </c>
      <c r="J69" s="252">
        <v>0.17761885763999999</v>
      </c>
      <c r="K69" s="164"/>
      <c r="L69" s="164"/>
      <c r="M69" s="164"/>
    </row>
    <row r="70" spans="1:13" ht="13" outlineLevel="3" x14ac:dyDescent="0.3">
      <c r="A70" s="234" t="s">
        <v>175</v>
      </c>
      <c r="B70" s="252">
        <v>10.288715116660001</v>
      </c>
      <c r="C70" s="252">
        <v>10.01487200763</v>
      </c>
      <c r="D70" s="252">
        <v>10.090534182760001</v>
      </c>
      <c r="E70" s="252">
        <v>9.8132720423100004</v>
      </c>
      <c r="F70" s="252">
        <v>9.6846893571100008</v>
      </c>
      <c r="G70" s="252">
        <v>9.7051388277800008</v>
      </c>
      <c r="H70" s="252">
        <v>9.1422630231399999</v>
      </c>
      <c r="I70" s="252">
        <v>9.5552341876900009</v>
      </c>
      <c r="J70" s="252">
        <v>9.5395466816300001</v>
      </c>
      <c r="K70" s="164"/>
      <c r="L70" s="164"/>
      <c r="M70" s="164"/>
    </row>
    <row r="71" spans="1:13" ht="13" outlineLevel="3" x14ac:dyDescent="0.3">
      <c r="A71" s="234" t="s">
        <v>50</v>
      </c>
      <c r="B71" s="252">
        <v>21.598346293780001</v>
      </c>
      <c r="C71" s="252">
        <v>21.023487506049999</v>
      </c>
      <c r="D71" s="252">
        <v>20.137405543020002</v>
      </c>
      <c r="E71" s="252">
        <v>20.65926320298</v>
      </c>
      <c r="F71" s="252">
        <v>20.72275214647</v>
      </c>
      <c r="G71" s="252">
        <v>21.366370092090001</v>
      </c>
      <c r="H71" s="252">
        <v>20.07109000526</v>
      </c>
      <c r="I71" s="252">
        <v>20.56339181133</v>
      </c>
      <c r="J71" s="252">
        <v>20.058044364200001</v>
      </c>
      <c r="K71" s="164"/>
      <c r="L71" s="164"/>
      <c r="M71" s="164"/>
    </row>
    <row r="72" spans="1:13" ht="13" outlineLevel="3" x14ac:dyDescent="0.3">
      <c r="A72" s="234" t="s">
        <v>59</v>
      </c>
      <c r="B72" s="252">
        <v>0</v>
      </c>
      <c r="C72" s="252">
        <v>0</v>
      </c>
      <c r="D72" s="252">
        <v>0</v>
      </c>
      <c r="E72" s="252">
        <v>6.5720979921399998</v>
      </c>
      <c r="F72" s="252">
        <v>6.5918285669100003</v>
      </c>
      <c r="G72" s="252">
        <v>6.8255589711900004</v>
      </c>
      <c r="H72" s="252">
        <v>6.7947564676900001</v>
      </c>
      <c r="I72" s="252">
        <v>6.98816383575</v>
      </c>
      <c r="J72" s="252">
        <v>7.2001879558199997</v>
      </c>
      <c r="K72" s="164"/>
      <c r="L72" s="164"/>
      <c r="M72" s="164"/>
    </row>
    <row r="73" spans="1:13" ht="13" outlineLevel="2" x14ac:dyDescent="0.3">
      <c r="A73" s="69" t="s">
        <v>41</v>
      </c>
      <c r="B73" s="56">
        <f t="shared" ref="B73:J73" si="10">SUM(B$74:B$80)</f>
        <v>750.56792791199996</v>
      </c>
      <c r="C73" s="56">
        <f t="shared" si="10"/>
        <v>746.179581998</v>
      </c>
      <c r="D73" s="56">
        <f t="shared" si="10"/>
        <v>752.40677285099991</v>
      </c>
      <c r="E73" s="56">
        <f t="shared" si="10"/>
        <v>772.31182348199991</v>
      </c>
      <c r="F73" s="56">
        <f t="shared" si="10"/>
        <v>780.32717934399989</v>
      </c>
      <c r="G73" s="56">
        <f t="shared" si="10"/>
        <v>797.64571606300001</v>
      </c>
      <c r="H73" s="56">
        <f t="shared" si="10"/>
        <v>797.24913756199999</v>
      </c>
      <c r="I73" s="56">
        <f t="shared" si="10"/>
        <v>808.12883933300009</v>
      </c>
      <c r="J73" s="56">
        <f t="shared" si="10"/>
        <v>626.87893172647</v>
      </c>
      <c r="K73" s="164"/>
      <c r="L73" s="164"/>
      <c r="M73" s="164"/>
    </row>
    <row r="74" spans="1:13" ht="13" outlineLevel="3" x14ac:dyDescent="0.3">
      <c r="A74" s="234" t="s">
        <v>209</v>
      </c>
      <c r="B74" s="252">
        <v>287.17087291199999</v>
      </c>
      <c r="C74" s="252">
        <v>286.35583699799997</v>
      </c>
      <c r="D74" s="252">
        <v>288.87428285099998</v>
      </c>
      <c r="E74" s="252">
        <v>296.53849348199998</v>
      </c>
      <c r="F74" s="252">
        <v>299.92111934399998</v>
      </c>
      <c r="G74" s="252">
        <v>306.20627106299997</v>
      </c>
      <c r="H74" s="252">
        <v>306.48828256199999</v>
      </c>
      <c r="I74" s="252">
        <v>310.20584433300002</v>
      </c>
      <c r="J74" s="252">
        <v>0</v>
      </c>
      <c r="K74" s="164"/>
      <c r="L74" s="164"/>
      <c r="M74" s="164"/>
    </row>
    <row r="75" spans="1:13" ht="13" outlineLevel="3" x14ac:dyDescent="0.3">
      <c r="A75" s="234" t="s">
        <v>227</v>
      </c>
      <c r="B75" s="252">
        <v>113.9472</v>
      </c>
      <c r="C75" s="252">
        <v>113.6238</v>
      </c>
      <c r="D75" s="252">
        <v>114.62309999999999</v>
      </c>
      <c r="E75" s="252">
        <v>117.66419999999999</v>
      </c>
      <c r="F75" s="252">
        <v>119.0064</v>
      </c>
      <c r="G75" s="252">
        <v>121.5003</v>
      </c>
      <c r="H75" s="252">
        <v>121.6122</v>
      </c>
      <c r="I75" s="252">
        <v>123.0873</v>
      </c>
      <c r="J75" s="252">
        <v>0</v>
      </c>
      <c r="K75" s="164"/>
      <c r="L75" s="164"/>
      <c r="M75" s="164"/>
    </row>
    <row r="76" spans="1:13" ht="13" outlineLevel="3" x14ac:dyDescent="0.3">
      <c r="A76" s="234" t="s">
        <v>22</v>
      </c>
      <c r="B76" s="252">
        <v>89.25864</v>
      </c>
      <c r="C76" s="252">
        <v>89.005309999999994</v>
      </c>
      <c r="D76" s="252">
        <v>89.788094999999998</v>
      </c>
      <c r="E76" s="252">
        <v>92.170289999999994</v>
      </c>
      <c r="F76" s="252">
        <v>93.221680000000006</v>
      </c>
      <c r="G76" s="252">
        <v>95.175235000000001</v>
      </c>
      <c r="H76" s="252">
        <v>95.262889999999999</v>
      </c>
      <c r="I76" s="252">
        <v>96.418385000000001</v>
      </c>
      <c r="J76" s="252">
        <v>0</v>
      </c>
      <c r="K76" s="164"/>
      <c r="L76" s="164"/>
      <c r="M76" s="164"/>
    </row>
    <row r="77" spans="1:13" ht="13" outlineLevel="3" x14ac:dyDescent="0.3">
      <c r="A77" s="234" t="s">
        <v>61</v>
      </c>
      <c r="B77" s="252">
        <v>42.207900000000002</v>
      </c>
      <c r="C77" s="252">
        <v>41.084499999999998</v>
      </c>
      <c r="D77" s="252">
        <v>41.296799999999998</v>
      </c>
      <c r="E77" s="252">
        <v>42.366999999999997</v>
      </c>
      <c r="F77" s="252">
        <v>42.497199999999999</v>
      </c>
      <c r="G77" s="252">
        <v>43.817100000000003</v>
      </c>
      <c r="H77" s="252">
        <v>43.354700000000001</v>
      </c>
      <c r="I77" s="252">
        <v>44.418100000000003</v>
      </c>
      <c r="J77" s="252">
        <v>0</v>
      </c>
      <c r="K77" s="164"/>
      <c r="L77" s="164"/>
      <c r="M77" s="164"/>
    </row>
    <row r="78" spans="1:13" ht="13" outlineLevel="3" x14ac:dyDescent="0.3">
      <c r="A78" s="234" t="s">
        <v>187</v>
      </c>
      <c r="B78" s="252">
        <v>151.514115</v>
      </c>
      <c r="C78" s="252">
        <v>149.82958500000001</v>
      </c>
      <c r="D78" s="252">
        <v>150.96101999999999</v>
      </c>
      <c r="E78" s="252">
        <v>154.93439000000001</v>
      </c>
      <c r="F78" s="252">
        <v>156.26038</v>
      </c>
      <c r="G78" s="252">
        <v>160.07163499999999</v>
      </c>
      <c r="H78" s="252">
        <v>159.59061500000001</v>
      </c>
      <c r="I78" s="252">
        <v>162.198285</v>
      </c>
      <c r="J78" s="252">
        <v>0</v>
      </c>
      <c r="K78" s="164"/>
      <c r="L78" s="164"/>
      <c r="M78" s="164"/>
    </row>
    <row r="79" spans="1:13" ht="13" outlineLevel="3" x14ac:dyDescent="0.3">
      <c r="A79" s="234" t="s">
        <v>3</v>
      </c>
      <c r="B79" s="252">
        <v>66.469200000000001</v>
      </c>
      <c r="C79" s="252">
        <v>66.280550000000005</v>
      </c>
      <c r="D79" s="252">
        <v>66.863474999999994</v>
      </c>
      <c r="E79" s="252">
        <v>68.637450000000001</v>
      </c>
      <c r="F79" s="252">
        <v>69.420400000000001</v>
      </c>
      <c r="G79" s="252">
        <v>70.875174999999999</v>
      </c>
      <c r="H79" s="252">
        <v>70.940449999999998</v>
      </c>
      <c r="I79" s="252">
        <v>71.800925000000007</v>
      </c>
      <c r="J79" s="252">
        <v>0</v>
      </c>
      <c r="K79" s="164"/>
      <c r="L79" s="164"/>
      <c r="M79" s="164"/>
    </row>
    <row r="80" spans="1:13" ht="13" outlineLevel="3" x14ac:dyDescent="0.3">
      <c r="A80" s="234" t="s">
        <v>49</v>
      </c>
      <c r="B80" s="252">
        <v>0</v>
      </c>
      <c r="C80" s="252">
        <v>0</v>
      </c>
      <c r="D80" s="252">
        <v>0</v>
      </c>
      <c r="E80" s="252">
        <v>0</v>
      </c>
      <c r="F80" s="252">
        <v>0</v>
      </c>
      <c r="G80" s="252">
        <v>0</v>
      </c>
      <c r="H80" s="252">
        <v>0</v>
      </c>
      <c r="I80" s="252">
        <v>0</v>
      </c>
      <c r="J80" s="252">
        <v>626.87893172647</v>
      </c>
      <c r="K80" s="164"/>
      <c r="L80" s="164"/>
      <c r="M80" s="164"/>
    </row>
    <row r="81" spans="1:13" ht="13" outlineLevel="2" x14ac:dyDescent="0.3">
      <c r="A81" s="69" t="s">
        <v>208</v>
      </c>
      <c r="B81" s="56">
        <f t="shared" ref="B81:J81" si="11">SUM(B$82:B$82)</f>
        <v>113.9472</v>
      </c>
      <c r="C81" s="56">
        <f t="shared" si="11"/>
        <v>113.6238</v>
      </c>
      <c r="D81" s="56">
        <f t="shared" si="11"/>
        <v>114.62309999999999</v>
      </c>
      <c r="E81" s="56">
        <f t="shared" si="11"/>
        <v>117.66419999999999</v>
      </c>
      <c r="F81" s="56">
        <f t="shared" si="11"/>
        <v>119.0064</v>
      </c>
      <c r="G81" s="56">
        <f t="shared" si="11"/>
        <v>121.5003</v>
      </c>
      <c r="H81" s="56">
        <f t="shared" si="11"/>
        <v>121.6122</v>
      </c>
      <c r="I81" s="56">
        <f t="shared" si="11"/>
        <v>123.0873</v>
      </c>
      <c r="J81" s="56">
        <f t="shared" si="11"/>
        <v>123.5703</v>
      </c>
      <c r="K81" s="164"/>
      <c r="L81" s="164"/>
      <c r="M81" s="164"/>
    </row>
    <row r="82" spans="1:13" ht="13" outlineLevel="3" x14ac:dyDescent="0.3">
      <c r="A82" s="234" t="s">
        <v>120</v>
      </c>
      <c r="B82" s="252">
        <v>113.9472</v>
      </c>
      <c r="C82" s="252">
        <v>113.6238</v>
      </c>
      <c r="D82" s="252">
        <v>114.62309999999999</v>
      </c>
      <c r="E82" s="252">
        <v>117.66419999999999</v>
      </c>
      <c r="F82" s="252">
        <v>119.0064</v>
      </c>
      <c r="G82" s="252">
        <v>121.5003</v>
      </c>
      <c r="H82" s="252">
        <v>121.6122</v>
      </c>
      <c r="I82" s="252">
        <v>123.0873</v>
      </c>
      <c r="J82" s="252">
        <v>123.5703</v>
      </c>
      <c r="K82" s="164"/>
      <c r="L82" s="164"/>
      <c r="M82" s="164"/>
    </row>
    <row r="83" spans="1:13" ht="13" outlineLevel="2" x14ac:dyDescent="0.3">
      <c r="A83" s="69" t="s">
        <v>180</v>
      </c>
      <c r="B83" s="56">
        <f t="shared" ref="B83:J83" si="12">SUM(B$84:B$84)</f>
        <v>160.84042546983</v>
      </c>
      <c r="C83" s="56">
        <f t="shared" si="12"/>
        <v>158.97514058707</v>
      </c>
      <c r="D83" s="56">
        <f t="shared" si="12"/>
        <v>160.09354076784999</v>
      </c>
      <c r="E83" s="56">
        <f t="shared" si="12"/>
        <v>163.90583768939001</v>
      </c>
      <c r="F83" s="56">
        <f t="shared" si="12"/>
        <v>165.00930895042001</v>
      </c>
      <c r="G83" s="56">
        <f t="shared" si="12"/>
        <v>169.18432812233999</v>
      </c>
      <c r="H83" s="56">
        <f t="shared" si="12"/>
        <v>168.29170181393999</v>
      </c>
      <c r="I83" s="56">
        <f t="shared" si="12"/>
        <v>172.02643778962999</v>
      </c>
      <c r="J83" s="56">
        <f t="shared" si="12"/>
        <v>175.06545769905</v>
      </c>
      <c r="K83" s="164"/>
      <c r="L83" s="164"/>
      <c r="M83" s="164"/>
    </row>
    <row r="84" spans="1:13" ht="13" outlineLevel="3" x14ac:dyDescent="0.3">
      <c r="A84" s="234" t="s">
        <v>150</v>
      </c>
      <c r="B84" s="252">
        <v>160.84042546983</v>
      </c>
      <c r="C84" s="252">
        <v>158.97514058707</v>
      </c>
      <c r="D84" s="252">
        <v>160.09354076784999</v>
      </c>
      <c r="E84" s="252">
        <v>163.90583768939001</v>
      </c>
      <c r="F84" s="252">
        <v>165.00930895042001</v>
      </c>
      <c r="G84" s="252">
        <v>169.18432812233999</v>
      </c>
      <c r="H84" s="252">
        <v>168.29170181393999</v>
      </c>
      <c r="I84" s="252">
        <v>172.02643778962999</v>
      </c>
      <c r="J84" s="252">
        <v>175.06545769905</v>
      </c>
      <c r="K84" s="164"/>
      <c r="L84" s="164"/>
      <c r="M84" s="164"/>
    </row>
    <row r="85" spans="1:13" ht="14.5" x14ac:dyDescent="0.35">
      <c r="A85" s="51" t="s">
        <v>14</v>
      </c>
      <c r="B85" s="239">
        <f t="shared" ref="B85:J85" si="13">B$86+B$102</f>
        <v>331.41497796696996</v>
      </c>
      <c r="C85" s="239">
        <f t="shared" si="13"/>
        <v>333.57539917951004</v>
      </c>
      <c r="D85" s="239">
        <f t="shared" si="13"/>
        <v>322.69204894370995</v>
      </c>
      <c r="E85" s="239">
        <f t="shared" si="13"/>
        <v>311.69899379195999</v>
      </c>
      <c r="F85" s="239">
        <f t="shared" si="13"/>
        <v>311.04155170798003</v>
      </c>
      <c r="G85" s="239">
        <f t="shared" si="13"/>
        <v>317.50024967053002</v>
      </c>
      <c r="H85" s="239">
        <f t="shared" si="13"/>
        <v>317.77660491896995</v>
      </c>
      <c r="I85" s="239">
        <f t="shared" si="13"/>
        <v>323.78857683336003</v>
      </c>
      <c r="J85" s="239">
        <f t="shared" si="13"/>
        <v>292.81818681853997</v>
      </c>
      <c r="K85" s="164"/>
      <c r="L85" s="164"/>
      <c r="M85" s="164"/>
    </row>
    <row r="86" spans="1:13" ht="14.5" outlineLevel="1" x14ac:dyDescent="0.35">
      <c r="A86" s="14" t="s">
        <v>51</v>
      </c>
      <c r="B86" s="235">
        <f t="shared" ref="B86:J86" si="14">B$87+B$92+B$100</f>
        <v>68.798719139520003</v>
      </c>
      <c r="C86" s="235">
        <f t="shared" si="14"/>
        <v>67.753240650639995</v>
      </c>
      <c r="D86" s="235">
        <f t="shared" si="14"/>
        <v>66.991864908019991</v>
      </c>
      <c r="E86" s="235">
        <f t="shared" si="14"/>
        <v>66.93128043726</v>
      </c>
      <c r="F86" s="235">
        <f t="shared" si="14"/>
        <v>68.18437776639999</v>
      </c>
      <c r="G86" s="235">
        <f t="shared" si="14"/>
        <v>68.845400875780001</v>
      </c>
      <c r="H86" s="235">
        <f t="shared" si="14"/>
        <v>69.013341075039989</v>
      </c>
      <c r="I86" s="235">
        <f t="shared" si="14"/>
        <v>69.501604626290003</v>
      </c>
      <c r="J86" s="235">
        <f t="shared" si="14"/>
        <v>70.031251152829995</v>
      </c>
      <c r="K86" s="164"/>
      <c r="L86" s="164"/>
      <c r="M86" s="164"/>
    </row>
    <row r="87" spans="1:13" ht="13" outlineLevel="2" x14ac:dyDescent="0.3">
      <c r="A87" s="69" t="s">
        <v>200</v>
      </c>
      <c r="B87" s="56">
        <f t="shared" ref="B87:J87" si="15">SUM(B$88:B$91)</f>
        <v>7.9750116000000002</v>
      </c>
      <c r="C87" s="56">
        <f t="shared" si="15"/>
        <v>7.9750116000000002</v>
      </c>
      <c r="D87" s="56">
        <f t="shared" si="15"/>
        <v>7.9750116000000002</v>
      </c>
      <c r="E87" s="56">
        <f t="shared" si="15"/>
        <v>7.9750116000000002</v>
      </c>
      <c r="F87" s="56">
        <f t="shared" si="15"/>
        <v>7.9750116000000002</v>
      </c>
      <c r="G87" s="56">
        <f t="shared" si="15"/>
        <v>7.9750116000000002</v>
      </c>
      <c r="H87" s="56">
        <f t="shared" si="15"/>
        <v>7.9750116000000002</v>
      </c>
      <c r="I87" s="56">
        <f t="shared" si="15"/>
        <v>7.9750116000000002</v>
      </c>
      <c r="J87" s="56">
        <f t="shared" si="15"/>
        <v>7.9750116000000002</v>
      </c>
      <c r="K87" s="164"/>
      <c r="L87" s="164"/>
      <c r="M87" s="164"/>
    </row>
    <row r="88" spans="1:13" ht="13" outlineLevel="3" x14ac:dyDescent="0.3">
      <c r="A88" s="234" t="s">
        <v>113</v>
      </c>
      <c r="B88" s="252">
        <v>1.1600000000000001E-5</v>
      </c>
      <c r="C88" s="252">
        <v>1.1600000000000001E-5</v>
      </c>
      <c r="D88" s="252">
        <v>1.1600000000000001E-5</v>
      </c>
      <c r="E88" s="252">
        <v>1.1600000000000001E-5</v>
      </c>
      <c r="F88" s="252">
        <v>1.1600000000000001E-5</v>
      </c>
      <c r="G88" s="252">
        <v>1.1600000000000001E-5</v>
      </c>
      <c r="H88" s="252">
        <v>1.1600000000000001E-5</v>
      </c>
      <c r="I88" s="252">
        <v>1.1600000000000001E-5</v>
      </c>
      <c r="J88" s="252">
        <v>1.1600000000000001E-5</v>
      </c>
      <c r="K88" s="164"/>
      <c r="L88" s="164"/>
      <c r="M88" s="164"/>
    </row>
    <row r="89" spans="1:13" ht="13" outlineLevel="3" x14ac:dyDescent="0.3">
      <c r="A89" s="234" t="s">
        <v>76</v>
      </c>
      <c r="B89" s="252">
        <v>2.4750000000000001</v>
      </c>
      <c r="C89" s="252">
        <v>2.4750000000000001</v>
      </c>
      <c r="D89" s="252">
        <v>2.4750000000000001</v>
      </c>
      <c r="E89" s="252">
        <v>2.4750000000000001</v>
      </c>
      <c r="F89" s="252">
        <v>2.4750000000000001</v>
      </c>
      <c r="G89" s="252">
        <v>2.4750000000000001</v>
      </c>
      <c r="H89" s="252">
        <v>2.4750000000000001</v>
      </c>
      <c r="I89" s="252">
        <v>2.4750000000000001</v>
      </c>
      <c r="J89" s="252">
        <v>2.4750000000000001</v>
      </c>
      <c r="K89" s="164"/>
      <c r="L89" s="164"/>
      <c r="M89" s="164"/>
    </row>
    <row r="90" spans="1:13" ht="13" outlineLevel="3" x14ac:dyDescent="0.3">
      <c r="A90" s="234" t="s">
        <v>164</v>
      </c>
      <c r="B90" s="252">
        <v>3.5</v>
      </c>
      <c r="C90" s="252">
        <v>3.5</v>
      </c>
      <c r="D90" s="252">
        <v>3.5</v>
      </c>
      <c r="E90" s="252">
        <v>3.5</v>
      </c>
      <c r="F90" s="252">
        <v>3.5</v>
      </c>
      <c r="G90" s="252">
        <v>3.5</v>
      </c>
      <c r="H90" s="252">
        <v>3.5</v>
      </c>
      <c r="I90" s="252">
        <v>3.5</v>
      </c>
      <c r="J90" s="252">
        <v>3.5</v>
      </c>
      <c r="K90" s="164"/>
      <c r="L90" s="164"/>
      <c r="M90" s="164"/>
    </row>
    <row r="91" spans="1:13" ht="13" outlineLevel="3" x14ac:dyDescent="0.3">
      <c r="A91" s="234" t="s">
        <v>0</v>
      </c>
      <c r="B91" s="252">
        <v>2</v>
      </c>
      <c r="C91" s="252">
        <v>2</v>
      </c>
      <c r="D91" s="252">
        <v>2</v>
      </c>
      <c r="E91" s="252">
        <v>2</v>
      </c>
      <c r="F91" s="252">
        <v>2</v>
      </c>
      <c r="G91" s="252">
        <v>2</v>
      </c>
      <c r="H91" s="252">
        <v>2</v>
      </c>
      <c r="I91" s="252">
        <v>2</v>
      </c>
      <c r="J91" s="252">
        <v>2</v>
      </c>
      <c r="K91" s="164"/>
      <c r="L91" s="164"/>
      <c r="M91" s="164"/>
    </row>
    <row r="92" spans="1:13" ht="13" outlineLevel="2" x14ac:dyDescent="0.3">
      <c r="A92" s="69" t="s">
        <v>118</v>
      </c>
      <c r="B92" s="56">
        <f t="shared" ref="B92:J92" si="16">SUM(B$93:B$99)</f>
        <v>60.822752889520004</v>
      </c>
      <c r="C92" s="56">
        <f t="shared" si="16"/>
        <v>59.777274400639996</v>
      </c>
      <c r="D92" s="56">
        <f t="shared" si="16"/>
        <v>59.015898658019999</v>
      </c>
      <c r="E92" s="56">
        <f t="shared" si="16"/>
        <v>58.955314187260001</v>
      </c>
      <c r="F92" s="56">
        <f t="shared" si="16"/>
        <v>60.208411516399998</v>
      </c>
      <c r="G92" s="56">
        <f t="shared" si="16"/>
        <v>60.869434625780002</v>
      </c>
      <c r="H92" s="56">
        <f t="shared" si="16"/>
        <v>61.037374825039997</v>
      </c>
      <c r="I92" s="56">
        <f t="shared" si="16"/>
        <v>61.525638376290004</v>
      </c>
      <c r="J92" s="56">
        <f t="shared" si="16"/>
        <v>62.055284902829996</v>
      </c>
      <c r="K92" s="164"/>
      <c r="L92" s="164"/>
      <c r="M92" s="164"/>
    </row>
    <row r="93" spans="1:13" ht="13" outlineLevel="3" x14ac:dyDescent="0.3">
      <c r="A93" s="234" t="s">
        <v>143</v>
      </c>
      <c r="B93" s="252">
        <v>3.58431738666</v>
      </c>
      <c r="C93" s="252">
        <v>3.4917170181300001</v>
      </c>
      <c r="D93" s="252">
        <v>3.4177869273899999</v>
      </c>
      <c r="E93" s="252">
        <v>3.37034461442</v>
      </c>
      <c r="F93" s="252">
        <v>3.2980636903399998</v>
      </c>
      <c r="G93" s="252">
        <v>3.23893623848</v>
      </c>
      <c r="H93" s="252">
        <v>3.1488273977299999</v>
      </c>
      <c r="I93" s="252">
        <v>3.0743927236499999</v>
      </c>
      <c r="J93" s="252">
        <v>2.9875688828999998</v>
      </c>
      <c r="K93" s="164"/>
      <c r="L93" s="164"/>
      <c r="M93" s="164"/>
    </row>
    <row r="94" spans="1:13" ht="13" outlineLevel="3" x14ac:dyDescent="0.3">
      <c r="A94" s="234" t="s">
        <v>128</v>
      </c>
      <c r="B94" s="252">
        <v>0.43890773350000001</v>
      </c>
      <c r="C94" s="252">
        <v>0.42398510576999998</v>
      </c>
      <c r="D94" s="252">
        <v>0.41391675025000002</v>
      </c>
      <c r="E94" s="252">
        <v>0.41073521696999998</v>
      </c>
      <c r="F94" s="252">
        <v>0.40109564479999998</v>
      </c>
      <c r="G94" s="252">
        <v>0.39487597541000002</v>
      </c>
      <c r="H94" s="252">
        <v>0.38060114489000002</v>
      </c>
      <c r="I94" s="252">
        <v>0.37040159771999998</v>
      </c>
      <c r="J94" s="252">
        <v>0.35698086722</v>
      </c>
      <c r="K94" s="164"/>
      <c r="L94" s="164"/>
      <c r="M94" s="164"/>
    </row>
    <row r="95" spans="1:13" ht="13" outlineLevel="3" x14ac:dyDescent="0.3">
      <c r="A95" s="234" t="s">
        <v>202</v>
      </c>
      <c r="B95" s="252">
        <v>0.33762133300000002</v>
      </c>
      <c r="C95" s="252">
        <v>0.32614238846999999</v>
      </c>
      <c r="D95" s="252">
        <v>0.31839749949000001</v>
      </c>
      <c r="E95" s="252">
        <v>0.31595016605999998</v>
      </c>
      <c r="F95" s="252">
        <v>0.30853511040999998</v>
      </c>
      <c r="G95" s="252">
        <v>0.30375074919</v>
      </c>
      <c r="H95" s="252">
        <v>0.29277011020999999</v>
      </c>
      <c r="I95" s="252">
        <v>0.28492430455000001</v>
      </c>
      <c r="J95" s="252">
        <v>0.27460066557000001</v>
      </c>
      <c r="K95" s="164"/>
      <c r="L95" s="164"/>
      <c r="M95" s="164"/>
    </row>
    <row r="96" spans="1:13" ht="13" outlineLevel="3" x14ac:dyDescent="0.3">
      <c r="A96" s="234" t="s">
        <v>185</v>
      </c>
      <c r="B96" s="252">
        <v>0.47266986649999998</v>
      </c>
      <c r="C96" s="252">
        <v>0.45659934422999998</v>
      </c>
      <c r="D96" s="252">
        <v>0.44575649974999998</v>
      </c>
      <c r="E96" s="252">
        <v>0.44233023303000002</v>
      </c>
      <c r="F96" s="252">
        <v>0.43194915519999999</v>
      </c>
      <c r="G96" s="252">
        <v>0.42525104958999999</v>
      </c>
      <c r="H96" s="252">
        <v>0.40987815510999998</v>
      </c>
      <c r="I96" s="252">
        <v>0.39889402728000001</v>
      </c>
      <c r="J96" s="252">
        <v>0.38444093278000002</v>
      </c>
      <c r="K96" s="164"/>
      <c r="L96" s="164"/>
      <c r="M96" s="164"/>
    </row>
    <row r="97" spans="1:13" ht="13" outlineLevel="3" x14ac:dyDescent="0.3">
      <c r="A97" s="234" t="s">
        <v>63</v>
      </c>
      <c r="B97" s="252">
        <v>11.39334056433</v>
      </c>
      <c r="C97" s="252">
        <v>11.316509228679999</v>
      </c>
      <c r="D97" s="252">
        <v>12.21268514456</v>
      </c>
      <c r="E97" s="252">
        <v>12.696562370720001</v>
      </c>
      <c r="F97" s="252">
        <v>13.205688354079999</v>
      </c>
      <c r="G97" s="252">
        <v>13.821234488769999</v>
      </c>
      <c r="H97" s="252">
        <v>13.99442030688</v>
      </c>
      <c r="I97" s="252">
        <v>14.310625384270001</v>
      </c>
      <c r="J97" s="252">
        <v>14.62591897767</v>
      </c>
      <c r="K97" s="164"/>
      <c r="L97" s="164"/>
      <c r="M97" s="164"/>
    </row>
    <row r="98" spans="1:13" ht="13" outlineLevel="3" x14ac:dyDescent="0.3">
      <c r="A98" s="234" t="s">
        <v>182</v>
      </c>
      <c r="B98" s="252">
        <v>13.171333369219999</v>
      </c>
      <c r="C98" s="252">
        <v>12.97607546887</v>
      </c>
      <c r="D98" s="252">
        <v>12.839997142670001</v>
      </c>
      <c r="E98" s="252">
        <v>12.78847173036</v>
      </c>
      <c r="F98" s="252">
        <v>12.65843337862</v>
      </c>
      <c r="G98" s="252">
        <v>12.570878066080001</v>
      </c>
      <c r="H98" s="252">
        <v>12.384447808459999</v>
      </c>
      <c r="I98" s="252">
        <v>12.248608823890001</v>
      </c>
      <c r="J98" s="252">
        <v>12.07308847749</v>
      </c>
      <c r="K98" s="164"/>
      <c r="L98" s="164"/>
      <c r="M98" s="164"/>
    </row>
    <row r="99" spans="1:13" ht="13" outlineLevel="3" x14ac:dyDescent="0.3">
      <c r="A99" s="234" t="s">
        <v>215</v>
      </c>
      <c r="B99" s="252">
        <v>31.42456263631</v>
      </c>
      <c r="C99" s="252">
        <v>30.786245846490001</v>
      </c>
      <c r="D99" s="252">
        <v>29.367358693909999</v>
      </c>
      <c r="E99" s="252">
        <v>28.930919855700001</v>
      </c>
      <c r="F99" s="252">
        <v>29.90464618295</v>
      </c>
      <c r="G99" s="252">
        <v>30.11450805826</v>
      </c>
      <c r="H99" s="252">
        <v>30.426429901759999</v>
      </c>
      <c r="I99" s="252">
        <v>30.83779151493</v>
      </c>
      <c r="J99" s="252">
        <v>31.3526860992</v>
      </c>
      <c r="K99" s="164"/>
      <c r="L99" s="164"/>
      <c r="M99" s="164"/>
    </row>
    <row r="100" spans="1:13" ht="13" outlineLevel="2" x14ac:dyDescent="0.3">
      <c r="A100" s="69" t="s">
        <v>141</v>
      </c>
      <c r="B100" s="56">
        <f t="shared" ref="B100:J100" si="17">SUM(B$101:B$101)</f>
        <v>9.5465000000000003E-4</v>
      </c>
      <c r="C100" s="56">
        <f t="shared" si="17"/>
        <v>9.5465000000000003E-4</v>
      </c>
      <c r="D100" s="56">
        <f t="shared" si="17"/>
        <v>9.5465000000000003E-4</v>
      </c>
      <c r="E100" s="56">
        <f t="shared" si="17"/>
        <v>9.5465000000000003E-4</v>
      </c>
      <c r="F100" s="56">
        <f t="shared" si="17"/>
        <v>9.5465000000000003E-4</v>
      </c>
      <c r="G100" s="56">
        <f t="shared" si="17"/>
        <v>9.5465000000000003E-4</v>
      </c>
      <c r="H100" s="56">
        <f t="shared" si="17"/>
        <v>9.5465000000000003E-4</v>
      </c>
      <c r="I100" s="56">
        <f t="shared" si="17"/>
        <v>9.5465000000000003E-4</v>
      </c>
      <c r="J100" s="56">
        <f t="shared" si="17"/>
        <v>9.5465000000000003E-4</v>
      </c>
      <c r="K100" s="164"/>
      <c r="L100" s="164"/>
      <c r="M100" s="164"/>
    </row>
    <row r="101" spans="1:13" ht="13" outlineLevel="3" x14ac:dyDescent="0.3">
      <c r="A101" s="234" t="s">
        <v>69</v>
      </c>
      <c r="B101" s="252">
        <v>9.5465000000000003E-4</v>
      </c>
      <c r="C101" s="252">
        <v>9.5465000000000003E-4</v>
      </c>
      <c r="D101" s="252">
        <v>9.5465000000000003E-4</v>
      </c>
      <c r="E101" s="252">
        <v>9.5465000000000003E-4</v>
      </c>
      <c r="F101" s="252">
        <v>9.5465000000000003E-4</v>
      </c>
      <c r="G101" s="252">
        <v>9.5465000000000003E-4</v>
      </c>
      <c r="H101" s="252">
        <v>9.5465000000000003E-4</v>
      </c>
      <c r="I101" s="252">
        <v>9.5465000000000003E-4</v>
      </c>
      <c r="J101" s="252">
        <v>9.5465000000000003E-4</v>
      </c>
      <c r="K101" s="164"/>
      <c r="L101" s="164"/>
      <c r="M101" s="164"/>
    </row>
    <row r="102" spans="1:13" ht="14.5" outlineLevel="1" x14ac:dyDescent="0.35">
      <c r="A102" s="14" t="s">
        <v>62</v>
      </c>
      <c r="B102" s="235">
        <f t="shared" ref="B102:J102" si="18">B$103+B$110+B$112+B$115+B$118</f>
        <v>262.61625882744994</v>
      </c>
      <c r="C102" s="235">
        <f t="shared" si="18"/>
        <v>265.82215852887003</v>
      </c>
      <c r="D102" s="235">
        <f t="shared" si="18"/>
        <v>255.70018403568997</v>
      </c>
      <c r="E102" s="235">
        <f t="shared" si="18"/>
        <v>244.76771335469999</v>
      </c>
      <c r="F102" s="235">
        <f t="shared" si="18"/>
        <v>242.85717394158002</v>
      </c>
      <c r="G102" s="235">
        <f t="shared" si="18"/>
        <v>248.65484879475002</v>
      </c>
      <c r="H102" s="235">
        <f t="shared" si="18"/>
        <v>248.76326384392999</v>
      </c>
      <c r="I102" s="235">
        <f t="shared" si="18"/>
        <v>254.28697220706999</v>
      </c>
      <c r="J102" s="235">
        <f t="shared" si="18"/>
        <v>222.78693566570999</v>
      </c>
      <c r="K102" s="164"/>
      <c r="L102" s="164"/>
      <c r="M102" s="164"/>
    </row>
    <row r="103" spans="1:13" ht="13" outlineLevel="2" x14ac:dyDescent="0.3">
      <c r="A103" s="69" t="s">
        <v>177</v>
      </c>
      <c r="B103" s="56">
        <f t="shared" ref="B103:J103" si="19">SUM(B$104:B$109)</f>
        <v>160.59882259232</v>
      </c>
      <c r="C103" s="56">
        <f t="shared" si="19"/>
        <v>164.15744939789002</v>
      </c>
      <c r="D103" s="56">
        <f t="shared" si="19"/>
        <v>153.17345407046997</v>
      </c>
      <c r="E103" s="56">
        <f t="shared" si="19"/>
        <v>139.48320303505</v>
      </c>
      <c r="F103" s="56">
        <f t="shared" si="19"/>
        <v>136.40156258567001</v>
      </c>
      <c r="G103" s="56">
        <f t="shared" si="19"/>
        <v>140.08499788804002</v>
      </c>
      <c r="H103" s="56">
        <f t="shared" si="19"/>
        <v>140.11285349854001</v>
      </c>
      <c r="I103" s="56">
        <f t="shared" si="19"/>
        <v>144.25812136977999</v>
      </c>
      <c r="J103" s="56">
        <f t="shared" si="19"/>
        <v>141.21508677199</v>
      </c>
      <c r="K103" s="164"/>
      <c r="L103" s="164"/>
      <c r="M103" s="164"/>
    </row>
    <row r="104" spans="1:13" ht="13" outlineLevel="3" x14ac:dyDescent="0.3">
      <c r="A104" s="234" t="s">
        <v>65</v>
      </c>
      <c r="B104" s="252">
        <v>12.662369999999999</v>
      </c>
      <c r="C104" s="252">
        <v>12.32535</v>
      </c>
      <c r="D104" s="252">
        <v>12.38904</v>
      </c>
      <c r="E104" s="252">
        <v>12.710100000000001</v>
      </c>
      <c r="F104" s="252">
        <v>12.74916</v>
      </c>
      <c r="G104" s="252">
        <v>13.14513</v>
      </c>
      <c r="H104" s="252">
        <v>13.006410000000001</v>
      </c>
      <c r="I104" s="252">
        <v>13.325430000000001</v>
      </c>
      <c r="J104" s="252">
        <v>13.711349999999999</v>
      </c>
      <c r="K104" s="164"/>
      <c r="L104" s="164"/>
      <c r="M104" s="164"/>
    </row>
    <row r="105" spans="1:13" ht="13" outlineLevel="3" x14ac:dyDescent="0.3">
      <c r="A105" s="234" t="s">
        <v>53</v>
      </c>
      <c r="B105" s="252">
        <v>42.352858176529999</v>
      </c>
      <c r="C105" s="252">
        <v>47.408363710380002</v>
      </c>
      <c r="D105" s="252">
        <v>40.593840327960002</v>
      </c>
      <c r="E105" s="252">
        <v>34.38719554723</v>
      </c>
      <c r="F105" s="252">
        <v>34.18557652925</v>
      </c>
      <c r="G105" s="252">
        <v>35.401758292190003</v>
      </c>
      <c r="H105" s="252">
        <v>35.769966509489997</v>
      </c>
      <c r="I105" s="252">
        <v>37.834609067199999</v>
      </c>
      <c r="J105" s="252">
        <v>38.471466758289999</v>
      </c>
      <c r="K105" s="164"/>
      <c r="L105" s="164"/>
      <c r="M105" s="164"/>
    </row>
    <row r="106" spans="1:13" ht="13" outlineLevel="3" x14ac:dyDescent="0.3">
      <c r="A106" s="234" t="s">
        <v>98</v>
      </c>
      <c r="B106" s="252">
        <v>4.2488582534999999</v>
      </c>
      <c r="C106" s="252">
        <v>4.0854426799999999</v>
      </c>
      <c r="D106" s="252">
        <v>4.1065537919999997</v>
      </c>
      <c r="E106" s="252">
        <v>4.2129744799999997</v>
      </c>
      <c r="F106" s="252">
        <v>4.2259215680000004</v>
      </c>
      <c r="G106" s="252">
        <v>4.3571724239999998</v>
      </c>
      <c r="H106" s="252">
        <v>4.3111913680000002</v>
      </c>
      <c r="I106" s="252">
        <v>4.3557849980099999</v>
      </c>
      <c r="J106" s="252">
        <v>4.4819336135799999</v>
      </c>
      <c r="K106" s="164"/>
      <c r="L106" s="164"/>
      <c r="M106" s="164"/>
    </row>
    <row r="107" spans="1:13" ht="13" outlineLevel="3" x14ac:dyDescent="0.3">
      <c r="A107" s="234" t="s">
        <v>135</v>
      </c>
      <c r="B107" s="252">
        <v>20.401384690299999</v>
      </c>
      <c r="C107" s="252">
        <v>20.343482365290001</v>
      </c>
      <c r="D107" s="252">
        <v>20.522972590809999</v>
      </c>
      <c r="E107" s="252">
        <v>20.970340408790001</v>
      </c>
      <c r="F107" s="252">
        <v>20.783903655380001</v>
      </c>
      <c r="G107" s="252">
        <v>21.0930911566</v>
      </c>
      <c r="H107" s="252">
        <v>21.286082517010001</v>
      </c>
      <c r="I107" s="252">
        <v>21.544272898589998</v>
      </c>
      <c r="J107" s="252">
        <v>21.629077193330001</v>
      </c>
      <c r="K107" s="164"/>
      <c r="L107" s="164"/>
      <c r="M107" s="164"/>
    </row>
    <row r="108" spans="1:13" ht="13" outlineLevel="3" x14ac:dyDescent="0.3">
      <c r="A108" s="234" t="s">
        <v>150</v>
      </c>
      <c r="B108" s="252">
        <v>80.927352987519996</v>
      </c>
      <c r="C108" s="252">
        <v>79.988829182390006</v>
      </c>
      <c r="D108" s="252">
        <v>75.554898670949996</v>
      </c>
      <c r="E108" s="252">
        <v>67.196280777569996</v>
      </c>
      <c r="F108" s="252">
        <v>64.450617012389998</v>
      </c>
      <c r="G108" s="252">
        <v>66.081328415160002</v>
      </c>
      <c r="H108" s="252">
        <v>65.732679501329997</v>
      </c>
      <c r="I108" s="252">
        <v>67.191421674980006</v>
      </c>
      <c r="J108" s="252">
        <v>62.914482282020003</v>
      </c>
      <c r="K108" s="164"/>
      <c r="L108" s="164"/>
      <c r="M108" s="164"/>
    </row>
    <row r="109" spans="1:13" ht="13" outlineLevel="3" x14ac:dyDescent="0.3">
      <c r="A109" s="234" t="s">
        <v>145</v>
      </c>
      <c r="B109" s="252">
        <v>5.99848447E-3</v>
      </c>
      <c r="C109" s="252">
        <v>5.9814598299999999E-3</v>
      </c>
      <c r="D109" s="252">
        <v>6.1486887499999998E-3</v>
      </c>
      <c r="E109" s="252">
        <v>6.3118214600000003E-3</v>
      </c>
      <c r="F109" s="252">
        <v>6.3838206500000001E-3</v>
      </c>
      <c r="G109" s="252">
        <v>6.5176000899999998E-3</v>
      </c>
      <c r="H109" s="252">
        <v>6.5236027099999996E-3</v>
      </c>
      <c r="I109" s="252">
        <v>6.6027309999999997E-3</v>
      </c>
      <c r="J109" s="252">
        <v>6.7769247699999997E-3</v>
      </c>
      <c r="K109" s="164"/>
      <c r="L109" s="164"/>
      <c r="M109" s="164"/>
    </row>
    <row r="110" spans="1:13" ht="13" outlineLevel="2" x14ac:dyDescent="0.3">
      <c r="A110" s="69" t="s">
        <v>45</v>
      </c>
      <c r="B110" s="56">
        <f t="shared" ref="B110:J110" si="20">SUM(B$111:B$111)</f>
        <v>1.1284923625100001</v>
      </c>
      <c r="C110" s="56">
        <f t="shared" si="20"/>
        <v>1.0984565559399999</v>
      </c>
      <c r="D110" s="56">
        <f t="shared" si="20"/>
        <v>1.2238392659899999</v>
      </c>
      <c r="E110" s="56">
        <f t="shared" si="20"/>
        <v>1.30515187062</v>
      </c>
      <c r="F110" s="56">
        <f t="shared" si="20"/>
        <v>1.30992774319</v>
      </c>
      <c r="G110" s="56">
        <f t="shared" si="20"/>
        <v>1.35126941251</v>
      </c>
      <c r="H110" s="56">
        <f t="shared" si="20"/>
        <v>1.3601362212599999</v>
      </c>
      <c r="I110" s="56">
        <f t="shared" si="20"/>
        <v>1.3934975144499999</v>
      </c>
      <c r="J110" s="56">
        <f t="shared" si="20"/>
        <v>1.4338548283100001</v>
      </c>
      <c r="K110" s="164"/>
      <c r="L110" s="164"/>
      <c r="M110" s="164"/>
    </row>
    <row r="111" spans="1:13" ht="13" outlineLevel="3" x14ac:dyDescent="0.3">
      <c r="A111" s="234" t="s">
        <v>52</v>
      </c>
      <c r="B111" s="252">
        <v>1.1284923625100001</v>
      </c>
      <c r="C111" s="252">
        <v>1.0984565559399999</v>
      </c>
      <c r="D111" s="252">
        <v>1.2238392659899999</v>
      </c>
      <c r="E111" s="252">
        <v>1.30515187062</v>
      </c>
      <c r="F111" s="252">
        <v>1.30992774319</v>
      </c>
      <c r="G111" s="252">
        <v>1.35126941251</v>
      </c>
      <c r="H111" s="252">
        <v>1.3601362212599999</v>
      </c>
      <c r="I111" s="252">
        <v>1.3934975144499999</v>
      </c>
      <c r="J111" s="252">
        <v>1.4338548283100001</v>
      </c>
      <c r="K111" s="164"/>
      <c r="L111" s="164"/>
      <c r="M111" s="164"/>
    </row>
    <row r="112" spans="1:13" ht="13" outlineLevel="2" x14ac:dyDescent="0.3">
      <c r="A112" s="69" t="s">
        <v>225</v>
      </c>
      <c r="B112" s="56">
        <f t="shared" ref="B112:J112" si="21">SUM(B$113:B$114)</f>
        <v>38.815441697280001</v>
      </c>
      <c r="C112" s="56">
        <f t="shared" si="21"/>
        <v>38.705277394470002</v>
      </c>
      <c r="D112" s="56">
        <f t="shared" si="21"/>
        <v>38.905078710280002</v>
      </c>
      <c r="E112" s="56">
        <f t="shared" si="21"/>
        <v>39.93728107495</v>
      </c>
      <c r="F112" s="56">
        <f t="shared" si="21"/>
        <v>40.392847157569996</v>
      </c>
      <c r="G112" s="56">
        <f t="shared" si="21"/>
        <v>41.09027993326</v>
      </c>
      <c r="H112" s="56">
        <f t="shared" si="21"/>
        <v>41.128123480349998</v>
      </c>
      <c r="I112" s="56">
        <f t="shared" si="21"/>
        <v>41.626988684209998</v>
      </c>
      <c r="J112" s="56">
        <f t="shared" si="21"/>
        <v>41.638755257810004</v>
      </c>
      <c r="K112" s="164"/>
      <c r="L112" s="164"/>
      <c r="M112" s="164"/>
    </row>
    <row r="113" spans="1:13" ht="13" outlineLevel="3" x14ac:dyDescent="0.3">
      <c r="A113" s="234" t="s">
        <v>156</v>
      </c>
      <c r="B113" s="252">
        <v>7.4799616972800003</v>
      </c>
      <c r="C113" s="252">
        <v>7.4587323944700001</v>
      </c>
      <c r="D113" s="252">
        <v>7.3837262102799999</v>
      </c>
      <c r="E113" s="252">
        <v>7.5796260749500002</v>
      </c>
      <c r="F113" s="252">
        <v>7.6660871575699998</v>
      </c>
      <c r="G113" s="252">
        <v>7.6776974332599996</v>
      </c>
      <c r="H113" s="252">
        <v>7.6847684803499998</v>
      </c>
      <c r="I113" s="252">
        <v>7.7779811842099997</v>
      </c>
      <c r="J113" s="252">
        <v>7.6569227578100003</v>
      </c>
      <c r="K113" s="164"/>
      <c r="L113" s="164"/>
      <c r="M113" s="164"/>
    </row>
    <row r="114" spans="1:13" ht="13" outlineLevel="3" x14ac:dyDescent="0.3">
      <c r="A114" s="234" t="s">
        <v>122</v>
      </c>
      <c r="B114" s="252">
        <v>31.33548</v>
      </c>
      <c r="C114" s="252">
        <v>31.246545000000001</v>
      </c>
      <c r="D114" s="252">
        <v>31.521352499999999</v>
      </c>
      <c r="E114" s="252">
        <v>32.357655000000001</v>
      </c>
      <c r="F114" s="252">
        <v>32.726759999999999</v>
      </c>
      <c r="G114" s="252">
        <v>33.412582499999999</v>
      </c>
      <c r="H114" s="252">
        <v>33.443354999999997</v>
      </c>
      <c r="I114" s="252">
        <v>33.849007499999999</v>
      </c>
      <c r="J114" s="252">
        <v>33.981832500000003</v>
      </c>
      <c r="K114" s="164"/>
      <c r="L114" s="164"/>
      <c r="M114" s="164"/>
    </row>
    <row r="115" spans="1:13" ht="13" outlineLevel="2" x14ac:dyDescent="0.3">
      <c r="A115" s="69" t="s">
        <v>54</v>
      </c>
      <c r="B115" s="56">
        <f t="shared" ref="B115:J115" si="22">SUM(B$116:B$117)</f>
        <v>57.923159999999996</v>
      </c>
      <c r="C115" s="56">
        <f t="shared" si="22"/>
        <v>57.758764999999997</v>
      </c>
      <c r="D115" s="56">
        <f t="shared" si="22"/>
        <v>58.266742499999999</v>
      </c>
      <c r="E115" s="56">
        <f t="shared" si="22"/>
        <v>59.812635</v>
      </c>
      <c r="F115" s="56">
        <f t="shared" si="22"/>
        <v>60.49492</v>
      </c>
      <c r="G115" s="56">
        <f t="shared" si="22"/>
        <v>61.762652500000002</v>
      </c>
      <c r="H115" s="56">
        <f t="shared" si="22"/>
        <v>61.819535000000002</v>
      </c>
      <c r="I115" s="56">
        <f t="shared" si="22"/>
        <v>62.569377500000002</v>
      </c>
      <c r="J115" s="56">
        <f t="shared" si="22"/>
        <v>33.981832500000003</v>
      </c>
      <c r="K115" s="164"/>
      <c r="L115" s="164"/>
      <c r="M115" s="164"/>
    </row>
    <row r="116" spans="1:13" ht="13" outlineLevel="3" x14ac:dyDescent="0.3">
      <c r="A116" s="234" t="s">
        <v>104</v>
      </c>
      <c r="B116" s="252">
        <v>26.587679999999999</v>
      </c>
      <c r="C116" s="252">
        <v>26.512219999999999</v>
      </c>
      <c r="D116" s="252">
        <v>26.74539</v>
      </c>
      <c r="E116" s="252">
        <v>27.454979999999999</v>
      </c>
      <c r="F116" s="252">
        <v>27.768160000000002</v>
      </c>
      <c r="G116" s="252">
        <v>28.350069999999999</v>
      </c>
      <c r="H116" s="252">
        <v>28.376180000000002</v>
      </c>
      <c r="I116" s="252">
        <v>28.720369999999999</v>
      </c>
      <c r="J116" s="252">
        <v>0</v>
      </c>
      <c r="K116" s="164"/>
      <c r="L116" s="164"/>
      <c r="M116" s="164"/>
    </row>
    <row r="117" spans="1:13" ht="13" outlineLevel="3" x14ac:dyDescent="0.3">
      <c r="A117" s="234" t="s">
        <v>103</v>
      </c>
      <c r="B117" s="252">
        <v>31.33548</v>
      </c>
      <c r="C117" s="252">
        <v>31.246545000000001</v>
      </c>
      <c r="D117" s="252">
        <v>31.521352499999999</v>
      </c>
      <c r="E117" s="252">
        <v>32.357655000000001</v>
      </c>
      <c r="F117" s="252">
        <v>32.726759999999999</v>
      </c>
      <c r="G117" s="252">
        <v>33.412582499999999</v>
      </c>
      <c r="H117" s="252">
        <v>33.443354999999997</v>
      </c>
      <c r="I117" s="252">
        <v>33.849007499999999</v>
      </c>
      <c r="J117" s="252">
        <v>33.981832500000003</v>
      </c>
      <c r="K117" s="164"/>
      <c r="L117" s="164"/>
      <c r="M117" s="164"/>
    </row>
    <row r="118" spans="1:13" ht="13" outlineLevel="2" x14ac:dyDescent="0.3">
      <c r="A118" s="69" t="s">
        <v>180</v>
      </c>
      <c r="B118" s="56">
        <f t="shared" ref="B118:J118" si="23">SUM(B$119:B$119)</f>
        <v>4.1503421753399996</v>
      </c>
      <c r="C118" s="56">
        <f t="shared" si="23"/>
        <v>4.1022101805700002</v>
      </c>
      <c r="D118" s="56">
        <f t="shared" si="23"/>
        <v>4.1310694889499997</v>
      </c>
      <c r="E118" s="56">
        <f t="shared" si="23"/>
        <v>4.2294423740799996</v>
      </c>
      <c r="F118" s="56">
        <f t="shared" si="23"/>
        <v>4.2579164551500002</v>
      </c>
      <c r="G118" s="56">
        <f t="shared" si="23"/>
        <v>4.36564906094</v>
      </c>
      <c r="H118" s="56">
        <f t="shared" si="23"/>
        <v>4.3426156437800003</v>
      </c>
      <c r="I118" s="56">
        <f t="shared" si="23"/>
        <v>4.4389871386299999</v>
      </c>
      <c r="J118" s="56">
        <f t="shared" si="23"/>
        <v>4.5174063075999999</v>
      </c>
      <c r="K118" s="164"/>
      <c r="L118" s="164"/>
      <c r="M118" s="164"/>
    </row>
    <row r="119" spans="1:13" ht="13" outlineLevel="3" x14ac:dyDescent="0.3">
      <c r="A119" s="234" t="s">
        <v>150</v>
      </c>
      <c r="B119" s="252">
        <v>4.1503421753399996</v>
      </c>
      <c r="C119" s="252">
        <v>4.1022101805700002</v>
      </c>
      <c r="D119" s="252">
        <v>4.1310694889499997</v>
      </c>
      <c r="E119" s="252">
        <v>4.2294423740799996</v>
      </c>
      <c r="F119" s="252">
        <v>4.2579164551500002</v>
      </c>
      <c r="G119" s="252">
        <v>4.36564906094</v>
      </c>
      <c r="H119" s="252">
        <v>4.3426156437800003</v>
      </c>
      <c r="I119" s="252">
        <v>4.4389871386299999</v>
      </c>
      <c r="J119" s="252">
        <v>4.5174063075999999</v>
      </c>
      <c r="K119" s="164"/>
      <c r="L119" s="164"/>
      <c r="M119" s="164"/>
    </row>
    <row r="120" spans="1:13" x14ac:dyDescent="0.25">
      <c r="B120" s="205"/>
      <c r="C120" s="205"/>
      <c r="D120" s="205"/>
      <c r="E120" s="205"/>
      <c r="F120" s="205"/>
      <c r="G120" s="205"/>
      <c r="H120" s="205"/>
      <c r="I120" s="205"/>
      <c r="J120" s="205"/>
      <c r="K120" s="164"/>
      <c r="L120" s="164"/>
      <c r="M120" s="164"/>
    </row>
    <row r="121" spans="1:13" x14ac:dyDescent="0.25">
      <c r="B121" s="205"/>
      <c r="C121" s="205"/>
      <c r="D121" s="205"/>
      <c r="E121" s="205"/>
      <c r="F121" s="205"/>
      <c r="G121" s="205"/>
      <c r="H121" s="205"/>
      <c r="I121" s="205"/>
      <c r="J121" s="205"/>
      <c r="K121" s="164"/>
      <c r="L121" s="164"/>
      <c r="M121" s="164"/>
    </row>
    <row r="122" spans="1:13" x14ac:dyDescent="0.25">
      <c r="B122" s="205"/>
      <c r="C122" s="205"/>
      <c r="D122" s="205"/>
      <c r="E122" s="205"/>
      <c r="F122" s="205"/>
      <c r="G122" s="205"/>
      <c r="H122" s="205"/>
      <c r="I122" s="205"/>
      <c r="J122" s="205"/>
      <c r="K122" s="164"/>
      <c r="L122" s="164"/>
      <c r="M122" s="164"/>
    </row>
    <row r="123" spans="1:13" x14ac:dyDescent="0.25">
      <c r="B123" s="205"/>
      <c r="C123" s="205"/>
      <c r="D123" s="205"/>
      <c r="E123" s="205"/>
      <c r="F123" s="205"/>
      <c r="G123" s="205"/>
      <c r="H123" s="205"/>
      <c r="I123" s="205"/>
      <c r="J123" s="205"/>
      <c r="K123" s="164"/>
      <c r="L123" s="164"/>
      <c r="M123" s="164"/>
    </row>
    <row r="124" spans="1:13" x14ac:dyDescent="0.25">
      <c r="B124" s="205"/>
      <c r="C124" s="205"/>
      <c r="D124" s="205"/>
      <c r="E124" s="205"/>
      <c r="F124" s="205"/>
      <c r="G124" s="205"/>
      <c r="H124" s="205"/>
      <c r="I124" s="205"/>
      <c r="J124" s="205"/>
      <c r="K124" s="164"/>
      <c r="L124" s="164"/>
      <c r="M124" s="164"/>
    </row>
    <row r="125" spans="1:13" x14ac:dyDescent="0.25">
      <c r="B125" s="205"/>
      <c r="C125" s="205"/>
      <c r="D125" s="205"/>
      <c r="E125" s="205"/>
      <c r="F125" s="205"/>
      <c r="G125" s="205"/>
      <c r="H125" s="205"/>
      <c r="I125" s="205"/>
      <c r="J125" s="205"/>
      <c r="K125" s="164"/>
      <c r="L125" s="164"/>
      <c r="M125" s="164"/>
    </row>
    <row r="126" spans="1:13" x14ac:dyDescent="0.25">
      <c r="B126" s="205"/>
      <c r="C126" s="205"/>
      <c r="D126" s="205"/>
      <c r="E126" s="205"/>
      <c r="F126" s="205"/>
      <c r="G126" s="205"/>
      <c r="H126" s="205"/>
      <c r="I126" s="205"/>
      <c r="J126" s="205"/>
      <c r="K126" s="164"/>
      <c r="L126" s="164"/>
      <c r="M126" s="164"/>
    </row>
    <row r="127" spans="1:13" x14ac:dyDescent="0.25">
      <c r="B127" s="205"/>
      <c r="C127" s="205"/>
      <c r="D127" s="205"/>
      <c r="E127" s="205"/>
      <c r="F127" s="205"/>
      <c r="G127" s="205"/>
      <c r="H127" s="205"/>
      <c r="I127" s="205"/>
      <c r="J127" s="205"/>
      <c r="K127" s="164"/>
      <c r="L127" s="164"/>
      <c r="M127" s="164"/>
    </row>
    <row r="128" spans="1:13" x14ac:dyDescent="0.25">
      <c r="B128" s="205"/>
      <c r="C128" s="205"/>
      <c r="D128" s="205"/>
      <c r="E128" s="205"/>
      <c r="F128" s="205"/>
      <c r="G128" s="205"/>
      <c r="H128" s="205"/>
      <c r="I128" s="205"/>
      <c r="J128" s="205"/>
      <c r="K128" s="164"/>
      <c r="L128" s="164"/>
      <c r="M128" s="164"/>
    </row>
    <row r="129" spans="2:13" x14ac:dyDescent="0.25">
      <c r="B129" s="205"/>
      <c r="C129" s="205"/>
      <c r="D129" s="205"/>
      <c r="E129" s="205"/>
      <c r="F129" s="205"/>
      <c r="G129" s="205"/>
      <c r="H129" s="205"/>
      <c r="I129" s="205"/>
      <c r="J129" s="205"/>
      <c r="K129" s="164"/>
      <c r="L129" s="164"/>
      <c r="M129" s="164"/>
    </row>
    <row r="130" spans="2:13" x14ac:dyDescent="0.25">
      <c r="B130" s="205"/>
      <c r="C130" s="205"/>
      <c r="D130" s="205"/>
      <c r="E130" s="205"/>
      <c r="F130" s="205"/>
      <c r="G130" s="205"/>
      <c r="H130" s="205"/>
      <c r="I130" s="205"/>
      <c r="J130" s="205"/>
      <c r="K130" s="164"/>
      <c r="L130" s="164"/>
      <c r="M130" s="164"/>
    </row>
    <row r="131" spans="2:13" x14ac:dyDescent="0.25">
      <c r="B131" s="205"/>
      <c r="C131" s="205"/>
      <c r="D131" s="205"/>
      <c r="E131" s="205"/>
      <c r="F131" s="205"/>
      <c r="G131" s="205"/>
      <c r="H131" s="205"/>
      <c r="I131" s="205"/>
      <c r="J131" s="205"/>
      <c r="K131" s="164"/>
      <c r="L131" s="164"/>
      <c r="M131" s="164"/>
    </row>
    <row r="132" spans="2:13" x14ac:dyDescent="0.25">
      <c r="B132" s="205"/>
      <c r="C132" s="205"/>
      <c r="D132" s="205"/>
      <c r="E132" s="205"/>
      <c r="F132" s="205"/>
      <c r="G132" s="205"/>
      <c r="H132" s="205"/>
      <c r="I132" s="205"/>
      <c r="J132" s="205"/>
      <c r="K132" s="164"/>
      <c r="L132" s="164"/>
      <c r="M132" s="164"/>
    </row>
    <row r="133" spans="2:13" x14ac:dyDescent="0.25">
      <c r="B133" s="205"/>
      <c r="C133" s="205"/>
      <c r="D133" s="205"/>
      <c r="E133" s="205"/>
      <c r="F133" s="205"/>
      <c r="G133" s="205"/>
      <c r="H133" s="205"/>
      <c r="I133" s="205"/>
      <c r="J133" s="205"/>
      <c r="K133" s="164"/>
      <c r="L133" s="164"/>
      <c r="M133" s="164"/>
    </row>
    <row r="134" spans="2:13" x14ac:dyDescent="0.25">
      <c r="B134" s="205"/>
      <c r="C134" s="205"/>
      <c r="D134" s="205"/>
      <c r="E134" s="205"/>
      <c r="F134" s="205"/>
      <c r="G134" s="205"/>
      <c r="H134" s="205"/>
      <c r="I134" s="205"/>
      <c r="J134" s="205"/>
      <c r="K134" s="164"/>
      <c r="L134" s="164"/>
      <c r="M134" s="164"/>
    </row>
    <row r="135" spans="2:13" x14ac:dyDescent="0.25">
      <c r="B135" s="205"/>
      <c r="C135" s="205"/>
      <c r="D135" s="205"/>
      <c r="E135" s="205"/>
      <c r="F135" s="205"/>
      <c r="G135" s="205"/>
      <c r="H135" s="205"/>
      <c r="I135" s="205"/>
      <c r="J135" s="205"/>
      <c r="K135" s="164"/>
      <c r="L135" s="164"/>
      <c r="M135" s="164"/>
    </row>
    <row r="136" spans="2:13" x14ac:dyDescent="0.25">
      <c r="B136" s="205"/>
      <c r="C136" s="205"/>
      <c r="D136" s="205"/>
      <c r="E136" s="205"/>
      <c r="F136" s="205"/>
      <c r="G136" s="205"/>
      <c r="H136" s="205"/>
      <c r="I136" s="205"/>
      <c r="J136" s="205"/>
      <c r="K136" s="164"/>
      <c r="L136" s="164"/>
      <c r="M136" s="164"/>
    </row>
    <row r="137" spans="2:13" x14ac:dyDescent="0.25">
      <c r="B137" s="205"/>
      <c r="C137" s="205"/>
      <c r="D137" s="205"/>
      <c r="E137" s="205"/>
      <c r="F137" s="205"/>
      <c r="G137" s="205"/>
      <c r="H137" s="205"/>
      <c r="I137" s="205"/>
      <c r="J137" s="205"/>
      <c r="K137" s="164"/>
      <c r="L137" s="164"/>
      <c r="M137" s="164"/>
    </row>
    <row r="138" spans="2:13" x14ac:dyDescent="0.25">
      <c r="B138" s="205"/>
      <c r="C138" s="205"/>
      <c r="D138" s="205"/>
      <c r="E138" s="205"/>
      <c r="F138" s="205"/>
      <c r="G138" s="205"/>
      <c r="H138" s="205"/>
      <c r="I138" s="205"/>
      <c r="J138" s="205"/>
      <c r="K138" s="164"/>
      <c r="L138" s="164"/>
      <c r="M138" s="164"/>
    </row>
    <row r="139" spans="2:13" x14ac:dyDescent="0.25">
      <c r="B139" s="205"/>
      <c r="C139" s="205"/>
      <c r="D139" s="205"/>
      <c r="E139" s="205"/>
      <c r="F139" s="205"/>
      <c r="G139" s="205"/>
      <c r="H139" s="205"/>
      <c r="I139" s="205"/>
      <c r="J139" s="205"/>
      <c r="K139" s="164"/>
      <c r="L139" s="164"/>
      <c r="M139" s="164"/>
    </row>
    <row r="140" spans="2:13" x14ac:dyDescent="0.25">
      <c r="B140" s="205"/>
      <c r="C140" s="205"/>
      <c r="D140" s="205"/>
      <c r="E140" s="205"/>
      <c r="F140" s="205"/>
      <c r="G140" s="205"/>
      <c r="H140" s="205"/>
      <c r="I140" s="205"/>
      <c r="J140" s="205"/>
      <c r="K140" s="164"/>
      <c r="L140" s="164"/>
      <c r="M140" s="164"/>
    </row>
    <row r="141" spans="2:13" x14ac:dyDescent="0.25">
      <c r="B141" s="205"/>
      <c r="C141" s="205"/>
      <c r="D141" s="205"/>
      <c r="E141" s="205"/>
      <c r="F141" s="205"/>
      <c r="G141" s="205"/>
      <c r="H141" s="205"/>
      <c r="I141" s="205"/>
      <c r="J141" s="205"/>
      <c r="K141" s="164"/>
      <c r="L141" s="164"/>
      <c r="M141" s="164"/>
    </row>
    <row r="142" spans="2:13" x14ac:dyDescent="0.25">
      <c r="B142" s="205"/>
      <c r="C142" s="205"/>
      <c r="D142" s="205"/>
      <c r="E142" s="205"/>
      <c r="F142" s="205"/>
      <c r="G142" s="205"/>
      <c r="H142" s="205"/>
      <c r="I142" s="205"/>
      <c r="J142" s="205"/>
      <c r="K142" s="164"/>
      <c r="L142" s="164"/>
      <c r="M142" s="164"/>
    </row>
    <row r="143" spans="2:13" x14ac:dyDescent="0.25">
      <c r="B143" s="205"/>
      <c r="C143" s="205"/>
      <c r="D143" s="205"/>
      <c r="E143" s="205"/>
      <c r="F143" s="205"/>
      <c r="G143" s="205"/>
      <c r="H143" s="205"/>
      <c r="I143" s="205"/>
      <c r="J143" s="205"/>
      <c r="K143" s="164"/>
      <c r="L143" s="164"/>
      <c r="M143" s="164"/>
    </row>
    <row r="144" spans="2:13" x14ac:dyDescent="0.25">
      <c r="B144" s="205"/>
      <c r="C144" s="205"/>
      <c r="D144" s="205"/>
      <c r="E144" s="205"/>
      <c r="F144" s="205"/>
      <c r="G144" s="205"/>
      <c r="H144" s="205"/>
      <c r="I144" s="205"/>
      <c r="J144" s="205"/>
      <c r="K144" s="164"/>
      <c r="L144" s="164"/>
      <c r="M144" s="164"/>
    </row>
    <row r="145" spans="2:13" x14ac:dyDescent="0.25">
      <c r="B145" s="205"/>
      <c r="C145" s="205"/>
      <c r="D145" s="205"/>
      <c r="E145" s="205"/>
      <c r="F145" s="205"/>
      <c r="G145" s="205"/>
      <c r="H145" s="205"/>
      <c r="I145" s="205"/>
      <c r="J145" s="205"/>
      <c r="K145" s="164"/>
      <c r="L145" s="164"/>
      <c r="M145" s="164"/>
    </row>
    <row r="146" spans="2:13" x14ac:dyDescent="0.25">
      <c r="B146" s="205"/>
      <c r="C146" s="205"/>
      <c r="D146" s="205"/>
      <c r="E146" s="205"/>
      <c r="F146" s="205"/>
      <c r="G146" s="205"/>
      <c r="H146" s="205"/>
      <c r="I146" s="205"/>
      <c r="J146" s="205"/>
      <c r="K146" s="164"/>
      <c r="L146" s="164"/>
      <c r="M146" s="164"/>
    </row>
    <row r="147" spans="2:13" x14ac:dyDescent="0.25">
      <c r="B147" s="205"/>
      <c r="C147" s="205"/>
      <c r="D147" s="205"/>
      <c r="E147" s="205"/>
      <c r="F147" s="205"/>
      <c r="G147" s="205"/>
      <c r="H147" s="205"/>
      <c r="I147" s="205"/>
      <c r="J147" s="205"/>
      <c r="K147" s="164"/>
      <c r="L147" s="164"/>
      <c r="M147" s="164"/>
    </row>
    <row r="148" spans="2:13" x14ac:dyDescent="0.25">
      <c r="B148" s="205"/>
      <c r="C148" s="205"/>
      <c r="D148" s="205"/>
      <c r="E148" s="205"/>
      <c r="F148" s="205"/>
      <c r="G148" s="205"/>
      <c r="H148" s="205"/>
      <c r="I148" s="205"/>
      <c r="J148" s="205"/>
      <c r="K148" s="164"/>
      <c r="L148" s="164"/>
      <c r="M148" s="164"/>
    </row>
    <row r="149" spans="2:13" x14ac:dyDescent="0.25">
      <c r="B149" s="205"/>
      <c r="C149" s="205"/>
      <c r="D149" s="205"/>
      <c r="E149" s="205"/>
      <c r="F149" s="205"/>
      <c r="G149" s="205"/>
      <c r="H149" s="205"/>
      <c r="I149" s="205"/>
      <c r="J149" s="205"/>
      <c r="K149" s="164"/>
      <c r="L149" s="164"/>
      <c r="M149" s="164"/>
    </row>
    <row r="150" spans="2:13" x14ac:dyDescent="0.25">
      <c r="B150" s="205"/>
      <c r="C150" s="205"/>
      <c r="D150" s="205"/>
      <c r="E150" s="205"/>
      <c r="F150" s="205"/>
      <c r="G150" s="205"/>
      <c r="H150" s="205"/>
      <c r="I150" s="205"/>
      <c r="J150" s="205"/>
      <c r="K150" s="164"/>
      <c r="L150" s="164"/>
      <c r="M150" s="164"/>
    </row>
    <row r="151" spans="2:13" x14ac:dyDescent="0.25">
      <c r="B151" s="205"/>
      <c r="C151" s="205"/>
      <c r="D151" s="205"/>
      <c r="E151" s="205"/>
      <c r="F151" s="205"/>
      <c r="G151" s="205"/>
      <c r="H151" s="205"/>
      <c r="I151" s="205"/>
      <c r="J151" s="205"/>
      <c r="K151" s="164"/>
      <c r="L151" s="164"/>
      <c r="M151" s="164"/>
    </row>
    <row r="152" spans="2:13" x14ac:dyDescent="0.25">
      <c r="B152" s="205"/>
      <c r="C152" s="205"/>
      <c r="D152" s="205"/>
      <c r="E152" s="205"/>
      <c r="F152" s="205"/>
      <c r="G152" s="205"/>
      <c r="H152" s="205"/>
      <c r="I152" s="205"/>
      <c r="J152" s="205"/>
      <c r="K152" s="164"/>
      <c r="L152" s="164"/>
      <c r="M152" s="164"/>
    </row>
    <row r="153" spans="2:13" x14ac:dyDescent="0.25">
      <c r="B153" s="205"/>
      <c r="C153" s="205"/>
      <c r="D153" s="205"/>
      <c r="E153" s="205"/>
      <c r="F153" s="205"/>
      <c r="G153" s="205"/>
      <c r="H153" s="205"/>
      <c r="I153" s="205"/>
      <c r="J153" s="205"/>
      <c r="K153" s="164"/>
      <c r="L153" s="164"/>
      <c r="M153" s="164"/>
    </row>
    <row r="154" spans="2:13" x14ac:dyDescent="0.25">
      <c r="B154" s="205"/>
      <c r="C154" s="205"/>
      <c r="D154" s="205"/>
      <c r="E154" s="205"/>
      <c r="F154" s="205"/>
      <c r="G154" s="205"/>
      <c r="H154" s="205"/>
      <c r="I154" s="205"/>
      <c r="J154" s="205"/>
      <c r="K154" s="164"/>
      <c r="L154" s="164"/>
      <c r="M154" s="164"/>
    </row>
    <row r="155" spans="2:13" x14ac:dyDescent="0.25">
      <c r="B155" s="205"/>
      <c r="C155" s="205"/>
      <c r="D155" s="205"/>
      <c r="E155" s="205"/>
      <c r="F155" s="205"/>
      <c r="G155" s="205"/>
      <c r="H155" s="205"/>
      <c r="I155" s="205"/>
      <c r="J155" s="205"/>
      <c r="K155" s="164"/>
      <c r="L155" s="164"/>
      <c r="M155" s="164"/>
    </row>
    <row r="156" spans="2:13" x14ac:dyDescent="0.25">
      <c r="B156" s="205"/>
      <c r="C156" s="205"/>
      <c r="D156" s="205"/>
      <c r="E156" s="205"/>
      <c r="F156" s="205"/>
      <c r="G156" s="205"/>
      <c r="H156" s="205"/>
      <c r="I156" s="205"/>
      <c r="J156" s="205"/>
      <c r="K156" s="164"/>
      <c r="L156" s="164"/>
      <c r="M156" s="164"/>
    </row>
    <row r="157" spans="2:13" x14ac:dyDescent="0.25">
      <c r="B157" s="205"/>
      <c r="C157" s="205"/>
      <c r="D157" s="205"/>
      <c r="E157" s="205"/>
      <c r="F157" s="205"/>
      <c r="G157" s="205"/>
      <c r="H157" s="205"/>
      <c r="I157" s="205"/>
      <c r="J157" s="205"/>
      <c r="K157" s="164"/>
      <c r="L157" s="164"/>
      <c r="M157" s="164"/>
    </row>
    <row r="158" spans="2:13" x14ac:dyDescent="0.25">
      <c r="B158" s="205"/>
      <c r="C158" s="205"/>
      <c r="D158" s="205"/>
      <c r="E158" s="205"/>
      <c r="F158" s="205"/>
      <c r="G158" s="205"/>
      <c r="H158" s="205"/>
      <c r="I158" s="205"/>
      <c r="J158" s="205"/>
      <c r="K158" s="164"/>
      <c r="L158" s="164"/>
      <c r="M158" s="164"/>
    </row>
    <row r="159" spans="2:13" x14ac:dyDescent="0.25">
      <c r="B159" s="205"/>
      <c r="C159" s="205"/>
      <c r="D159" s="205"/>
      <c r="E159" s="205"/>
      <c r="F159" s="205"/>
      <c r="G159" s="205"/>
      <c r="H159" s="205"/>
      <c r="I159" s="205"/>
      <c r="J159" s="205"/>
      <c r="K159" s="164"/>
      <c r="L159" s="164"/>
      <c r="M159" s="164"/>
    </row>
    <row r="160" spans="2:13" x14ac:dyDescent="0.25">
      <c r="B160" s="205"/>
      <c r="C160" s="205"/>
      <c r="D160" s="205"/>
      <c r="E160" s="205"/>
      <c r="F160" s="205"/>
      <c r="G160" s="205"/>
      <c r="H160" s="205"/>
      <c r="I160" s="205"/>
      <c r="J160" s="205"/>
      <c r="K160" s="164"/>
      <c r="L160" s="164"/>
      <c r="M160" s="164"/>
    </row>
    <row r="161" spans="2:13" x14ac:dyDescent="0.25">
      <c r="B161" s="205"/>
      <c r="C161" s="205"/>
      <c r="D161" s="205"/>
      <c r="E161" s="205"/>
      <c r="F161" s="205"/>
      <c r="G161" s="205"/>
      <c r="H161" s="205"/>
      <c r="I161" s="205"/>
      <c r="J161" s="205"/>
      <c r="K161" s="164"/>
      <c r="L161" s="164"/>
      <c r="M161" s="164"/>
    </row>
    <row r="162" spans="2:13" x14ac:dyDescent="0.25">
      <c r="B162" s="205"/>
      <c r="C162" s="205"/>
      <c r="D162" s="205"/>
      <c r="E162" s="205"/>
      <c r="F162" s="205"/>
      <c r="G162" s="205"/>
      <c r="H162" s="205"/>
      <c r="I162" s="205"/>
      <c r="J162" s="205"/>
      <c r="K162" s="164"/>
      <c r="L162" s="164"/>
      <c r="M162" s="164"/>
    </row>
    <row r="163" spans="2:13" x14ac:dyDescent="0.25">
      <c r="B163" s="205"/>
      <c r="C163" s="205"/>
      <c r="D163" s="205"/>
      <c r="E163" s="205"/>
      <c r="F163" s="205"/>
      <c r="G163" s="205"/>
      <c r="H163" s="205"/>
      <c r="I163" s="205"/>
      <c r="J163" s="205"/>
      <c r="K163" s="164"/>
      <c r="L163" s="164"/>
      <c r="M163" s="164"/>
    </row>
    <row r="164" spans="2:13" x14ac:dyDescent="0.25">
      <c r="B164" s="205"/>
      <c r="C164" s="205"/>
      <c r="D164" s="205"/>
      <c r="E164" s="205"/>
      <c r="F164" s="205"/>
      <c r="G164" s="205"/>
      <c r="H164" s="205"/>
      <c r="I164" s="205"/>
      <c r="J164" s="205"/>
      <c r="K164" s="164"/>
      <c r="L164" s="164"/>
      <c r="M164" s="164"/>
    </row>
    <row r="165" spans="2:13" x14ac:dyDescent="0.25">
      <c r="B165" s="205"/>
      <c r="C165" s="205"/>
      <c r="D165" s="205"/>
      <c r="E165" s="205"/>
      <c r="F165" s="205"/>
      <c r="G165" s="205"/>
      <c r="H165" s="205"/>
      <c r="I165" s="205"/>
      <c r="J165" s="205"/>
      <c r="K165" s="164"/>
      <c r="L165" s="164"/>
      <c r="M165" s="164"/>
    </row>
    <row r="166" spans="2:13" x14ac:dyDescent="0.25">
      <c r="B166" s="205"/>
      <c r="C166" s="205"/>
      <c r="D166" s="205"/>
      <c r="E166" s="205"/>
      <c r="F166" s="205"/>
      <c r="G166" s="205"/>
      <c r="H166" s="205"/>
      <c r="I166" s="205"/>
      <c r="J166" s="205"/>
      <c r="K166" s="164"/>
      <c r="L166" s="164"/>
      <c r="M166" s="164"/>
    </row>
    <row r="167" spans="2:13" x14ac:dyDescent="0.25">
      <c r="B167" s="205"/>
      <c r="C167" s="205"/>
      <c r="D167" s="205"/>
      <c r="E167" s="205"/>
      <c r="F167" s="205"/>
      <c r="G167" s="205"/>
      <c r="H167" s="205"/>
      <c r="I167" s="205"/>
      <c r="J167" s="205"/>
      <c r="K167" s="164"/>
      <c r="L167" s="164"/>
      <c r="M167" s="164"/>
    </row>
    <row r="168" spans="2:13" x14ac:dyDescent="0.25">
      <c r="B168" s="205"/>
      <c r="C168" s="205"/>
      <c r="D168" s="205"/>
      <c r="E168" s="205"/>
      <c r="F168" s="205"/>
      <c r="G168" s="205"/>
      <c r="H168" s="205"/>
      <c r="I168" s="205"/>
      <c r="J168" s="205"/>
      <c r="K168" s="164"/>
      <c r="L168" s="164"/>
      <c r="M168" s="164"/>
    </row>
    <row r="169" spans="2:13" x14ac:dyDescent="0.25">
      <c r="B169" s="205"/>
      <c r="C169" s="205"/>
      <c r="D169" s="205"/>
      <c r="E169" s="205"/>
      <c r="F169" s="205"/>
      <c r="G169" s="205"/>
      <c r="H169" s="205"/>
      <c r="I169" s="205"/>
      <c r="J169" s="205"/>
      <c r="K169" s="164"/>
      <c r="L169" s="164"/>
      <c r="M169" s="164"/>
    </row>
    <row r="170" spans="2:13" x14ac:dyDescent="0.25">
      <c r="B170" s="205"/>
      <c r="C170" s="205"/>
      <c r="D170" s="205"/>
      <c r="E170" s="205"/>
      <c r="F170" s="205"/>
      <c r="G170" s="205"/>
      <c r="H170" s="205"/>
      <c r="I170" s="205"/>
      <c r="J170" s="205"/>
      <c r="K170" s="164"/>
      <c r="L170" s="164"/>
      <c r="M170" s="164"/>
    </row>
    <row r="171" spans="2:13" x14ac:dyDescent="0.25">
      <c r="B171" s="205"/>
      <c r="C171" s="205"/>
      <c r="D171" s="205"/>
      <c r="E171" s="205"/>
      <c r="F171" s="205"/>
      <c r="G171" s="205"/>
      <c r="H171" s="205"/>
      <c r="I171" s="205"/>
      <c r="J171" s="205"/>
      <c r="K171" s="164"/>
      <c r="L171" s="164"/>
      <c r="M171" s="164"/>
    </row>
    <row r="172" spans="2:13" x14ac:dyDescent="0.25">
      <c r="B172" s="205"/>
      <c r="C172" s="205"/>
      <c r="D172" s="205"/>
      <c r="E172" s="205"/>
      <c r="F172" s="205"/>
      <c r="G172" s="205"/>
      <c r="H172" s="205"/>
      <c r="I172" s="205"/>
      <c r="J172" s="205"/>
      <c r="K172" s="164"/>
      <c r="L172" s="164"/>
      <c r="M172" s="164"/>
    </row>
    <row r="173" spans="2:13" x14ac:dyDescent="0.25">
      <c r="B173" s="205"/>
      <c r="C173" s="205"/>
      <c r="D173" s="205"/>
      <c r="E173" s="205"/>
      <c r="F173" s="205"/>
      <c r="G173" s="205"/>
      <c r="H173" s="205"/>
      <c r="I173" s="205"/>
      <c r="J173" s="205"/>
      <c r="K173" s="164"/>
      <c r="L173" s="164"/>
      <c r="M173" s="164"/>
    </row>
    <row r="174" spans="2:13" x14ac:dyDescent="0.25">
      <c r="B174" s="205"/>
      <c r="C174" s="205"/>
      <c r="D174" s="205"/>
      <c r="E174" s="205"/>
      <c r="F174" s="205"/>
      <c r="G174" s="205"/>
      <c r="H174" s="205"/>
      <c r="I174" s="205"/>
      <c r="J174" s="205"/>
      <c r="K174" s="164"/>
      <c r="L174" s="164"/>
      <c r="M174" s="164"/>
    </row>
    <row r="175" spans="2:13" x14ac:dyDescent="0.25">
      <c r="B175" s="205"/>
      <c r="C175" s="205"/>
      <c r="D175" s="205"/>
      <c r="E175" s="205"/>
      <c r="F175" s="205"/>
      <c r="G175" s="205"/>
      <c r="H175" s="205"/>
      <c r="I175" s="205"/>
      <c r="J175" s="205"/>
      <c r="K175" s="164"/>
      <c r="L175" s="164"/>
      <c r="M175" s="164"/>
    </row>
    <row r="176" spans="2:13" x14ac:dyDescent="0.25">
      <c r="B176" s="205"/>
      <c r="C176" s="205"/>
      <c r="D176" s="205"/>
      <c r="E176" s="205"/>
      <c r="F176" s="205"/>
      <c r="G176" s="205"/>
      <c r="H176" s="205"/>
      <c r="I176" s="205"/>
      <c r="J176" s="205"/>
      <c r="K176" s="164"/>
      <c r="L176" s="164"/>
      <c r="M176" s="164"/>
    </row>
    <row r="177" spans="2:13" x14ac:dyDescent="0.25">
      <c r="B177" s="205"/>
      <c r="C177" s="205"/>
      <c r="D177" s="205"/>
      <c r="E177" s="205"/>
      <c r="F177" s="205"/>
      <c r="G177" s="205"/>
      <c r="H177" s="205"/>
      <c r="I177" s="205"/>
      <c r="J177" s="205"/>
      <c r="K177" s="164"/>
      <c r="L177" s="164"/>
      <c r="M177" s="164"/>
    </row>
    <row r="178" spans="2:13" x14ac:dyDescent="0.25">
      <c r="B178" s="205"/>
      <c r="C178" s="205"/>
      <c r="D178" s="205"/>
      <c r="E178" s="205"/>
      <c r="F178" s="205"/>
      <c r="G178" s="205"/>
      <c r="H178" s="205"/>
      <c r="I178" s="205"/>
      <c r="J178" s="205"/>
      <c r="K178" s="164"/>
      <c r="L178" s="164"/>
      <c r="M178" s="164"/>
    </row>
    <row r="179" spans="2:13" x14ac:dyDescent="0.25">
      <c r="B179" s="205"/>
      <c r="C179" s="205"/>
      <c r="D179" s="205"/>
      <c r="E179" s="205"/>
      <c r="F179" s="205"/>
      <c r="G179" s="205"/>
      <c r="H179" s="205"/>
      <c r="I179" s="205"/>
      <c r="J179" s="205"/>
      <c r="K179" s="164"/>
      <c r="L179" s="164"/>
      <c r="M179" s="164"/>
    </row>
    <row r="180" spans="2:13" x14ac:dyDescent="0.25">
      <c r="B180" s="205"/>
      <c r="C180" s="205"/>
      <c r="D180" s="205"/>
      <c r="E180" s="205"/>
      <c r="F180" s="205"/>
      <c r="G180" s="205"/>
      <c r="H180" s="205"/>
      <c r="I180" s="205"/>
      <c r="J180" s="205"/>
      <c r="K180" s="164"/>
      <c r="L180" s="164"/>
      <c r="M180" s="164"/>
    </row>
  </sheetData>
  <mergeCells count="2">
    <mergeCell ref="A2:J2"/>
    <mergeCell ref="A1:J1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3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>
    <tabColor indexed="55"/>
    <outlinePr applyStyles="1" summaryBelow="0"/>
    <pageSetUpPr fitToPage="1"/>
  </sheetPr>
  <dimension ref="A2:T247"/>
  <sheetViews>
    <sheetView workbookViewId="0">
      <selection activeCell="D4" sqref="D4"/>
    </sheetView>
  </sheetViews>
  <sheetFormatPr defaultColWidth="9.1796875" defaultRowHeight="13" x14ac:dyDescent="0.3"/>
  <cols>
    <col min="1" max="1" width="63.26953125" style="150" bestFit="1" customWidth="1"/>
    <col min="2" max="2" width="14.26953125" style="186" customWidth="1"/>
    <col min="3" max="3" width="15.1796875" style="186" customWidth="1"/>
    <col min="4" max="4" width="10.26953125" style="33" customWidth="1"/>
    <col min="5" max="5" width="8.81640625" style="150" hidden="1" customWidth="1"/>
    <col min="6" max="16384" width="9.1796875" style="150"/>
  </cols>
  <sheetData>
    <row r="2" spans="1:20" ht="39" customHeight="1" x14ac:dyDescent="0.45">
      <c r="A2" s="269" t="s">
        <v>4</v>
      </c>
      <c r="B2" s="3"/>
      <c r="C2" s="3"/>
      <c r="D2" s="3"/>
      <c r="E2" s="3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</row>
    <row r="3" spans="1:20" x14ac:dyDescent="0.3">
      <c r="A3" s="121"/>
    </row>
    <row r="4" spans="1:20" s="140" customFormat="1" x14ac:dyDescent="0.3">
      <c r="B4" s="175"/>
      <c r="C4" s="175"/>
      <c r="D4" s="8" t="str">
        <f>VALVAL</f>
        <v>млрд. одиниць</v>
      </c>
    </row>
    <row r="5" spans="1:20" s="111" customFormat="1" x14ac:dyDescent="0.25">
      <c r="A5" s="126"/>
      <c r="B5" s="34" t="s">
        <v>170</v>
      </c>
      <c r="C5" s="34" t="s">
        <v>173</v>
      </c>
      <c r="D5" s="125" t="s">
        <v>195</v>
      </c>
      <c r="E5" s="12" t="s">
        <v>56</v>
      </c>
    </row>
    <row r="6" spans="1:20" s="130" customFormat="1" ht="14.5" x14ac:dyDescent="0.25">
      <c r="A6" s="62" t="s">
        <v>155</v>
      </c>
      <c r="B6" s="143">
        <f>SUM(B$7+ B$8+ B$9)</f>
        <v>154.68978262837999</v>
      </c>
      <c r="C6" s="143">
        <f>SUM(C$7+ C$8+ C$9)</f>
        <v>6371.6876154330603</v>
      </c>
      <c r="D6" s="230">
        <f>SUM(D$7+ D$8+ D$9)</f>
        <v>1</v>
      </c>
      <c r="E6" s="50" t="s">
        <v>96</v>
      </c>
    </row>
    <row r="7" spans="1:20" s="160" customFormat="1" x14ac:dyDescent="0.25">
      <c r="A7" s="202" t="s">
        <v>167</v>
      </c>
      <c r="B7" s="46">
        <v>4.0657913351900001</v>
      </c>
      <c r="C7" s="46">
        <v>167.47035167356</v>
      </c>
      <c r="D7" s="134">
        <v>2.6283999999999998E-2</v>
      </c>
      <c r="E7" s="249" t="s">
        <v>11</v>
      </c>
    </row>
    <row r="8" spans="1:20" s="160" customFormat="1" x14ac:dyDescent="0.25">
      <c r="A8" s="202" t="s">
        <v>191</v>
      </c>
      <c r="B8" s="46">
        <v>30.6693039508</v>
      </c>
      <c r="C8" s="46">
        <v>1263.2716966584801</v>
      </c>
      <c r="D8" s="134">
        <v>0.19826299999999999</v>
      </c>
      <c r="E8" s="249" t="s">
        <v>11</v>
      </c>
    </row>
    <row r="9" spans="1:20" s="160" customFormat="1" x14ac:dyDescent="0.25">
      <c r="A9" s="202" t="s">
        <v>47</v>
      </c>
      <c r="B9" s="46">
        <v>119.95468734239</v>
      </c>
      <c r="C9" s="46">
        <v>4940.9455671010201</v>
      </c>
      <c r="D9" s="134">
        <v>0.77545299999999995</v>
      </c>
      <c r="E9" s="249" t="s">
        <v>11</v>
      </c>
    </row>
    <row r="10" spans="1:20" x14ac:dyDescent="0.3">
      <c r="B10" s="173"/>
      <c r="C10" s="173"/>
      <c r="D10" s="20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</row>
    <row r="11" spans="1:20" x14ac:dyDescent="0.3">
      <c r="B11" s="173"/>
      <c r="C11" s="173"/>
      <c r="D11" s="20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</row>
    <row r="12" spans="1:20" x14ac:dyDescent="0.3">
      <c r="B12" s="173"/>
      <c r="C12" s="173"/>
      <c r="D12" s="20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</row>
    <row r="13" spans="1:20" x14ac:dyDescent="0.3">
      <c r="B13" s="173"/>
      <c r="C13" s="173"/>
      <c r="D13" s="20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</row>
    <row r="14" spans="1:20" x14ac:dyDescent="0.3">
      <c r="B14" s="173"/>
      <c r="C14" s="173"/>
      <c r="D14" s="20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</row>
    <row r="15" spans="1:20" x14ac:dyDescent="0.3">
      <c r="B15" s="173"/>
      <c r="C15" s="173"/>
      <c r="D15" s="20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</row>
    <row r="16" spans="1:20" x14ac:dyDescent="0.3">
      <c r="B16" s="173"/>
      <c r="C16" s="173"/>
      <c r="D16" s="20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</row>
    <row r="17" spans="2:18" x14ac:dyDescent="0.3">
      <c r="B17" s="173"/>
      <c r="C17" s="173"/>
      <c r="D17" s="20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</row>
    <row r="18" spans="2:18" x14ac:dyDescent="0.3">
      <c r="B18" s="173"/>
      <c r="C18" s="173"/>
      <c r="D18" s="20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</row>
    <row r="19" spans="2:18" x14ac:dyDescent="0.3">
      <c r="B19" s="173"/>
      <c r="C19" s="173"/>
      <c r="D19" s="20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</row>
    <row r="20" spans="2:18" x14ac:dyDescent="0.3">
      <c r="B20" s="173"/>
      <c r="C20" s="173"/>
      <c r="D20" s="20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</row>
    <row r="21" spans="2:18" x14ac:dyDescent="0.3">
      <c r="B21" s="173"/>
      <c r="C21" s="173"/>
      <c r="D21" s="20"/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</row>
    <row r="22" spans="2:18" x14ac:dyDescent="0.3">
      <c r="B22" s="173"/>
      <c r="C22" s="173"/>
      <c r="D22" s="20"/>
      <c r="E22" s="137"/>
      <c r="F22" s="137"/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37"/>
      <c r="R22" s="137"/>
    </row>
    <row r="23" spans="2:18" x14ac:dyDescent="0.3">
      <c r="B23" s="173"/>
      <c r="C23" s="173"/>
      <c r="D23" s="20"/>
      <c r="E23" s="137"/>
      <c r="F23" s="137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7"/>
    </row>
    <row r="24" spans="2:18" x14ac:dyDescent="0.3">
      <c r="B24" s="173"/>
      <c r="C24" s="173"/>
      <c r="D24" s="20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</row>
    <row r="25" spans="2:18" x14ac:dyDescent="0.3">
      <c r="B25" s="173"/>
      <c r="C25" s="173"/>
      <c r="D25" s="20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</row>
    <row r="26" spans="2:18" x14ac:dyDescent="0.3">
      <c r="B26" s="173"/>
      <c r="C26" s="173"/>
      <c r="D26" s="20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137"/>
    </row>
    <row r="27" spans="2:18" x14ac:dyDescent="0.3">
      <c r="B27" s="173"/>
      <c r="C27" s="173"/>
      <c r="D27" s="20"/>
      <c r="E27" s="137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7"/>
      <c r="R27" s="137"/>
    </row>
    <row r="28" spans="2:18" x14ac:dyDescent="0.3">
      <c r="B28" s="173"/>
      <c r="C28" s="173"/>
      <c r="D28" s="20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</row>
    <row r="29" spans="2:18" x14ac:dyDescent="0.3">
      <c r="B29" s="173"/>
      <c r="C29" s="173"/>
      <c r="D29" s="20"/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  <c r="R29" s="137"/>
    </row>
    <row r="30" spans="2:18" x14ac:dyDescent="0.3">
      <c r="B30" s="173"/>
      <c r="C30" s="173"/>
      <c r="D30" s="20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  <c r="R30" s="137"/>
    </row>
    <row r="31" spans="2:18" x14ac:dyDescent="0.3">
      <c r="B31" s="173"/>
      <c r="C31" s="173"/>
      <c r="D31" s="20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  <c r="R31" s="137"/>
    </row>
    <row r="32" spans="2:18" x14ac:dyDescent="0.3">
      <c r="B32" s="173"/>
      <c r="C32" s="173"/>
      <c r="D32" s="20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</row>
    <row r="33" spans="2:18" x14ac:dyDescent="0.3">
      <c r="B33" s="173"/>
      <c r="C33" s="173"/>
      <c r="D33" s="20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</row>
    <row r="34" spans="2:18" x14ac:dyDescent="0.3">
      <c r="B34" s="173"/>
      <c r="C34" s="173"/>
      <c r="D34" s="20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7"/>
    </row>
    <row r="35" spans="2:18" x14ac:dyDescent="0.3">
      <c r="B35" s="173"/>
      <c r="C35" s="173"/>
      <c r="D35" s="20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  <c r="R35" s="137"/>
    </row>
    <row r="36" spans="2:18" x14ac:dyDescent="0.3">
      <c r="B36" s="173"/>
      <c r="C36" s="173"/>
      <c r="D36" s="20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  <c r="R36" s="137"/>
    </row>
    <row r="37" spans="2:18" x14ac:dyDescent="0.3">
      <c r="B37" s="173"/>
      <c r="C37" s="173"/>
      <c r="D37" s="20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</row>
    <row r="38" spans="2:18" x14ac:dyDescent="0.3">
      <c r="B38" s="173"/>
      <c r="C38" s="173"/>
      <c r="D38" s="20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7"/>
    </row>
    <row r="39" spans="2:18" x14ac:dyDescent="0.3">
      <c r="B39" s="173"/>
      <c r="C39" s="173"/>
      <c r="D39" s="20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</row>
    <row r="40" spans="2:18" x14ac:dyDescent="0.3">
      <c r="B40" s="173"/>
      <c r="C40" s="173"/>
      <c r="D40" s="20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</row>
    <row r="41" spans="2:18" x14ac:dyDescent="0.3">
      <c r="B41" s="173"/>
      <c r="C41" s="173"/>
      <c r="D41" s="20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</row>
    <row r="42" spans="2:18" x14ac:dyDescent="0.3">
      <c r="B42" s="173"/>
      <c r="C42" s="173"/>
      <c r="D42" s="20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</row>
    <row r="43" spans="2:18" x14ac:dyDescent="0.3">
      <c r="B43" s="173"/>
      <c r="C43" s="173"/>
      <c r="D43" s="20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</row>
    <row r="44" spans="2:18" x14ac:dyDescent="0.3">
      <c r="B44" s="173"/>
      <c r="C44" s="173"/>
      <c r="D44" s="20"/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37"/>
    </row>
    <row r="45" spans="2:18" x14ac:dyDescent="0.3">
      <c r="B45" s="173"/>
      <c r="C45" s="173"/>
      <c r="D45" s="20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137"/>
    </row>
    <row r="46" spans="2:18" x14ac:dyDescent="0.3">
      <c r="B46" s="173"/>
      <c r="C46" s="173"/>
      <c r="D46" s="20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37"/>
    </row>
    <row r="47" spans="2:18" x14ac:dyDescent="0.3">
      <c r="B47" s="173"/>
      <c r="C47" s="173"/>
      <c r="D47" s="20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</row>
    <row r="48" spans="2:18" x14ac:dyDescent="0.3">
      <c r="B48" s="173"/>
      <c r="C48" s="173"/>
      <c r="D48" s="20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  <c r="R48" s="137"/>
    </row>
    <row r="49" spans="2:18" x14ac:dyDescent="0.3">
      <c r="B49" s="173"/>
      <c r="C49" s="173"/>
      <c r="D49" s="20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  <c r="R49" s="137"/>
    </row>
    <row r="50" spans="2:18" x14ac:dyDescent="0.3">
      <c r="B50" s="173"/>
      <c r="C50" s="173"/>
      <c r="D50" s="20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</row>
    <row r="51" spans="2:18" x14ac:dyDescent="0.3">
      <c r="B51" s="173"/>
      <c r="C51" s="173"/>
      <c r="D51" s="20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7"/>
    </row>
    <row r="52" spans="2:18" x14ac:dyDescent="0.3">
      <c r="B52" s="173"/>
      <c r="C52" s="173"/>
      <c r="D52" s="20"/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137"/>
      <c r="P52" s="137"/>
      <c r="Q52" s="137"/>
      <c r="R52" s="137"/>
    </row>
    <row r="53" spans="2:18" x14ac:dyDescent="0.3">
      <c r="B53" s="173"/>
      <c r="C53" s="173"/>
      <c r="D53" s="20"/>
      <c r="E53" s="137"/>
      <c r="F53" s="137"/>
      <c r="G53" s="137"/>
      <c r="H53" s="137"/>
      <c r="I53" s="137"/>
      <c r="J53" s="137"/>
      <c r="K53" s="137"/>
      <c r="L53" s="137"/>
      <c r="M53" s="137"/>
      <c r="N53" s="137"/>
      <c r="O53" s="137"/>
      <c r="P53" s="137"/>
      <c r="Q53" s="137"/>
      <c r="R53" s="137"/>
    </row>
    <row r="54" spans="2:18" x14ac:dyDescent="0.3">
      <c r="B54" s="173"/>
      <c r="C54" s="173"/>
      <c r="D54" s="20"/>
      <c r="E54" s="137"/>
      <c r="F54" s="137"/>
      <c r="G54" s="137"/>
      <c r="H54" s="137"/>
      <c r="I54" s="137"/>
      <c r="J54" s="137"/>
      <c r="K54" s="137"/>
      <c r="L54" s="137"/>
      <c r="M54" s="137"/>
      <c r="N54" s="137"/>
      <c r="O54" s="137"/>
      <c r="P54" s="137"/>
      <c r="Q54" s="137"/>
      <c r="R54" s="137"/>
    </row>
    <row r="55" spans="2:18" x14ac:dyDescent="0.3">
      <c r="B55" s="173"/>
      <c r="C55" s="173"/>
      <c r="D55" s="20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  <c r="Q55" s="137"/>
      <c r="R55" s="137"/>
    </row>
    <row r="56" spans="2:18" x14ac:dyDescent="0.3">
      <c r="B56" s="173"/>
      <c r="C56" s="173"/>
      <c r="D56" s="20"/>
      <c r="E56" s="137"/>
      <c r="F56" s="137"/>
      <c r="G56" s="137"/>
      <c r="H56" s="137"/>
      <c r="I56" s="137"/>
      <c r="J56" s="137"/>
      <c r="K56" s="137"/>
      <c r="L56" s="137"/>
      <c r="M56" s="137"/>
      <c r="N56" s="137"/>
      <c r="O56" s="137"/>
      <c r="P56" s="137"/>
      <c r="Q56" s="137"/>
      <c r="R56" s="137"/>
    </row>
    <row r="57" spans="2:18" x14ac:dyDescent="0.3">
      <c r="B57" s="173"/>
      <c r="C57" s="173"/>
      <c r="D57" s="20"/>
      <c r="E57" s="137"/>
      <c r="F57" s="137"/>
      <c r="G57" s="137"/>
      <c r="H57" s="137"/>
      <c r="I57" s="137"/>
      <c r="J57" s="137"/>
      <c r="K57" s="137"/>
      <c r="L57" s="137"/>
      <c r="M57" s="137"/>
      <c r="N57" s="137"/>
      <c r="O57" s="137"/>
      <c r="P57" s="137"/>
      <c r="Q57" s="137"/>
      <c r="R57" s="137"/>
    </row>
    <row r="58" spans="2:18" x14ac:dyDescent="0.3">
      <c r="B58" s="173"/>
      <c r="C58" s="173"/>
      <c r="D58" s="20"/>
      <c r="E58" s="137"/>
      <c r="F58" s="137"/>
      <c r="G58" s="137"/>
      <c r="H58" s="137"/>
      <c r="I58" s="137"/>
      <c r="J58" s="137"/>
      <c r="K58" s="137"/>
      <c r="L58" s="137"/>
      <c r="M58" s="137"/>
      <c r="N58" s="137"/>
      <c r="O58" s="137"/>
      <c r="P58" s="137"/>
      <c r="Q58" s="137"/>
      <c r="R58" s="137"/>
    </row>
    <row r="59" spans="2:18" x14ac:dyDescent="0.3">
      <c r="B59" s="173"/>
      <c r="C59" s="173"/>
      <c r="D59" s="20"/>
      <c r="E59" s="137"/>
      <c r="F59" s="137"/>
      <c r="G59" s="137"/>
      <c r="H59" s="137"/>
      <c r="I59" s="137"/>
      <c r="J59" s="137"/>
      <c r="K59" s="137"/>
      <c r="L59" s="137"/>
      <c r="M59" s="137"/>
      <c r="N59" s="137"/>
      <c r="O59" s="137"/>
      <c r="P59" s="137"/>
      <c r="Q59" s="137"/>
      <c r="R59" s="137"/>
    </row>
    <row r="60" spans="2:18" x14ac:dyDescent="0.3">
      <c r="B60" s="173"/>
      <c r="C60" s="173"/>
      <c r="D60" s="20"/>
      <c r="E60" s="137"/>
      <c r="F60" s="137"/>
      <c r="G60" s="137"/>
      <c r="H60" s="137"/>
      <c r="I60" s="137"/>
      <c r="J60" s="137"/>
      <c r="K60" s="137"/>
      <c r="L60" s="137"/>
      <c r="M60" s="137"/>
      <c r="N60" s="137"/>
      <c r="O60" s="137"/>
      <c r="P60" s="137"/>
      <c r="Q60" s="137"/>
      <c r="R60" s="137"/>
    </row>
    <row r="61" spans="2:18" x14ac:dyDescent="0.3">
      <c r="B61" s="173"/>
      <c r="C61" s="173"/>
      <c r="D61" s="20"/>
      <c r="E61" s="137"/>
      <c r="F61" s="137"/>
      <c r="G61" s="137"/>
      <c r="H61" s="137"/>
      <c r="I61" s="137"/>
      <c r="J61" s="137"/>
      <c r="K61" s="137"/>
      <c r="L61" s="137"/>
      <c r="M61" s="137"/>
      <c r="N61" s="137"/>
      <c r="O61" s="137"/>
      <c r="P61" s="137"/>
      <c r="Q61" s="137"/>
      <c r="R61" s="137"/>
    </row>
    <row r="62" spans="2:18" x14ac:dyDescent="0.3">
      <c r="B62" s="173"/>
      <c r="C62" s="173"/>
      <c r="D62" s="20"/>
      <c r="E62" s="137"/>
      <c r="F62" s="137"/>
      <c r="G62" s="137"/>
      <c r="H62" s="137"/>
      <c r="I62" s="137"/>
      <c r="J62" s="137"/>
      <c r="K62" s="137"/>
      <c r="L62" s="137"/>
      <c r="M62" s="137"/>
      <c r="N62" s="137"/>
      <c r="O62" s="137"/>
      <c r="P62" s="137"/>
      <c r="Q62" s="137"/>
      <c r="R62" s="137"/>
    </row>
    <row r="63" spans="2:18" x14ac:dyDescent="0.3">
      <c r="B63" s="173"/>
      <c r="C63" s="173"/>
      <c r="D63" s="20"/>
      <c r="E63" s="137"/>
      <c r="F63" s="137"/>
      <c r="G63" s="137"/>
      <c r="H63" s="137"/>
      <c r="I63" s="137"/>
      <c r="J63" s="137"/>
      <c r="K63" s="137"/>
      <c r="L63" s="137"/>
      <c r="M63" s="137"/>
      <c r="N63" s="137"/>
      <c r="O63" s="137"/>
      <c r="P63" s="137"/>
      <c r="Q63" s="137"/>
      <c r="R63" s="137"/>
    </row>
    <row r="64" spans="2:18" x14ac:dyDescent="0.3">
      <c r="B64" s="173"/>
      <c r="C64" s="173"/>
      <c r="D64" s="20"/>
      <c r="E64" s="137"/>
      <c r="F64" s="137"/>
      <c r="G64" s="137"/>
      <c r="H64" s="137"/>
      <c r="I64" s="137"/>
      <c r="J64" s="137"/>
      <c r="K64" s="137"/>
      <c r="L64" s="137"/>
      <c r="M64" s="137"/>
      <c r="N64" s="137"/>
      <c r="O64" s="137"/>
      <c r="P64" s="137"/>
      <c r="Q64" s="137"/>
      <c r="R64" s="137"/>
    </row>
    <row r="65" spans="2:18" x14ac:dyDescent="0.3">
      <c r="B65" s="173"/>
      <c r="C65" s="173"/>
      <c r="D65" s="20"/>
      <c r="E65" s="137"/>
      <c r="F65" s="137"/>
      <c r="G65" s="137"/>
      <c r="H65" s="137"/>
      <c r="I65" s="137"/>
      <c r="J65" s="137"/>
      <c r="K65" s="137"/>
      <c r="L65" s="137"/>
      <c r="M65" s="137"/>
      <c r="N65" s="137"/>
      <c r="O65" s="137"/>
      <c r="P65" s="137"/>
      <c r="Q65" s="137"/>
      <c r="R65" s="137"/>
    </row>
    <row r="66" spans="2:18" x14ac:dyDescent="0.3">
      <c r="B66" s="173"/>
      <c r="C66" s="173"/>
      <c r="D66" s="20"/>
      <c r="E66" s="137"/>
      <c r="F66" s="137"/>
      <c r="G66" s="137"/>
      <c r="H66" s="137"/>
      <c r="I66" s="137"/>
      <c r="J66" s="137"/>
      <c r="K66" s="137"/>
      <c r="L66" s="137"/>
      <c r="M66" s="137"/>
      <c r="N66" s="137"/>
      <c r="O66" s="137"/>
      <c r="P66" s="137"/>
      <c r="Q66" s="137"/>
      <c r="R66" s="137"/>
    </row>
    <row r="67" spans="2:18" x14ac:dyDescent="0.3">
      <c r="B67" s="173"/>
      <c r="C67" s="173"/>
      <c r="D67" s="20"/>
      <c r="E67" s="137"/>
      <c r="F67" s="137"/>
      <c r="G67" s="137"/>
      <c r="H67" s="137"/>
      <c r="I67" s="137"/>
      <c r="J67" s="137"/>
      <c r="K67" s="137"/>
      <c r="L67" s="137"/>
      <c r="M67" s="137"/>
      <c r="N67" s="137"/>
      <c r="O67" s="137"/>
      <c r="P67" s="137"/>
      <c r="Q67" s="137"/>
      <c r="R67" s="137"/>
    </row>
    <row r="68" spans="2:18" x14ac:dyDescent="0.3">
      <c r="B68" s="173"/>
      <c r="C68" s="173"/>
      <c r="D68" s="20"/>
      <c r="E68" s="137"/>
      <c r="F68" s="137"/>
      <c r="G68" s="137"/>
      <c r="H68" s="137"/>
      <c r="I68" s="137"/>
      <c r="J68" s="137"/>
      <c r="K68" s="137"/>
      <c r="L68" s="137"/>
      <c r="M68" s="137"/>
      <c r="N68" s="137"/>
      <c r="O68" s="137"/>
      <c r="P68" s="137"/>
      <c r="Q68" s="137"/>
      <c r="R68" s="137"/>
    </row>
    <row r="69" spans="2:18" x14ac:dyDescent="0.3">
      <c r="B69" s="173"/>
      <c r="C69" s="173"/>
      <c r="D69" s="20"/>
      <c r="E69" s="137"/>
      <c r="F69" s="137"/>
      <c r="G69" s="137"/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</row>
    <row r="70" spans="2:18" x14ac:dyDescent="0.3">
      <c r="B70" s="173"/>
      <c r="C70" s="173"/>
      <c r="D70" s="20"/>
      <c r="E70" s="137"/>
      <c r="F70" s="137"/>
      <c r="G70" s="137"/>
      <c r="H70" s="137"/>
      <c r="I70" s="137"/>
      <c r="J70" s="137"/>
      <c r="K70" s="137"/>
      <c r="L70" s="137"/>
      <c r="M70" s="137"/>
      <c r="N70" s="137"/>
      <c r="O70" s="137"/>
      <c r="P70" s="137"/>
      <c r="Q70" s="137"/>
      <c r="R70" s="137"/>
    </row>
    <row r="71" spans="2:18" x14ac:dyDescent="0.3">
      <c r="B71" s="173"/>
      <c r="C71" s="173"/>
      <c r="D71" s="20"/>
      <c r="E71" s="137"/>
      <c r="F71" s="137"/>
      <c r="G71" s="137"/>
      <c r="H71" s="137"/>
      <c r="I71" s="137"/>
      <c r="J71" s="137"/>
      <c r="K71" s="137"/>
      <c r="L71" s="137"/>
      <c r="M71" s="137"/>
      <c r="N71" s="137"/>
      <c r="O71" s="137"/>
      <c r="P71" s="137"/>
      <c r="Q71" s="137"/>
      <c r="R71" s="137"/>
    </row>
    <row r="72" spans="2:18" x14ac:dyDescent="0.3">
      <c r="B72" s="173"/>
      <c r="C72" s="173"/>
      <c r="D72" s="20"/>
      <c r="E72" s="137"/>
      <c r="F72" s="137"/>
      <c r="G72" s="137"/>
      <c r="H72" s="137"/>
      <c r="I72" s="137"/>
      <c r="J72" s="137"/>
      <c r="K72" s="137"/>
      <c r="L72" s="137"/>
      <c r="M72" s="137"/>
      <c r="N72" s="137"/>
      <c r="O72" s="137"/>
      <c r="P72" s="137"/>
      <c r="Q72" s="137"/>
      <c r="R72" s="137"/>
    </row>
    <row r="73" spans="2:18" x14ac:dyDescent="0.3">
      <c r="B73" s="173"/>
      <c r="C73" s="173"/>
      <c r="D73" s="20"/>
      <c r="E73" s="137"/>
      <c r="F73" s="137"/>
      <c r="G73" s="137"/>
      <c r="H73" s="137"/>
      <c r="I73" s="137"/>
      <c r="J73" s="137"/>
      <c r="K73" s="137"/>
      <c r="L73" s="137"/>
      <c r="M73" s="137"/>
      <c r="N73" s="137"/>
      <c r="O73" s="137"/>
      <c r="P73" s="137"/>
      <c r="Q73" s="137"/>
      <c r="R73" s="137"/>
    </row>
    <row r="74" spans="2:18" x14ac:dyDescent="0.3">
      <c r="B74" s="173"/>
      <c r="C74" s="173"/>
      <c r="D74" s="20"/>
      <c r="E74" s="137"/>
      <c r="F74" s="137"/>
      <c r="G74" s="137"/>
      <c r="H74" s="137"/>
      <c r="I74" s="137"/>
      <c r="J74" s="137"/>
      <c r="K74" s="137"/>
      <c r="L74" s="137"/>
      <c r="M74" s="137"/>
      <c r="N74" s="137"/>
      <c r="O74" s="137"/>
      <c r="P74" s="137"/>
      <c r="Q74" s="137"/>
      <c r="R74" s="137"/>
    </row>
    <row r="75" spans="2:18" x14ac:dyDescent="0.3">
      <c r="B75" s="173"/>
      <c r="C75" s="173"/>
      <c r="D75" s="20"/>
      <c r="E75" s="137"/>
      <c r="F75" s="137"/>
      <c r="G75" s="137"/>
      <c r="H75" s="137"/>
      <c r="I75" s="137"/>
      <c r="J75" s="137"/>
      <c r="K75" s="137"/>
      <c r="L75" s="137"/>
      <c r="M75" s="137"/>
      <c r="N75" s="137"/>
      <c r="O75" s="137"/>
      <c r="P75" s="137"/>
      <c r="Q75" s="137"/>
      <c r="R75" s="137"/>
    </row>
    <row r="76" spans="2:18" x14ac:dyDescent="0.3">
      <c r="B76" s="173"/>
      <c r="C76" s="173"/>
      <c r="D76" s="20"/>
      <c r="E76" s="137"/>
      <c r="F76" s="137"/>
      <c r="G76" s="137"/>
      <c r="H76" s="137"/>
      <c r="I76" s="137"/>
      <c r="J76" s="137"/>
      <c r="K76" s="137"/>
      <c r="L76" s="137"/>
      <c r="M76" s="137"/>
      <c r="N76" s="137"/>
      <c r="O76" s="137"/>
      <c r="P76" s="137"/>
      <c r="Q76" s="137"/>
      <c r="R76" s="137"/>
    </row>
    <row r="77" spans="2:18" x14ac:dyDescent="0.3">
      <c r="B77" s="173"/>
      <c r="C77" s="173"/>
      <c r="D77" s="20"/>
      <c r="E77" s="137"/>
      <c r="F77" s="137"/>
      <c r="G77" s="137"/>
      <c r="H77" s="137"/>
      <c r="I77" s="137"/>
      <c r="J77" s="137"/>
      <c r="K77" s="137"/>
      <c r="L77" s="137"/>
      <c r="M77" s="137"/>
      <c r="N77" s="137"/>
      <c r="O77" s="137"/>
      <c r="P77" s="137"/>
      <c r="Q77" s="137"/>
      <c r="R77" s="137"/>
    </row>
    <row r="78" spans="2:18" x14ac:dyDescent="0.3">
      <c r="B78" s="173"/>
      <c r="C78" s="173"/>
      <c r="D78" s="20"/>
      <c r="E78" s="137"/>
      <c r="F78" s="137"/>
      <c r="G78" s="137"/>
      <c r="H78" s="137"/>
      <c r="I78" s="137"/>
      <c r="J78" s="137"/>
      <c r="K78" s="137"/>
      <c r="L78" s="137"/>
      <c r="M78" s="137"/>
      <c r="N78" s="137"/>
      <c r="O78" s="137"/>
      <c r="P78" s="137"/>
      <c r="Q78" s="137"/>
      <c r="R78" s="137"/>
    </row>
    <row r="79" spans="2:18" x14ac:dyDescent="0.3">
      <c r="B79" s="173"/>
      <c r="C79" s="173"/>
      <c r="D79" s="20"/>
      <c r="E79" s="137"/>
      <c r="F79" s="137"/>
      <c r="G79" s="137"/>
      <c r="H79" s="137"/>
      <c r="I79" s="137"/>
      <c r="J79" s="137"/>
      <c r="K79" s="137"/>
      <c r="L79" s="137"/>
      <c r="M79" s="137"/>
      <c r="N79" s="137"/>
      <c r="O79" s="137"/>
      <c r="P79" s="137"/>
      <c r="Q79" s="137"/>
      <c r="R79" s="137"/>
    </row>
    <row r="80" spans="2:18" x14ac:dyDescent="0.3">
      <c r="B80" s="173"/>
      <c r="C80" s="173"/>
      <c r="D80" s="20"/>
      <c r="E80" s="137"/>
      <c r="F80" s="137"/>
      <c r="G80" s="137"/>
      <c r="H80" s="137"/>
      <c r="I80" s="137"/>
      <c r="J80" s="137"/>
      <c r="K80" s="137"/>
      <c r="L80" s="137"/>
      <c r="M80" s="137"/>
      <c r="N80" s="137"/>
      <c r="O80" s="137"/>
      <c r="P80" s="137"/>
      <c r="Q80" s="137"/>
      <c r="R80" s="137"/>
    </row>
    <row r="81" spans="2:18" x14ac:dyDescent="0.3">
      <c r="B81" s="173"/>
      <c r="C81" s="173"/>
      <c r="D81" s="20"/>
      <c r="E81" s="137"/>
      <c r="F81" s="137"/>
      <c r="G81" s="137"/>
      <c r="H81" s="137"/>
      <c r="I81" s="137"/>
      <c r="J81" s="137"/>
      <c r="K81" s="137"/>
      <c r="L81" s="137"/>
      <c r="M81" s="137"/>
      <c r="N81" s="137"/>
      <c r="O81" s="137"/>
      <c r="P81" s="137"/>
      <c r="Q81" s="137"/>
      <c r="R81" s="137"/>
    </row>
    <row r="82" spans="2:18" x14ac:dyDescent="0.3">
      <c r="B82" s="173"/>
      <c r="C82" s="173"/>
      <c r="D82" s="20"/>
      <c r="E82" s="137"/>
      <c r="F82" s="137"/>
      <c r="G82" s="137"/>
      <c r="H82" s="137"/>
      <c r="I82" s="137"/>
      <c r="J82" s="137"/>
      <c r="K82" s="137"/>
      <c r="L82" s="137"/>
      <c r="M82" s="137"/>
      <c r="N82" s="137"/>
      <c r="O82" s="137"/>
      <c r="P82" s="137"/>
      <c r="Q82" s="137"/>
      <c r="R82" s="137"/>
    </row>
    <row r="83" spans="2:18" x14ac:dyDescent="0.3">
      <c r="B83" s="173"/>
      <c r="C83" s="173"/>
      <c r="D83" s="20"/>
      <c r="E83" s="137"/>
      <c r="F83" s="137"/>
      <c r="G83" s="137"/>
      <c r="H83" s="137"/>
      <c r="I83" s="137"/>
      <c r="J83" s="137"/>
      <c r="K83" s="137"/>
      <c r="L83" s="137"/>
      <c r="M83" s="137"/>
      <c r="N83" s="137"/>
      <c r="O83" s="137"/>
      <c r="P83" s="137"/>
      <c r="Q83" s="137"/>
      <c r="R83" s="137"/>
    </row>
    <row r="84" spans="2:18" x14ac:dyDescent="0.3">
      <c r="B84" s="173"/>
      <c r="C84" s="173"/>
      <c r="D84" s="20"/>
      <c r="E84" s="137"/>
      <c r="F84" s="137"/>
      <c r="G84" s="137"/>
      <c r="H84" s="137"/>
      <c r="I84" s="137"/>
      <c r="J84" s="137"/>
      <c r="K84" s="137"/>
      <c r="L84" s="137"/>
      <c r="M84" s="137"/>
      <c r="N84" s="137"/>
      <c r="O84" s="137"/>
      <c r="P84" s="137"/>
      <c r="Q84" s="137"/>
      <c r="R84" s="137"/>
    </row>
    <row r="85" spans="2:18" x14ac:dyDescent="0.3">
      <c r="B85" s="173"/>
      <c r="C85" s="173"/>
      <c r="D85" s="20"/>
      <c r="E85" s="137"/>
      <c r="F85" s="137"/>
      <c r="G85" s="137"/>
      <c r="H85" s="137"/>
      <c r="I85" s="137"/>
      <c r="J85" s="137"/>
      <c r="K85" s="137"/>
      <c r="L85" s="137"/>
      <c r="M85" s="137"/>
      <c r="N85" s="137"/>
      <c r="O85" s="137"/>
      <c r="P85" s="137"/>
      <c r="Q85" s="137"/>
      <c r="R85" s="137"/>
    </row>
    <row r="86" spans="2:18" x14ac:dyDescent="0.3">
      <c r="B86" s="173"/>
      <c r="C86" s="173"/>
      <c r="D86" s="20"/>
      <c r="E86" s="137"/>
      <c r="F86" s="137"/>
      <c r="G86" s="137"/>
      <c r="H86" s="137"/>
      <c r="I86" s="137"/>
      <c r="J86" s="137"/>
      <c r="K86" s="137"/>
      <c r="L86" s="137"/>
      <c r="M86" s="137"/>
      <c r="N86" s="137"/>
      <c r="O86" s="137"/>
      <c r="P86" s="137"/>
      <c r="Q86" s="137"/>
      <c r="R86" s="137"/>
    </row>
    <row r="87" spans="2:18" x14ac:dyDescent="0.3">
      <c r="B87" s="173"/>
      <c r="C87" s="173"/>
      <c r="D87" s="20"/>
      <c r="E87" s="137"/>
      <c r="F87" s="137"/>
      <c r="G87" s="137"/>
      <c r="H87" s="137"/>
      <c r="I87" s="137"/>
      <c r="J87" s="137"/>
      <c r="K87" s="137"/>
      <c r="L87" s="137"/>
      <c r="M87" s="137"/>
      <c r="N87" s="137"/>
      <c r="O87" s="137"/>
      <c r="P87" s="137"/>
      <c r="Q87" s="137"/>
      <c r="R87" s="137"/>
    </row>
    <row r="88" spans="2:18" x14ac:dyDescent="0.3">
      <c r="B88" s="173"/>
      <c r="C88" s="173"/>
      <c r="D88" s="20"/>
      <c r="E88" s="137"/>
      <c r="F88" s="137"/>
      <c r="G88" s="137"/>
      <c r="H88" s="137"/>
      <c r="I88" s="137"/>
      <c r="J88" s="137"/>
      <c r="K88" s="137"/>
      <c r="L88" s="137"/>
      <c r="M88" s="137"/>
      <c r="N88" s="137"/>
      <c r="O88" s="137"/>
      <c r="P88" s="137"/>
      <c r="Q88" s="137"/>
      <c r="R88" s="137"/>
    </row>
    <row r="89" spans="2:18" x14ac:dyDescent="0.3">
      <c r="B89" s="173"/>
      <c r="C89" s="173"/>
      <c r="D89" s="20"/>
      <c r="E89" s="137"/>
      <c r="F89" s="137"/>
      <c r="G89" s="137"/>
      <c r="H89" s="137"/>
      <c r="I89" s="137"/>
      <c r="J89" s="137"/>
      <c r="K89" s="137"/>
      <c r="L89" s="137"/>
      <c r="M89" s="137"/>
      <c r="N89" s="137"/>
      <c r="O89" s="137"/>
      <c r="P89" s="137"/>
      <c r="Q89" s="137"/>
      <c r="R89" s="137"/>
    </row>
    <row r="90" spans="2:18" x14ac:dyDescent="0.3">
      <c r="B90" s="173"/>
      <c r="C90" s="173"/>
      <c r="D90" s="20"/>
      <c r="E90" s="137"/>
      <c r="F90" s="137"/>
      <c r="G90" s="137"/>
      <c r="H90" s="137"/>
      <c r="I90" s="137"/>
      <c r="J90" s="137"/>
      <c r="K90" s="137"/>
      <c r="L90" s="137"/>
      <c r="M90" s="137"/>
      <c r="N90" s="137"/>
      <c r="O90" s="137"/>
      <c r="P90" s="137"/>
      <c r="Q90" s="137"/>
      <c r="R90" s="137"/>
    </row>
    <row r="91" spans="2:18" x14ac:dyDescent="0.3">
      <c r="B91" s="173"/>
      <c r="C91" s="173"/>
      <c r="D91" s="20"/>
      <c r="E91" s="137"/>
      <c r="F91" s="137"/>
      <c r="G91" s="137"/>
      <c r="H91" s="137"/>
      <c r="I91" s="137"/>
      <c r="J91" s="137"/>
      <c r="K91" s="137"/>
      <c r="L91" s="137"/>
      <c r="M91" s="137"/>
      <c r="N91" s="137"/>
      <c r="O91" s="137"/>
      <c r="P91" s="137"/>
      <c r="Q91" s="137"/>
      <c r="R91" s="137"/>
    </row>
    <row r="92" spans="2:18" x14ac:dyDescent="0.3">
      <c r="B92" s="173"/>
      <c r="C92" s="173"/>
      <c r="D92" s="20"/>
      <c r="E92" s="137"/>
      <c r="F92" s="137"/>
      <c r="G92" s="137"/>
      <c r="H92" s="137"/>
      <c r="I92" s="137"/>
      <c r="J92" s="137"/>
      <c r="K92" s="137"/>
      <c r="L92" s="137"/>
      <c r="M92" s="137"/>
      <c r="N92" s="137"/>
      <c r="O92" s="137"/>
      <c r="P92" s="137"/>
      <c r="Q92" s="137"/>
      <c r="R92" s="137"/>
    </row>
    <row r="93" spans="2:18" x14ac:dyDescent="0.3">
      <c r="B93" s="173"/>
      <c r="C93" s="173"/>
      <c r="D93" s="20"/>
      <c r="E93" s="137"/>
      <c r="F93" s="137"/>
      <c r="G93" s="137"/>
      <c r="H93" s="137"/>
      <c r="I93" s="137"/>
      <c r="J93" s="137"/>
      <c r="K93" s="137"/>
      <c r="L93" s="137"/>
      <c r="M93" s="137"/>
      <c r="N93" s="137"/>
      <c r="O93" s="137"/>
      <c r="P93" s="137"/>
      <c r="Q93" s="137"/>
      <c r="R93" s="137"/>
    </row>
    <row r="94" spans="2:18" x14ac:dyDescent="0.3">
      <c r="B94" s="173"/>
      <c r="C94" s="173"/>
      <c r="D94" s="20"/>
      <c r="E94" s="137"/>
      <c r="F94" s="137"/>
      <c r="G94" s="137"/>
      <c r="H94" s="137"/>
      <c r="I94" s="137"/>
      <c r="J94" s="137"/>
      <c r="K94" s="137"/>
      <c r="L94" s="137"/>
      <c r="M94" s="137"/>
      <c r="N94" s="137"/>
      <c r="O94" s="137"/>
      <c r="P94" s="137"/>
      <c r="Q94" s="137"/>
      <c r="R94" s="137"/>
    </row>
    <row r="95" spans="2:18" x14ac:dyDescent="0.3">
      <c r="B95" s="173"/>
      <c r="C95" s="173"/>
      <c r="D95" s="20"/>
      <c r="E95" s="137"/>
      <c r="F95" s="137"/>
      <c r="G95" s="137"/>
      <c r="H95" s="137"/>
      <c r="I95" s="137"/>
      <c r="J95" s="137"/>
      <c r="K95" s="137"/>
      <c r="L95" s="137"/>
      <c r="M95" s="137"/>
      <c r="N95" s="137"/>
      <c r="O95" s="137"/>
      <c r="P95" s="137"/>
      <c r="Q95" s="137"/>
      <c r="R95" s="137"/>
    </row>
    <row r="96" spans="2:18" x14ac:dyDescent="0.3">
      <c r="B96" s="173"/>
      <c r="C96" s="173"/>
      <c r="D96" s="20"/>
      <c r="E96" s="137"/>
      <c r="F96" s="137"/>
      <c r="G96" s="137"/>
      <c r="H96" s="137"/>
      <c r="I96" s="137"/>
      <c r="J96" s="137"/>
      <c r="K96" s="137"/>
      <c r="L96" s="137"/>
      <c r="M96" s="137"/>
      <c r="N96" s="137"/>
      <c r="O96" s="137"/>
      <c r="P96" s="137"/>
      <c r="Q96" s="137"/>
      <c r="R96" s="137"/>
    </row>
    <row r="97" spans="2:18" x14ac:dyDescent="0.3">
      <c r="B97" s="173"/>
      <c r="C97" s="173"/>
      <c r="D97" s="20"/>
      <c r="E97" s="137"/>
      <c r="F97" s="137"/>
      <c r="G97" s="137"/>
      <c r="H97" s="137"/>
      <c r="I97" s="137"/>
      <c r="J97" s="137"/>
      <c r="K97" s="137"/>
      <c r="L97" s="137"/>
      <c r="M97" s="137"/>
      <c r="N97" s="137"/>
      <c r="O97" s="137"/>
      <c r="P97" s="137"/>
      <c r="Q97" s="137"/>
      <c r="R97" s="137"/>
    </row>
    <row r="98" spans="2:18" x14ac:dyDescent="0.3">
      <c r="B98" s="173"/>
      <c r="C98" s="173"/>
      <c r="D98" s="20"/>
      <c r="E98" s="137"/>
      <c r="F98" s="137"/>
      <c r="G98" s="137"/>
      <c r="H98" s="137"/>
      <c r="I98" s="137"/>
      <c r="J98" s="137"/>
      <c r="K98" s="137"/>
      <c r="L98" s="137"/>
      <c r="M98" s="137"/>
      <c r="N98" s="137"/>
      <c r="O98" s="137"/>
      <c r="P98" s="137"/>
      <c r="Q98" s="137"/>
      <c r="R98" s="137"/>
    </row>
    <row r="99" spans="2:18" x14ac:dyDescent="0.3">
      <c r="B99" s="173"/>
      <c r="C99" s="173"/>
      <c r="D99" s="20"/>
      <c r="E99" s="137"/>
      <c r="F99" s="137"/>
      <c r="G99" s="137"/>
      <c r="H99" s="137"/>
      <c r="I99" s="137"/>
      <c r="J99" s="137"/>
      <c r="K99" s="137"/>
      <c r="L99" s="137"/>
      <c r="M99" s="137"/>
      <c r="N99" s="137"/>
      <c r="O99" s="137"/>
      <c r="P99" s="137"/>
      <c r="Q99" s="137"/>
      <c r="R99" s="137"/>
    </row>
    <row r="100" spans="2:18" x14ac:dyDescent="0.3">
      <c r="B100" s="173"/>
      <c r="C100" s="173"/>
      <c r="D100" s="20"/>
      <c r="E100" s="137"/>
      <c r="F100" s="137"/>
      <c r="G100" s="137"/>
      <c r="H100" s="137"/>
      <c r="I100" s="137"/>
      <c r="J100" s="137"/>
      <c r="K100" s="137"/>
      <c r="L100" s="137"/>
      <c r="M100" s="137"/>
      <c r="N100" s="137"/>
      <c r="O100" s="137"/>
      <c r="P100" s="137"/>
      <c r="Q100" s="137"/>
      <c r="R100" s="137"/>
    </row>
    <row r="101" spans="2:18" x14ac:dyDescent="0.3">
      <c r="B101" s="173"/>
      <c r="C101" s="173"/>
      <c r="D101" s="20"/>
      <c r="E101" s="137"/>
      <c r="F101" s="137"/>
      <c r="G101" s="137"/>
      <c r="H101" s="137"/>
      <c r="I101" s="137"/>
      <c r="J101" s="137"/>
      <c r="K101" s="137"/>
      <c r="L101" s="137"/>
      <c r="M101" s="137"/>
      <c r="N101" s="137"/>
      <c r="O101" s="137"/>
      <c r="P101" s="137"/>
      <c r="Q101" s="137"/>
      <c r="R101" s="137"/>
    </row>
    <row r="102" spans="2:18" x14ac:dyDescent="0.3">
      <c r="B102" s="173"/>
      <c r="C102" s="173"/>
      <c r="D102" s="20"/>
      <c r="E102" s="137"/>
      <c r="F102" s="137"/>
      <c r="G102" s="137"/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  <c r="R102" s="137"/>
    </row>
    <row r="103" spans="2:18" x14ac:dyDescent="0.3">
      <c r="B103" s="173"/>
      <c r="C103" s="173"/>
      <c r="D103" s="20"/>
      <c r="E103" s="137"/>
      <c r="F103" s="137"/>
      <c r="G103" s="137"/>
      <c r="H103" s="137"/>
      <c r="I103" s="137"/>
      <c r="J103" s="137"/>
      <c r="K103" s="137"/>
      <c r="L103" s="137"/>
      <c r="M103" s="137"/>
      <c r="N103" s="137"/>
      <c r="O103" s="137"/>
      <c r="P103" s="137"/>
      <c r="Q103" s="137"/>
      <c r="R103" s="137"/>
    </row>
    <row r="104" spans="2:18" x14ac:dyDescent="0.3">
      <c r="B104" s="173"/>
      <c r="C104" s="173"/>
      <c r="D104" s="20"/>
      <c r="E104" s="137"/>
      <c r="F104" s="137"/>
      <c r="G104" s="137"/>
      <c r="H104" s="137"/>
      <c r="I104" s="137"/>
      <c r="J104" s="137"/>
      <c r="K104" s="137"/>
      <c r="L104" s="137"/>
      <c r="M104" s="137"/>
      <c r="N104" s="137"/>
      <c r="O104" s="137"/>
      <c r="P104" s="137"/>
      <c r="Q104" s="137"/>
      <c r="R104" s="137"/>
    </row>
    <row r="105" spans="2:18" x14ac:dyDescent="0.3">
      <c r="B105" s="173"/>
      <c r="C105" s="173"/>
      <c r="D105" s="20"/>
      <c r="E105" s="137"/>
      <c r="F105" s="137"/>
      <c r="G105" s="137"/>
      <c r="H105" s="137"/>
      <c r="I105" s="137"/>
      <c r="J105" s="137"/>
      <c r="K105" s="137"/>
      <c r="L105" s="137"/>
      <c r="M105" s="137"/>
      <c r="N105" s="137"/>
      <c r="O105" s="137"/>
      <c r="P105" s="137"/>
      <c r="Q105" s="137"/>
      <c r="R105" s="137"/>
    </row>
    <row r="106" spans="2:18" x14ac:dyDescent="0.3">
      <c r="B106" s="173"/>
      <c r="C106" s="173"/>
      <c r="D106" s="20"/>
      <c r="E106" s="137"/>
      <c r="F106" s="137"/>
      <c r="G106" s="137"/>
      <c r="H106" s="137"/>
      <c r="I106" s="137"/>
      <c r="J106" s="137"/>
      <c r="K106" s="137"/>
      <c r="L106" s="137"/>
      <c r="M106" s="137"/>
      <c r="N106" s="137"/>
      <c r="O106" s="137"/>
      <c r="P106" s="137"/>
      <c r="Q106" s="137"/>
      <c r="R106" s="137"/>
    </row>
    <row r="107" spans="2:18" x14ac:dyDescent="0.3">
      <c r="B107" s="173"/>
      <c r="C107" s="173"/>
      <c r="D107" s="20"/>
      <c r="E107" s="137"/>
      <c r="F107" s="137"/>
      <c r="G107" s="137"/>
      <c r="H107" s="137"/>
      <c r="I107" s="137"/>
      <c r="J107" s="137"/>
      <c r="K107" s="137"/>
      <c r="L107" s="137"/>
      <c r="M107" s="137"/>
      <c r="N107" s="137"/>
      <c r="O107" s="137"/>
      <c r="P107" s="137"/>
      <c r="Q107" s="137"/>
      <c r="R107" s="137"/>
    </row>
    <row r="108" spans="2:18" x14ac:dyDescent="0.3">
      <c r="B108" s="173"/>
      <c r="C108" s="173"/>
      <c r="D108" s="20"/>
      <c r="E108" s="137"/>
      <c r="F108" s="137"/>
      <c r="G108" s="137"/>
      <c r="H108" s="137"/>
      <c r="I108" s="137"/>
      <c r="J108" s="137"/>
      <c r="K108" s="137"/>
      <c r="L108" s="137"/>
      <c r="M108" s="137"/>
      <c r="N108" s="137"/>
      <c r="O108" s="137"/>
      <c r="P108" s="137"/>
      <c r="Q108" s="137"/>
      <c r="R108" s="137"/>
    </row>
    <row r="109" spans="2:18" x14ac:dyDescent="0.3">
      <c r="B109" s="173"/>
      <c r="C109" s="173"/>
      <c r="D109" s="20"/>
      <c r="E109" s="137"/>
      <c r="F109" s="137"/>
      <c r="G109" s="137"/>
      <c r="H109" s="137"/>
      <c r="I109" s="137"/>
      <c r="J109" s="137"/>
      <c r="K109" s="137"/>
      <c r="L109" s="137"/>
      <c r="M109" s="137"/>
      <c r="N109" s="137"/>
      <c r="O109" s="137"/>
      <c r="P109" s="137"/>
      <c r="Q109" s="137"/>
      <c r="R109" s="137"/>
    </row>
    <row r="110" spans="2:18" x14ac:dyDescent="0.3">
      <c r="B110" s="173"/>
      <c r="C110" s="173"/>
      <c r="D110" s="20"/>
      <c r="E110" s="137"/>
      <c r="F110" s="137"/>
      <c r="G110" s="137"/>
      <c r="H110" s="137"/>
      <c r="I110" s="137"/>
      <c r="J110" s="137"/>
      <c r="K110" s="137"/>
      <c r="L110" s="137"/>
      <c r="M110" s="137"/>
      <c r="N110" s="137"/>
      <c r="O110" s="137"/>
      <c r="P110" s="137"/>
      <c r="Q110" s="137"/>
      <c r="R110" s="137"/>
    </row>
    <row r="111" spans="2:18" x14ac:dyDescent="0.3">
      <c r="B111" s="173"/>
      <c r="C111" s="173"/>
      <c r="D111" s="20"/>
      <c r="E111" s="137"/>
      <c r="F111" s="137"/>
      <c r="G111" s="137"/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  <c r="R111" s="137"/>
    </row>
    <row r="112" spans="2:18" x14ac:dyDescent="0.3">
      <c r="B112" s="173"/>
      <c r="C112" s="173"/>
      <c r="D112" s="20"/>
      <c r="E112" s="137"/>
      <c r="F112" s="137"/>
      <c r="G112" s="137"/>
      <c r="H112" s="137"/>
      <c r="I112" s="137"/>
      <c r="J112" s="137"/>
      <c r="K112" s="137"/>
      <c r="L112" s="137"/>
      <c r="M112" s="137"/>
      <c r="N112" s="137"/>
      <c r="O112" s="137"/>
      <c r="P112" s="137"/>
      <c r="Q112" s="137"/>
      <c r="R112" s="137"/>
    </row>
    <row r="113" spans="2:18" x14ac:dyDescent="0.3">
      <c r="B113" s="173"/>
      <c r="C113" s="173"/>
      <c r="D113" s="20"/>
      <c r="E113" s="137"/>
      <c r="F113" s="137"/>
      <c r="G113" s="137"/>
      <c r="H113" s="137"/>
      <c r="I113" s="137"/>
      <c r="J113" s="137"/>
      <c r="K113" s="137"/>
      <c r="L113" s="137"/>
      <c r="M113" s="137"/>
      <c r="N113" s="137"/>
      <c r="O113" s="137"/>
      <c r="P113" s="137"/>
      <c r="Q113" s="137"/>
      <c r="R113" s="137"/>
    </row>
    <row r="114" spans="2:18" x14ac:dyDescent="0.3">
      <c r="B114" s="173"/>
      <c r="C114" s="173"/>
      <c r="D114" s="20"/>
      <c r="E114" s="137"/>
      <c r="F114" s="137"/>
      <c r="G114" s="137"/>
      <c r="H114" s="137"/>
      <c r="I114" s="137"/>
      <c r="J114" s="137"/>
      <c r="K114" s="137"/>
      <c r="L114" s="137"/>
      <c r="M114" s="137"/>
      <c r="N114" s="137"/>
      <c r="O114" s="137"/>
      <c r="P114" s="137"/>
      <c r="Q114" s="137"/>
      <c r="R114" s="137"/>
    </row>
    <row r="115" spans="2:18" x14ac:dyDescent="0.3">
      <c r="B115" s="173"/>
      <c r="C115" s="173"/>
      <c r="D115" s="20"/>
      <c r="E115" s="137"/>
      <c r="F115" s="137"/>
      <c r="G115" s="137"/>
      <c r="H115" s="137"/>
      <c r="I115" s="137"/>
      <c r="J115" s="137"/>
      <c r="K115" s="137"/>
      <c r="L115" s="137"/>
      <c r="M115" s="137"/>
      <c r="N115" s="137"/>
      <c r="O115" s="137"/>
      <c r="P115" s="137"/>
      <c r="Q115" s="137"/>
      <c r="R115" s="137"/>
    </row>
    <row r="116" spans="2:18" x14ac:dyDescent="0.3">
      <c r="B116" s="173"/>
      <c r="C116" s="173"/>
      <c r="D116" s="20"/>
      <c r="E116" s="137"/>
      <c r="F116" s="137"/>
      <c r="G116" s="137"/>
      <c r="H116" s="137"/>
      <c r="I116" s="137"/>
      <c r="J116" s="137"/>
      <c r="K116" s="137"/>
      <c r="L116" s="137"/>
      <c r="M116" s="137"/>
      <c r="N116" s="137"/>
      <c r="O116" s="137"/>
      <c r="P116" s="137"/>
      <c r="Q116" s="137"/>
      <c r="R116" s="137"/>
    </row>
    <row r="117" spans="2:18" x14ac:dyDescent="0.3">
      <c r="B117" s="173"/>
      <c r="C117" s="173"/>
      <c r="D117" s="20"/>
      <c r="E117" s="137"/>
      <c r="F117" s="137"/>
      <c r="G117" s="137"/>
      <c r="H117" s="137"/>
      <c r="I117" s="137"/>
      <c r="J117" s="137"/>
      <c r="K117" s="137"/>
      <c r="L117" s="137"/>
      <c r="M117" s="137"/>
      <c r="N117" s="137"/>
      <c r="O117" s="137"/>
      <c r="P117" s="137"/>
      <c r="Q117" s="137"/>
      <c r="R117" s="137"/>
    </row>
    <row r="118" spans="2:18" x14ac:dyDescent="0.3">
      <c r="B118" s="173"/>
      <c r="C118" s="173"/>
      <c r="D118" s="20"/>
      <c r="E118" s="137"/>
      <c r="F118" s="137"/>
      <c r="G118" s="137"/>
      <c r="H118" s="137"/>
      <c r="I118" s="137"/>
      <c r="J118" s="137"/>
      <c r="K118" s="137"/>
      <c r="L118" s="137"/>
      <c r="M118" s="137"/>
      <c r="N118" s="137"/>
      <c r="O118" s="137"/>
      <c r="P118" s="137"/>
      <c r="Q118" s="137"/>
      <c r="R118" s="137"/>
    </row>
    <row r="119" spans="2:18" x14ac:dyDescent="0.3">
      <c r="B119" s="173"/>
      <c r="C119" s="173"/>
      <c r="D119" s="20"/>
      <c r="E119" s="137"/>
      <c r="F119" s="137"/>
      <c r="G119" s="137"/>
      <c r="H119" s="137"/>
      <c r="I119" s="137"/>
      <c r="J119" s="137"/>
      <c r="K119" s="137"/>
      <c r="L119" s="137"/>
      <c r="M119" s="137"/>
      <c r="N119" s="137"/>
      <c r="O119" s="137"/>
      <c r="P119" s="137"/>
      <c r="Q119" s="137"/>
      <c r="R119" s="137"/>
    </row>
    <row r="120" spans="2:18" x14ac:dyDescent="0.3">
      <c r="B120" s="173"/>
      <c r="C120" s="173"/>
      <c r="D120" s="20"/>
      <c r="E120" s="137"/>
      <c r="F120" s="137"/>
      <c r="G120" s="137"/>
      <c r="H120" s="137"/>
      <c r="I120" s="137"/>
      <c r="J120" s="137"/>
      <c r="K120" s="137"/>
      <c r="L120" s="137"/>
      <c r="M120" s="137"/>
      <c r="N120" s="137"/>
      <c r="O120" s="137"/>
      <c r="P120" s="137"/>
      <c r="Q120" s="137"/>
      <c r="R120" s="137"/>
    </row>
    <row r="121" spans="2:18" x14ac:dyDescent="0.3">
      <c r="B121" s="173"/>
      <c r="C121" s="173"/>
      <c r="D121" s="20"/>
      <c r="E121" s="137"/>
      <c r="F121" s="137"/>
      <c r="G121" s="137"/>
      <c r="H121" s="137"/>
      <c r="I121" s="137"/>
      <c r="J121" s="137"/>
      <c r="K121" s="137"/>
      <c r="L121" s="137"/>
      <c r="M121" s="137"/>
      <c r="N121" s="137"/>
      <c r="O121" s="137"/>
      <c r="P121" s="137"/>
      <c r="Q121" s="137"/>
      <c r="R121" s="137"/>
    </row>
    <row r="122" spans="2:18" x14ac:dyDescent="0.3">
      <c r="B122" s="173"/>
      <c r="C122" s="173"/>
      <c r="D122" s="20"/>
      <c r="E122" s="137"/>
      <c r="F122" s="137"/>
      <c r="G122" s="137"/>
      <c r="H122" s="137"/>
      <c r="I122" s="137"/>
      <c r="J122" s="137"/>
      <c r="K122" s="137"/>
      <c r="L122" s="137"/>
      <c r="M122" s="137"/>
      <c r="N122" s="137"/>
      <c r="O122" s="137"/>
      <c r="P122" s="137"/>
      <c r="Q122" s="137"/>
      <c r="R122" s="137"/>
    </row>
    <row r="123" spans="2:18" x14ac:dyDescent="0.3">
      <c r="B123" s="173"/>
      <c r="C123" s="173"/>
      <c r="D123" s="20"/>
      <c r="E123" s="137"/>
      <c r="F123" s="137"/>
      <c r="G123" s="137"/>
      <c r="H123" s="137"/>
      <c r="I123" s="137"/>
      <c r="J123" s="137"/>
      <c r="K123" s="137"/>
      <c r="L123" s="137"/>
      <c r="M123" s="137"/>
      <c r="N123" s="137"/>
      <c r="O123" s="137"/>
      <c r="P123" s="137"/>
      <c r="Q123" s="137"/>
      <c r="R123" s="137"/>
    </row>
    <row r="124" spans="2:18" x14ac:dyDescent="0.3">
      <c r="B124" s="173"/>
      <c r="C124" s="173"/>
      <c r="D124" s="20"/>
      <c r="E124" s="137"/>
      <c r="F124" s="137"/>
      <c r="G124" s="137"/>
      <c r="H124" s="137"/>
      <c r="I124" s="137"/>
      <c r="J124" s="137"/>
      <c r="K124" s="137"/>
      <c r="L124" s="137"/>
      <c r="M124" s="137"/>
      <c r="N124" s="137"/>
      <c r="O124" s="137"/>
      <c r="P124" s="137"/>
      <c r="Q124" s="137"/>
      <c r="R124" s="137"/>
    </row>
    <row r="125" spans="2:18" x14ac:dyDescent="0.3">
      <c r="B125" s="173"/>
      <c r="C125" s="173"/>
      <c r="D125" s="20"/>
      <c r="E125" s="137"/>
      <c r="F125" s="137"/>
      <c r="G125" s="137"/>
      <c r="H125" s="137"/>
      <c r="I125" s="137"/>
      <c r="J125" s="137"/>
      <c r="K125" s="137"/>
      <c r="L125" s="137"/>
      <c r="M125" s="137"/>
      <c r="N125" s="137"/>
      <c r="O125" s="137"/>
      <c r="P125" s="137"/>
      <c r="Q125" s="137"/>
      <c r="R125" s="137"/>
    </row>
    <row r="126" spans="2:18" x14ac:dyDescent="0.3">
      <c r="B126" s="173"/>
      <c r="C126" s="173"/>
      <c r="D126" s="20"/>
      <c r="E126" s="137"/>
      <c r="F126" s="137"/>
      <c r="G126" s="137"/>
      <c r="H126" s="137"/>
      <c r="I126" s="137"/>
      <c r="J126" s="137"/>
      <c r="K126" s="137"/>
      <c r="L126" s="137"/>
      <c r="M126" s="137"/>
      <c r="N126" s="137"/>
      <c r="O126" s="137"/>
      <c r="P126" s="137"/>
      <c r="Q126" s="137"/>
      <c r="R126" s="137"/>
    </row>
    <row r="127" spans="2:18" x14ac:dyDescent="0.3">
      <c r="B127" s="173"/>
      <c r="C127" s="173"/>
      <c r="D127" s="20"/>
      <c r="E127" s="137"/>
      <c r="F127" s="137"/>
      <c r="G127" s="137"/>
      <c r="H127" s="137"/>
      <c r="I127" s="137"/>
      <c r="J127" s="137"/>
      <c r="K127" s="137"/>
      <c r="L127" s="137"/>
      <c r="M127" s="137"/>
      <c r="N127" s="137"/>
      <c r="O127" s="137"/>
      <c r="P127" s="137"/>
      <c r="Q127" s="137"/>
      <c r="R127" s="137"/>
    </row>
    <row r="128" spans="2:18" x14ac:dyDescent="0.3">
      <c r="B128" s="173"/>
      <c r="C128" s="173"/>
      <c r="D128" s="20"/>
      <c r="E128" s="137"/>
      <c r="F128" s="137"/>
      <c r="G128" s="137"/>
      <c r="H128" s="137"/>
      <c r="I128" s="137"/>
      <c r="J128" s="137"/>
      <c r="K128" s="137"/>
      <c r="L128" s="137"/>
      <c r="M128" s="137"/>
      <c r="N128" s="137"/>
      <c r="O128" s="137"/>
      <c r="P128" s="137"/>
      <c r="Q128" s="137"/>
      <c r="R128" s="137"/>
    </row>
    <row r="129" spans="2:18" x14ac:dyDescent="0.3">
      <c r="B129" s="173"/>
      <c r="C129" s="173"/>
      <c r="D129" s="20"/>
      <c r="E129" s="137"/>
      <c r="F129" s="137"/>
      <c r="G129" s="137"/>
      <c r="H129" s="137"/>
      <c r="I129" s="137"/>
      <c r="J129" s="137"/>
      <c r="K129" s="137"/>
      <c r="L129" s="137"/>
      <c r="M129" s="137"/>
      <c r="N129" s="137"/>
      <c r="O129" s="137"/>
      <c r="P129" s="137"/>
      <c r="Q129" s="137"/>
      <c r="R129" s="137"/>
    </row>
    <row r="130" spans="2:18" x14ac:dyDescent="0.3">
      <c r="B130" s="173"/>
      <c r="C130" s="173"/>
      <c r="D130" s="20"/>
      <c r="E130" s="137"/>
      <c r="F130" s="137"/>
      <c r="G130" s="137"/>
      <c r="H130" s="137"/>
      <c r="I130" s="137"/>
      <c r="J130" s="137"/>
      <c r="K130" s="137"/>
      <c r="L130" s="137"/>
      <c r="M130" s="137"/>
      <c r="N130" s="137"/>
      <c r="O130" s="137"/>
      <c r="P130" s="137"/>
      <c r="Q130" s="137"/>
      <c r="R130" s="137"/>
    </row>
    <row r="131" spans="2:18" x14ac:dyDescent="0.3">
      <c r="B131" s="173"/>
      <c r="C131" s="173"/>
      <c r="D131" s="20"/>
      <c r="E131" s="137"/>
      <c r="F131" s="137"/>
      <c r="G131" s="137"/>
      <c r="H131" s="137"/>
      <c r="I131" s="137"/>
      <c r="J131" s="137"/>
      <c r="K131" s="137"/>
      <c r="L131" s="137"/>
      <c r="M131" s="137"/>
      <c r="N131" s="137"/>
      <c r="O131" s="137"/>
      <c r="P131" s="137"/>
      <c r="Q131" s="137"/>
      <c r="R131" s="137"/>
    </row>
    <row r="132" spans="2:18" x14ac:dyDescent="0.3">
      <c r="B132" s="173"/>
      <c r="C132" s="173"/>
      <c r="D132" s="20"/>
      <c r="E132" s="137"/>
      <c r="F132" s="137"/>
      <c r="G132" s="137"/>
      <c r="H132" s="137"/>
      <c r="I132" s="137"/>
      <c r="J132" s="137"/>
      <c r="K132" s="137"/>
      <c r="L132" s="137"/>
      <c r="M132" s="137"/>
      <c r="N132" s="137"/>
      <c r="O132" s="137"/>
      <c r="P132" s="137"/>
      <c r="Q132" s="137"/>
      <c r="R132" s="137"/>
    </row>
    <row r="133" spans="2:18" x14ac:dyDescent="0.3">
      <c r="B133" s="173"/>
      <c r="C133" s="173"/>
      <c r="D133" s="20"/>
      <c r="E133" s="137"/>
      <c r="F133" s="137"/>
      <c r="G133" s="137"/>
      <c r="H133" s="137"/>
      <c r="I133" s="137"/>
      <c r="J133" s="137"/>
      <c r="K133" s="137"/>
      <c r="L133" s="137"/>
      <c r="M133" s="137"/>
      <c r="N133" s="137"/>
      <c r="O133" s="137"/>
      <c r="P133" s="137"/>
      <c r="Q133" s="137"/>
      <c r="R133" s="137"/>
    </row>
    <row r="134" spans="2:18" x14ac:dyDescent="0.3">
      <c r="B134" s="173"/>
      <c r="C134" s="173"/>
      <c r="D134" s="20"/>
      <c r="E134" s="137"/>
      <c r="F134" s="137"/>
      <c r="G134" s="137"/>
      <c r="H134" s="137"/>
      <c r="I134" s="137"/>
      <c r="J134" s="137"/>
      <c r="K134" s="137"/>
      <c r="L134" s="137"/>
      <c r="M134" s="137"/>
      <c r="N134" s="137"/>
      <c r="O134" s="137"/>
      <c r="P134" s="137"/>
      <c r="Q134" s="137"/>
      <c r="R134" s="137"/>
    </row>
    <row r="135" spans="2:18" x14ac:dyDescent="0.3">
      <c r="B135" s="173"/>
      <c r="C135" s="173"/>
      <c r="D135" s="20"/>
      <c r="E135" s="137"/>
      <c r="F135" s="137"/>
      <c r="G135" s="137"/>
      <c r="H135" s="137"/>
      <c r="I135" s="137"/>
      <c r="J135" s="137"/>
      <c r="K135" s="137"/>
      <c r="L135" s="137"/>
      <c r="M135" s="137"/>
      <c r="N135" s="137"/>
      <c r="O135" s="137"/>
      <c r="P135" s="137"/>
      <c r="Q135" s="137"/>
      <c r="R135" s="137"/>
    </row>
    <row r="136" spans="2:18" x14ac:dyDescent="0.3">
      <c r="B136" s="173"/>
      <c r="C136" s="173"/>
      <c r="D136" s="20"/>
      <c r="E136" s="137"/>
      <c r="F136" s="137"/>
      <c r="G136" s="137"/>
      <c r="H136" s="137"/>
      <c r="I136" s="137"/>
      <c r="J136" s="137"/>
      <c r="K136" s="137"/>
      <c r="L136" s="137"/>
      <c r="M136" s="137"/>
      <c r="N136" s="137"/>
      <c r="O136" s="137"/>
      <c r="P136" s="137"/>
      <c r="Q136" s="137"/>
      <c r="R136" s="137"/>
    </row>
    <row r="137" spans="2:18" x14ac:dyDescent="0.3">
      <c r="B137" s="173"/>
      <c r="C137" s="173"/>
      <c r="D137" s="20"/>
      <c r="E137" s="137"/>
      <c r="F137" s="137"/>
      <c r="G137" s="137"/>
      <c r="H137" s="137"/>
      <c r="I137" s="137"/>
      <c r="J137" s="137"/>
      <c r="K137" s="137"/>
      <c r="L137" s="137"/>
      <c r="M137" s="137"/>
      <c r="N137" s="137"/>
      <c r="O137" s="137"/>
      <c r="P137" s="137"/>
      <c r="Q137" s="137"/>
      <c r="R137" s="137"/>
    </row>
    <row r="138" spans="2:18" x14ac:dyDescent="0.3">
      <c r="B138" s="173"/>
      <c r="C138" s="173"/>
      <c r="D138" s="20"/>
      <c r="E138" s="137"/>
      <c r="F138" s="137"/>
      <c r="G138" s="137"/>
      <c r="H138" s="137"/>
      <c r="I138" s="137"/>
      <c r="J138" s="137"/>
      <c r="K138" s="137"/>
      <c r="L138" s="137"/>
      <c r="M138" s="137"/>
      <c r="N138" s="137"/>
      <c r="O138" s="137"/>
      <c r="P138" s="137"/>
      <c r="Q138" s="137"/>
      <c r="R138" s="137"/>
    </row>
    <row r="139" spans="2:18" x14ac:dyDescent="0.3">
      <c r="B139" s="173"/>
      <c r="C139" s="173"/>
      <c r="D139" s="20"/>
      <c r="E139" s="137"/>
      <c r="F139" s="137"/>
      <c r="G139" s="137"/>
      <c r="H139" s="137"/>
      <c r="I139" s="137"/>
      <c r="J139" s="137"/>
      <c r="K139" s="137"/>
      <c r="L139" s="137"/>
      <c r="M139" s="137"/>
      <c r="N139" s="137"/>
      <c r="O139" s="137"/>
      <c r="P139" s="137"/>
      <c r="Q139" s="137"/>
      <c r="R139" s="137"/>
    </row>
    <row r="140" spans="2:18" x14ac:dyDescent="0.3">
      <c r="B140" s="173"/>
      <c r="C140" s="173"/>
      <c r="D140" s="20"/>
      <c r="E140" s="137"/>
      <c r="F140" s="137"/>
      <c r="G140" s="137"/>
      <c r="H140" s="137"/>
      <c r="I140" s="137"/>
      <c r="J140" s="137"/>
      <c r="K140" s="137"/>
      <c r="L140" s="137"/>
      <c r="M140" s="137"/>
      <c r="N140" s="137"/>
      <c r="O140" s="137"/>
      <c r="P140" s="137"/>
      <c r="Q140" s="137"/>
      <c r="R140" s="137"/>
    </row>
    <row r="141" spans="2:18" x14ac:dyDescent="0.3">
      <c r="B141" s="173"/>
      <c r="C141" s="173"/>
      <c r="D141" s="20"/>
      <c r="E141" s="137"/>
      <c r="F141" s="137"/>
      <c r="G141" s="137"/>
      <c r="H141" s="137"/>
      <c r="I141" s="137"/>
      <c r="J141" s="137"/>
      <c r="K141" s="137"/>
      <c r="L141" s="137"/>
      <c r="M141" s="137"/>
      <c r="N141" s="137"/>
      <c r="O141" s="137"/>
      <c r="P141" s="137"/>
      <c r="Q141" s="137"/>
      <c r="R141" s="137"/>
    </row>
    <row r="142" spans="2:18" x14ac:dyDescent="0.3">
      <c r="B142" s="173"/>
      <c r="C142" s="173"/>
      <c r="D142" s="20"/>
      <c r="E142" s="137"/>
      <c r="F142" s="137"/>
      <c r="G142" s="137"/>
      <c r="H142" s="137"/>
      <c r="I142" s="137"/>
      <c r="J142" s="137"/>
      <c r="K142" s="137"/>
      <c r="L142" s="137"/>
      <c r="M142" s="137"/>
      <c r="N142" s="137"/>
      <c r="O142" s="137"/>
      <c r="P142" s="137"/>
      <c r="Q142" s="137"/>
      <c r="R142" s="137"/>
    </row>
    <row r="143" spans="2:18" x14ac:dyDescent="0.3">
      <c r="B143" s="173"/>
      <c r="C143" s="173"/>
      <c r="D143" s="20"/>
      <c r="E143" s="137"/>
      <c r="F143" s="137"/>
      <c r="G143" s="137"/>
      <c r="H143" s="137"/>
      <c r="I143" s="137"/>
      <c r="J143" s="137"/>
      <c r="K143" s="137"/>
      <c r="L143" s="137"/>
      <c r="M143" s="137"/>
      <c r="N143" s="137"/>
      <c r="O143" s="137"/>
      <c r="P143" s="137"/>
      <c r="Q143" s="137"/>
      <c r="R143" s="137"/>
    </row>
    <row r="144" spans="2:18" x14ac:dyDescent="0.3">
      <c r="B144" s="173"/>
      <c r="C144" s="173"/>
      <c r="D144" s="20"/>
      <c r="E144" s="137"/>
      <c r="F144" s="137"/>
      <c r="G144" s="137"/>
      <c r="H144" s="137"/>
      <c r="I144" s="137"/>
      <c r="J144" s="137"/>
      <c r="K144" s="137"/>
      <c r="L144" s="137"/>
      <c r="M144" s="137"/>
      <c r="N144" s="137"/>
      <c r="O144" s="137"/>
      <c r="P144" s="137"/>
      <c r="Q144" s="137"/>
      <c r="R144" s="137"/>
    </row>
    <row r="145" spans="2:18" x14ac:dyDescent="0.3">
      <c r="B145" s="173"/>
      <c r="C145" s="173"/>
      <c r="D145" s="20"/>
      <c r="E145" s="137"/>
      <c r="F145" s="137"/>
      <c r="G145" s="137"/>
      <c r="H145" s="137"/>
      <c r="I145" s="137"/>
      <c r="J145" s="137"/>
      <c r="K145" s="137"/>
      <c r="L145" s="137"/>
      <c r="M145" s="137"/>
      <c r="N145" s="137"/>
      <c r="O145" s="137"/>
      <c r="P145" s="137"/>
      <c r="Q145" s="137"/>
      <c r="R145" s="137"/>
    </row>
    <row r="146" spans="2:18" x14ac:dyDescent="0.3">
      <c r="B146" s="173"/>
      <c r="C146" s="173"/>
      <c r="D146" s="20"/>
      <c r="E146" s="137"/>
      <c r="F146" s="137"/>
      <c r="G146" s="137"/>
      <c r="H146" s="137"/>
      <c r="I146" s="137"/>
      <c r="J146" s="137"/>
      <c r="K146" s="137"/>
      <c r="L146" s="137"/>
      <c r="M146" s="137"/>
      <c r="N146" s="137"/>
      <c r="O146" s="137"/>
      <c r="P146" s="137"/>
      <c r="Q146" s="137"/>
      <c r="R146" s="137"/>
    </row>
    <row r="147" spans="2:18" x14ac:dyDescent="0.3">
      <c r="B147" s="173"/>
      <c r="C147" s="173"/>
      <c r="D147" s="20"/>
      <c r="E147" s="137"/>
      <c r="F147" s="137"/>
      <c r="G147" s="137"/>
      <c r="H147" s="137"/>
      <c r="I147" s="137"/>
      <c r="J147" s="137"/>
      <c r="K147" s="137"/>
      <c r="L147" s="137"/>
      <c r="M147" s="137"/>
      <c r="N147" s="137"/>
      <c r="O147" s="137"/>
      <c r="P147" s="137"/>
      <c r="Q147" s="137"/>
      <c r="R147" s="137"/>
    </row>
    <row r="148" spans="2:18" x14ac:dyDescent="0.3">
      <c r="B148" s="173"/>
      <c r="C148" s="173"/>
      <c r="D148" s="20"/>
      <c r="E148" s="137"/>
      <c r="F148" s="137"/>
      <c r="G148" s="137"/>
      <c r="H148" s="137"/>
      <c r="I148" s="137"/>
      <c r="J148" s="137"/>
      <c r="K148" s="137"/>
      <c r="L148" s="137"/>
      <c r="M148" s="137"/>
      <c r="N148" s="137"/>
      <c r="O148" s="137"/>
      <c r="P148" s="137"/>
      <c r="Q148" s="137"/>
      <c r="R148" s="137"/>
    </row>
    <row r="149" spans="2:18" x14ac:dyDescent="0.3">
      <c r="B149" s="173"/>
      <c r="C149" s="173"/>
      <c r="D149" s="20"/>
      <c r="E149" s="137"/>
      <c r="F149" s="137"/>
      <c r="G149" s="137"/>
      <c r="H149" s="137"/>
      <c r="I149" s="137"/>
      <c r="J149" s="137"/>
      <c r="K149" s="137"/>
      <c r="L149" s="137"/>
      <c r="M149" s="137"/>
      <c r="N149" s="137"/>
      <c r="O149" s="137"/>
      <c r="P149" s="137"/>
      <c r="Q149" s="137"/>
      <c r="R149" s="137"/>
    </row>
    <row r="150" spans="2:18" x14ac:dyDescent="0.3">
      <c r="B150" s="173"/>
      <c r="C150" s="173"/>
      <c r="D150" s="20"/>
      <c r="E150" s="137"/>
      <c r="F150" s="137"/>
      <c r="G150" s="137"/>
      <c r="H150" s="137"/>
      <c r="I150" s="137"/>
      <c r="J150" s="137"/>
      <c r="K150" s="137"/>
      <c r="L150" s="137"/>
      <c r="M150" s="137"/>
      <c r="N150" s="137"/>
      <c r="O150" s="137"/>
      <c r="P150" s="137"/>
      <c r="Q150" s="137"/>
      <c r="R150" s="137"/>
    </row>
    <row r="151" spans="2:18" x14ac:dyDescent="0.3">
      <c r="B151" s="173"/>
      <c r="C151" s="173"/>
      <c r="D151" s="20"/>
      <c r="E151" s="137"/>
      <c r="F151" s="137"/>
      <c r="G151" s="137"/>
      <c r="H151" s="137"/>
      <c r="I151" s="137"/>
      <c r="J151" s="137"/>
      <c r="K151" s="137"/>
      <c r="L151" s="137"/>
      <c r="M151" s="137"/>
      <c r="N151" s="137"/>
      <c r="O151" s="137"/>
      <c r="P151" s="137"/>
      <c r="Q151" s="137"/>
      <c r="R151" s="137"/>
    </row>
    <row r="152" spans="2:18" x14ac:dyDescent="0.3">
      <c r="B152" s="173"/>
      <c r="C152" s="173"/>
      <c r="D152" s="20"/>
      <c r="E152" s="137"/>
      <c r="F152" s="137"/>
      <c r="G152" s="137"/>
      <c r="H152" s="137"/>
      <c r="I152" s="137"/>
      <c r="J152" s="137"/>
      <c r="K152" s="137"/>
      <c r="L152" s="137"/>
      <c r="M152" s="137"/>
      <c r="N152" s="137"/>
      <c r="O152" s="137"/>
      <c r="P152" s="137"/>
      <c r="Q152" s="137"/>
      <c r="R152" s="137"/>
    </row>
    <row r="153" spans="2:18" x14ac:dyDescent="0.3">
      <c r="B153" s="173"/>
      <c r="C153" s="173"/>
      <c r="D153" s="20"/>
      <c r="E153" s="137"/>
      <c r="F153" s="137"/>
      <c r="G153" s="137"/>
      <c r="H153" s="137"/>
      <c r="I153" s="137"/>
      <c r="J153" s="137"/>
      <c r="K153" s="137"/>
      <c r="L153" s="137"/>
      <c r="M153" s="137"/>
      <c r="N153" s="137"/>
      <c r="O153" s="137"/>
      <c r="P153" s="137"/>
      <c r="Q153" s="137"/>
      <c r="R153" s="137"/>
    </row>
    <row r="154" spans="2:18" x14ac:dyDescent="0.3">
      <c r="B154" s="173"/>
      <c r="C154" s="173"/>
      <c r="D154" s="20"/>
      <c r="E154" s="137"/>
      <c r="F154" s="137"/>
      <c r="G154" s="137"/>
      <c r="H154" s="137"/>
      <c r="I154" s="137"/>
      <c r="J154" s="137"/>
      <c r="K154" s="137"/>
      <c r="L154" s="137"/>
      <c r="M154" s="137"/>
      <c r="N154" s="137"/>
      <c r="O154" s="137"/>
      <c r="P154" s="137"/>
      <c r="Q154" s="137"/>
      <c r="R154" s="137"/>
    </row>
    <row r="155" spans="2:18" x14ac:dyDescent="0.3">
      <c r="B155" s="173"/>
      <c r="C155" s="173"/>
      <c r="D155" s="20"/>
      <c r="E155" s="137"/>
      <c r="F155" s="137"/>
      <c r="G155" s="137"/>
      <c r="H155" s="137"/>
      <c r="I155" s="137"/>
      <c r="J155" s="137"/>
      <c r="K155" s="137"/>
      <c r="L155" s="137"/>
      <c r="M155" s="137"/>
      <c r="N155" s="137"/>
      <c r="O155" s="137"/>
      <c r="P155" s="137"/>
      <c r="Q155" s="137"/>
      <c r="R155" s="137"/>
    </row>
    <row r="156" spans="2:18" x14ac:dyDescent="0.3">
      <c r="B156" s="173"/>
      <c r="C156" s="173"/>
      <c r="D156" s="20"/>
      <c r="E156" s="137"/>
      <c r="F156" s="137"/>
      <c r="G156" s="137"/>
      <c r="H156" s="137"/>
      <c r="I156" s="137"/>
      <c r="J156" s="137"/>
      <c r="K156" s="137"/>
      <c r="L156" s="137"/>
      <c r="M156" s="137"/>
      <c r="N156" s="137"/>
      <c r="O156" s="137"/>
      <c r="P156" s="137"/>
      <c r="Q156" s="137"/>
      <c r="R156" s="137"/>
    </row>
    <row r="157" spans="2:18" x14ac:dyDescent="0.3">
      <c r="B157" s="173"/>
      <c r="C157" s="173"/>
      <c r="D157" s="20"/>
      <c r="E157" s="137"/>
      <c r="F157" s="137"/>
      <c r="G157" s="137"/>
      <c r="H157" s="137"/>
      <c r="I157" s="137"/>
      <c r="J157" s="137"/>
      <c r="K157" s="137"/>
      <c r="L157" s="137"/>
      <c r="M157" s="137"/>
      <c r="N157" s="137"/>
      <c r="O157" s="137"/>
      <c r="P157" s="137"/>
      <c r="Q157" s="137"/>
      <c r="R157" s="137"/>
    </row>
    <row r="158" spans="2:18" x14ac:dyDescent="0.3">
      <c r="B158" s="173"/>
      <c r="C158" s="173"/>
      <c r="D158" s="20"/>
      <c r="E158" s="137"/>
      <c r="F158" s="137"/>
      <c r="G158" s="137"/>
      <c r="H158" s="137"/>
      <c r="I158" s="137"/>
      <c r="J158" s="137"/>
      <c r="K158" s="137"/>
      <c r="L158" s="137"/>
      <c r="M158" s="137"/>
      <c r="N158" s="137"/>
      <c r="O158" s="137"/>
      <c r="P158" s="137"/>
      <c r="Q158" s="137"/>
      <c r="R158" s="137"/>
    </row>
    <row r="159" spans="2:18" x14ac:dyDescent="0.3">
      <c r="B159" s="173"/>
      <c r="C159" s="173"/>
      <c r="D159" s="20"/>
      <c r="E159" s="137"/>
      <c r="F159" s="137"/>
      <c r="G159" s="137"/>
      <c r="H159" s="137"/>
      <c r="I159" s="137"/>
      <c r="J159" s="137"/>
      <c r="K159" s="137"/>
      <c r="L159" s="137"/>
      <c r="M159" s="137"/>
      <c r="N159" s="137"/>
      <c r="O159" s="137"/>
      <c r="P159" s="137"/>
      <c r="Q159" s="137"/>
      <c r="R159" s="137"/>
    </row>
    <row r="160" spans="2:18" x14ac:dyDescent="0.3">
      <c r="B160" s="173"/>
      <c r="C160" s="173"/>
      <c r="D160" s="20"/>
      <c r="E160" s="137"/>
      <c r="F160" s="137"/>
      <c r="G160" s="137"/>
      <c r="H160" s="137"/>
      <c r="I160" s="137"/>
      <c r="J160" s="137"/>
      <c r="K160" s="137"/>
      <c r="L160" s="137"/>
      <c r="M160" s="137"/>
      <c r="N160" s="137"/>
      <c r="O160" s="137"/>
      <c r="P160" s="137"/>
      <c r="Q160" s="137"/>
      <c r="R160" s="137"/>
    </row>
    <row r="161" spans="2:18" x14ac:dyDescent="0.3">
      <c r="B161" s="173"/>
      <c r="C161" s="173"/>
      <c r="D161" s="20"/>
      <c r="E161" s="137"/>
      <c r="F161" s="137"/>
      <c r="G161" s="137"/>
      <c r="H161" s="137"/>
      <c r="I161" s="137"/>
      <c r="J161" s="137"/>
      <c r="K161" s="137"/>
      <c r="L161" s="137"/>
      <c r="M161" s="137"/>
      <c r="N161" s="137"/>
      <c r="O161" s="137"/>
      <c r="P161" s="137"/>
      <c r="Q161" s="137"/>
      <c r="R161" s="137"/>
    </row>
    <row r="162" spans="2:18" x14ac:dyDescent="0.3">
      <c r="B162" s="173"/>
      <c r="C162" s="173"/>
      <c r="D162" s="20"/>
      <c r="E162" s="137"/>
      <c r="F162" s="137"/>
      <c r="G162" s="137"/>
      <c r="H162" s="137"/>
      <c r="I162" s="137"/>
      <c r="J162" s="137"/>
      <c r="K162" s="137"/>
      <c r="L162" s="137"/>
      <c r="M162" s="137"/>
      <c r="N162" s="137"/>
      <c r="O162" s="137"/>
      <c r="P162" s="137"/>
      <c r="Q162" s="137"/>
      <c r="R162" s="137"/>
    </row>
    <row r="163" spans="2:18" x14ac:dyDescent="0.3">
      <c r="B163" s="173"/>
      <c r="C163" s="173"/>
      <c r="D163" s="20"/>
      <c r="E163" s="137"/>
      <c r="F163" s="137"/>
      <c r="G163" s="137"/>
      <c r="H163" s="137"/>
      <c r="I163" s="137"/>
      <c r="J163" s="137"/>
      <c r="K163" s="137"/>
      <c r="L163" s="137"/>
      <c r="M163" s="137"/>
      <c r="N163" s="137"/>
      <c r="O163" s="137"/>
      <c r="P163" s="137"/>
      <c r="Q163" s="137"/>
      <c r="R163" s="137"/>
    </row>
    <row r="164" spans="2:18" x14ac:dyDescent="0.3">
      <c r="B164" s="173"/>
      <c r="C164" s="173"/>
      <c r="D164" s="20"/>
      <c r="E164" s="137"/>
      <c r="F164" s="137"/>
      <c r="G164" s="137"/>
      <c r="H164" s="137"/>
      <c r="I164" s="137"/>
      <c r="J164" s="137"/>
      <c r="K164" s="137"/>
      <c r="L164" s="137"/>
      <c r="M164" s="137"/>
      <c r="N164" s="137"/>
      <c r="O164" s="137"/>
      <c r="P164" s="137"/>
      <c r="Q164" s="137"/>
      <c r="R164" s="137"/>
    </row>
    <row r="165" spans="2:18" x14ac:dyDescent="0.3">
      <c r="B165" s="173"/>
      <c r="C165" s="173"/>
      <c r="D165" s="20"/>
      <c r="E165" s="137"/>
      <c r="F165" s="137"/>
      <c r="G165" s="137"/>
      <c r="H165" s="137"/>
      <c r="I165" s="137"/>
      <c r="J165" s="137"/>
      <c r="K165" s="137"/>
      <c r="L165" s="137"/>
      <c r="M165" s="137"/>
      <c r="N165" s="137"/>
      <c r="O165" s="137"/>
      <c r="P165" s="137"/>
      <c r="Q165" s="137"/>
      <c r="R165" s="137"/>
    </row>
    <row r="166" spans="2:18" x14ac:dyDescent="0.3">
      <c r="B166" s="173"/>
      <c r="C166" s="173"/>
      <c r="D166" s="20"/>
      <c r="E166" s="137"/>
      <c r="F166" s="137"/>
      <c r="G166" s="137"/>
      <c r="H166" s="137"/>
      <c r="I166" s="137"/>
      <c r="J166" s="137"/>
      <c r="K166" s="137"/>
      <c r="L166" s="137"/>
      <c r="M166" s="137"/>
      <c r="N166" s="137"/>
      <c r="O166" s="137"/>
      <c r="P166" s="137"/>
      <c r="Q166" s="137"/>
      <c r="R166" s="137"/>
    </row>
    <row r="167" spans="2:18" x14ac:dyDescent="0.3">
      <c r="B167" s="173"/>
      <c r="C167" s="173"/>
      <c r="D167" s="20"/>
      <c r="E167" s="137"/>
      <c r="F167" s="137"/>
      <c r="G167" s="137"/>
      <c r="H167" s="137"/>
      <c r="I167" s="137"/>
      <c r="J167" s="137"/>
      <c r="K167" s="137"/>
      <c r="L167" s="137"/>
      <c r="M167" s="137"/>
      <c r="N167" s="137"/>
      <c r="O167" s="137"/>
      <c r="P167" s="137"/>
      <c r="Q167" s="137"/>
      <c r="R167" s="137"/>
    </row>
    <row r="168" spans="2:18" x14ac:dyDescent="0.3">
      <c r="B168" s="173"/>
      <c r="C168" s="173"/>
      <c r="D168" s="20"/>
      <c r="E168" s="137"/>
      <c r="F168" s="137"/>
      <c r="G168" s="137"/>
      <c r="H168" s="137"/>
      <c r="I168" s="137"/>
      <c r="J168" s="137"/>
      <c r="K168" s="137"/>
      <c r="L168" s="137"/>
      <c r="M168" s="137"/>
      <c r="N168" s="137"/>
      <c r="O168" s="137"/>
      <c r="P168" s="137"/>
      <c r="Q168" s="137"/>
      <c r="R168" s="137"/>
    </row>
    <row r="169" spans="2:18" x14ac:dyDescent="0.3">
      <c r="B169" s="173"/>
      <c r="C169" s="173"/>
      <c r="D169" s="20"/>
      <c r="E169" s="137"/>
      <c r="F169" s="137"/>
      <c r="G169" s="137"/>
      <c r="H169" s="137"/>
      <c r="I169" s="137"/>
      <c r="J169" s="137"/>
      <c r="K169" s="137"/>
      <c r="L169" s="137"/>
      <c r="M169" s="137"/>
      <c r="N169" s="137"/>
      <c r="O169" s="137"/>
      <c r="P169" s="137"/>
      <c r="Q169" s="137"/>
      <c r="R169" s="137"/>
    </row>
    <row r="170" spans="2:18" x14ac:dyDescent="0.3">
      <c r="B170" s="173"/>
      <c r="C170" s="173"/>
      <c r="D170" s="20"/>
      <c r="E170" s="137"/>
      <c r="F170" s="137"/>
      <c r="G170" s="137"/>
      <c r="H170" s="137"/>
      <c r="I170" s="137"/>
      <c r="J170" s="137"/>
      <c r="K170" s="137"/>
      <c r="L170" s="137"/>
      <c r="M170" s="137"/>
      <c r="N170" s="137"/>
      <c r="O170" s="137"/>
      <c r="P170" s="137"/>
      <c r="Q170" s="137"/>
      <c r="R170" s="137"/>
    </row>
    <row r="171" spans="2:18" x14ac:dyDescent="0.3">
      <c r="B171" s="173"/>
      <c r="C171" s="173"/>
      <c r="D171" s="20"/>
      <c r="E171" s="137"/>
      <c r="F171" s="137"/>
      <c r="G171" s="137"/>
      <c r="H171" s="137"/>
      <c r="I171" s="137"/>
      <c r="J171" s="137"/>
      <c r="K171" s="137"/>
      <c r="L171" s="137"/>
      <c r="M171" s="137"/>
      <c r="N171" s="137"/>
      <c r="O171" s="137"/>
      <c r="P171" s="137"/>
      <c r="Q171" s="137"/>
      <c r="R171" s="137"/>
    </row>
    <row r="172" spans="2:18" x14ac:dyDescent="0.3">
      <c r="B172" s="173"/>
      <c r="C172" s="173"/>
      <c r="D172" s="20"/>
      <c r="E172" s="137"/>
      <c r="F172" s="137"/>
      <c r="G172" s="137"/>
      <c r="H172" s="137"/>
      <c r="I172" s="137"/>
      <c r="J172" s="137"/>
      <c r="K172" s="137"/>
      <c r="L172" s="137"/>
      <c r="M172" s="137"/>
      <c r="N172" s="137"/>
      <c r="O172" s="137"/>
      <c r="P172" s="137"/>
      <c r="Q172" s="137"/>
      <c r="R172" s="137"/>
    </row>
    <row r="173" spans="2:18" x14ac:dyDescent="0.3">
      <c r="B173" s="173"/>
      <c r="C173" s="173"/>
      <c r="D173" s="20"/>
      <c r="E173" s="137"/>
      <c r="F173" s="137"/>
      <c r="G173" s="137"/>
      <c r="H173" s="137"/>
      <c r="I173" s="137"/>
      <c r="J173" s="137"/>
      <c r="K173" s="137"/>
      <c r="L173" s="137"/>
      <c r="M173" s="137"/>
      <c r="N173" s="137"/>
      <c r="O173" s="137"/>
      <c r="P173" s="137"/>
      <c r="Q173" s="137"/>
      <c r="R173" s="137"/>
    </row>
    <row r="174" spans="2:18" x14ac:dyDescent="0.3">
      <c r="B174" s="173"/>
      <c r="C174" s="173"/>
      <c r="D174" s="20"/>
      <c r="E174" s="137"/>
      <c r="F174" s="137"/>
      <c r="G174" s="137"/>
      <c r="H174" s="137"/>
      <c r="I174" s="137"/>
      <c r="J174" s="137"/>
      <c r="K174" s="137"/>
      <c r="L174" s="137"/>
      <c r="M174" s="137"/>
      <c r="N174" s="137"/>
      <c r="O174" s="137"/>
      <c r="P174" s="137"/>
      <c r="Q174" s="137"/>
      <c r="R174" s="137"/>
    </row>
    <row r="175" spans="2:18" x14ac:dyDescent="0.3">
      <c r="B175" s="173"/>
      <c r="C175" s="173"/>
      <c r="D175" s="20"/>
      <c r="E175" s="137"/>
      <c r="F175" s="137"/>
      <c r="G175" s="137"/>
      <c r="H175" s="137"/>
      <c r="I175" s="137"/>
      <c r="J175" s="137"/>
      <c r="K175" s="137"/>
      <c r="L175" s="137"/>
      <c r="M175" s="137"/>
      <c r="N175" s="137"/>
      <c r="O175" s="137"/>
      <c r="P175" s="137"/>
      <c r="Q175" s="137"/>
      <c r="R175" s="137"/>
    </row>
    <row r="176" spans="2:18" x14ac:dyDescent="0.3">
      <c r="B176" s="173"/>
      <c r="C176" s="173"/>
      <c r="D176" s="20"/>
      <c r="E176" s="137"/>
      <c r="F176" s="137"/>
      <c r="G176" s="137"/>
      <c r="H176" s="137"/>
      <c r="I176" s="137"/>
      <c r="J176" s="137"/>
      <c r="K176" s="137"/>
      <c r="L176" s="137"/>
      <c r="M176" s="137"/>
      <c r="N176" s="137"/>
      <c r="O176" s="137"/>
      <c r="P176" s="137"/>
      <c r="Q176" s="137"/>
      <c r="R176" s="137"/>
    </row>
    <row r="177" spans="2:18" x14ac:dyDescent="0.3">
      <c r="B177" s="173"/>
      <c r="C177" s="173"/>
      <c r="D177" s="20"/>
      <c r="E177" s="137"/>
      <c r="F177" s="137"/>
      <c r="G177" s="137"/>
      <c r="H177" s="137"/>
      <c r="I177" s="137"/>
      <c r="J177" s="137"/>
      <c r="K177" s="137"/>
      <c r="L177" s="137"/>
      <c r="M177" s="137"/>
      <c r="N177" s="137"/>
      <c r="O177" s="137"/>
      <c r="P177" s="137"/>
      <c r="Q177" s="137"/>
      <c r="R177" s="137"/>
    </row>
    <row r="178" spans="2:18" x14ac:dyDescent="0.3">
      <c r="B178" s="173"/>
      <c r="C178" s="173"/>
      <c r="D178" s="20"/>
      <c r="E178" s="137"/>
      <c r="F178" s="137"/>
      <c r="G178" s="137"/>
      <c r="H178" s="137"/>
      <c r="I178" s="137"/>
      <c r="J178" s="137"/>
      <c r="K178" s="137"/>
      <c r="L178" s="137"/>
      <c r="M178" s="137"/>
      <c r="N178" s="137"/>
      <c r="O178" s="137"/>
      <c r="P178" s="137"/>
      <c r="Q178" s="137"/>
      <c r="R178" s="137"/>
    </row>
    <row r="179" spans="2:18" x14ac:dyDescent="0.3">
      <c r="B179" s="173"/>
      <c r="C179" s="173"/>
      <c r="D179" s="20"/>
      <c r="E179" s="137"/>
      <c r="F179" s="137"/>
      <c r="G179" s="137"/>
      <c r="H179" s="137"/>
      <c r="I179" s="137"/>
      <c r="J179" s="137"/>
      <c r="K179" s="137"/>
      <c r="L179" s="137"/>
      <c r="M179" s="137"/>
      <c r="N179" s="137"/>
      <c r="O179" s="137"/>
      <c r="P179" s="137"/>
      <c r="Q179" s="137"/>
      <c r="R179" s="137"/>
    </row>
    <row r="180" spans="2:18" x14ac:dyDescent="0.3">
      <c r="B180" s="173"/>
      <c r="C180" s="173"/>
      <c r="D180" s="20"/>
      <c r="E180" s="137"/>
      <c r="F180" s="137"/>
      <c r="G180" s="137"/>
      <c r="H180" s="137"/>
      <c r="I180" s="137"/>
      <c r="J180" s="137"/>
      <c r="K180" s="137"/>
      <c r="L180" s="137"/>
      <c r="M180" s="137"/>
      <c r="N180" s="137"/>
      <c r="O180" s="137"/>
      <c r="P180" s="137"/>
      <c r="Q180" s="137"/>
      <c r="R180" s="137"/>
    </row>
    <row r="181" spans="2:18" x14ac:dyDescent="0.3">
      <c r="B181" s="173"/>
      <c r="C181" s="173"/>
      <c r="D181" s="20"/>
      <c r="E181" s="137"/>
      <c r="F181" s="137"/>
      <c r="G181" s="137"/>
      <c r="H181" s="137"/>
      <c r="I181" s="137"/>
      <c r="J181" s="137"/>
      <c r="K181" s="137"/>
      <c r="L181" s="137"/>
      <c r="M181" s="137"/>
      <c r="N181" s="137"/>
      <c r="O181" s="137"/>
      <c r="P181" s="137"/>
      <c r="Q181" s="137"/>
      <c r="R181" s="137"/>
    </row>
    <row r="182" spans="2:18" x14ac:dyDescent="0.3">
      <c r="B182" s="173"/>
      <c r="C182" s="173"/>
      <c r="D182" s="20"/>
      <c r="E182" s="137"/>
      <c r="F182" s="137"/>
      <c r="G182" s="137"/>
      <c r="H182" s="137"/>
      <c r="I182" s="137"/>
      <c r="J182" s="137"/>
      <c r="K182" s="137"/>
      <c r="L182" s="137"/>
      <c r="M182" s="137"/>
      <c r="N182" s="137"/>
      <c r="O182" s="137"/>
      <c r="P182" s="137"/>
      <c r="Q182" s="137"/>
      <c r="R182" s="137"/>
    </row>
    <row r="183" spans="2:18" x14ac:dyDescent="0.3">
      <c r="B183" s="173"/>
      <c r="C183" s="173"/>
      <c r="D183" s="20"/>
      <c r="E183" s="137"/>
      <c r="F183" s="137"/>
      <c r="G183" s="137"/>
      <c r="H183" s="137"/>
      <c r="I183" s="137"/>
      <c r="J183" s="137"/>
      <c r="K183" s="137"/>
      <c r="L183" s="137"/>
      <c r="M183" s="137"/>
      <c r="N183" s="137"/>
      <c r="O183" s="137"/>
      <c r="P183" s="137"/>
      <c r="Q183" s="137"/>
      <c r="R183" s="137"/>
    </row>
    <row r="184" spans="2:18" x14ac:dyDescent="0.3">
      <c r="B184" s="173"/>
      <c r="C184" s="173"/>
      <c r="D184" s="20"/>
      <c r="E184" s="137"/>
      <c r="F184" s="137"/>
      <c r="G184" s="137"/>
      <c r="H184" s="137"/>
      <c r="I184" s="137"/>
      <c r="J184" s="137"/>
      <c r="K184" s="137"/>
      <c r="L184" s="137"/>
      <c r="M184" s="137"/>
      <c r="N184" s="137"/>
      <c r="O184" s="137"/>
      <c r="P184" s="137"/>
      <c r="Q184" s="137"/>
      <c r="R184" s="137"/>
    </row>
    <row r="185" spans="2:18" x14ac:dyDescent="0.3">
      <c r="B185" s="173"/>
      <c r="C185" s="173"/>
      <c r="D185" s="20"/>
      <c r="E185" s="137"/>
      <c r="F185" s="137"/>
      <c r="G185" s="137"/>
      <c r="H185" s="137"/>
      <c r="I185" s="137"/>
      <c r="J185" s="137"/>
      <c r="K185" s="137"/>
      <c r="L185" s="137"/>
      <c r="M185" s="137"/>
      <c r="N185" s="137"/>
      <c r="O185" s="137"/>
      <c r="P185" s="137"/>
      <c r="Q185" s="137"/>
      <c r="R185" s="137"/>
    </row>
    <row r="186" spans="2:18" x14ac:dyDescent="0.3">
      <c r="B186" s="173"/>
      <c r="C186" s="173"/>
      <c r="D186" s="20"/>
      <c r="E186" s="137"/>
      <c r="F186" s="137"/>
      <c r="G186" s="137"/>
      <c r="H186" s="137"/>
      <c r="I186" s="137"/>
      <c r="J186" s="137"/>
      <c r="K186" s="137"/>
      <c r="L186" s="137"/>
      <c r="M186" s="137"/>
      <c r="N186" s="137"/>
      <c r="O186" s="137"/>
      <c r="P186" s="137"/>
      <c r="Q186" s="137"/>
      <c r="R186" s="137"/>
    </row>
    <row r="187" spans="2:18" x14ac:dyDescent="0.3">
      <c r="B187" s="173"/>
      <c r="C187" s="173"/>
      <c r="D187" s="20"/>
      <c r="E187" s="137"/>
      <c r="F187" s="137"/>
      <c r="G187" s="137"/>
      <c r="H187" s="137"/>
      <c r="I187" s="137"/>
      <c r="J187" s="137"/>
      <c r="K187" s="137"/>
      <c r="L187" s="137"/>
      <c r="M187" s="137"/>
      <c r="N187" s="137"/>
      <c r="O187" s="137"/>
      <c r="P187" s="137"/>
      <c r="Q187" s="137"/>
      <c r="R187" s="137"/>
    </row>
    <row r="188" spans="2:18" x14ac:dyDescent="0.3">
      <c r="B188" s="173"/>
      <c r="C188" s="173"/>
      <c r="D188" s="20"/>
      <c r="E188" s="137"/>
      <c r="F188" s="137"/>
      <c r="G188" s="137"/>
      <c r="H188" s="137"/>
      <c r="I188" s="137"/>
      <c r="J188" s="137"/>
      <c r="K188" s="137"/>
      <c r="L188" s="137"/>
      <c r="M188" s="137"/>
      <c r="N188" s="137"/>
      <c r="O188" s="137"/>
      <c r="P188" s="137"/>
      <c r="Q188" s="137"/>
      <c r="R188" s="137"/>
    </row>
    <row r="189" spans="2:18" x14ac:dyDescent="0.3">
      <c r="B189" s="173"/>
      <c r="C189" s="173"/>
      <c r="D189" s="20"/>
      <c r="E189" s="137"/>
      <c r="F189" s="137"/>
      <c r="G189" s="137"/>
      <c r="H189" s="137"/>
      <c r="I189" s="137"/>
      <c r="J189" s="137"/>
      <c r="K189" s="137"/>
      <c r="L189" s="137"/>
      <c r="M189" s="137"/>
      <c r="N189" s="137"/>
      <c r="O189" s="137"/>
      <c r="P189" s="137"/>
      <c r="Q189" s="137"/>
      <c r="R189" s="137"/>
    </row>
    <row r="190" spans="2:18" x14ac:dyDescent="0.3">
      <c r="B190" s="173"/>
      <c r="C190" s="173"/>
      <c r="D190" s="20"/>
      <c r="E190" s="137"/>
      <c r="F190" s="137"/>
      <c r="G190" s="137"/>
      <c r="H190" s="137"/>
      <c r="I190" s="137"/>
      <c r="J190" s="137"/>
      <c r="K190" s="137"/>
      <c r="L190" s="137"/>
      <c r="M190" s="137"/>
      <c r="N190" s="137"/>
      <c r="O190" s="137"/>
      <c r="P190" s="137"/>
      <c r="Q190" s="137"/>
      <c r="R190" s="137"/>
    </row>
    <row r="191" spans="2:18" x14ac:dyDescent="0.3">
      <c r="B191" s="173"/>
      <c r="C191" s="173"/>
      <c r="D191" s="20"/>
      <c r="E191" s="137"/>
      <c r="F191" s="137"/>
      <c r="G191" s="137"/>
      <c r="H191" s="137"/>
      <c r="I191" s="137"/>
      <c r="J191" s="137"/>
      <c r="K191" s="137"/>
      <c r="L191" s="137"/>
      <c r="M191" s="137"/>
      <c r="N191" s="137"/>
      <c r="O191" s="137"/>
      <c r="P191" s="137"/>
      <c r="Q191" s="137"/>
      <c r="R191" s="137"/>
    </row>
    <row r="192" spans="2:18" x14ac:dyDescent="0.3">
      <c r="B192" s="173"/>
      <c r="C192" s="173"/>
      <c r="D192" s="20"/>
      <c r="E192" s="137"/>
      <c r="F192" s="137"/>
      <c r="G192" s="137"/>
      <c r="H192" s="137"/>
      <c r="I192" s="137"/>
      <c r="J192" s="137"/>
      <c r="K192" s="137"/>
      <c r="L192" s="137"/>
      <c r="M192" s="137"/>
      <c r="N192" s="137"/>
      <c r="O192" s="137"/>
      <c r="P192" s="137"/>
      <c r="Q192" s="137"/>
      <c r="R192" s="137"/>
    </row>
    <row r="193" spans="2:18" x14ac:dyDescent="0.3">
      <c r="B193" s="173"/>
      <c r="C193" s="173"/>
      <c r="D193" s="20"/>
      <c r="E193" s="137"/>
      <c r="F193" s="137"/>
      <c r="G193" s="137"/>
      <c r="H193" s="137"/>
      <c r="I193" s="137"/>
      <c r="J193" s="137"/>
      <c r="K193" s="137"/>
      <c r="L193" s="137"/>
      <c r="M193" s="137"/>
      <c r="N193" s="137"/>
      <c r="O193" s="137"/>
      <c r="P193" s="137"/>
      <c r="Q193" s="137"/>
      <c r="R193" s="137"/>
    </row>
    <row r="194" spans="2:18" x14ac:dyDescent="0.3">
      <c r="B194" s="173"/>
      <c r="C194" s="173"/>
      <c r="D194" s="20"/>
      <c r="E194" s="137"/>
      <c r="F194" s="137"/>
      <c r="G194" s="137"/>
      <c r="H194" s="137"/>
      <c r="I194" s="137"/>
      <c r="J194" s="137"/>
      <c r="K194" s="137"/>
      <c r="L194" s="137"/>
      <c r="M194" s="137"/>
      <c r="N194" s="137"/>
      <c r="O194" s="137"/>
      <c r="P194" s="137"/>
      <c r="Q194" s="137"/>
      <c r="R194" s="137"/>
    </row>
    <row r="195" spans="2:18" x14ac:dyDescent="0.3">
      <c r="B195" s="173"/>
      <c r="C195" s="173"/>
      <c r="D195" s="20"/>
      <c r="E195" s="137"/>
      <c r="F195" s="137"/>
      <c r="G195" s="137"/>
      <c r="H195" s="137"/>
      <c r="I195" s="137"/>
      <c r="J195" s="137"/>
      <c r="K195" s="137"/>
      <c r="L195" s="137"/>
      <c r="M195" s="137"/>
      <c r="N195" s="137"/>
      <c r="O195" s="137"/>
      <c r="P195" s="137"/>
      <c r="Q195" s="137"/>
      <c r="R195" s="137"/>
    </row>
    <row r="196" spans="2:18" x14ac:dyDescent="0.3">
      <c r="B196" s="173"/>
      <c r="C196" s="173"/>
      <c r="D196" s="20"/>
      <c r="E196" s="137"/>
      <c r="F196" s="137"/>
      <c r="G196" s="137"/>
      <c r="H196" s="137"/>
      <c r="I196" s="137"/>
      <c r="J196" s="137"/>
      <c r="K196" s="137"/>
      <c r="L196" s="137"/>
      <c r="M196" s="137"/>
      <c r="N196" s="137"/>
      <c r="O196" s="137"/>
      <c r="P196" s="137"/>
      <c r="Q196" s="137"/>
      <c r="R196" s="137"/>
    </row>
    <row r="197" spans="2:18" x14ac:dyDescent="0.3">
      <c r="B197" s="173"/>
      <c r="C197" s="173"/>
      <c r="D197" s="20"/>
      <c r="E197" s="137"/>
      <c r="F197" s="137"/>
      <c r="G197" s="137"/>
      <c r="H197" s="137"/>
      <c r="I197" s="137"/>
      <c r="J197" s="137"/>
      <c r="K197" s="137"/>
      <c r="L197" s="137"/>
      <c r="M197" s="137"/>
      <c r="N197" s="137"/>
      <c r="O197" s="137"/>
      <c r="P197" s="137"/>
      <c r="Q197" s="137"/>
      <c r="R197" s="137"/>
    </row>
    <row r="198" spans="2:18" x14ac:dyDescent="0.3">
      <c r="B198" s="173"/>
      <c r="C198" s="173"/>
      <c r="D198" s="20"/>
      <c r="E198" s="137"/>
      <c r="F198" s="137"/>
      <c r="G198" s="137"/>
      <c r="H198" s="137"/>
      <c r="I198" s="137"/>
      <c r="J198" s="137"/>
      <c r="K198" s="137"/>
      <c r="L198" s="137"/>
      <c r="M198" s="137"/>
      <c r="N198" s="137"/>
      <c r="O198" s="137"/>
      <c r="P198" s="137"/>
      <c r="Q198" s="137"/>
      <c r="R198" s="137"/>
    </row>
    <row r="199" spans="2:18" x14ac:dyDescent="0.3">
      <c r="B199" s="173"/>
      <c r="C199" s="173"/>
      <c r="D199" s="20"/>
      <c r="E199" s="137"/>
      <c r="F199" s="137"/>
      <c r="G199" s="137"/>
      <c r="H199" s="137"/>
      <c r="I199" s="137"/>
      <c r="J199" s="137"/>
      <c r="K199" s="137"/>
      <c r="L199" s="137"/>
      <c r="M199" s="137"/>
      <c r="N199" s="137"/>
      <c r="O199" s="137"/>
      <c r="P199" s="137"/>
      <c r="Q199" s="137"/>
      <c r="R199" s="137"/>
    </row>
    <row r="200" spans="2:18" x14ac:dyDescent="0.3">
      <c r="B200" s="173"/>
      <c r="C200" s="173"/>
      <c r="D200" s="20"/>
      <c r="E200" s="137"/>
      <c r="F200" s="137"/>
      <c r="G200" s="137"/>
      <c r="H200" s="137"/>
      <c r="I200" s="137"/>
      <c r="J200" s="137"/>
      <c r="K200" s="137"/>
      <c r="L200" s="137"/>
      <c r="M200" s="137"/>
      <c r="N200" s="137"/>
      <c r="O200" s="137"/>
      <c r="P200" s="137"/>
      <c r="Q200" s="137"/>
      <c r="R200" s="137"/>
    </row>
    <row r="201" spans="2:18" x14ac:dyDescent="0.3">
      <c r="B201" s="173"/>
      <c r="C201" s="173"/>
      <c r="D201" s="20"/>
      <c r="E201" s="137"/>
      <c r="F201" s="137"/>
      <c r="G201" s="137"/>
      <c r="H201" s="137"/>
      <c r="I201" s="137"/>
      <c r="J201" s="137"/>
      <c r="K201" s="137"/>
      <c r="L201" s="137"/>
      <c r="M201" s="137"/>
      <c r="N201" s="137"/>
      <c r="O201" s="137"/>
      <c r="P201" s="137"/>
      <c r="Q201" s="137"/>
      <c r="R201" s="137"/>
    </row>
    <row r="202" spans="2:18" x14ac:dyDescent="0.3">
      <c r="B202" s="173"/>
      <c r="C202" s="173"/>
      <c r="D202" s="20"/>
      <c r="E202" s="137"/>
      <c r="F202" s="137"/>
      <c r="G202" s="137"/>
      <c r="H202" s="137"/>
      <c r="I202" s="137"/>
      <c r="J202" s="137"/>
      <c r="K202" s="137"/>
      <c r="L202" s="137"/>
      <c r="M202" s="137"/>
      <c r="N202" s="137"/>
      <c r="O202" s="137"/>
      <c r="P202" s="137"/>
      <c r="Q202" s="137"/>
      <c r="R202" s="137"/>
    </row>
    <row r="203" spans="2:18" x14ac:dyDescent="0.3">
      <c r="B203" s="173"/>
      <c r="C203" s="173"/>
      <c r="D203" s="20"/>
      <c r="E203" s="137"/>
      <c r="F203" s="137"/>
      <c r="G203" s="137"/>
      <c r="H203" s="137"/>
      <c r="I203" s="137"/>
      <c r="J203" s="137"/>
      <c r="K203" s="137"/>
      <c r="L203" s="137"/>
      <c r="M203" s="137"/>
      <c r="N203" s="137"/>
      <c r="O203" s="137"/>
      <c r="P203" s="137"/>
      <c r="Q203" s="137"/>
      <c r="R203" s="137"/>
    </row>
    <row r="204" spans="2:18" x14ac:dyDescent="0.3">
      <c r="B204" s="173"/>
      <c r="C204" s="173"/>
      <c r="D204" s="20"/>
      <c r="E204" s="137"/>
      <c r="F204" s="137"/>
      <c r="G204" s="137"/>
      <c r="H204" s="137"/>
      <c r="I204" s="137"/>
      <c r="J204" s="137"/>
      <c r="K204" s="137"/>
      <c r="L204" s="137"/>
      <c r="M204" s="137"/>
      <c r="N204" s="137"/>
      <c r="O204" s="137"/>
      <c r="P204" s="137"/>
      <c r="Q204" s="137"/>
      <c r="R204" s="137"/>
    </row>
    <row r="205" spans="2:18" x14ac:dyDescent="0.3">
      <c r="B205" s="173"/>
      <c r="C205" s="173"/>
      <c r="D205" s="20"/>
      <c r="E205" s="137"/>
      <c r="F205" s="137"/>
      <c r="G205" s="137"/>
      <c r="H205" s="137"/>
      <c r="I205" s="137"/>
      <c r="J205" s="137"/>
      <c r="K205" s="137"/>
      <c r="L205" s="137"/>
      <c r="M205" s="137"/>
      <c r="N205" s="137"/>
      <c r="O205" s="137"/>
      <c r="P205" s="137"/>
      <c r="Q205" s="137"/>
      <c r="R205" s="137"/>
    </row>
    <row r="206" spans="2:18" x14ac:dyDescent="0.3">
      <c r="B206" s="173"/>
      <c r="C206" s="173"/>
      <c r="D206" s="20"/>
      <c r="E206" s="137"/>
      <c r="F206" s="137"/>
      <c r="G206" s="137"/>
      <c r="H206" s="137"/>
      <c r="I206" s="137"/>
      <c r="J206" s="137"/>
      <c r="K206" s="137"/>
      <c r="L206" s="137"/>
      <c r="M206" s="137"/>
      <c r="N206" s="137"/>
      <c r="O206" s="137"/>
      <c r="P206" s="137"/>
      <c r="Q206" s="137"/>
      <c r="R206" s="137"/>
    </row>
    <row r="207" spans="2:18" x14ac:dyDescent="0.3">
      <c r="B207" s="173"/>
      <c r="C207" s="173"/>
      <c r="D207" s="20"/>
      <c r="E207" s="137"/>
      <c r="F207" s="137"/>
      <c r="G207" s="137"/>
      <c r="H207" s="137"/>
      <c r="I207" s="137"/>
      <c r="J207" s="137"/>
      <c r="K207" s="137"/>
      <c r="L207" s="137"/>
      <c r="M207" s="137"/>
      <c r="N207" s="137"/>
      <c r="O207" s="137"/>
      <c r="P207" s="137"/>
      <c r="Q207" s="137"/>
      <c r="R207" s="137"/>
    </row>
    <row r="208" spans="2:18" x14ac:dyDescent="0.3">
      <c r="B208" s="173"/>
      <c r="C208" s="173"/>
      <c r="D208" s="20"/>
      <c r="E208" s="137"/>
      <c r="F208" s="137"/>
      <c r="G208" s="137"/>
      <c r="H208" s="137"/>
      <c r="I208" s="137"/>
      <c r="J208" s="137"/>
      <c r="K208" s="137"/>
      <c r="L208" s="137"/>
      <c r="M208" s="137"/>
      <c r="N208" s="137"/>
      <c r="O208" s="137"/>
      <c r="P208" s="137"/>
      <c r="Q208" s="137"/>
      <c r="R208" s="137"/>
    </row>
    <row r="209" spans="2:18" x14ac:dyDescent="0.3">
      <c r="B209" s="173"/>
      <c r="C209" s="173"/>
      <c r="D209" s="20"/>
      <c r="E209" s="137"/>
      <c r="F209" s="137"/>
      <c r="G209" s="137"/>
      <c r="H209" s="137"/>
      <c r="I209" s="137"/>
      <c r="J209" s="137"/>
      <c r="K209" s="137"/>
      <c r="L209" s="137"/>
      <c r="M209" s="137"/>
      <c r="N209" s="137"/>
      <c r="O209" s="137"/>
      <c r="P209" s="137"/>
      <c r="Q209" s="137"/>
      <c r="R209" s="137"/>
    </row>
    <row r="210" spans="2:18" x14ac:dyDescent="0.3">
      <c r="B210" s="173"/>
      <c r="C210" s="173"/>
      <c r="D210" s="20"/>
      <c r="E210" s="137"/>
      <c r="F210" s="137"/>
      <c r="G210" s="137"/>
      <c r="H210" s="137"/>
      <c r="I210" s="137"/>
      <c r="J210" s="137"/>
      <c r="K210" s="137"/>
      <c r="L210" s="137"/>
      <c r="M210" s="137"/>
      <c r="N210" s="137"/>
      <c r="O210" s="137"/>
      <c r="P210" s="137"/>
      <c r="Q210" s="137"/>
      <c r="R210" s="137"/>
    </row>
    <row r="211" spans="2:18" x14ac:dyDescent="0.3">
      <c r="B211" s="173"/>
      <c r="C211" s="173"/>
      <c r="D211" s="20"/>
      <c r="E211" s="137"/>
      <c r="F211" s="137"/>
      <c r="G211" s="137"/>
      <c r="H211" s="137"/>
      <c r="I211" s="137"/>
      <c r="J211" s="137"/>
      <c r="K211" s="137"/>
      <c r="L211" s="137"/>
      <c r="M211" s="137"/>
      <c r="N211" s="137"/>
      <c r="O211" s="137"/>
      <c r="P211" s="137"/>
      <c r="Q211" s="137"/>
      <c r="R211" s="137"/>
    </row>
    <row r="212" spans="2:18" x14ac:dyDescent="0.3">
      <c r="B212" s="173"/>
      <c r="C212" s="173"/>
      <c r="D212" s="20"/>
      <c r="E212" s="137"/>
      <c r="F212" s="137"/>
      <c r="G212" s="137"/>
      <c r="H212" s="137"/>
      <c r="I212" s="137"/>
      <c r="J212" s="137"/>
      <c r="K212" s="137"/>
      <c r="L212" s="137"/>
      <c r="M212" s="137"/>
      <c r="N212" s="137"/>
      <c r="O212" s="137"/>
      <c r="P212" s="137"/>
      <c r="Q212" s="137"/>
      <c r="R212" s="137"/>
    </row>
    <row r="213" spans="2:18" x14ac:dyDescent="0.3">
      <c r="B213" s="173"/>
      <c r="C213" s="173"/>
      <c r="D213" s="20"/>
      <c r="E213" s="137"/>
      <c r="F213" s="137"/>
      <c r="G213" s="137"/>
      <c r="H213" s="137"/>
      <c r="I213" s="137"/>
      <c r="J213" s="137"/>
      <c r="K213" s="137"/>
      <c r="L213" s="137"/>
      <c r="M213" s="137"/>
      <c r="N213" s="137"/>
      <c r="O213" s="137"/>
      <c r="P213" s="137"/>
      <c r="Q213" s="137"/>
      <c r="R213" s="137"/>
    </row>
    <row r="214" spans="2:18" x14ac:dyDescent="0.3">
      <c r="B214" s="173"/>
      <c r="C214" s="173"/>
      <c r="D214" s="20"/>
      <c r="E214" s="137"/>
      <c r="F214" s="137"/>
      <c r="G214" s="137"/>
      <c r="H214" s="137"/>
      <c r="I214" s="137"/>
      <c r="J214" s="137"/>
      <c r="K214" s="137"/>
      <c r="L214" s="137"/>
      <c r="M214" s="137"/>
      <c r="N214" s="137"/>
      <c r="O214" s="137"/>
      <c r="P214" s="137"/>
      <c r="Q214" s="137"/>
      <c r="R214" s="137"/>
    </row>
    <row r="215" spans="2:18" x14ac:dyDescent="0.3">
      <c r="B215" s="173"/>
      <c r="C215" s="173"/>
      <c r="D215" s="20"/>
      <c r="E215" s="137"/>
      <c r="F215" s="137"/>
      <c r="G215" s="137"/>
      <c r="H215" s="137"/>
      <c r="I215" s="137"/>
      <c r="J215" s="137"/>
      <c r="K215" s="137"/>
      <c r="L215" s="137"/>
      <c r="M215" s="137"/>
      <c r="N215" s="137"/>
      <c r="O215" s="137"/>
      <c r="P215" s="137"/>
      <c r="Q215" s="137"/>
      <c r="R215" s="137"/>
    </row>
    <row r="216" spans="2:18" x14ac:dyDescent="0.3">
      <c r="B216" s="173"/>
      <c r="C216" s="173"/>
      <c r="D216" s="20"/>
      <c r="E216" s="137"/>
      <c r="F216" s="137"/>
      <c r="G216" s="137"/>
      <c r="H216" s="137"/>
      <c r="I216" s="137"/>
      <c r="J216" s="137"/>
      <c r="K216" s="137"/>
      <c r="L216" s="137"/>
      <c r="M216" s="137"/>
      <c r="N216" s="137"/>
      <c r="O216" s="137"/>
      <c r="P216" s="137"/>
      <c r="Q216" s="137"/>
      <c r="R216" s="137"/>
    </row>
    <row r="217" spans="2:18" x14ac:dyDescent="0.3">
      <c r="B217" s="173"/>
      <c r="C217" s="173"/>
      <c r="D217" s="20"/>
      <c r="E217" s="137"/>
      <c r="F217" s="137"/>
      <c r="G217" s="137"/>
      <c r="H217" s="137"/>
      <c r="I217" s="137"/>
      <c r="J217" s="137"/>
      <c r="K217" s="137"/>
      <c r="L217" s="137"/>
      <c r="M217" s="137"/>
      <c r="N217" s="137"/>
      <c r="O217" s="137"/>
      <c r="P217" s="137"/>
      <c r="Q217" s="137"/>
      <c r="R217" s="137"/>
    </row>
    <row r="218" spans="2:18" x14ac:dyDescent="0.3">
      <c r="B218" s="173"/>
      <c r="C218" s="173"/>
      <c r="D218" s="20"/>
      <c r="E218" s="137"/>
      <c r="F218" s="137"/>
      <c r="G218" s="137"/>
      <c r="H218" s="137"/>
      <c r="I218" s="137"/>
      <c r="J218" s="137"/>
      <c r="K218" s="137"/>
      <c r="L218" s="137"/>
      <c r="M218" s="137"/>
      <c r="N218" s="137"/>
      <c r="O218" s="137"/>
      <c r="P218" s="137"/>
      <c r="Q218" s="137"/>
      <c r="R218" s="137"/>
    </row>
    <row r="219" spans="2:18" x14ac:dyDescent="0.3">
      <c r="B219" s="173"/>
      <c r="C219" s="173"/>
      <c r="D219" s="20"/>
      <c r="E219" s="137"/>
      <c r="F219" s="137"/>
      <c r="G219" s="137"/>
      <c r="H219" s="137"/>
      <c r="I219" s="137"/>
      <c r="J219" s="137"/>
      <c r="K219" s="137"/>
      <c r="L219" s="137"/>
      <c r="M219" s="137"/>
      <c r="N219" s="137"/>
      <c r="O219" s="137"/>
      <c r="P219" s="137"/>
      <c r="Q219" s="137"/>
      <c r="R219" s="137"/>
    </row>
    <row r="220" spans="2:18" x14ac:dyDescent="0.3">
      <c r="B220" s="173"/>
      <c r="C220" s="173"/>
      <c r="D220" s="20"/>
      <c r="E220" s="137"/>
      <c r="F220" s="137"/>
      <c r="G220" s="137"/>
      <c r="H220" s="137"/>
      <c r="I220" s="137"/>
      <c r="J220" s="137"/>
      <c r="K220" s="137"/>
      <c r="L220" s="137"/>
      <c r="M220" s="137"/>
      <c r="N220" s="137"/>
      <c r="O220" s="137"/>
      <c r="P220" s="137"/>
      <c r="Q220" s="137"/>
      <c r="R220" s="137"/>
    </row>
    <row r="221" spans="2:18" x14ac:dyDescent="0.3">
      <c r="B221" s="173"/>
      <c r="C221" s="173"/>
      <c r="D221" s="20"/>
      <c r="E221" s="137"/>
      <c r="F221" s="137"/>
      <c r="G221" s="137"/>
      <c r="H221" s="137"/>
      <c r="I221" s="137"/>
      <c r="J221" s="137"/>
      <c r="K221" s="137"/>
      <c r="L221" s="137"/>
      <c r="M221" s="137"/>
      <c r="N221" s="137"/>
      <c r="O221" s="137"/>
      <c r="P221" s="137"/>
      <c r="Q221" s="137"/>
      <c r="R221" s="137"/>
    </row>
    <row r="222" spans="2:18" x14ac:dyDescent="0.3">
      <c r="B222" s="173"/>
      <c r="C222" s="173"/>
      <c r="D222" s="20"/>
      <c r="E222" s="137"/>
      <c r="F222" s="137"/>
      <c r="G222" s="137"/>
      <c r="H222" s="137"/>
      <c r="I222" s="137"/>
      <c r="J222" s="137"/>
      <c r="K222" s="137"/>
      <c r="L222" s="137"/>
      <c r="M222" s="137"/>
      <c r="N222" s="137"/>
      <c r="O222" s="137"/>
      <c r="P222" s="137"/>
      <c r="Q222" s="137"/>
      <c r="R222" s="137"/>
    </row>
    <row r="223" spans="2:18" x14ac:dyDescent="0.3">
      <c r="B223" s="173"/>
      <c r="C223" s="173"/>
      <c r="D223" s="20"/>
      <c r="E223" s="137"/>
      <c r="F223" s="137"/>
      <c r="G223" s="137"/>
      <c r="H223" s="137"/>
      <c r="I223" s="137"/>
      <c r="J223" s="137"/>
      <c r="K223" s="137"/>
      <c r="L223" s="137"/>
      <c r="M223" s="137"/>
      <c r="N223" s="137"/>
      <c r="O223" s="137"/>
      <c r="P223" s="137"/>
      <c r="Q223" s="137"/>
      <c r="R223" s="137"/>
    </row>
    <row r="224" spans="2:18" x14ac:dyDescent="0.3">
      <c r="B224" s="173"/>
      <c r="C224" s="173"/>
      <c r="D224" s="20"/>
      <c r="E224" s="137"/>
      <c r="F224" s="137"/>
      <c r="G224" s="137"/>
      <c r="H224" s="137"/>
      <c r="I224" s="137"/>
      <c r="J224" s="137"/>
      <c r="K224" s="137"/>
      <c r="L224" s="137"/>
      <c r="M224" s="137"/>
      <c r="N224" s="137"/>
      <c r="O224" s="137"/>
      <c r="P224" s="137"/>
      <c r="Q224" s="137"/>
      <c r="R224" s="137"/>
    </row>
    <row r="225" spans="2:18" x14ac:dyDescent="0.3">
      <c r="B225" s="173"/>
      <c r="C225" s="173"/>
      <c r="D225" s="20"/>
      <c r="E225" s="137"/>
      <c r="F225" s="137"/>
      <c r="G225" s="137"/>
      <c r="H225" s="137"/>
      <c r="I225" s="137"/>
      <c r="J225" s="137"/>
      <c r="K225" s="137"/>
      <c r="L225" s="137"/>
      <c r="M225" s="137"/>
      <c r="N225" s="137"/>
      <c r="O225" s="137"/>
      <c r="P225" s="137"/>
      <c r="Q225" s="137"/>
      <c r="R225" s="137"/>
    </row>
    <row r="226" spans="2:18" x14ac:dyDescent="0.3">
      <c r="B226" s="173"/>
      <c r="C226" s="173"/>
      <c r="D226" s="20"/>
      <c r="E226" s="137"/>
      <c r="F226" s="137"/>
      <c r="G226" s="137"/>
      <c r="H226" s="137"/>
      <c r="I226" s="137"/>
      <c r="J226" s="137"/>
      <c r="K226" s="137"/>
      <c r="L226" s="137"/>
      <c r="M226" s="137"/>
      <c r="N226" s="137"/>
      <c r="O226" s="137"/>
      <c r="P226" s="137"/>
      <c r="Q226" s="137"/>
      <c r="R226" s="137"/>
    </row>
    <row r="227" spans="2:18" x14ac:dyDescent="0.3">
      <c r="B227" s="173"/>
      <c r="C227" s="173"/>
      <c r="D227" s="20"/>
      <c r="E227" s="137"/>
      <c r="F227" s="137"/>
      <c r="G227" s="137"/>
      <c r="H227" s="137"/>
      <c r="I227" s="137"/>
      <c r="J227" s="137"/>
      <c r="K227" s="137"/>
      <c r="L227" s="137"/>
      <c r="M227" s="137"/>
      <c r="N227" s="137"/>
      <c r="O227" s="137"/>
      <c r="P227" s="137"/>
      <c r="Q227" s="137"/>
      <c r="R227" s="137"/>
    </row>
    <row r="228" spans="2:18" x14ac:dyDescent="0.3">
      <c r="B228" s="173"/>
      <c r="C228" s="173"/>
      <c r="D228" s="20"/>
      <c r="E228" s="137"/>
      <c r="F228" s="137"/>
      <c r="G228" s="137"/>
      <c r="H228" s="137"/>
      <c r="I228" s="137"/>
      <c r="J228" s="137"/>
      <c r="K228" s="137"/>
      <c r="L228" s="137"/>
      <c r="M228" s="137"/>
      <c r="N228" s="137"/>
      <c r="O228" s="137"/>
      <c r="P228" s="137"/>
      <c r="Q228" s="137"/>
      <c r="R228" s="137"/>
    </row>
    <row r="229" spans="2:18" x14ac:dyDescent="0.3">
      <c r="B229" s="173"/>
      <c r="C229" s="173"/>
      <c r="D229" s="20"/>
      <c r="E229" s="137"/>
      <c r="F229" s="137"/>
      <c r="G229" s="137"/>
      <c r="H229" s="137"/>
      <c r="I229" s="137"/>
      <c r="J229" s="137"/>
      <c r="K229" s="137"/>
      <c r="L229" s="137"/>
      <c r="M229" s="137"/>
      <c r="N229" s="137"/>
      <c r="O229" s="137"/>
      <c r="P229" s="137"/>
      <c r="Q229" s="137"/>
      <c r="R229" s="137"/>
    </row>
    <row r="230" spans="2:18" x14ac:dyDescent="0.3">
      <c r="B230" s="173"/>
      <c r="C230" s="173"/>
      <c r="D230" s="20"/>
      <c r="E230" s="137"/>
      <c r="F230" s="137"/>
      <c r="G230" s="137"/>
      <c r="H230" s="137"/>
      <c r="I230" s="137"/>
      <c r="J230" s="137"/>
      <c r="K230" s="137"/>
      <c r="L230" s="137"/>
      <c r="M230" s="137"/>
      <c r="N230" s="137"/>
      <c r="O230" s="137"/>
      <c r="P230" s="137"/>
      <c r="Q230" s="137"/>
      <c r="R230" s="137"/>
    </row>
    <row r="231" spans="2:18" x14ac:dyDescent="0.3">
      <c r="B231" s="173"/>
      <c r="C231" s="173"/>
      <c r="D231" s="20"/>
      <c r="E231" s="137"/>
      <c r="F231" s="137"/>
      <c r="G231" s="137"/>
      <c r="H231" s="137"/>
      <c r="I231" s="137"/>
      <c r="J231" s="137"/>
      <c r="K231" s="137"/>
      <c r="L231" s="137"/>
      <c r="M231" s="137"/>
      <c r="N231" s="137"/>
      <c r="O231" s="137"/>
      <c r="P231" s="137"/>
      <c r="Q231" s="137"/>
      <c r="R231" s="137"/>
    </row>
    <row r="232" spans="2:18" x14ac:dyDescent="0.3">
      <c r="B232" s="173"/>
      <c r="C232" s="173"/>
      <c r="D232" s="20"/>
      <c r="E232" s="137"/>
      <c r="F232" s="137"/>
      <c r="G232" s="137"/>
      <c r="H232" s="137"/>
      <c r="I232" s="137"/>
      <c r="J232" s="137"/>
      <c r="K232" s="137"/>
      <c r="L232" s="137"/>
      <c r="M232" s="137"/>
      <c r="N232" s="137"/>
      <c r="O232" s="137"/>
      <c r="P232" s="137"/>
      <c r="Q232" s="137"/>
      <c r="R232" s="137"/>
    </row>
    <row r="233" spans="2:18" x14ac:dyDescent="0.3">
      <c r="B233" s="173"/>
      <c r="C233" s="173"/>
      <c r="D233" s="20"/>
      <c r="E233" s="137"/>
      <c r="F233" s="137"/>
      <c r="G233" s="137"/>
      <c r="H233" s="137"/>
      <c r="I233" s="137"/>
      <c r="J233" s="137"/>
      <c r="K233" s="137"/>
      <c r="L233" s="137"/>
      <c r="M233" s="137"/>
      <c r="N233" s="137"/>
      <c r="O233" s="137"/>
      <c r="P233" s="137"/>
      <c r="Q233" s="137"/>
      <c r="R233" s="137"/>
    </row>
    <row r="234" spans="2:18" x14ac:dyDescent="0.3">
      <c r="B234" s="173"/>
      <c r="C234" s="173"/>
      <c r="D234" s="20"/>
      <c r="E234" s="137"/>
      <c r="F234" s="137"/>
      <c r="G234" s="137"/>
      <c r="H234" s="137"/>
      <c r="I234" s="137"/>
      <c r="J234" s="137"/>
      <c r="K234" s="137"/>
      <c r="L234" s="137"/>
      <c r="M234" s="137"/>
      <c r="N234" s="137"/>
      <c r="O234" s="137"/>
      <c r="P234" s="137"/>
      <c r="Q234" s="137"/>
      <c r="R234" s="137"/>
    </row>
    <row r="235" spans="2:18" x14ac:dyDescent="0.3">
      <c r="B235" s="173"/>
      <c r="C235" s="173"/>
      <c r="D235" s="20"/>
      <c r="E235" s="137"/>
      <c r="F235" s="137"/>
      <c r="G235" s="137"/>
      <c r="H235" s="137"/>
      <c r="I235" s="137"/>
      <c r="J235" s="137"/>
      <c r="K235" s="137"/>
      <c r="L235" s="137"/>
      <c r="M235" s="137"/>
      <c r="N235" s="137"/>
      <c r="O235" s="137"/>
      <c r="P235" s="137"/>
      <c r="Q235" s="137"/>
      <c r="R235" s="137"/>
    </row>
    <row r="236" spans="2:18" x14ac:dyDescent="0.3">
      <c r="B236" s="173"/>
      <c r="C236" s="173"/>
      <c r="D236" s="20"/>
      <c r="E236" s="137"/>
      <c r="F236" s="137"/>
      <c r="G236" s="137"/>
      <c r="H236" s="137"/>
      <c r="I236" s="137"/>
      <c r="J236" s="137"/>
      <c r="K236" s="137"/>
      <c r="L236" s="137"/>
      <c r="M236" s="137"/>
      <c r="N236" s="137"/>
      <c r="O236" s="137"/>
      <c r="P236" s="137"/>
      <c r="Q236" s="137"/>
      <c r="R236" s="137"/>
    </row>
    <row r="237" spans="2:18" x14ac:dyDescent="0.3">
      <c r="B237" s="173"/>
      <c r="C237" s="173"/>
      <c r="D237" s="20"/>
      <c r="E237" s="137"/>
      <c r="F237" s="137"/>
      <c r="G237" s="137"/>
      <c r="H237" s="137"/>
      <c r="I237" s="137"/>
      <c r="J237" s="137"/>
      <c r="K237" s="137"/>
      <c r="L237" s="137"/>
      <c r="M237" s="137"/>
      <c r="N237" s="137"/>
      <c r="O237" s="137"/>
      <c r="P237" s="137"/>
      <c r="Q237" s="137"/>
      <c r="R237" s="137"/>
    </row>
    <row r="238" spans="2:18" x14ac:dyDescent="0.3">
      <c r="B238" s="173"/>
      <c r="C238" s="173"/>
      <c r="D238" s="20"/>
      <c r="E238" s="137"/>
      <c r="F238" s="137"/>
      <c r="G238" s="137"/>
      <c r="H238" s="137"/>
      <c r="I238" s="137"/>
      <c r="J238" s="137"/>
      <c r="K238" s="137"/>
      <c r="L238" s="137"/>
      <c r="M238" s="137"/>
      <c r="N238" s="137"/>
      <c r="O238" s="137"/>
      <c r="P238" s="137"/>
      <c r="Q238" s="137"/>
      <c r="R238" s="137"/>
    </row>
    <row r="239" spans="2:18" x14ac:dyDescent="0.3">
      <c r="B239" s="173"/>
      <c r="C239" s="173"/>
      <c r="D239" s="20"/>
      <c r="E239" s="137"/>
      <c r="F239" s="137"/>
      <c r="G239" s="137"/>
      <c r="H239" s="137"/>
      <c r="I239" s="137"/>
      <c r="J239" s="137"/>
      <c r="K239" s="137"/>
      <c r="L239" s="137"/>
      <c r="M239" s="137"/>
      <c r="N239" s="137"/>
      <c r="O239" s="137"/>
      <c r="P239" s="137"/>
      <c r="Q239" s="137"/>
      <c r="R239" s="137"/>
    </row>
    <row r="240" spans="2:18" x14ac:dyDescent="0.3">
      <c r="B240" s="173"/>
      <c r="C240" s="173"/>
      <c r="D240" s="20"/>
      <c r="E240" s="137"/>
      <c r="F240" s="137"/>
      <c r="G240" s="137"/>
      <c r="H240" s="137"/>
      <c r="I240" s="137"/>
      <c r="J240" s="137"/>
      <c r="K240" s="137"/>
      <c r="L240" s="137"/>
      <c r="M240" s="137"/>
      <c r="N240" s="137"/>
      <c r="O240" s="137"/>
      <c r="P240" s="137"/>
      <c r="Q240" s="137"/>
      <c r="R240" s="137"/>
    </row>
    <row r="241" spans="2:18" x14ac:dyDescent="0.3">
      <c r="B241" s="173"/>
      <c r="C241" s="173"/>
      <c r="D241" s="20"/>
      <c r="E241" s="137"/>
      <c r="F241" s="137"/>
      <c r="G241" s="137"/>
      <c r="H241" s="137"/>
      <c r="I241" s="137"/>
      <c r="J241" s="137"/>
      <c r="K241" s="137"/>
      <c r="L241" s="137"/>
      <c r="M241" s="137"/>
      <c r="N241" s="137"/>
      <c r="O241" s="137"/>
      <c r="P241" s="137"/>
      <c r="Q241" s="137"/>
      <c r="R241" s="137"/>
    </row>
    <row r="242" spans="2:18" x14ac:dyDescent="0.3">
      <c r="B242" s="173"/>
      <c r="C242" s="173"/>
      <c r="D242" s="20"/>
      <c r="E242" s="137"/>
      <c r="F242" s="137"/>
      <c r="G242" s="137"/>
      <c r="H242" s="137"/>
      <c r="I242" s="137"/>
      <c r="J242" s="137"/>
      <c r="K242" s="137"/>
      <c r="L242" s="137"/>
      <c r="M242" s="137"/>
      <c r="N242" s="137"/>
      <c r="O242" s="137"/>
      <c r="P242" s="137"/>
      <c r="Q242" s="137"/>
      <c r="R242" s="137"/>
    </row>
    <row r="243" spans="2:18" x14ac:dyDescent="0.3">
      <c r="B243" s="173"/>
      <c r="C243" s="173"/>
      <c r="D243" s="20"/>
      <c r="E243" s="137"/>
      <c r="F243" s="137"/>
      <c r="G243" s="137"/>
      <c r="H243" s="137"/>
      <c r="I243" s="137"/>
      <c r="J243" s="137"/>
      <c r="K243" s="137"/>
      <c r="L243" s="137"/>
      <c r="M243" s="137"/>
      <c r="N243" s="137"/>
      <c r="O243" s="137"/>
      <c r="P243" s="137"/>
      <c r="Q243" s="137"/>
      <c r="R243" s="137"/>
    </row>
    <row r="244" spans="2:18" x14ac:dyDescent="0.3">
      <c r="B244" s="173"/>
      <c r="C244" s="173"/>
      <c r="D244" s="20"/>
      <c r="E244" s="137"/>
      <c r="F244" s="137"/>
      <c r="G244" s="137"/>
      <c r="H244" s="137"/>
      <c r="I244" s="137"/>
      <c r="J244" s="137"/>
      <c r="K244" s="137"/>
      <c r="L244" s="137"/>
      <c r="M244" s="137"/>
      <c r="N244" s="137"/>
      <c r="O244" s="137"/>
      <c r="P244" s="137"/>
      <c r="Q244" s="137"/>
      <c r="R244" s="137"/>
    </row>
    <row r="245" spans="2:18" x14ac:dyDescent="0.3">
      <c r="B245" s="173"/>
      <c r="C245" s="173"/>
      <c r="D245" s="20"/>
      <c r="E245" s="137"/>
      <c r="F245" s="137"/>
      <c r="G245" s="137"/>
      <c r="H245" s="137"/>
      <c r="I245" s="137"/>
      <c r="J245" s="137"/>
      <c r="K245" s="137"/>
      <c r="L245" s="137"/>
      <c r="M245" s="137"/>
      <c r="N245" s="137"/>
      <c r="O245" s="137"/>
      <c r="P245" s="137"/>
      <c r="Q245" s="137"/>
      <c r="R245" s="137"/>
    </row>
    <row r="246" spans="2:18" x14ac:dyDescent="0.3">
      <c r="B246" s="173"/>
      <c r="C246" s="173"/>
      <c r="D246" s="20"/>
      <c r="E246" s="137"/>
      <c r="F246" s="137"/>
      <c r="G246" s="137"/>
      <c r="H246" s="137"/>
      <c r="I246" s="137"/>
      <c r="J246" s="137"/>
      <c r="K246" s="137"/>
      <c r="L246" s="137"/>
      <c r="M246" s="137"/>
      <c r="N246" s="137"/>
      <c r="O246" s="137"/>
      <c r="P246" s="137"/>
      <c r="Q246" s="137"/>
      <c r="R246" s="137"/>
    </row>
    <row r="247" spans="2:18" x14ac:dyDescent="0.3">
      <c r="B247" s="173"/>
      <c r="C247" s="173"/>
      <c r="D247" s="20"/>
      <c r="E247" s="137"/>
      <c r="F247" s="137"/>
      <c r="G247" s="137"/>
      <c r="H247" s="137"/>
      <c r="I247" s="137"/>
      <c r="J247" s="137"/>
      <c r="K247" s="137"/>
      <c r="L247" s="137"/>
      <c r="M247" s="137"/>
      <c r="N247" s="137"/>
      <c r="O247" s="137"/>
      <c r="P247" s="137"/>
      <c r="Q247" s="137"/>
      <c r="R247" s="137"/>
    </row>
  </sheetData>
  <mergeCells count="1">
    <mergeCell ref="A2:E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>
    <tabColor indexed="12"/>
    <outlinePr applyStyles="1" summaryBelow="0"/>
    <pageSetUpPr fitToPage="1"/>
  </sheetPr>
  <dimension ref="A3:T217"/>
  <sheetViews>
    <sheetView workbookViewId="0">
      <selection activeCell="D9" sqref="D9"/>
    </sheetView>
  </sheetViews>
  <sheetFormatPr defaultColWidth="9.1796875" defaultRowHeight="13" x14ac:dyDescent="0.3"/>
  <cols>
    <col min="1" max="1" width="56.7265625" style="150" bestFit="1" customWidth="1"/>
    <col min="2" max="2" width="13.81640625" style="186" bestFit="1" customWidth="1"/>
    <col min="3" max="3" width="14.7265625" style="186" bestFit="1" customWidth="1"/>
    <col min="4" max="4" width="17.453125" style="186" bestFit="1" customWidth="1"/>
    <col min="5" max="5" width="15.453125" style="186" bestFit="1" customWidth="1"/>
    <col min="6" max="6" width="16.26953125" style="150" hidden="1" customWidth="1"/>
    <col min="7" max="7" width="3.54296875" style="150" hidden="1" customWidth="1"/>
    <col min="8" max="8" width="2.26953125" style="150" hidden="1" customWidth="1"/>
    <col min="9" max="9" width="3.54296875" style="147" customWidth="1"/>
    <col min="10" max="10" width="2.453125" style="147" customWidth="1"/>
    <col min="11" max="16384" width="9.1796875" style="150"/>
  </cols>
  <sheetData>
    <row r="3" spans="1:20" ht="18.5" x14ac:dyDescent="0.45">
      <c r="A3" s="1" t="s">
        <v>159</v>
      </c>
      <c r="B3" s="1"/>
      <c r="C3" s="1"/>
      <c r="D3" s="1"/>
      <c r="E3" s="1"/>
      <c r="F3" s="151"/>
      <c r="G3" s="151"/>
      <c r="H3" s="151"/>
    </row>
    <row r="4" spans="1:20" ht="15.75" customHeight="1" x14ac:dyDescent="0.45">
      <c r="A4" s="269" t="str">
        <f>" за станом на " &amp; STRPRESENTDATE</f>
        <v xml:space="preserve"> за станом на 31.08.2024</v>
      </c>
      <c r="B4" s="3"/>
      <c r="C4" s="3"/>
      <c r="D4" s="3"/>
      <c r="E4" s="3"/>
      <c r="F4" s="3"/>
      <c r="G4" s="3"/>
      <c r="H4" s="3"/>
      <c r="I4" s="135"/>
      <c r="J4" s="135"/>
      <c r="K4" s="137"/>
      <c r="L4" s="137"/>
      <c r="M4" s="137"/>
      <c r="N4" s="137"/>
      <c r="O4" s="137"/>
      <c r="P4" s="137"/>
      <c r="Q4" s="137"/>
      <c r="R4" s="137"/>
      <c r="S4" s="137"/>
      <c r="T4" s="137"/>
    </row>
    <row r="5" spans="1:20" ht="18.5" x14ac:dyDescent="0.45">
      <c r="A5" s="1" t="s">
        <v>21</v>
      </c>
      <c r="B5" s="1"/>
      <c r="C5" s="1"/>
      <c r="D5" s="1"/>
      <c r="E5" s="1"/>
      <c r="F5" s="151"/>
      <c r="G5" s="151"/>
      <c r="H5" s="151"/>
    </row>
    <row r="6" spans="1:20" x14ac:dyDescent="0.3">
      <c r="B6" s="173"/>
      <c r="C6" s="173"/>
      <c r="D6" s="173"/>
      <c r="E6" s="173"/>
      <c r="F6" s="137"/>
      <c r="G6" s="137"/>
      <c r="H6" s="137"/>
      <c r="I6" s="135"/>
      <c r="J6" s="135"/>
      <c r="K6" s="137"/>
      <c r="L6" s="137"/>
      <c r="M6" s="137"/>
      <c r="N6" s="137"/>
      <c r="O6" s="137"/>
      <c r="P6" s="137"/>
      <c r="Q6" s="137"/>
      <c r="R6" s="137"/>
    </row>
    <row r="7" spans="1:20" s="140" customFormat="1" x14ac:dyDescent="0.3">
      <c r="B7" s="175"/>
      <c r="C7" s="175"/>
      <c r="D7" s="175"/>
      <c r="E7" s="175"/>
      <c r="I7" s="37"/>
      <c r="J7" s="37"/>
    </row>
    <row r="8" spans="1:20" s="43" customFormat="1" ht="35.25" customHeight="1" x14ac:dyDescent="0.25">
      <c r="A8" s="55" t="s">
        <v>186</v>
      </c>
      <c r="B8" s="57" t="s">
        <v>8</v>
      </c>
      <c r="C8" s="57" t="s">
        <v>134</v>
      </c>
      <c r="D8" s="57" t="s">
        <v>124</v>
      </c>
      <c r="E8" s="57" t="str">
        <f xml:space="preserve"> "Сума боргу " &amp; VALVAL</f>
        <v>Сума боргу млрд. одиниць</v>
      </c>
      <c r="F8" s="209" t="s">
        <v>102</v>
      </c>
      <c r="G8" s="209" t="s">
        <v>57</v>
      </c>
      <c r="H8" s="209" t="s">
        <v>56</v>
      </c>
      <c r="I8" s="38"/>
      <c r="J8" s="38"/>
    </row>
    <row r="9" spans="1:20" s="160" customFormat="1" ht="15.5" x14ac:dyDescent="0.3">
      <c r="A9" s="258" t="s">
        <v>159</v>
      </c>
      <c r="B9" s="259">
        <v>4.569</v>
      </c>
      <c r="C9" s="259">
        <v>12.73</v>
      </c>
      <c r="D9" s="259">
        <v>11.67</v>
      </c>
      <c r="E9" s="259">
        <v>6223058359.4700003</v>
      </c>
      <c r="F9" s="260">
        <v>0</v>
      </c>
      <c r="G9" s="260">
        <v>0</v>
      </c>
      <c r="H9" s="260">
        <v>3</v>
      </c>
      <c r="I9" s="135" t="str">
        <f t="shared" ref="I9:I53" si="0">IF(A9="","",A9 &amp; "; " &amp;B9 &amp; "%; "&amp;C9 &amp;"р.")</f>
        <v>Державний та гарантований державою борг України; 4,569%; 12,73р.</v>
      </c>
      <c r="J9" s="67">
        <f t="shared" ref="J9:J61" si="1">E9</f>
        <v>6223058359.4700003</v>
      </c>
    </row>
    <row r="10" spans="1:20" ht="15.5" x14ac:dyDescent="0.35">
      <c r="A10" s="193" t="s">
        <v>23</v>
      </c>
      <c r="B10" s="226">
        <v>4.5170000000000003</v>
      </c>
      <c r="C10" s="226">
        <v>12.86</v>
      </c>
      <c r="D10" s="226">
        <v>12.02</v>
      </c>
      <c r="E10" s="226">
        <v>5930343865.1599998</v>
      </c>
      <c r="F10" s="193">
        <v>0</v>
      </c>
      <c r="G10" s="193">
        <v>0</v>
      </c>
      <c r="H10" s="193">
        <v>2</v>
      </c>
      <c r="I10" s="135" t="str">
        <f t="shared" si="0"/>
        <v xml:space="preserve">    Державний борг; 4,517%; 12,86р.</v>
      </c>
      <c r="J10" s="67">
        <f t="shared" si="1"/>
        <v>5930343865.1599998</v>
      </c>
      <c r="K10" s="137"/>
      <c r="L10" s="137"/>
      <c r="M10" s="137"/>
      <c r="N10" s="137"/>
      <c r="O10" s="137"/>
      <c r="P10" s="137"/>
      <c r="Q10" s="137"/>
      <c r="R10" s="137"/>
    </row>
    <row r="11" spans="1:20" ht="15.5" x14ac:dyDescent="0.35">
      <c r="A11" s="228" t="s">
        <v>83</v>
      </c>
      <c r="B11" s="7">
        <v>12.178000000000001</v>
      </c>
      <c r="C11" s="7">
        <v>6.89</v>
      </c>
      <c r="D11" s="7">
        <v>6.79</v>
      </c>
      <c r="E11" s="7">
        <v>1680440675.55</v>
      </c>
      <c r="F11" s="193">
        <v>1</v>
      </c>
      <c r="G11" s="193">
        <v>0</v>
      </c>
      <c r="H11" s="193">
        <v>0</v>
      </c>
      <c r="I11" s="135" t="str">
        <f t="shared" si="0"/>
        <v xml:space="preserve">      Державний внутрішній борг; 12,178%; 6,89р.</v>
      </c>
      <c r="J11" s="67">
        <f t="shared" si="1"/>
        <v>1680440675.55</v>
      </c>
      <c r="K11" s="137"/>
      <c r="L11" s="137"/>
      <c r="M11" s="137"/>
      <c r="N11" s="137"/>
      <c r="O11" s="137"/>
      <c r="P11" s="137"/>
      <c r="Q11" s="137"/>
      <c r="R11" s="137"/>
    </row>
    <row r="12" spans="1:20" ht="15.5" x14ac:dyDescent="0.35">
      <c r="A12" s="193" t="s">
        <v>151</v>
      </c>
      <c r="B12" s="226">
        <v>12.183999999999999</v>
      </c>
      <c r="C12" s="226">
        <v>6.87</v>
      </c>
      <c r="D12" s="226">
        <v>6.79</v>
      </c>
      <c r="E12" s="226">
        <v>1678919771.54</v>
      </c>
      <c r="F12" s="193">
        <v>0</v>
      </c>
      <c r="G12" s="193">
        <v>0</v>
      </c>
      <c r="H12" s="193">
        <v>0</v>
      </c>
      <c r="I12" s="135" t="str">
        <f t="shared" si="0"/>
        <v xml:space="preserve">         в т.ч. ОВДП; 12,184%; 6,87р.</v>
      </c>
      <c r="J12" s="67">
        <f t="shared" si="1"/>
        <v>1678919771.54</v>
      </c>
      <c r="K12" s="137"/>
      <c r="L12" s="137"/>
      <c r="M12" s="137"/>
      <c r="N12" s="137"/>
      <c r="O12" s="137"/>
      <c r="P12" s="137"/>
      <c r="Q12" s="137"/>
      <c r="R12" s="137"/>
    </row>
    <row r="13" spans="1:20" ht="15.5" x14ac:dyDescent="0.35">
      <c r="A13" s="193" t="s">
        <v>219</v>
      </c>
      <c r="B13" s="226">
        <v>10.266</v>
      </c>
      <c r="C13" s="226">
        <v>7.12</v>
      </c>
      <c r="D13" s="226">
        <v>1.46</v>
      </c>
      <c r="E13" s="226">
        <v>70901431</v>
      </c>
      <c r="F13" s="193">
        <v>0</v>
      </c>
      <c r="G13" s="193">
        <v>1</v>
      </c>
      <c r="H13" s="193">
        <v>0</v>
      </c>
      <c r="I13" s="135" t="str">
        <f t="shared" si="0"/>
        <v xml:space="preserve">            ОВДП (10 - річні); 10,266%; 7,12р.</v>
      </c>
      <c r="J13" s="67">
        <f t="shared" si="1"/>
        <v>70901431</v>
      </c>
      <c r="K13" s="137"/>
      <c r="L13" s="137"/>
      <c r="M13" s="137"/>
      <c r="N13" s="137"/>
      <c r="O13" s="137"/>
      <c r="P13" s="137"/>
      <c r="Q13" s="137"/>
      <c r="R13" s="137"/>
    </row>
    <row r="14" spans="1:20" ht="15.5" x14ac:dyDescent="0.35">
      <c r="A14" s="193" t="s">
        <v>40</v>
      </c>
      <c r="B14" s="226">
        <v>11.252000000000001</v>
      </c>
      <c r="C14" s="226">
        <v>11</v>
      </c>
      <c r="D14" s="226">
        <v>2.37</v>
      </c>
      <c r="E14" s="226">
        <v>17533000</v>
      </c>
      <c r="F14" s="193">
        <v>0</v>
      </c>
      <c r="G14" s="193">
        <v>1</v>
      </c>
      <c r="H14" s="193">
        <v>0</v>
      </c>
      <c r="I14" s="135" t="str">
        <f t="shared" si="0"/>
        <v xml:space="preserve">            ОВДП (11 - річні); 11,252%; 11р.</v>
      </c>
      <c r="J14" s="67">
        <f t="shared" si="1"/>
        <v>17533000</v>
      </c>
      <c r="K14" s="137"/>
      <c r="L14" s="137"/>
      <c r="M14" s="137"/>
      <c r="N14" s="137"/>
      <c r="O14" s="137"/>
      <c r="P14" s="137"/>
      <c r="Q14" s="137"/>
      <c r="R14" s="137"/>
    </row>
    <row r="15" spans="1:20" ht="15.5" x14ac:dyDescent="0.35">
      <c r="A15" s="193" t="s">
        <v>174</v>
      </c>
      <c r="B15" s="226">
        <v>0</v>
      </c>
      <c r="C15" s="226">
        <v>0.91</v>
      </c>
      <c r="D15" s="226">
        <v>0.14000000000000001</v>
      </c>
      <c r="E15" s="226">
        <v>75103643</v>
      </c>
      <c r="F15" s="193">
        <v>0</v>
      </c>
      <c r="G15" s="193">
        <v>1</v>
      </c>
      <c r="H15" s="193">
        <v>0</v>
      </c>
      <c r="I15" s="135" t="str">
        <f t="shared" si="0"/>
        <v xml:space="preserve">            ОВДП (12 - місячні); 0%; 0,91р.</v>
      </c>
      <c r="J15" s="67">
        <f t="shared" si="1"/>
        <v>75103643</v>
      </c>
      <c r="K15" s="137"/>
      <c r="L15" s="137"/>
      <c r="M15" s="137"/>
      <c r="N15" s="137"/>
      <c r="O15" s="137"/>
      <c r="P15" s="137"/>
      <c r="Q15" s="137"/>
      <c r="R15" s="137"/>
    </row>
    <row r="16" spans="1:20" ht="15.5" x14ac:dyDescent="0.35">
      <c r="A16" s="193" t="s">
        <v>94</v>
      </c>
      <c r="B16" s="226">
        <v>10.744999999999999</v>
      </c>
      <c r="C16" s="226">
        <v>12.04</v>
      </c>
      <c r="D16" s="226">
        <v>6</v>
      </c>
      <c r="E16" s="226">
        <v>50000000</v>
      </c>
      <c r="F16" s="193">
        <v>0</v>
      </c>
      <c r="G16" s="193">
        <v>1</v>
      </c>
      <c r="H16" s="193">
        <v>0</v>
      </c>
      <c r="I16" s="135" t="str">
        <f t="shared" si="0"/>
        <v xml:space="preserve">            ОВДП (12 - річні); 10,745%; 12,04р.</v>
      </c>
      <c r="J16" s="67">
        <f t="shared" si="1"/>
        <v>50000000</v>
      </c>
      <c r="K16" s="137"/>
      <c r="L16" s="137"/>
      <c r="M16" s="137"/>
      <c r="N16" s="137"/>
      <c r="O16" s="137"/>
      <c r="P16" s="137"/>
      <c r="Q16" s="137"/>
      <c r="R16" s="137"/>
    </row>
    <row r="17" spans="1:18" ht="15.5" x14ac:dyDescent="0.35">
      <c r="A17" s="193" t="s">
        <v>148</v>
      </c>
      <c r="B17" s="226">
        <v>8.8510000000000009</v>
      </c>
      <c r="C17" s="226">
        <v>13.15</v>
      </c>
      <c r="D17" s="226">
        <v>6.35</v>
      </c>
      <c r="E17" s="226">
        <v>33700001</v>
      </c>
      <c r="F17" s="193">
        <v>0</v>
      </c>
      <c r="G17" s="193">
        <v>1</v>
      </c>
      <c r="H17" s="193">
        <v>0</v>
      </c>
      <c r="I17" s="135" t="str">
        <f t="shared" si="0"/>
        <v xml:space="preserve">            ОВДП (13 - річні); 8,851%; 13,15р.</v>
      </c>
      <c r="J17" s="67">
        <f t="shared" si="1"/>
        <v>33700001</v>
      </c>
      <c r="K17" s="137"/>
      <c r="L17" s="137"/>
      <c r="M17" s="137"/>
      <c r="N17" s="137"/>
      <c r="O17" s="137"/>
      <c r="P17" s="137"/>
      <c r="Q17" s="137"/>
      <c r="R17" s="137"/>
    </row>
    <row r="18" spans="1:18" ht="15.5" x14ac:dyDescent="0.35">
      <c r="A18" s="193" t="s">
        <v>211</v>
      </c>
      <c r="B18" s="226">
        <v>7.4379999999999997</v>
      </c>
      <c r="C18" s="226">
        <v>14.04</v>
      </c>
      <c r="D18" s="226">
        <v>6.42</v>
      </c>
      <c r="E18" s="226">
        <v>46900000</v>
      </c>
      <c r="F18" s="193">
        <v>0</v>
      </c>
      <c r="G18" s="193">
        <v>1</v>
      </c>
      <c r="H18" s="193">
        <v>0</v>
      </c>
      <c r="I18" s="135" t="str">
        <f t="shared" si="0"/>
        <v xml:space="preserve">            ОВДП (14 - річні); 7,438%; 14,04р.</v>
      </c>
      <c r="J18" s="67">
        <f t="shared" si="1"/>
        <v>46900000</v>
      </c>
      <c r="K18" s="137"/>
      <c r="L18" s="137"/>
      <c r="M18" s="137"/>
      <c r="N18" s="137"/>
      <c r="O18" s="137"/>
      <c r="P18" s="137"/>
      <c r="Q18" s="137"/>
      <c r="R18" s="137"/>
    </row>
    <row r="19" spans="1:18" ht="15.5" x14ac:dyDescent="0.35">
      <c r="A19" s="193" t="s">
        <v>36</v>
      </c>
      <c r="B19" s="226">
        <v>9.8510000000000009</v>
      </c>
      <c r="C19" s="226">
        <v>14.69</v>
      </c>
      <c r="D19" s="226">
        <v>10.14</v>
      </c>
      <c r="E19" s="226">
        <v>237101957</v>
      </c>
      <c r="F19" s="193">
        <v>0</v>
      </c>
      <c r="G19" s="193">
        <v>1</v>
      </c>
      <c r="H19" s="193">
        <v>0</v>
      </c>
      <c r="I19" s="135" t="str">
        <f t="shared" si="0"/>
        <v xml:space="preserve">            ОВДП (15 - річні); 9,851%; 14,69р.</v>
      </c>
      <c r="J19" s="67">
        <f t="shared" si="1"/>
        <v>237101957</v>
      </c>
      <c r="K19" s="137"/>
      <c r="L19" s="137"/>
      <c r="M19" s="137"/>
      <c r="N19" s="137"/>
      <c r="O19" s="137"/>
      <c r="P19" s="137"/>
      <c r="Q19" s="137"/>
      <c r="R19" s="137"/>
    </row>
    <row r="20" spans="1:18" ht="15.5" x14ac:dyDescent="0.35">
      <c r="A20" s="193" t="s">
        <v>88</v>
      </c>
      <c r="B20" s="226">
        <v>8.5749999999999993</v>
      </c>
      <c r="C20" s="226">
        <v>15.85</v>
      </c>
      <c r="D20" s="226">
        <v>8.9499999999999993</v>
      </c>
      <c r="E20" s="226">
        <v>12097744</v>
      </c>
      <c r="F20" s="193">
        <v>0</v>
      </c>
      <c r="G20" s="193">
        <v>1</v>
      </c>
      <c r="H20" s="193">
        <v>0</v>
      </c>
      <c r="I20" s="135" t="str">
        <f t="shared" si="0"/>
        <v xml:space="preserve">            ОВДП (16 - річні); 8,575%; 15,85р.</v>
      </c>
      <c r="J20" s="67">
        <f t="shared" si="1"/>
        <v>12097744</v>
      </c>
      <c r="K20" s="137"/>
      <c r="L20" s="137"/>
      <c r="M20" s="137"/>
      <c r="N20" s="137"/>
      <c r="O20" s="137"/>
      <c r="P20" s="137"/>
      <c r="Q20" s="137"/>
      <c r="R20" s="137"/>
    </row>
    <row r="21" spans="1:18" ht="15.5" x14ac:dyDescent="0.35">
      <c r="A21" s="193" t="s">
        <v>138</v>
      </c>
      <c r="B21" s="226">
        <v>12.619</v>
      </c>
      <c r="C21" s="226">
        <v>16.899999999999999</v>
      </c>
      <c r="D21" s="226">
        <v>12.86</v>
      </c>
      <c r="E21" s="226">
        <v>27097744</v>
      </c>
      <c r="F21" s="193">
        <v>0</v>
      </c>
      <c r="G21" s="193">
        <v>1</v>
      </c>
      <c r="H21" s="193">
        <v>0</v>
      </c>
      <c r="I21" s="135" t="str">
        <f t="shared" si="0"/>
        <v xml:space="preserve">            ОВДП (17 - річні); 12,619%; 16,9р.</v>
      </c>
      <c r="J21" s="67">
        <f t="shared" si="1"/>
        <v>27097744</v>
      </c>
      <c r="K21" s="137"/>
      <c r="L21" s="137"/>
      <c r="M21" s="137"/>
      <c r="N21" s="137"/>
      <c r="O21" s="137"/>
      <c r="P21" s="137"/>
      <c r="Q21" s="137"/>
      <c r="R21" s="137"/>
    </row>
    <row r="22" spans="1:18" ht="15.5" x14ac:dyDescent="0.35">
      <c r="A22" s="228" t="s">
        <v>19</v>
      </c>
      <c r="B22" s="7">
        <v>9.3719999999999999</v>
      </c>
      <c r="C22" s="7">
        <v>1.1499999999999999</v>
      </c>
      <c r="D22" s="7">
        <v>0.71</v>
      </c>
      <c r="E22" s="7">
        <v>177460387.53999999</v>
      </c>
      <c r="F22" s="193">
        <v>0</v>
      </c>
      <c r="G22" s="193">
        <v>1</v>
      </c>
      <c r="H22" s="193">
        <v>0</v>
      </c>
      <c r="I22" s="135" t="str">
        <f t="shared" si="0"/>
        <v xml:space="preserve">            ОВДП (18 - місячні); 9,372%; 1,15р.</v>
      </c>
      <c r="J22" s="67">
        <f t="shared" si="1"/>
        <v>177460387.53999999</v>
      </c>
      <c r="K22" s="137"/>
      <c r="L22" s="137"/>
      <c r="M22" s="137"/>
      <c r="N22" s="137"/>
      <c r="O22" s="137"/>
      <c r="P22" s="137"/>
      <c r="Q22" s="137"/>
      <c r="R22" s="137"/>
    </row>
    <row r="23" spans="1:18" ht="15.5" x14ac:dyDescent="0.35">
      <c r="A23" s="193" t="s">
        <v>204</v>
      </c>
      <c r="B23" s="226">
        <v>8.17</v>
      </c>
      <c r="C23" s="226">
        <v>17.850000000000001</v>
      </c>
      <c r="D23" s="226">
        <v>10.95</v>
      </c>
      <c r="E23" s="226">
        <v>12097744</v>
      </c>
      <c r="F23" s="193">
        <v>0</v>
      </c>
      <c r="G23" s="193">
        <v>1</v>
      </c>
      <c r="H23" s="193">
        <v>0</v>
      </c>
      <c r="I23" s="135" t="str">
        <f t="shared" si="0"/>
        <v xml:space="preserve">            ОВДП (18 - річні); 8,17%; 17,85р.</v>
      </c>
      <c r="J23" s="67">
        <f t="shared" si="1"/>
        <v>12097744</v>
      </c>
      <c r="K23" s="137"/>
      <c r="L23" s="137"/>
      <c r="M23" s="137"/>
      <c r="N23" s="137"/>
      <c r="O23" s="137"/>
      <c r="P23" s="137"/>
      <c r="Q23" s="137"/>
      <c r="R23" s="137"/>
    </row>
    <row r="24" spans="1:18" ht="15.5" x14ac:dyDescent="0.35">
      <c r="A24" s="193" t="s">
        <v>192</v>
      </c>
      <c r="B24" s="226">
        <v>5.4</v>
      </c>
      <c r="C24" s="226">
        <v>18.850000000000001</v>
      </c>
      <c r="D24" s="226">
        <v>11.95</v>
      </c>
      <c r="E24" s="226">
        <v>12097744</v>
      </c>
      <c r="F24" s="193">
        <v>0</v>
      </c>
      <c r="G24" s="193">
        <v>1</v>
      </c>
      <c r="H24" s="193">
        <v>0</v>
      </c>
      <c r="I24" s="135" t="str">
        <f t="shared" si="0"/>
        <v xml:space="preserve">            ОВДП (19 - річні); 5,4%; 18,85р.</v>
      </c>
      <c r="J24" s="67">
        <f t="shared" si="1"/>
        <v>12097744</v>
      </c>
      <c r="K24" s="137"/>
      <c r="L24" s="137"/>
      <c r="M24" s="137"/>
      <c r="N24" s="137"/>
      <c r="O24" s="137"/>
      <c r="P24" s="137"/>
      <c r="Q24" s="137"/>
      <c r="R24" s="137"/>
    </row>
    <row r="25" spans="1:18" ht="15.5" x14ac:dyDescent="0.35">
      <c r="A25" s="228" t="s">
        <v>207</v>
      </c>
      <c r="B25" s="7">
        <v>18.587</v>
      </c>
      <c r="C25" s="7">
        <v>1.73</v>
      </c>
      <c r="D25" s="7">
        <v>0.95</v>
      </c>
      <c r="E25" s="7">
        <v>231052208</v>
      </c>
      <c r="F25" s="193">
        <v>0</v>
      </c>
      <c r="G25" s="193">
        <v>1</v>
      </c>
      <c r="H25" s="193">
        <v>0</v>
      </c>
      <c r="I25" s="135" t="str">
        <f t="shared" si="0"/>
        <v xml:space="preserve">            ОВДП (2 - річні); 18,587%; 1,73р.</v>
      </c>
      <c r="J25" s="67">
        <f t="shared" si="1"/>
        <v>231052208</v>
      </c>
      <c r="K25" s="137"/>
      <c r="L25" s="137"/>
      <c r="M25" s="137"/>
      <c r="N25" s="137"/>
      <c r="O25" s="137"/>
      <c r="P25" s="137"/>
      <c r="Q25" s="137"/>
      <c r="R25" s="137"/>
    </row>
    <row r="26" spans="1:18" ht="15.5" x14ac:dyDescent="0.35">
      <c r="A26" s="228" t="s">
        <v>149</v>
      </c>
      <c r="B26" s="7">
        <v>5.4</v>
      </c>
      <c r="C26" s="7">
        <v>19.850000000000001</v>
      </c>
      <c r="D26" s="7">
        <v>12.95</v>
      </c>
      <c r="E26" s="7">
        <v>12097744</v>
      </c>
      <c r="F26" s="193">
        <v>0</v>
      </c>
      <c r="G26" s="193">
        <v>1</v>
      </c>
      <c r="H26" s="193">
        <v>0</v>
      </c>
      <c r="I26" s="135" t="str">
        <f t="shared" si="0"/>
        <v xml:space="preserve">            ОВДП (20 - річні); 5,4%; 19,85р.</v>
      </c>
      <c r="J26" s="67">
        <f t="shared" si="1"/>
        <v>12097744</v>
      </c>
      <c r="K26" s="137"/>
      <c r="L26" s="137"/>
      <c r="M26" s="137"/>
      <c r="N26" s="137"/>
      <c r="O26" s="137"/>
      <c r="P26" s="137"/>
      <c r="Q26" s="137"/>
      <c r="R26" s="137"/>
    </row>
    <row r="27" spans="1:18" ht="15.5" x14ac:dyDescent="0.35">
      <c r="A27" s="193" t="s">
        <v>213</v>
      </c>
      <c r="B27" s="226">
        <v>5.4</v>
      </c>
      <c r="C27" s="226">
        <v>20.85</v>
      </c>
      <c r="D27" s="226">
        <v>13.95</v>
      </c>
      <c r="E27" s="226">
        <v>12097744</v>
      </c>
      <c r="F27" s="193">
        <v>0</v>
      </c>
      <c r="G27" s="193">
        <v>1</v>
      </c>
      <c r="H27" s="193">
        <v>0</v>
      </c>
      <c r="I27" s="135" t="str">
        <f t="shared" si="0"/>
        <v xml:space="preserve">            ОВДП (21 - річні); 5,4%; 20,85р.</v>
      </c>
      <c r="J27" s="67">
        <f t="shared" si="1"/>
        <v>12097744</v>
      </c>
      <c r="K27" s="137"/>
      <c r="L27" s="137"/>
      <c r="M27" s="137"/>
      <c r="N27" s="137"/>
      <c r="O27" s="137"/>
      <c r="P27" s="137"/>
      <c r="Q27" s="137"/>
      <c r="R27" s="137"/>
    </row>
    <row r="28" spans="1:18" ht="15.5" x14ac:dyDescent="0.35">
      <c r="A28" s="193" t="s">
        <v>37</v>
      </c>
      <c r="B28" s="226">
        <v>5.4</v>
      </c>
      <c r="C28" s="226">
        <v>21.85</v>
      </c>
      <c r="D28" s="226">
        <v>14.95</v>
      </c>
      <c r="E28" s="226">
        <v>12097744</v>
      </c>
      <c r="F28" s="193">
        <v>0</v>
      </c>
      <c r="G28" s="193">
        <v>1</v>
      </c>
      <c r="H28" s="193">
        <v>0</v>
      </c>
      <c r="I28" s="135" t="str">
        <f t="shared" si="0"/>
        <v xml:space="preserve">            ОВДП (22 - річні); 5,4%; 21,85р.</v>
      </c>
      <c r="J28" s="67">
        <f t="shared" si="1"/>
        <v>12097744</v>
      </c>
      <c r="K28" s="137"/>
      <c r="L28" s="137"/>
      <c r="M28" s="137"/>
      <c r="N28" s="137"/>
      <c r="O28" s="137"/>
      <c r="P28" s="137"/>
      <c r="Q28" s="137"/>
      <c r="R28" s="137"/>
    </row>
    <row r="29" spans="1:18" ht="15.5" x14ac:dyDescent="0.35">
      <c r="A29" s="193" t="s">
        <v>89</v>
      </c>
      <c r="B29" s="226">
        <v>5.4</v>
      </c>
      <c r="C29" s="226">
        <v>22.85</v>
      </c>
      <c r="D29" s="226">
        <v>15.95</v>
      </c>
      <c r="E29" s="226">
        <v>12097744</v>
      </c>
      <c r="F29" s="193">
        <v>0</v>
      </c>
      <c r="G29" s="193">
        <v>1</v>
      </c>
      <c r="H29" s="193">
        <v>0</v>
      </c>
      <c r="I29" s="135" t="str">
        <f t="shared" si="0"/>
        <v xml:space="preserve">            ОВДП (23 - річні); 5,4%; 22,85р.</v>
      </c>
      <c r="J29" s="67">
        <f t="shared" si="1"/>
        <v>12097744</v>
      </c>
      <c r="K29" s="137"/>
      <c r="L29" s="137"/>
      <c r="M29" s="137"/>
      <c r="N29" s="137"/>
      <c r="O29" s="137"/>
      <c r="P29" s="137"/>
      <c r="Q29" s="137"/>
      <c r="R29" s="137"/>
    </row>
    <row r="30" spans="1:18" ht="15.5" x14ac:dyDescent="0.35">
      <c r="A30" s="193" t="s">
        <v>139</v>
      </c>
      <c r="B30" s="226">
        <v>5.4</v>
      </c>
      <c r="C30" s="226">
        <v>23.85</v>
      </c>
      <c r="D30" s="226">
        <v>16.95</v>
      </c>
      <c r="E30" s="226">
        <v>12097744</v>
      </c>
      <c r="F30" s="193">
        <v>0</v>
      </c>
      <c r="G30" s="193">
        <v>1</v>
      </c>
      <c r="H30" s="193">
        <v>0</v>
      </c>
      <c r="I30" s="135" t="str">
        <f t="shared" si="0"/>
        <v xml:space="preserve">            ОВДП (24 - річні); 5,4%; 23,85р.</v>
      </c>
      <c r="J30" s="67">
        <f t="shared" si="1"/>
        <v>12097744</v>
      </c>
      <c r="K30" s="137"/>
      <c r="L30" s="137"/>
      <c r="M30" s="137"/>
      <c r="N30" s="137"/>
      <c r="O30" s="137"/>
      <c r="P30" s="137"/>
      <c r="Q30" s="137"/>
      <c r="R30" s="137"/>
    </row>
    <row r="31" spans="1:18" ht="15.5" x14ac:dyDescent="0.35">
      <c r="A31" s="193" t="s">
        <v>205</v>
      </c>
      <c r="B31" s="226">
        <v>5.4</v>
      </c>
      <c r="C31" s="226">
        <v>24.85</v>
      </c>
      <c r="D31" s="226">
        <v>17.95</v>
      </c>
      <c r="E31" s="226">
        <v>12097744</v>
      </c>
      <c r="F31" s="193">
        <v>0</v>
      </c>
      <c r="G31" s="193">
        <v>1</v>
      </c>
      <c r="H31" s="193">
        <v>0</v>
      </c>
      <c r="I31" s="135" t="str">
        <f t="shared" si="0"/>
        <v xml:space="preserve">            ОВДП (25 - річні); 5,4%; 24,85р.</v>
      </c>
      <c r="J31" s="67">
        <f t="shared" si="1"/>
        <v>12097744</v>
      </c>
      <c r="K31" s="137"/>
      <c r="L31" s="137"/>
      <c r="M31" s="137"/>
      <c r="N31" s="137"/>
      <c r="O31" s="137"/>
      <c r="P31" s="137"/>
      <c r="Q31" s="137"/>
      <c r="R31" s="137"/>
    </row>
    <row r="32" spans="1:18" ht="15.5" x14ac:dyDescent="0.35">
      <c r="A32" s="193" t="s">
        <v>29</v>
      </c>
      <c r="B32" s="226">
        <v>5.4</v>
      </c>
      <c r="C32" s="226">
        <v>25.85</v>
      </c>
      <c r="D32" s="226">
        <v>18.95</v>
      </c>
      <c r="E32" s="226">
        <v>12097744</v>
      </c>
      <c r="F32" s="193">
        <v>0</v>
      </c>
      <c r="G32" s="193">
        <v>1</v>
      </c>
      <c r="H32" s="193">
        <v>0</v>
      </c>
      <c r="I32" s="135" t="str">
        <f t="shared" si="0"/>
        <v xml:space="preserve">            ОВДП (26 - річні); 5,4%; 25,85р.</v>
      </c>
      <c r="J32" s="67">
        <f t="shared" si="1"/>
        <v>12097744</v>
      </c>
      <c r="K32" s="137"/>
      <c r="L32" s="137"/>
      <c r="M32" s="137"/>
      <c r="N32" s="137"/>
      <c r="O32" s="137"/>
      <c r="P32" s="137"/>
      <c r="Q32" s="137"/>
      <c r="R32" s="137"/>
    </row>
    <row r="33" spans="1:18" ht="15.5" x14ac:dyDescent="0.35">
      <c r="A33" s="193" t="s">
        <v>82</v>
      </c>
      <c r="B33" s="226">
        <v>5.4</v>
      </c>
      <c r="C33" s="226">
        <v>26.85</v>
      </c>
      <c r="D33" s="226">
        <v>19.95</v>
      </c>
      <c r="E33" s="226">
        <v>12097744</v>
      </c>
      <c r="F33" s="193">
        <v>0</v>
      </c>
      <c r="G33" s="193">
        <v>1</v>
      </c>
      <c r="H33" s="193">
        <v>0</v>
      </c>
      <c r="I33" s="135" t="str">
        <f t="shared" si="0"/>
        <v xml:space="preserve">            ОВДП (27 - річні); 5,4%; 26,85р.</v>
      </c>
      <c r="J33" s="67">
        <f t="shared" si="1"/>
        <v>12097744</v>
      </c>
      <c r="K33" s="137"/>
      <c r="L33" s="137"/>
      <c r="M33" s="137"/>
      <c r="N33" s="137"/>
      <c r="O33" s="137"/>
      <c r="P33" s="137"/>
      <c r="Q33" s="137"/>
      <c r="R33" s="137"/>
    </row>
    <row r="34" spans="1:18" ht="15.5" x14ac:dyDescent="0.35">
      <c r="A34" s="193" t="s">
        <v>132</v>
      </c>
      <c r="B34" s="226">
        <v>5.4</v>
      </c>
      <c r="C34" s="226">
        <v>27.85</v>
      </c>
      <c r="D34" s="226">
        <v>20.95</v>
      </c>
      <c r="E34" s="226">
        <v>12097744</v>
      </c>
      <c r="F34" s="193">
        <v>0</v>
      </c>
      <c r="G34" s="193">
        <v>1</v>
      </c>
      <c r="H34" s="193">
        <v>0</v>
      </c>
      <c r="I34" s="135" t="str">
        <f t="shared" si="0"/>
        <v xml:space="preserve">            ОВДП (28 - річні); 5,4%; 27,85р.</v>
      </c>
      <c r="J34" s="67">
        <f t="shared" si="1"/>
        <v>12097744</v>
      </c>
      <c r="K34" s="137"/>
      <c r="L34" s="137"/>
      <c r="M34" s="137"/>
      <c r="N34" s="137"/>
      <c r="O34" s="137"/>
      <c r="P34" s="137"/>
      <c r="Q34" s="137"/>
      <c r="R34" s="137"/>
    </row>
    <row r="35" spans="1:18" ht="15.5" x14ac:dyDescent="0.35">
      <c r="A35" s="193" t="s">
        <v>198</v>
      </c>
      <c r="B35" s="226">
        <v>5.4</v>
      </c>
      <c r="C35" s="226">
        <v>28.85</v>
      </c>
      <c r="D35" s="226">
        <v>21.95</v>
      </c>
      <c r="E35" s="226">
        <v>12097744</v>
      </c>
      <c r="F35" s="193">
        <v>0</v>
      </c>
      <c r="G35" s="193">
        <v>1</v>
      </c>
      <c r="H35" s="193">
        <v>0</v>
      </c>
      <c r="I35" s="135" t="str">
        <f t="shared" si="0"/>
        <v xml:space="preserve">            ОВДП (29 - річні); 5,4%; 28,85р.</v>
      </c>
      <c r="J35" s="67">
        <f t="shared" si="1"/>
        <v>12097744</v>
      </c>
      <c r="K35" s="137"/>
      <c r="L35" s="137"/>
      <c r="M35" s="137"/>
      <c r="N35" s="137"/>
      <c r="O35" s="137"/>
      <c r="P35" s="137"/>
      <c r="Q35" s="137"/>
      <c r="R35" s="137"/>
    </row>
    <row r="36" spans="1:18" ht="15.5" x14ac:dyDescent="0.35">
      <c r="A36" s="193" t="s">
        <v>6</v>
      </c>
      <c r="B36" s="226">
        <v>0</v>
      </c>
      <c r="C36" s="226">
        <v>0</v>
      </c>
      <c r="D36" s="226">
        <v>0</v>
      </c>
      <c r="E36" s="226">
        <v>0</v>
      </c>
      <c r="F36" s="193">
        <v>0</v>
      </c>
      <c r="G36" s="193">
        <v>1</v>
      </c>
      <c r="H36" s="193">
        <v>0</v>
      </c>
      <c r="I36" s="135" t="str">
        <f t="shared" si="0"/>
        <v xml:space="preserve">            ОВДП (3 - місячні); 0%; 0р.</v>
      </c>
      <c r="J36" s="67">
        <f t="shared" si="1"/>
        <v>0</v>
      </c>
      <c r="K36" s="137"/>
      <c r="L36" s="137"/>
      <c r="M36" s="137"/>
      <c r="N36" s="137"/>
      <c r="O36" s="137"/>
      <c r="P36" s="137"/>
      <c r="Q36" s="137"/>
      <c r="R36" s="137"/>
    </row>
    <row r="37" spans="1:18" ht="15.5" x14ac:dyDescent="0.35">
      <c r="A37" s="193" t="s">
        <v>33</v>
      </c>
      <c r="B37" s="226">
        <v>17.943999999999999</v>
      </c>
      <c r="C37" s="226">
        <v>2.44</v>
      </c>
      <c r="D37" s="226">
        <v>2.14</v>
      </c>
      <c r="E37" s="226">
        <v>180991153</v>
      </c>
      <c r="F37" s="193">
        <v>0</v>
      </c>
      <c r="G37" s="193">
        <v>1</v>
      </c>
      <c r="H37" s="193">
        <v>0</v>
      </c>
      <c r="I37" s="135" t="str">
        <f t="shared" si="0"/>
        <v xml:space="preserve">            ОВДП (3 - річні); 17,944%; 2,44р.</v>
      </c>
      <c r="J37" s="67">
        <f t="shared" si="1"/>
        <v>180991153</v>
      </c>
      <c r="K37" s="137"/>
      <c r="L37" s="137"/>
      <c r="M37" s="137"/>
      <c r="N37" s="137"/>
      <c r="O37" s="137"/>
      <c r="P37" s="137"/>
      <c r="Q37" s="137"/>
      <c r="R37" s="137"/>
    </row>
    <row r="38" spans="1:18" ht="15.5" x14ac:dyDescent="0.35">
      <c r="A38" s="193" t="s">
        <v>157</v>
      </c>
      <c r="B38" s="226">
        <v>15.371</v>
      </c>
      <c r="C38" s="226">
        <v>18.71</v>
      </c>
      <c r="D38" s="226">
        <v>16.43</v>
      </c>
      <c r="E38" s="226">
        <v>257097751</v>
      </c>
      <c r="F38" s="193">
        <v>0</v>
      </c>
      <c r="G38" s="193">
        <v>1</v>
      </c>
      <c r="H38" s="193">
        <v>0</v>
      </c>
      <c r="I38" s="135" t="str">
        <f t="shared" si="0"/>
        <v xml:space="preserve">            ОВДП (30 - річні); 15,371%; 18,71р.</v>
      </c>
      <c r="J38" s="67">
        <f t="shared" si="1"/>
        <v>257097751</v>
      </c>
      <c r="K38" s="137"/>
      <c r="L38" s="137"/>
      <c r="M38" s="137"/>
      <c r="N38" s="137"/>
      <c r="O38" s="137"/>
      <c r="P38" s="137"/>
      <c r="Q38" s="137"/>
      <c r="R38" s="137"/>
    </row>
    <row r="39" spans="1:18" ht="15.5" x14ac:dyDescent="0.35">
      <c r="A39" s="193" t="s">
        <v>86</v>
      </c>
      <c r="B39" s="226">
        <v>16.8</v>
      </c>
      <c r="C39" s="226">
        <v>2.93</v>
      </c>
      <c r="D39" s="226">
        <v>3.44</v>
      </c>
      <c r="E39" s="226">
        <v>8778490</v>
      </c>
      <c r="F39" s="193">
        <v>0</v>
      </c>
      <c r="G39" s="193">
        <v>1</v>
      </c>
      <c r="H39" s="193">
        <v>0</v>
      </c>
      <c r="I39" s="135" t="str">
        <f t="shared" si="0"/>
        <v xml:space="preserve">            ОВДП (4 - річні); 16,8%; 2,93р.</v>
      </c>
      <c r="J39" s="67">
        <f t="shared" si="1"/>
        <v>8778490</v>
      </c>
      <c r="K39" s="137"/>
      <c r="L39" s="137"/>
      <c r="M39" s="137"/>
      <c r="N39" s="137"/>
      <c r="O39" s="137"/>
      <c r="P39" s="137"/>
      <c r="Q39" s="137"/>
      <c r="R39" s="137"/>
    </row>
    <row r="40" spans="1:18" ht="15.5" x14ac:dyDescent="0.35">
      <c r="A40" s="193" t="s">
        <v>136</v>
      </c>
      <c r="B40" s="226">
        <v>12.871</v>
      </c>
      <c r="C40" s="226">
        <v>3.34</v>
      </c>
      <c r="D40" s="226">
        <v>2.88</v>
      </c>
      <c r="E40" s="226">
        <v>41069236</v>
      </c>
      <c r="F40" s="193">
        <v>0</v>
      </c>
      <c r="G40" s="193">
        <v>1</v>
      </c>
      <c r="H40" s="193">
        <v>0</v>
      </c>
      <c r="I40" s="135" t="str">
        <f t="shared" si="0"/>
        <v xml:space="preserve">            ОВДП (5 - річні); 12,871%; 3,34р.</v>
      </c>
      <c r="J40" s="67">
        <f t="shared" si="1"/>
        <v>41069236</v>
      </c>
      <c r="K40" s="137"/>
      <c r="L40" s="137"/>
      <c r="M40" s="137"/>
      <c r="N40" s="137"/>
      <c r="O40" s="137"/>
      <c r="P40" s="137"/>
      <c r="Q40" s="137"/>
      <c r="R40" s="137"/>
    </row>
    <row r="41" spans="1:18" ht="15.5" x14ac:dyDescent="0.35">
      <c r="A41" s="193" t="s">
        <v>44</v>
      </c>
      <c r="B41" s="226">
        <v>0</v>
      </c>
      <c r="C41" s="226">
        <v>0</v>
      </c>
      <c r="D41" s="226">
        <v>0</v>
      </c>
      <c r="E41" s="226">
        <v>0</v>
      </c>
      <c r="F41" s="193">
        <v>0</v>
      </c>
      <c r="G41" s="193">
        <v>1</v>
      </c>
      <c r="H41" s="193">
        <v>0</v>
      </c>
      <c r="I41" s="135" t="str">
        <f t="shared" si="0"/>
        <v xml:space="preserve">            ОВДП (6 - місячні); 0%; 0р.</v>
      </c>
      <c r="J41" s="67">
        <f t="shared" si="1"/>
        <v>0</v>
      </c>
      <c r="K41" s="137"/>
      <c r="L41" s="137"/>
      <c r="M41" s="137"/>
      <c r="N41" s="137"/>
      <c r="O41" s="137"/>
      <c r="P41" s="137"/>
      <c r="Q41" s="137"/>
      <c r="R41" s="137"/>
    </row>
    <row r="42" spans="1:18" ht="15.5" x14ac:dyDescent="0.35">
      <c r="A42" s="193" t="s">
        <v>125</v>
      </c>
      <c r="B42" s="226">
        <v>15.84</v>
      </c>
      <c r="C42" s="226">
        <v>5.39</v>
      </c>
      <c r="D42" s="226">
        <v>0.49</v>
      </c>
      <c r="E42" s="226">
        <v>41080407</v>
      </c>
      <c r="F42" s="193">
        <v>0</v>
      </c>
      <c r="G42" s="193">
        <v>1</v>
      </c>
      <c r="H42" s="193">
        <v>0</v>
      </c>
      <c r="I42" s="135" t="str">
        <f t="shared" si="0"/>
        <v xml:space="preserve">            ОВДП (6 - річні); 15,84%; 5,39р.</v>
      </c>
      <c r="J42" s="67">
        <f t="shared" si="1"/>
        <v>41080407</v>
      </c>
      <c r="K42" s="137"/>
      <c r="L42" s="137"/>
      <c r="M42" s="137"/>
      <c r="N42" s="137"/>
      <c r="O42" s="137"/>
      <c r="P42" s="137"/>
      <c r="Q42" s="137"/>
      <c r="R42" s="137"/>
    </row>
    <row r="43" spans="1:18" ht="15.5" x14ac:dyDescent="0.35">
      <c r="A43" s="193" t="s">
        <v>190</v>
      </c>
      <c r="B43" s="226">
        <v>10.002000000000001</v>
      </c>
      <c r="C43" s="226">
        <v>5.32</v>
      </c>
      <c r="D43" s="226">
        <v>2.4500000000000002</v>
      </c>
      <c r="E43" s="226">
        <v>17781691</v>
      </c>
      <c r="F43" s="193">
        <v>0</v>
      </c>
      <c r="G43" s="193">
        <v>1</v>
      </c>
      <c r="H43" s="193">
        <v>0</v>
      </c>
      <c r="I43" s="135" t="str">
        <f t="shared" si="0"/>
        <v xml:space="preserve">            ОВДП (7 - річні); 10,002%; 5,32р.</v>
      </c>
      <c r="J43" s="67">
        <f t="shared" si="1"/>
        <v>17781691</v>
      </c>
      <c r="K43" s="137"/>
      <c r="L43" s="137"/>
      <c r="M43" s="137"/>
      <c r="N43" s="137"/>
      <c r="O43" s="137"/>
      <c r="P43" s="137"/>
      <c r="Q43" s="137"/>
      <c r="R43" s="137"/>
    </row>
    <row r="44" spans="1:18" ht="15.5" x14ac:dyDescent="0.35">
      <c r="A44" s="193" t="s">
        <v>17</v>
      </c>
      <c r="B44" s="226">
        <v>11.29</v>
      </c>
      <c r="C44" s="226">
        <v>8.17</v>
      </c>
      <c r="D44" s="226">
        <v>1.2</v>
      </c>
      <c r="E44" s="226">
        <v>2500000</v>
      </c>
      <c r="F44" s="193">
        <v>0</v>
      </c>
      <c r="G44" s="193">
        <v>1</v>
      </c>
      <c r="H44" s="193">
        <v>0</v>
      </c>
      <c r="I44" s="135" t="str">
        <f t="shared" si="0"/>
        <v xml:space="preserve">            ОВДП (8 - річні); 11,29%; 8,17р.</v>
      </c>
      <c r="J44" s="67">
        <f t="shared" si="1"/>
        <v>2500000</v>
      </c>
      <c r="K44" s="137"/>
      <c r="L44" s="137"/>
      <c r="M44" s="137"/>
      <c r="N44" s="137"/>
      <c r="O44" s="137"/>
      <c r="P44" s="137"/>
      <c r="Q44" s="137"/>
      <c r="R44" s="137"/>
    </row>
    <row r="45" spans="1:18" ht="15.5" x14ac:dyDescent="0.35">
      <c r="A45" s="193" t="s">
        <v>133</v>
      </c>
      <c r="B45" s="226">
        <v>0</v>
      </c>
      <c r="C45" s="226">
        <v>0</v>
      </c>
      <c r="D45" s="226">
        <v>0</v>
      </c>
      <c r="E45" s="226">
        <v>0</v>
      </c>
      <c r="F45" s="193">
        <v>0</v>
      </c>
      <c r="G45" s="193">
        <v>1</v>
      </c>
      <c r="H45" s="193">
        <v>0</v>
      </c>
      <c r="I45" s="135" t="str">
        <f t="shared" si="0"/>
        <v xml:space="preserve">            ОВДП (9 - місячні); 0%; 0р.</v>
      </c>
      <c r="J45" s="67">
        <f t="shared" si="1"/>
        <v>0</v>
      </c>
      <c r="K45" s="137"/>
      <c r="L45" s="137"/>
      <c r="M45" s="137"/>
      <c r="N45" s="137"/>
      <c r="O45" s="137"/>
      <c r="P45" s="137"/>
      <c r="Q45" s="137"/>
      <c r="R45" s="137"/>
    </row>
    <row r="46" spans="1:18" ht="15.5" x14ac:dyDescent="0.35">
      <c r="A46" s="193" t="s">
        <v>70</v>
      </c>
      <c r="B46" s="226">
        <v>10.57</v>
      </c>
      <c r="C46" s="226">
        <v>9.2899999999999991</v>
      </c>
      <c r="D46" s="226">
        <v>2.7</v>
      </c>
      <c r="E46" s="226">
        <v>5500000</v>
      </c>
      <c r="F46" s="193">
        <v>0</v>
      </c>
      <c r="G46" s="193">
        <v>1</v>
      </c>
      <c r="H46" s="193">
        <v>0</v>
      </c>
      <c r="I46" s="135" t="str">
        <f t="shared" si="0"/>
        <v xml:space="preserve">            ОВДП (9 - річні); 10,57%; 9,29р.</v>
      </c>
      <c r="J46" s="67">
        <f t="shared" si="1"/>
        <v>5500000</v>
      </c>
      <c r="K46" s="137"/>
      <c r="L46" s="137"/>
      <c r="M46" s="137"/>
      <c r="N46" s="137"/>
      <c r="O46" s="137"/>
      <c r="P46" s="137"/>
      <c r="Q46" s="137"/>
      <c r="R46" s="137"/>
    </row>
    <row r="47" spans="1:18" ht="15.5" x14ac:dyDescent="0.35">
      <c r="A47" s="193" t="s">
        <v>60</v>
      </c>
      <c r="B47" s="226">
        <v>1.488</v>
      </c>
      <c r="C47" s="226">
        <v>16.68</v>
      </c>
      <c r="D47" s="226">
        <v>14.08</v>
      </c>
      <c r="E47" s="226">
        <v>4249903189.6100001</v>
      </c>
      <c r="F47" s="193">
        <v>1</v>
      </c>
      <c r="G47" s="193">
        <v>0</v>
      </c>
      <c r="H47" s="193">
        <v>0</v>
      </c>
      <c r="I47" s="135" t="str">
        <f t="shared" si="0"/>
        <v xml:space="preserve">      Державний зовнішній борг; 1,488%; 16,68р.</v>
      </c>
      <c r="J47" s="67">
        <f t="shared" si="1"/>
        <v>4249903189.6100001</v>
      </c>
      <c r="K47" s="137"/>
      <c r="L47" s="137"/>
      <c r="M47" s="137"/>
      <c r="N47" s="137"/>
      <c r="O47" s="137"/>
      <c r="P47" s="137"/>
      <c r="Q47" s="137"/>
      <c r="R47" s="137"/>
    </row>
    <row r="48" spans="1:18" ht="15.5" x14ac:dyDescent="0.35">
      <c r="A48" s="193" t="s">
        <v>222</v>
      </c>
      <c r="B48" s="226">
        <v>0.105</v>
      </c>
      <c r="C48" s="226">
        <v>9.8699999999999992</v>
      </c>
      <c r="D48" s="226">
        <v>9.6999999999999993</v>
      </c>
      <c r="E48" s="226">
        <v>626878931.73000002</v>
      </c>
      <c r="F48" s="193">
        <v>0</v>
      </c>
      <c r="G48" s="193">
        <v>0</v>
      </c>
      <c r="H48" s="193">
        <v>0</v>
      </c>
      <c r="I48" s="135" t="str">
        <f t="shared" si="0"/>
        <v xml:space="preserve">         в т.ч. ОЗДП; 0,105%; 9,87р.</v>
      </c>
      <c r="J48" s="67">
        <f t="shared" si="1"/>
        <v>626878931.73000002</v>
      </c>
      <c r="K48" s="137"/>
      <c r="L48" s="137"/>
      <c r="M48" s="137"/>
      <c r="N48" s="137"/>
      <c r="O48" s="137"/>
      <c r="P48" s="137"/>
      <c r="Q48" s="137"/>
      <c r="R48" s="137"/>
    </row>
    <row r="49" spans="1:18" ht="15.5" x14ac:dyDescent="0.35">
      <c r="A49" s="193" t="s">
        <v>67</v>
      </c>
      <c r="B49" s="226">
        <v>5.6280000000000001</v>
      </c>
      <c r="C49" s="226">
        <v>10.1</v>
      </c>
      <c r="D49" s="226">
        <v>4.58</v>
      </c>
      <c r="E49" s="226">
        <v>292714494.31999999</v>
      </c>
      <c r="F49" s="193">
        <v>0</v>
      </c>
      <c r="G49" s="193">
        <v>0</v>
      </c>
      <c r="H49" s="193">
        <v>2</v>
      </c>
      <c r="I49" s="135" t="str">
        <f t="shared" si="0"/>
        <v xml:space="preserve">   Гарантований борг; 5,628%; 10,1р.</v>
      </c>
      <c r="J49" s="67">
        <f t="shared" si="1"/>
        <v>292714494.31999999</v>
      </c>
      <c r="K49" s="137"/>
      <c r="L49" s="137"/>
      <c r="M49" s="137"/>
      <c r="N49" s="137"/>
      <c r="O49" s="137"/>
      <c r="P49" s="137"/>
      <c r="Q49" s="137"/>
      <c r="R49" s="137"/>
    </row>
    <row r="50" spans="1:18" ht="15.5" x14ac:dyDescent="0.35">
      <c r="A50" s="193" t="s">
        <v>34</v>
      </c>
      <c r="B50" s="226">
        <v>6.9960000000000004</v>
      </c>
      <c r="C50" s="226">
        <v>5.3</v>
      </c>
      <c r="D50" s="226">
        <v>4.51</v>
      </c>
      <c r="E50" s="226">
        <v>69927558.650000006</v>
      </c>
      <c r="F50" s="193">
        <v>1</v>
      </c>
      <c r="G50" s="193">
        <v>0</v>
      </c>
      <c r="H50" s="193">
        <v>0</v>
      </c>
      <c r="I50" s="135" t="str">
        <f t="shared" si="0"/>
        <v xml:space="preserve">      Гарантований внутрішній борг; 6,996%; 5,3р.</v>
      </c>
      <c r="J50" s="67">
        <f t="shared" si="1"/>
        <v>69927558.650000006</v>
      </c>
      <c r="K50" s="137"/>
      <c r="L50" s="137"/>
      <c r="M50" s="137"/>
      <c r="N50" s="137"/>
      <c r="O50" s="137"/>
      <c r="P50" s="137"/>
      <c r="Q50" s="137"/>
      <c r="R50" s="137"/>
    </row>
    <row r="51" spans="1:18" ht="15.5" x14ac:dyDescent="0.35">
      <c r="A51" s="193" t="s">
        <v>116</v>
      </c>
      <c r="B51" s="226">
        <v>8.6649999999999991</v>
      </c>
      <c r="C51" s="226">
        <v>4.28</v>
      </c>
      <c r="D51" s="226">
        <v>1.95</v>
      </c>
      <c r="E51" s="226">
        <v>7975011.5999999996</v>
      </c>
      <c r="F51" s="193">
        <v>0</v>
      </c>
      <c r="G51" s="193">
        <v>0</v>
      </c>
      <c r="H51" s="193">
        <v>0</v>
      </c>
      <c r="I51" s="135" t="str">
        <f t="shared" si="0"/>
        <v xml:space="preserve">         в т.ч. Облігації; 8,665%; 4,28р.</v>
      </c>
      <c r="J51" s="67">
        <f t="shared" si="1"/>
        <v>7975011.5999999996</v>
      </c>
      <c r="K51" s="137"/>
      <c r="L51" s="137"/>
      <c r="M51" s="137"/>
      <c r="N51" s="137"/>
      <c r="O51" s="137"/>
      <c r="P51" s="137"/>
      <c r="Q51" s="137"/>
      <c r="R51" s="137"/>
    </row>
    <row r="52" spans="1:18" ht="15.5" x14ac:dyDescent="0.35">
      <c r="A52" s="193" t="s">
        <v>78</v>
      </c>
      <c r="B52" s="226">
        <v>5.1989999999999998</v>
      </c>
      <c r="C52" s="226">
        <v>12.93</v>
      </c>
      <c r="D52" s="226">
        <v>4.5999999999999996</v>
      </c>
      <c r="E52" s="226">
        <v>222786935.66999999</v>
      </c>
      <c r="F52" s="193">
        <v>1</v>
      </c>
      <c r="G52" s="193">
        <v>0</v>
      </c>
      <c r="H52" s="193">
        <v>0</v>
      </c>
      <c r="I52" s="135" t="str">
        <f t="shared" si="0"/>
        <v xml:space="preserve">      Гарантований зовнішній борг; 5,199%; 12,93р.</v>
      </c>
      <c r="J52" s="67">
        <f t="shared" si="1"/>
        <v>222786935.66999999</v>
      </c>
      <c r="K52" s="137"/>
      <c r="L52" s="137"/>
      <c r="M52" s="137"/>
      <c r="N52" s="137"/>
      <c r="O52" s="137"/>
      <c r="P52" s="137"/>
      <c r="Q52" s="137"/>
      <c r="R52" s="137"/>
    </row>
    <row r="53" spans="1:18" ht="15.5" x14ac:dyDescent="0.35">
      <c r="A53" s="193" t="s">
        <v>222</v>
      </c>
      <c r="B53" s="226">
        <v>6.875</v>
      </c>
      <c r="C53" s="226">
        <v>7.09</v>
      </c>
      <c r="D53" s="226">
        <v>4.1900000000000004</v>
      </c>
      <c r="E53" s="226">
        <v>33981832.5</v>
      </c>
      <c r="F53" s="193">
        <v>0</v>
      </c>
      <c r="G53" s="193">
        <v>0</v>
      </c>
      <c r="H53" s="193">
        <v>0</v>
      </c>
      <c r="I53" s="135" t="str">
        <f t="shared" si="0"/>
        <v xml:space="preserve">         в т.ч. ОЗДП; 6,875%; 7,09р.</v>
      </c>
      <c r="J53" s="67">
        <f t="shared" si="1"/>
        <v>33981832.5</v>
      </c>
      <c r="K53" s="137"/>
      <c r="L53" s="137"/>
      <c r="M53" s="137"/>
      <c r="N53" s="137"/>
      <c r="O53" s="137"/>
      <c r="P53" s="137"/>
      <c r="Q53" s="137"/>
      <c r="R53" s="137"/>
    </row>
    <row r="54" spans="1:18" x14ac:dyDescent="0.3">
      <c r="B54" s="173"/>
      <c r="C54" s="173"/>
      <c r="D54" s="173"/>
      <c r="E54" s="173"/>
      <c r="F54" s="137"/>
      <c r="G54" s="137"/>
      <c r="H54" s="137"/>
      <c r="I54" s="135"/>
      <c r="J54" s="67">
        <f t="shared" si="1"/>
        <v>0</v>
      </c>
      <c r="K54" s="137"/>
      <c r="L54" s="137"/>
      <c r="M54" s="137"/>
      <c r="N54" s="137"/>
      <c r="O54" s="137"/>
      <c r="P54" s="137"/>
      <c r="Q54" s="137"/>
      <c r="R54" s="137"/>
    </row>
    <row r="55" spans="1:18" x14ac:dyDescent="0.3">
      <c r="B55" s="173"/>
      <c r="C55" s="173"/>
      <c r="D55" s="173"/>
      <c r="E55" s="173"/>
      <c r="F55" s="137"/>
      <c r="G55" s="137"/>
      <c r="H55" s="137"/>
      <c r="I55" s="135"/>
      <c r="J55" s="67">
        <f t="shared" si="1"/>
        <v>0</v>
      </c>
      <c r="K55" s="137"/>
      <c r="L55" s="137"/>
      <c r="M55" s="137"/>
      <c r="N55" s="137"/>
      <c r="O55" s="137"/>
      <c r="P55" s="137"/>
      <c r="Q55" s="137"/>
      <c r="R55" s="137"/>
    </row>
    <row r="56" spans="1:18" x14ac:dyDescent="0.3">
      <c r="B56" s="173"/>
      <c r="C56" s="173"/>
      <c r="D56" s="173"/>
      <c r="E56" s="173"/>
      <c r="F56" s="137"/>
      <c r="G56" s="137"/>
      <c r="H56" s="137"/>
      <c r="I56" s="135"/>
      <c r="J56" s="67">
        <f t="shared" si="1"/>
        <v>0</v>
      </c>
      <c r="K56" s="137"/>
      <c r="L56" s="137"/>
      <c r="M56" s="137"/>
      <c r="N56" s="137"/>
      <c r="O56" s="137"/>
      <c r="P56" s="137"/>
      <c r="Q56" s="137"/>
      <c r="R56" s="137"/>
    </row>
    <row r="57" spans="1:18" x14ac:dyDescent="0.3">
      <c r="B57" s="173"/>
      <c r="C57" s="173"/>
      <c r="D57" s="173"/>
      <c r="E57" s="173"/>
      <c r="F57" s="137"/>
      <c r="G57" s="137"/>
      <c r="H57" s="137"/>
      <c r="I57" s="135"/>
      <c r="J57" s="67">
        <f t="shared" si="1"/>
        <v>0</v>
      </c>
      <c r="K57" s="137"/>
      <c r="L57" s="137"/>
      <c r="M57" s="137"/>
      <c r="N57" s="137"/>
      <c r="O57" s="137"/>
      <c r="P57" s="137"/>
      <c r="Q57" s="137"/>
      <c r="R57" s="137"/>
    </row>
    <row r="58" spans="1:18" x14ac:dyDescent="0.3">
      <c r="B58" s="173"/>
      <c r="C58" s="173"/>
      <c r="D58" s="173"/>
      <c r="E58" s="173"/>
      <c r="F58" s="137"/>
      <c r="G58" s="137"/>
      <c r="H58" s="137"/>
      <c r="I58" s="135"/>
      <c r="J58" s="67">
        <f t="shared" si="1"/>
        <v>0</v>
      </c>
      <c r="K58" s="137"/>
      <c r="L58" s="137"/>
      <c r="M58" s="137"/>
      <c r="N58" s="137"/>
      <c r="O58" s="137"/>
      <c r="P58" s="137"/>
      <c r="Q58" s="137"/>
      <c r="R58" s="137"/>
    </row>
    <row r="59" spans="1:18" x14ac:dyDescent="0.3">
      <c r="B59" s="173"/>
      <c r="C59" s="173"/>
      <c r="D59" s="173"/>
      <c r="E59" s="173"/>
      <c r="F59" s="137"/>
      <c r="G59" s="137"/>
      <c r="H59" s="137"/>
      <c r="I59" s="135"/>
      <c r="J59" s="67">
        <f t="shared" si="1"/>
        <v>0</v>
      </c>
      <c r="K59" s="137"/>
      <c r="L59" s="137"/>
      <c r="M59" s="137"/>
      <c r="N59" s="137"/>
      <c r="O59" s="137"/>
      <c r="P59" s="137"/>
      <c r="Q59" s="137"/>
      <c r="R59" s="137"/>
    </row>
    <row r="60" spans="1:18" x14ac:dyDescent="0.3">
      <c r="B60" s="173"/>
      <c r="C60" s="173"/>
      <c r="D60" s="173"/>
      <c r="E60" s="173"/>
      <c r="F60" s="137"/>
      <c r="G60" s="137"/>
      <c r="H60" s="137"/>
      <c r="I60" s="135"/>
      <c r="J60" s="67">
        <f t="shared" si="1"/>
        <v>0</v>
      </c>
      <c r="K60" s="137"/>
      <c r="L60" s="137"/>
      <c r="M60" s="137"/>
      <c r="N60" s="137"/>
      <c r="O60" s="137"/>
      <c r="P60" s="137"/>
      <c r="Q60" s="137"/>
      <c r="R60" s="137"/>
    </row>
    <row r="61" spans="1:18" x14ac:dyDescent="0.3">
      <c r="B61" s="173"/>
      <c r="C61" s="173"/>
      <c r="D61" s="173"/>
      <c r="E61" s="173"/>
      <c r="F61" s="137"/>
      <c r="G61" s="137"/>
      <c r="H61" s="137"/>
      <c r="I61" s="135"/>
      <c r="J61" s="67">
        <f t="shared" si="1"/>
        <v>0</v>
      </c>
      <c r="K61" s="137"/>
      <c r="L61" s="137"/>
      <c r="M61" s="137"/>
      <c r="N61" s="137"/>
      <c r="O61" s="137"/>
      <c r="P61" s="137"/>
      <c r="Q61" s="137"/>
      <c r="R61" s="137"/>
    </row>
    <row r="62" spans="1:18" x14ac:dyDescent="0.3">
      <c r="B62" s="173"/>
      <c r="C62" s="173"/>
      <c r="D62" s="173"/>
      <c r="E62" s="173"/>
      <c r="F62" s="137"/>
      <c r="G62" s="137"/>
      <c r="H62" s="137"/>
      <c r="I62" s="135"/>
      <c r="J62" s="135"/>
      <c r="K62" s="137"/>
      <c r="L62" s="137"/>
      <c r="M62" s="137"/>
      <c r="N62" s="137"/>
      <c r="O62" s="137"/>
      <c r="P62" s="137"/>
      <c r="Q62" s="137"/>
      <c r="R62" s="137"/>
    </row>
    <row r="63" spans="1:18" x14ac:dyDescent="0.3">
      <c r="B63" s="173"/>
      <c r="C63" s="173"/>
      <c r="D63" s="173"/>
      <c r="E63" s="173"/>
      <c r="F63" s="137"/>
      <c r="G63" s="137"/>
      <c r="H63" s="137"/>
      <c r="I63" s="135"/>
      <c r="J63" s="135"/>
      <c r="K63" s="137"/>
      <c r="L63" s="137"/>
      <c r="M63" s="137"/>
      <c r="N63" s="137"/>
      <c r="O63" s="137"/>
      <c r="P63" s="137"/>
      <c r="Q63" s="137"/>
      <c r="R63" s="137"/>
    </row>
    <row r="64" spans="1:18" x14ac:dyDescent="0.3">
      <c r="B64" s="173"/>
      <c r="C64" s="173"/>
      <c r="D64" s="173"/>
      <c r="E64" s="173"/>
      <c r="F64" s="137"/>
      <c r="G64" s="137"/>
      <c r="H64" s="137"/>
      <c r="I64" s="135"/>
      <c r="J64" s="135"/>
      <c r="K64" s="137"/>
      <c r="L64" s="137"/>
      <c r="M64" s="137"/>
      <c r="N64" s="137"/>
      <c r="O64" s="137"/>
      <c r="P64" s="137"/>
      <c r="Q64" s="137"/>
      <c r="R64" s="137"/>
    </row>
    <row r="65" spans="2:18" x14ac:dyDescent="0.3">
      <c r="B65" s="173"/>
      <c r="C65" s="173"/>
      <c r="D65" s="173"/>
      <c r="E65" s="173"/>
      <c r="F65" s="137"/>
      <c r="G65" s="137"/>
      <c r="H65" s="137"/>
      <c r="I65" s="135"/>
      <c r="J65" s="135"/>
      <c r="K65" s="137"/>
      <c r="L65" s="137"/>
      <c r="M65" s="137"/>
      <c r="N65" s="137"/>
      <c r="O65" s="137"/>
      <c r="P65" s="137"/>
      <c r="Q65" s="137"/>
      <c r="R65" s="137"/>
    </row>
    <row r="66" spans="2:18" x14ac:dyDescent="0.3">
      <c r="B66" s="173"/>
      <c r="C66" s="173"/>
      <c r="D66" s="173"/>
      <c r="E66" s="173"/>
      <c r="F66" s="137"/>
      <c r="G66" s="137"/>
      <c r="H66" s="137"/>
      <c r="I66" s="135"/>
      <c r="J66" s="135"/>
      <c r="K66" s="137"/>
      <c r="L66" s="137"/>
      <c r="M66" s="137"/>
      <c r="N66" s="137"/>
      <c r="O66" s="137"/>
      <c r="P66" s="137"/>
      <c r="Q66" s="137"/>
      <c r="R66" s="137"/>
    </row>
    <row r="67" spans="2:18" x14ac:dyDescent="0.3">
      <c r="B67" s="173"/>
      <c r="C67" s="173"/>
      <c r="D67" s="173"/>
      <c r="E67" s="173"/>
      <c r="F67" s="137"/>
      <c r="G67" s="137"/>
      <c r="H67" s="137"/>
      <c r="I67" s="135"/>
      <c r="J67" s="135"/>
      <c r="K67" s="137"/>
      <c r="L67" s="137"/>
      <c r="M67" s="137"/>
      <c r="N67" s="137"/>
      <c r="O67" s="137"/>
      <c r="P67" s="137"/>
      <c r="Q67" s="137"/>
      <c r="R67" s="137"/>
    </row>
    <row r="68" spans="2:18" x14ac:dyDescent="0.3">
      <c r="B68" s="173"/>
      <c r="C68" s="173"/>
      <c r="D68" s="173"/>
      <c r="E68" s="173"/>
      <c r="F68" s="137"/>
      <c r="G68" s="137"/>
      <c r="H68" s="137"/>
      <c r="I68" s="135"/>
      <c r="J68" s="135"/>
      <c r="K68" s="137"/>
      <c r="L68" s="137"/>
      <c r="M68" s="137"/>
      <c r="N68" s="137"/>
      <c r="O68" s="137"/>
      <c r="P68" s="137"/>
      <c r="Q68" s="137"/>
      <c r="R68" s="137"/>
    </row>
    <row r="69" spans="2:18" x14ac:dyDescent="0.3">
      <c r="B69" s="173"/>
      <c r="C69" s="173"/>
      <c r="D69" s="173"/>
      <c r="E69" s="173"/>
      <c r="F69" s="137"/>
      <c r="G69" s="137"/>
      <c r="H69" s="137"/>
      <c r="I69" s="135"/>
      <c r="J69" s="135"/>
      <c r="K69" s="137"/>
      <c r="L69" s="137"/>
      <c r="M69" s="137"/>
      <c r="N69" s="137"/>
      <c r="O69" s="137"/>
      <c r="P69" s="137"/>
      <c r="Q69" s="137"/>
      <c r="R69" s="137"/>
    </row>
    <row r="70" spans="2:18" x14ac:dyDescent="0.3">
      <c r="B70" s="173"/>
      <c r="C70" s="173"/>
      <c r="D70" s="173"/>
      <c r="E70" s="173"/>
      <c r="F70" s="137"/>
      <c r="G70" s="137"/>
      <c r="H70" s="137"/>
      <c r="I70" s="135"/>
      <c r="J70" s="135"/>
      <c r="K70" s="137"/>
      <c r="L70" s="137"/>
      <c r="M70" s="137"/>
      <c r="N70" s="137"/>
      <c r="O70" s="137"/>
      <c r="P70" s="137"/>
      <c r="Q70" s="137"/>
      <c r="R70" s="137"/>
    </row>
    <row r="71" spans="2:18" x14ac:dyDescent="0.3">
      <c r="B71" s="173"/>
      <c r="C71" s="173"/>
      <c r="D71" s="173"/>
      <c r="E71" s="173"/>
      <c r="F71" s="137"/>
      <c r="G71" s="137"/>
      <c r="H71" s="137"/>
      <c r="I71" s="135"/>
      <c r="J71" s="135"/>
      <c r="K71" s="137"/>
      <c r="L71" s="137"/>
      <c r="M71" s="137"/>
      <c r="N71" s="137"/>
      <c r="O71" s="137"/>
      <c r="P71" s="137"/>
      <c r="Q71" s="137"/>
      <c r="R71" s="137"/>
    </row>
    <row r="72" spans="2:18" x14ac:dyDescent="0.3">
      <c r="B72" s="173"/>
      <c r="C72" s="173"/>
      <c r="D72" s="173"/>
      <c r="E72" s="173"/>
      <c r="F72" s="137"/>
      <c r="G72" s="137"/>
      <c r="H72" s="137"/>
      <c r="I72" s="135"/>
      <c r="J72" s="135"/>
      <c r="K72" s="137"/>
      <c r="L72" s="137"/>
      <c r="M72" s="137"/>
      <c r="N72" s="137"/>
      <c r="O72" s="137"/>
      <c r="P72" s="137"/>
      <c r="Q72" s="137"/>
      <c r="R72" s="137"/>
    </row>
    <row r="73" spans="2:18" x14ac:dyDescent="0.3">
      <c r="B73" s="173"/>
      <c r="C73" s="173"/>
      <c r="D73" s="173"/>
      <c r="E73" s="173"/>
      <c r="F73" s="137"/>
      <c r="G73" s="137"/>
      <c r="H73" s="137"/>
      <c r="I73" s="135"/>
      <c r="J73" s="135"/>
      <c r="K73" s="137"/>
      <c r="L73" s="137"/>
      <c r="M73" s="137"/>
      <c r="N73" s="137"/>
      <c r="O73" s="137"/>
      <c r="P73" s="137"/>
      <c r="Q73" s="137"/>
      <c r="R73" s="137"/>
    </row>
    <row r="74" spans="2:18" x14ac:dyDescent="0.3">
      <c r="B74" s="173"/>
      <c r="C74" s="173"/>
      <c r="D74" s="173"/>
      <c r="E74" s="173"/>
      <c r="F74" s="137"/>
      <c r="G74" s="137"/>
      <c r="H74" s="137"/>
      <c r="I74" s="135"/>
      <c r="J74" s="135"/>
      <c r="K74" s="137"/>
      <c r="L74" s="137"/>
      <c r="M74" s="137"/>
      <c r="N74" s="137"/>
      <c r="O74" s="137"/>
      <c r="P74" s="137"/>
      <c r="Q74" s="137"/>
      <c r="R74" s="137"/>
    </row>
    <row r="75" spans="2:18" x14ac:dyDescent="0.3">
      <c r="B75" s="173"/>
      <c r="C75" s="173"/>
      <c r="D75" s="173"/>
      <c r="E75" s="173"/>
      <c r="F75" s="137"/>
      <c r="G75" s="137"/>
      <c r="H75" s="137"/>
      <c r="I75" s="135"/>
      <c r="J75" s="135"/>
      <c r="K75" s="137"/>
      <c r="L75" s="137"/>
      <c r="M75" s="137"/>
      <c r="N75" s="137"/>
      <c r="O75" s="137"/>
      <c r="P75" s="137"/>
      <c r="Q75" s="137"/>
      <c r="R75" s="137"/>
    </row>
    <row r="76" spans="2:18" x14ac:dyDescent="0.3">
      <c r="B76" s="173"/>
      <c r="C76" s="173"/>
      <c r="D76" s="173"/>
      <c r="E76" s="173"/>
      <c r="F76" s="137"/>
      <c r="G76" s="137"/>
      <c r="H76" s="137"/>
      <c r="I76" s="135"/>
      <c r="J76" s="135"/>
      <c r="K76" s="137"/>
      <c r="L76" s="137"/>
      <c r="M76" s="137"/>
      <c r="N76" s="137"/>
      <c r="O76" s="137"/>
      <c r="P76" s="137"/>
      <c r="Q76" s="137"/>
      <c r="R76" s="137"/>
    </row>
    <row r="77" spans="2:18" x14ac:dyDescent="0.3">
      <c r="B77" s="173"/>
      <c r="C77" s="173"/>
      <c r="D77" s="173"/>
      <c r="E77" s="173"/>
      <c r="F77" s="137"/>
      <c r="G77" s="137"/>
      <c r="H77" s="137"/>
      <c r="I77" s="135"/>
      <c r="J77" s="135"/>
      <c r="K77" s="137"/>
      <c r="L77" s="137"/>
      <c r="M77" s="137"/>
      <c r="N77" s="137"/>
      <c r="O77" s="137"/>
      <c r="P77" s="137"/>
      <c r="Q77" s="137"/>
      <c r="R77" s="137"/>
    </row>
    <row r="78" spans="2:18" x14ac:dyDescent="0.3">
      <c r="B78" s="173"/>
      <c r="C78" s="173"/>
      <c r="D78" s="173"/>
      <c r="E78" s="173"/>
      <c r="F78" s="137"/>
      <c r="G78" s="137"/>
      <c r="H78" s="137"/>
      <c r="I78" s="135"/>
      <c r="J78" s="135"/>
      <c r="K78" s="137"/>
      <c r="L78" s="137"/>
      <c r="M78" s="137"/>
      <c r="N78" s="137"/>
      <c r="O78" s="137"/>
      <c r="P78" s="137"/>
      <c r="Q78" s="137"/>
      <c r="R78" s="137"/>
    </row>
    <row r="79" spans="2:18" x14ac:dyDescent="0.3">
      <c r="B79" s="173"/>
      <c r="C79" s="173"/>
      <c r="D79" s="173"/>
      <c r="E79" s="173"/>
      <c r="F79" s="137"/>
      <c r="G79" s="137"/>
      <c r="H79" s="137"/>
      <c r="I79" s="135"/>
      <c r="J79" s="135"/>
      <c r="K79" s="137"/>
      <c r="L79" s="137"/>
      <c r="M79" s="137"/>
      <c r="N79" s="137"/>
      <c r="O79" s="137"/>
      <c r="P79" s="137"/>
      <c r="Q79" s="137"/>
      <c r="R79" s="137"/>
    </row>
    <row r="80" spans="2:18" x14ac:dyDescent="0.3">
      <c r="B80" s="173"/>
      <c r="C80" s="173"/>
      <c r="D80" s="173"/>
      <c r="E80" s="173"/>
      <c r="F80" s="137"/>
      <c r="G80" s="137"/>
      <c r="H80" s="137"/>
      <c r="I80" s="135"/>
      <c r="J80" s="135"/>
      <c r="K80" s="137"/>
      <c r="L80" s="137"/>
      <c r="M80" s="137"/>
      <c r="N80" s="137"/>
      <c r="O80" s="137"/>
      <c r="P80" s="137"/>
      <c r="Q80" s="137"/>
      <c r="R80" s="137"/>
    </row>
    <row r="81" spans="2:18" x14ac:dyDescent="0.3">
      <c r="B81" s="173"/>
      <c r="C81" s="173"/>
      <c r="D81" s="173"/>
      <c r="E81" s="173"/>
      <c r="F81" s="137"/>
      <c r="G81" s="137"/>
      <c r="H81" s="137"/>
      <c r="I81" s="135"/>
      <c r="J81" s="135"/>
      <c r="K81" s="137"/>
      <c r="L81" s="137"/>
      <c r="M81" s="137"/>
      <c r="N81" s="137"/>
      <c r="O81" s="137"/>
      <c r="P81" s="137"/>
      <c r="Q81" s="137"/>
      <c r="R81" s="137"/>
    </row>
    <row r="82" spans="2:18" x14ac:dyDescent="0.3">
      <c r="B82" s="173"/>
      <c r="C82" s="173"/>
      <c r="D82" s="173"/>
      <c r="E82" s="173"/>
      <c r="F82" s="137"/>
      <c r="G82" s="137"/>
      <c r="H82" s="137"/>
      <c r="I82" s="135"/>
      <c r="J82" s="135"/>
      <c r="K82" s="137"/>
      <c r="L82" s="137"/>
      <c r="M82" s="137"/>
      <c r="N82" s="137"/>
      <c r="O82" s="137"/>
      <c r="P82" s="137"/>
      <c r="Q82" s="137"/>
      <c r="R82" s="137"/>
    </row>
    <row r="83" spans="2:18" x14ac:dyDescent="0.3">
      <c r="B83" s="173"/>
      <c r="C83" s="173"/>
      <c r="D83" s="173"/>
      <c r="E83" s="173"/>
      <c r="F83" s="137"/>
      <c r="G83" s="137"/>
      <c r="H83" s="137"/>
      <c r="I83" s="135"/>
      <c r="J83" s="135"/>
      <c r="K83" s="137"/>
      <c r="L83" s="137"/>
      <c r="M83" s="137"/>
      <c r="N83" s="137"/>
      <c r="O83" s="137"/>
      <c r="P83" s="137"/>
      <c r="Q83" s="137"/>
      <c r="R83" s="137"/>
    </row>
    <row r="84" spans="2:18" x14ac:dyDescent="0.3">
      <c r="B84" s="173"/>
      <c r="C84" s="173"/>
      <c r="D84" s="173"/>
      <c r="E84" s="173"/>
      <c r="F84" s="137"/>
      <c r="G84" s="137"/>
      <c r="H84" s="137"/>
      <c r="I84" s="135"/>
      <c r="J84" s="135"/>
      <c r="K84" s="137"/>
      <c r="L84" s="137"/>
      <c r="M84" s="137"/>
      <c r="N84" s="137"/>
      <c r="O84" s="137"/>
      <c r="P84" s="137"/>
      <c r="Q84" s="137"/>
      <c r="R84" s="137"/>
    </row>
    <row r="85" spans="2:18" x14ac:dyDescent="0.3">
      <c r="B85" s="173"/>
      <c r="C85" s="173"/>
      <c r="D85" s="173"/>
      <c r="E85" s="173"/>
      <c r="F85" s="137"/>
      <c r="G85" s="137"/>
      <c r="H85" s="137"/>
      <c r="I85" s="135"/>
      <c r="J85" s="135"/>
      <c r="K85" s="137"/>
      <c r="L85" s="137"/>
      <c r="M85" s="137"/>
      <c r="N85" s="137"/>
      <c r="O85" s="137"/>
      <c r="P85" s="137"/>
      <c r="Q85" s="137"/>
      <c r="R85" s="137"/>
    </row>
    <row r="86" spans="2:18" x14ac:dyDescent="0.3">
      <c r="B86" s="173"/>
      <c r="C86" s="173"/>
      <c r="D86" s="173"/>
      <c r="E86" s="173"/>
      <c r="F86" s="137"/>
      <c r="G86" s="137"/>
      <c r="H86" s="137"/>
      <c r="I86" s="135"/>
      <c r="J86" s="135"/>
      <c r="K86" s="137"/>
      <c r="L86" s="137"/>
      <c r="M86" s="137"/>
      <c r="N86" s="137"/>
      <c r="O86" s="137"/>
      <c r="P86" s="137"/>
      <c r="Q86" s="137"/>
      <c r="R86" s="137"/>
    </row>
    <row r="87" spans="2:18" x14ac:dyDescent="0.3">
      <c r="B87" s="173"/>
      <c r="C87" s="173"/>
      <c r="D87" s="173"/>
      <c r="E87" s="173"/>
      <c r="F87" s="137"/>
      <c r="G87" s="137"/>
      <c r="H87" s="137"/>
      <c r="I87" s="135"/>
      <c r="J87" s="135"/>
      <c r="K87" s="137"/>
      <c r="L87" s="137"/>
      <c r="M87" s="137"/>
      <c r="N87" s="137"/>
      <c r="O87" s="137"/>
      <c r="P87" s="137"/>
      <c r="Q87" s="137"/>
      <c r="R87" s="137"/>
    </row>
    <row r="88" spans="2:18" x14ac:dyDescent="0.3">
      <c r="B88" s="173"/>
      <c r="C88" s="173"/>
      <c r="D88" s="173"/>
      <c r="E88" s="173"/>
      <c r="F88" s="137"/>
      <c r="G88" s="137"/>
      <c r="H88" s="137"/>
      <c r="I88" s="135"/>
      <c r="J88" s="135"/>
      <c r="K88" s="137"/>
      <c r="L88" s="137"/>
      <c r="M88" s="137"/>
      <c r="N88" s="137"/>
      <c r="O88" s="137"/>
      <c r="P88" s="137"/>
      <c r="Q88" s="137"/>
      <c r="R88" s="137"/>
    </row>
    <row r="89" spans="2:18" x14ac:dyDescent="0.3">
      <c r="B89" s="173"/>
      <c r="C89" s="173"/>
      <c r="D89" s="173"/>
      <c r="E89" s="173"/>
      <c r="F89" s="137"/>
      <c r="G89" s="137"/>
      <c r="H89" s="137"/>
      <c r="I89" s="135"/>
      <c r="J89" s="135"/>
      <c r="K89" s="137"/>
      <c r="L89" s="137"/>
      <c r="M89" s="137"/>
      <c r="N89" s="137"/>
      <c r="O89" s="137"/>
      <c r="P89" s="137"/>
      <c r="Q89" s="137"/>
      <c r="R89" s="137"/>
    </row>
    <row r="90" spans="2:18" x14ac:dyDescent="0.3">
      <c r="B90" s="173"/>
      <c r="C90" s="173"/>
      <c r="D90" s="173"/>
      <c r="E90" s="173"/>
      <c r="F90" s="137"/>
      <c r="G90" s="137"/>
      <c r="H90" s="137"/>
      <c r="I90" s="135"/>
      <c r="J90" s="135"/>
      <c r="K90" s="137"/>
      <c r="L90" s="137"/>
      <c r="M90" s="137"/>
      <c r="N90" s="137"/>
      <c r="O90" s="137"/>
      <c r="P90" s="137"/>
      <c r="Q90" s="137"/>
      <c r="R90" s="137"/>
    </row>
    <row r="91" spans="2:18" x14ac:dyDescent="0.3">
      <c r="B91" s="173"/>
      <c r="C91" s="173"/>
      <c r="D91" s="173"/>
      <c r="E91" s="173"/>
      <c r="F91" s="137"/>
      <c r="G91" s="137"/>
      <c r="H91" s="137"/>
      <c r="I91" s="135"/>
      <c r="J91" s="135"/>
      <c r="K91" s="137"/>
      <c r="L91" s="137"/>
      <c r="M91" s="137"/>
      <c r="N91" s="137"/>
      <c r="O91" s="137"/>
      <c r="P91" s="137"/>
      <c r="Q91" s="137"/>
      <c r="R91" s="137"/>
    </row>
    <row r="92" spans="2:18" x14ac:dyDescent="0.3">
      <c r="B92" s="173"/>
      <c r="C92" s="173"/>
      <c r="D92" s="173"/>
      <c r="E92" s="173"/>
      <c r="F92" s="137"/>
      <c r="G92" s="137"/>
      <c r="H92" s="137"/>
      <c r="I92" s="135"/>
      <c r="J92" s="135"/>
      <c r="K92" s="137"/>
      <c r="L92" s="137"/>
      <c r="M92" s="137"/>
      <c r="N92" s="137"/>
      <c r="O92" s="137"/>
      <c r="P92" s="137"/>
      <c r="Q92" s="137"/>
      <c r="R92" s="137"/>
    </row>
    <row r="93" spans="2:18" x14ac:dyDescent="0.3">
      <c r="B93" s="173"/>
      <c r="C93" s="173"/>
      <c r="D93" s="173"/>
      <c r="E93" s="173"/>
      <c r="F93" s="137"/>
      <c r="G93" s="137"/>
      <c r="H93" s="137"/>
      <c r="I93" s="135"/>
      <c r="J93" s="135"/>
      <c r="K93" s="137"/>
      <c r="L93" s="137"/>
      <c r="M93" s="137"/>
      <c r="N93" s="137"/>
      <c r="O93" s="137"/>
      <c r="P93" s="137"/>
      <c r="Q93" s="137"/>
      <c r="R93" s="137"/>
    </row>
    <row r="94" spans="2:18" x14ac:dyDescent="0.3">
      <c r="B94" s="173"/>
      <c r="C94" s="173"/>
      <c r="D94" s="173"/>
      <c r="E94" s="173"/>
      <c r="F94" s="137"/>
      <c r="G94" s="137"/>
      <c r="H94" s="137"/>
      <c r="I94" s="135"/>
      <c r="J94" s="135"/>
      <c r="K94" s="137"/>
      <c r="L94" s="137"/>
      <c r="M94" s="137"/>
      <c r="N94" s="137"/>
      <c r="O94" s="137"/>
      <c r="P94" s="137"/>
      <c r="Q94" s="137"/>
      <c r="R94" s="137"/>
    </row>
    <row r="95" spans="2:18" x14ac:dyDescent="0.3">
      <c r="B95" s="173"/>
      <c r="C95" s="173"/>
      <c r="D95" s="173"/>
      <c r="E95" s="173"/>
      <c r="F95" s="137"/>
      <c r="G95" s="137"/>
      <c r="H95" s="137"/>
      <c r="I95" s="135"/>
      <c r="J95" s="135"/>
      <c r="K95" s="137"/>
      <c r="L95" s="137"/>
      <c r="M95" s="137"/>
      <c r="N95" s="137"/>
      <c r="O95" s="137"/>
      <c r="P95" s="137"/>
      <c r="Q95" s="137"/>
      <c r="R95" s="137"/>
    </row>
    <row r="96" spans="2:18" x14ac:dyDescent="0.3">
      <c r="B96" s="173"/>
      <c r="C96" s="173"/>
      <c r="D96" s="173"/>
      <c r="E96" s="173"/>
      <c r="F96" s="137"/>
      <c r="G96" s="137"/>
      <c r="H96" s="137"/>
      <c r="I96" s="135"/>
      <c r="J96" s="135"/>
      <c r="K96" s="137"/>
      <c r="L96" s="137"/>
      <c r="M96" s="137"/>
      <c r="N96" s="137"/>
      <c r="O96" s="137"/>
      <c r="P96" s="137"/>
      <c r="Q96" s="137"/>
      <c r="R96" s="137"/>
    </row>
    <row r="97" spans="2:18" x14ac:dyDescent="0.3">
      <c r="B97" s="173"/>
      <c r="C97" s="173"/>
      <c r="D97" s="173"/>
      <c r="E97" s="173"/>
      <c r="F97" s="137"/>
      <c r="G97" s="137"/>
      <c r="H97" s="137"/>
      <c r="I97" s="135"/>
      <c r="J97" s="135"/>
      <c r="K97" s="137"/>
      <c r="L97" s="137"/>
      <c r="M97" s="137"/>
      <c r="N97" s="137"/>
      <c r="O97" s="137"/>
      <c r="P97" s="137"/>
      <c r="Q97" s="137"/>
      <c r="R97" s="137"/>
    </row>
    <row r="98" spans="2:18" x14ac:dyDescent="0.3">
      <c r="B98" s="173"/>
      <c r="C98" s="173"/>
      <c r="D98" s="173"/>
      <c r="E98" s="173"/>
      <c r="F98" s="137"/>
      <c r="G98" s="137"/>
      <c r="H98" s="137"/>
      <c r="I98" s="135"/>
      <c r="J98" s="135"/>
      <c r="K98" s="137"/>
      <c r="L98" s="137"/>
      <c r="M98" s="137"/>
      <c r="N98" s="137"/>
      <c r="O98" s="137"/>
      <c r="P98" s="137"/>
      <c r="Q98" s="137"/>
      <c r="R98" s="137"/>
    </row>
    <row r="99" spans="2:18" x14ac:dyDescent="0.3">
      <c r="B99" s="173"/>
      <c r="C99" s="173"/>
      <c r="D99" s="173"/>
      <c r="E99" s="173"/>
      <c r="F99" s="137"/>
      <c r="G99" s="137"/>
      <c r="H99" s="137"/>
      <c r="I99" s="135"/>
      <c r="J99" s="135"/>
      <c r="K99" s="137"/>
      <c r="L99" s="137"/>
      <c r="M99" s="137"/>
      <c r="N99" s="137"/>
      <c r="O99" s="137"/>
      <c r="P99" s="137"/>
      <c r="Q99" s="137"/>
      <c r="R99" s="137"/>
    </row>
    <row r="100" spans="2:18" x14ac:dyDescent="0.3">
      <c r="B100" s="173"/>
      <c r="C100" s="173"/>
      <c r="D100" s="173"/>
      <c r="E100" s="173"/>
      <c r="F100" s="137"/>
      <c r="G100" s="137"/>
      <c r="H100" s="137"/>
      <c r="I100" s="135"/>
      <c r="J100" s="135"/>
      <c r="K100" s="137"/>
      <c r="L100" s="137"/>
      <c r="M100" s="137"/>
      <c r="N100" s="137"/>
      <c r="O100" s="137"/>
      <c r="P100" s="137"/>
      <c r="Q100" s="137"/>
      <c r="R100" s="137"/>
    </row>
    <row r="101" spans="2:18" x14ac:dyDescent="0.3">
      <c r="B101" s="173"/>
      <c r="C101" s="173"/>
      <c r="D101" s="173"/>
      <c r="E101" s="173"/>
      <c r="F101" s="137"/>
      <c r="G101" s="137"/>
      <c r="H101" s="137"/>
      <c r="I101" s="135"/>
      <c r="J101" s="135"/>
      <c r="K101" s="137"/>
      <c r="L101" s="137"/>
      <c r="M101" s="137"/>
      <c r="N101" s="137"/>
      <c r="O101" s="137"/>
      <c r="P101" s="137"/>
      <c r="Q101" s="137"/>
      <c r="R101" s="137"/>
    </row>
    <row r="102" spans="2:18" x14ac:dyDescent="0.3">
      <c r="B102" s="173"/>
      <c r="C102" s="173"/>
      <c r="D102" s="173"/>
      <c r="E102" s="173"/>
      <c r="F102" s="137"/>
      <c r="G102" s="137"/>
      <c r="H102" s="137"/>
      <c r="I102" s="135"/>
      <c r="J102" s="135"/>
      <c r="K102" s="137"/>
      <c r="L102" s="137"/>
      <c r="M102" s="137"/>
      <c r="N102" s="137"/>
      <c r="O102" s="137"/>
      <c r="P102" s="137"/>
      <c r="Q102" s="137"/>
      <c r="R102" s="137"/>
    </row>
    <row r="103" spans="2:18" x14ac:dyDescent="0.3">
      <c r="B103" s="173"/>
      <c r="C103" s="173"/>
      <c r="D103" s="173"/>
      <c r="E103" s="173"/>
      <c r="F103" s="137"/>
      <c r="G103" s="137"/>
      <c r="H103" s="137"/>
      <c r="I103" s="135"/>
      <c r="J103" s="135"/>
      <c r="K103" s="137"/>
      <c r="L103" s="137"/>
      <c r="M103" s="137"/>
      <c r="N103" s="137"/>
      <c r="O103" s="137"/>
      <c r="P103" s="137"/>
      <c r="Q103" s="137"/>
      <c r="R103" s="137"/>
    </row>
    <row r="104" spans="2:18" x14ac:dyDescent="0.3">
      <c r="B104" s="173"/>
      <c r="C104" s="173"/>
      <c r="D104" s="173"/>
      <c r="E104" s="173"/>
      <c r="F104" s="137"/>
      <c r="G104" s="137"/>
      <c r="H104" s="137"/>
      <c r="I104" s="135"/>
      <c r="J104" s="135"/>
      <c r="K104" s="137"/>
      <c r="L104" s="137"/>
      <c r="M104" s="137"/>
      <c r="N104" s="137"/>
      <c r="O104" s="137"/>
      <c r="P104" s="137"/>
      <c r="Q104" s="137"/>
      <c r="R104" s="137"/>
    </row>
    <row r="105" spans="2:18" x14ac:dyDescent="0.3">
      <c r="B105" s="173"/>
      <c r="C105" s="173"/>
      <c r="D105" s="173"/>
      <c r="E105" s="173"/>
      <c r="F105" s="137"/>
      <c r="G105" s="137"/>
      <c r="H105" s="137"/>
      <c r="I105" s="135"/>
      <c r="J105" s="135"/>
      <c r="K105" s="137"/>
      <c r="L105" s="137"/>
      <c r="M105" s="137"/>
      <c r="N105" s="137"/>
      <c r="O105" s="137"/>
      <c r="P105" s="137"/>
      <c r="Q105" s="137"/>
      <c r="R105" s="137"/>
    </row>
    <row r="106" spans="2:18" x14ac:dyDescent="0.3">
      <c r="B106" s="173"/>
      <c r="C106" s="173"/>
      <c r="D106" s="173"/>
      <c r="E106" s="173"/>
      <c r="F106" s="137"/>
      <c r="G106" s="137"/>
      <c r="H106" s="137"/>
      <c r="I106" s="135"/>
      <c r="J106" s="135"/>
      <c r="K106" s="137"/>
      <c r="L106" s="137"/>
      <c r="M106" s="137"/>
      <c r="N106" s="137"/>
      <c r="O106" s="137"/>
      <c r="P106" s="137"/>
      <c r="Q106" s="137"/>
      <c r="R106" s="137"/>
    </row>
    <row r="107" spans="2:18" x14ac:dyDescent="0.3">
      <c r="B107" s="173"/>
      <c r="C107" s="173"/>
      <c r="D107" s="173"/>
      <c r="E107" s="173"/>
      <c r="F107" s="137"/>
      <c r="G107" s="137"/>
      <c r="H107" s="137"/>
      <c r="I107" s="135"/>
      <c r="J107" s="135"/>
      <c r="K107" s="137"/>
      <c r="L107" s="137"/>
      <c r="M107" s="137"/>
      <c r="N107" s="137"/>
      <c r="O107" s="137"/>
      <c r="P107" s="137"/>
      <c r="Q107" s="137"/>
      <c r="R107" s="137"/>
    </row>
    <row r="108" spans="2:18" x14ac:dyDescent="0.3">
      <c r="B108" s="173"/>
      <c r="C108" s="173"/>
      <c r="D108" s="173"/>
      <c r="E108" s="173"/>
      <c r="F108" s="137"/>
      <c r="G108" s="137"/>
      <c r="H108" s="137"/>
      <c r="I108" s="135"/>
      <c r="J108" s="135"/>
      <c r="K108" s="137"/>
      <c r="L108" s="137"/>
      <c r="M108" s="137"/>
      <c r="N108" s="137"/>
      <c r="O108" s="137"/>
      <c r="P108" s="137"/>
      <c r="Q108" s="137"/>
      <c r="R108" s="137"/>
    </row>
    <row r="109" spans="2:18" x14ac:dyDescent="0.3">
      <c r="B109" s="173"/>
      <c r="C109" s="173"/>
      <c r="D109" s="173"/>
      <c r="E109" s="173"/>
      <c r="F109" s="137"/>
      <c r="G109" s="137"/>
      <c r="H109" s="137"/>
      <c r="I109" s="135"/>
      <c r="J109" s="135"/>
      <c r="K109" s="137"/>
      <c r="L109" s="137"/>
      <c r="M109" s="137"/>
      <c r="N109" s="137"/>
      <c r="O109" s="137"/>
      <c r="P109" s="137"/>
      <c r="Q109" s="137"/>
      <c r="R109" s="137"/>
    </row>
    <row r="110" spans="2:18" x14ac:dyDescent="0.3">
      <c r="B110" s="173"/>
      <c r="C110" s="173"/>
      <c r="D110" s="173"/>
      <c r="E110" s="173"/>
      <c r="F110" s="137"/>
      <c r="G110" s="137"/>
      <c r="H110" s="137"/>
      <c r="I110" s="135"/>
      <c r="J110" s="135"/>
      <c r="K110" s="137"/>
      <c r="L110" s="137"/>
      <c r="M110" s="137"/>
      <c r="N110" s="137"/>
      <c r="O110" s="137"/>
      <c r="P110" s="137"/>
      <c r="Q110" s="137"/>
      <c r="R110" s="137"/>
    </row>
    <row r="111" spans="2:18" x14ac:dyDescent="0.3">
      <c r="B111" s="173"/>
      <c r="C111" s="173"/>
      <c r="D111" s="173"/>
      <c r="E111" s="173"/>
      <c r="F111" s="137"/>
      <c r="G111" s="137"/>
      <c r="H111" s="137"/>
      <c r="I111" s="135"/>
      <c r="J111" s="135"/>
      <c r="K111" s="137"/>
      <c r="L111" s="137"/>
      <c r="M111" s="137"/>
      <c r="N111" s="137"/>
      <c r="O111" s="137"/>
      <c r="P111" s="137"/>
      <c r="Q111" s="137"/>
      <c r="R111" s="137"/>
    </row>
    <row r="112" spans="2:18" x14ac:dyDescent="0.3">
      <c r="B112" s="173"/>
      <c r="C112" s="173"/>
      <c r="D112" s="173"/>
      <c r="E112" s="173"/>
      <c r="F112" s="137"/>
      <c r="G112" s="137"/>
      <c r="H112" s="137"/>
      <c r="I112" s="135"/>
      <c r="J112" s="135"/>
      <c r="K112" s="137"/>
      <c r="L112" s="137"/>
      <c r="M112" s="137"/>
      <c r="N112" s="137"/>
      <c r="O112" s="137"/>
      <c r="P112" s="137"/>
      <c r="Q112" s="137"/>
      <c r="R112" s="137"/>
    </row>
    <row r="113" spans="2:18" x14ac:dyDescent="0.3">
      <c r="B113" s="173"/>
      <c r="C113" s="173"/>
      <c r="D113" s="173"/>
      <c r="E113" s="173"/>
      <c r="F113" s="137"/>
      <c r="G113" s="137"/>
      <c r="H113" s="137"/>
      <c r="I113" s="135"/>
      <c r="J113" s="135"/>
      <c r="K113" s="137"/>
      <c r="L113" s="137"/>
      <c r="M113" s="137"/>
      <c r="N113" s="137"/>
      <c r="O113" s="137"/>
      <c r="P113" s="137"/>
      <c r="Q113" s="137"/>
      <c r="R113" s="137"/>
    </row>
    <row r="114" spans="2:18" x14ac:dyDescent="0.3">
      <c r="B114" s="173"/>
      <c r="C114" s="173"/>
      <c r="D114" s="173"/>
      <c r="E114" s="173"/>
      <c r="F114" s="137"/>
      <c r="G114" s="137"/>
      <c r="H114" s="137"/>
      <c r="I114" s="135"/>
      <c r="J114" s="135"/>
      <c r="K114" s="137"/>
      <c r="L114" s="137"/>
      <c r="M114" s="137"/>
      <c r="N114" s="137"/>
      <c r="O114" s="137"/>
      <c r="P114" s="137"/>
      <c r="Q114" s="137"/>
      <c r="R114" s="137"/>
    </row>
    <row r="115" spans="2:18" x14ac:dyDescent="0.3">
      <c r="B115" s="173"/>
      <c r="C115" s="173"/>
      <c r="D115" s="173"/>
      <c r="E115" s="173"/>
      <c r="F115" s="137"/>
      <c r="G115" s="137"/>
      <c r="H115" s="137"/>
      <c r="I115" s="135"/>
      <c r="J115" s="135"/>
      <c r="K115" s="137"/>
      <c r="L115" s="137"/>
      <c r="M115" s="137"/>
      <c r="N115" s="137"/>
      <c r="O115" s="137"/>
      <c r="P115" s="137"/>
      <c r="Q115" s="137"/>
      <c r="R115" s="137"/>
    </row>
    <row r="116" spans="2:18" x14ac:dyDescent="0.3">
      <c r="B116" s="173"/>
      <c r="C116" s="173"/>
      <c r="D116" s="173"/>
      <c r="E116" s="173"/>
      <c r="F116" s="137"/>
      <c r="G116" s="137"/>
      <c r="H116" s="137"/>
      <c r="I116" s="135"/>
      <c r="J116" s="135"/>
      <c r="K116" s="137"/>
      <c r="L116" s="137"/>
      <c r="M116" s="137"/>
      <c r="N116" s="137"/>
      <c r="O116" s="137"/>
      <c r="P116" s="137"/>
      <c r="Q116" s="137"/>
      <c r="R116" s="137"/>
    </row>
    <row r="117" spans="2:18" x14ac:dyDescent="0.3">
      <c r="B117" s="173"/>
      <c r="C117" s="173"/>
      <c r="D117" s="173"/>
      <c r="E117" s="173"/>
      <c r="F117" s="137"/>
      <c r="G117" s="137"/>
      <c r="H117" s="137"/>
      <c r="I117" s="135"/>
      <c r="J117" s="135"/>
      <c r="K117" s="137"/>
      <c r="L117" s="137"/>
      <c r="M117" s="137"/>
      <c r="N117" s="137"/>
      <c r="O117" s="137"/>
      <c r="P117" s="137"/>
      <c r="Q117" s="137"/>
      <c r="R117" s="137"/>
    </row>
    <row r="118" spans="2:18" x14ac:dyDescent="0.3">
      <c r="B118" s="173"/>
      <c r="C118" s="173"/>
      <c r="D118" s="173"/>
      <c r="E118" s="173"/>
      <c r="F118" s="137"/>
      <c r="G118" s="137"/>
      <c r="H118" s="137"/>
      <c r="I118" s="135"/>
      <c r="J118" s="135"/>
      <c r="K118" s="137"/>
      <c r="L118" s="137"/>
      <c r="M118" s="137"/>
      <c r="N118" s="137"/>
      <c r="O118" s="137"/>
      <c r="P118" s="137"/>
      <c r="Q118" s="137"/>
      <c r="R118" s="137"/>
    </row>
    <row r="119" spans="2:18" x14ac:dyDescent="0.3">
      <c r="B119" s="173"/>
      <c r="C119" s="173"/>
      <c r="D119" s="173"/>
      <c r="E119" s="173"/>
      <c r="F119" s="137"/>
      <c r="G119" s="137"/>
      <c r="H119" s="137"/>
      <c r="I119" s="135"/>
      <c r="J119" s="135"/>
      <c r="K119" s="137"/>
      <c r="L119" s="137"/>
      <c r="M119" s="137"/>
      <c r="N119" s="137"/>
      <c r="O119" s="137"/>
      <c r="P119" s="137"/>
      <c r="Q119" s="137"/>
      <c r="R119" s="137"/>
    </row>
    <row r="120" spans="2:18" x14ac:dyDescent="0.3">
      <c r="B120" s="173"/>
      <c r="C120" s="173"/>
      <c r="D120" s="173"/>
      <c r="E120" s="173"/>
      <c r="F120" s="137"/>
      <c r="G120" s="137"/>
      <c r="H120" s="137"/>
      <c r="I120" s="135"/>
      <c r="J120" s="135"/>
      <c r="K120" s="137"/>
      <c r="L120" s="137"/>
      <c r="M120" s="137"/>
      <c r="N120" s="137"/>
      <c r="O120" s="137"/>
      <c r="P120" s="137"/>
      <c r="Q120" s="137"/>
      <c r="R120" s="137"/>
    </row>
    <row r="121" spans="2:18" x14ac:dyDescent="0.3">
      <c r="B121" s="173"/>
      <c r="C121" s="173"/>
      <c r="D121" s="173"/>
      <c r="E121" s="173"/>
      <c r="F121" s="137"/>
      <c r="G121" s="137"/>
      <c r="H121" s="137"/>
      <c r="I121" s="135"/>
      <c r="J121" s="135"/>
      <c r="K121" s="137"/>
      <c r="L121" s="137"/>
      <c r="M121" s="137"/>
      <c r="N121" s="137"/>
      <c r="O121" s="137"/>
      <c r="P121" s="137"/>
      <c r="Q121" s="137"/>
      <c r="R121" s="137"/>
    </row>
    <row r="122" spans="2:18" x14ac:dyDescent="0.3">
      <c r="B122" s="173"/>
      <c r="C122" s="173"/>
      <c r="D122" s="173"/>
      <c r="E122" s="173"/>
      <c r="F122" s="137"/>
      <c r="G122" s="137"/>
      <c r="H122" s="137"/>
      <c r="I122" s="135"/>
      <c r="J122" s="135"/>
      <c r="K122" s="137"/>
      <c r="L122" s="137"/>
      <c r="M122" s="137"/>
      <c r="N122" s="137"/>
      <c r="O122" s="137"/>
      <c r="P122" s="137"/>
      <c r="Q122" s="137"/>
      <c r="R122" s="137"/>
    </row>
    <row r="123" spans="2:18" x14ac:dyDescent="0.3">
      <c r="B123" s="173"/>
      <c r="C123" s="173"/>
      <c r="D123" s="173"/>
      <c r="E123" s="173"/>
      <c r="F123" s="137"/>
      <c r="G123" s="137"/>
      <c r="H123" s="137"/>
      <c r="I123" s="135"/>
      <c r="J123" s="135"/>
      <c r="K123" s="137"/>
      <c r="L123" s="137"/>
      <c r="M123" s="137"/>
      <c r="N123" s="137"/>
      <c r="O123" s="137"/>
      <c r="P123" s="137"/>
      <c r="Q123" s="137"/>
      <c r="R123" s="137"/>
    </row>
    <row r="124" spans="2:18" x14ac:dyDescent="0.3">
      <c r="B124" s="173"/>
      <c r="C124" s="173"/>
      <c r="D124" s="173"/>
      <c r="E124" s="173"/>
      <c r="F124" s="137"/>
      <c r="G124" s="137"/>
      <c r="H124" s="137"/>
      <c r="I124" s="135"/>
      <c r="J124" s="135"/>
      <c r="K124" s="137"/>
      <c r="L124" s="137"/>
      <c r="M124" s="137"/>
      <c r="N124" s="137"/>
      <c r="O124" s="137"/>
      <c r="P124" s="137"/>
      <c r="Q124" s="137"/>
      <c r="R124" s="137"/>
    </row>
    <row r="125" spans="2:18" x14ac:dyDescent="0.3">
      <c r="B125" s="173"/>
      <c r="C125" s="173"/>
      <c r="D125" s="173"/>
      <c r="E125" s="173"/>
      <c r="F125" s="137"/>
      <c r="G125" s="137"/>
      <c r="H125" s="137"/>
      <c r="I125" s="135"/>
      <c r="J125" s="135"/>
      <c r="K125" s="137"/>
      <c r="L125" s="137"/>
      <c r="M125" s="137"/>
      <c r="N125" s="137"/>
      <c r="O125" s="137"/>
      <c r="P125" s="137"/>
      <c r="Q125" s="137"/>
      <c r="R125" s="137"/>
    </row>
    <row r="126" spans="2:18" x14ac:dyDescent="0.3">
      <c r="B126" s="173"/>
      <c r="C126" s="173"/>
      <c r="D126" s="173"/>
      <c r="E126" s="173"/>
      <c r="F126" s="137"/>
      <c r="G126" s="137"/>
      <c r="H126" s="137"/>
      <c r="I126" s="135"/>
      <c r="J126" s="135"/>
      <c r="K126" s="137"/>
      <c r="L126" s="137"/>
      <c r="M126" s="137"/>
      <c r="N126" s="137"/>
      <c r="O126" s="137"/>
      <c r="P126" s="137"/>
      <c r="Q126" s="137"/>
      <c r="R126" s="137"/>
    </row>
    <row r="127" spans="2:18" x14ac:dyDescent="0.3">
      <c r="B127" s="173"/>
      <c r="C127" s="173"/>
      <c r="D127" s="173"/>
      <c r="E127" s="173"/>
      <c r="F127" s="137"/>
      <c r="G127" s="137"/>
      <c r="H127" s="137"/>
      <c r="I127" s="135"/>
      <c r="J127" s="135"/>
      <c r="K127" s="137"/>
      <c r="L127" s="137"/>
      <c r="M127" s="137"/>
      <c r="N127" s="137"/>
      <c r="O127" s="137"/>
      <c r="P127" s="137"/>
      <c r="Q127" s="137"/>
      <c r="R127" s="137"/>
    </row>
    <row r="128" spans="2:18" x14ac:dyDescent="0.3">
      <c r="B128" s="173"/>
      <c r="C128" s="173"/>
      <c r="D128" s="173"/>
      <c r="E128" s="173"/>
      <c r="F128" s="137"/>
      <c r="G128" s="137"/>
      <c r="H128" s="137"/>
      <c r="I128" s="135"/>
      <c r="J128" s="135"/>
      <c r="K128" s="137"/>
      <c r="L128" s="137"/>
      <c r="M128" s="137"/>
      <c r="N128" s="137"/>
      <c r="O128" s="137"/>
      <c r="P128" s="137"/>
      <c r="Q128" s="137"/>
      <c r="R128" s="137"/>
    </row>
    <row r="129" spans="2:18" x14ac:dyDescent="0.3">
      <c r="B129" s="173"/>
      <c r="C129" s="173"/>
      <c r="D129" s="173"/>
      <c r="E129" s="173"/>
      <c r="F129" s="137"/>
      <c r="G129" s="137"/>
      <c r="H129" s="137"/>
      <c r="I129" s="135"/>
      <c r="J129" s="135"/>
      <c r="K129" s="137"/>
      <c r="L129" s="137"/>
      <c r="M129" s="137"/>
      <c r="N129" s="137"/>
      <c r="O129" s="137"/>
      <c r="P129" s="137"/>
      <c r="Q129" s="137"/>
      <c r="R129" s="137"/>
    </row>
    <row r="130" spans="2:18" x14ac:dyDescent="0.3">
      <c r="B130" s="173"/>
      <c r="C130" s="173"/>
      <c r="D130" s="173"/>
      <c r="E130" s="173"/>
      <c r="F130" s="137"/>
      <c r="G130" s="137"/>
      <c r="H130" s="137"/>
      <c r="I130" s="135"/>
      <c r="J130" s="135"/>
      <c r="K130" s="137"/>
      <c r="L130" s="137"/>
      <c r="M130" s="137"/>
      <c r="N130" s="137"/>
      <c r="O130" s="137"/>
      <c r="P130" s="137"/>
      <c r="Q130" s="137"/>
      <c r="R130" s="137"/>
    </row>
    <row r="131" spans="2:18" x14ac:dyDescent="0.3">
      <c r="B131" s="173"/>
      <c r="C131" s="173"/>
      <c r="D131" s="173"/>
      <c r="E131" s="173"/>
      <c r="F131" s="137"/>
      <c r="G131" s="137"/>
      <c r="H131" s="137"/>
      <c r="I131" s="135"/>
      <c r="J131" s="135"/>
      <c r="K131" s="137"/>
      <c r="L131" s="137"/>
      <c r="M131" s="137"/>
      <c r="N131" s="137"/>
      <c r="O131" s="137"/>
      <c r="P131" s="137"/>
      <c r="Q131" s="137"/>
      <c r="R131" s="137"/>
    </row>
    <row r="132" spans="2:18" x14ac:dyDescent="0.3">
      <c r="B132" s="173"/>
      <c r="C132" s="173"/>
      <c r="D132" s="173"/>
      <c r="E132" s="173"/>
      <c r="F132" s="137"/>
      <c r="G132" s="137"/>
      <c r="H132" s="137"/>
      <c r="I132" s="135"/>
      <c r="J132" s="135"/>
      <c r="K132" s="137"/>
      <c r="L132" s="137"/>
      <c r="M132" s="137"/>
      <c r="N132" s="137"/>
      <c r="O132" s="137"/>
      <c r="P132" s="137"/>
      <c r="Q132" s="137"/>
      <c r="R132" s="137"/>
    </row>
    <row r="133" spans="2:18" x14ac:dyDescent="0.3">
      <c r="B133" s="173"/>
      <c r="C133" s="173"/>
      <c r="D133" s="173"/>
      <c r="E133" s="173"/>
      <c r="F133" s="137"/>
      <c r="G133" s="137"/>
      <c r="H133" s="137"/>
      <c r="I133" s="135"/>
      <c r="J133" s="135"/>
      <c r="K133" s="137"/>
      <c r="L133" s="137"/>
      <c r="M133" s="137"/>
      <c r="N133" s="137"/>
      <c r="O133" s="137"/>
      <c r="P133" s="137"/>
      <c r="Q133" s="137"/>
      <c r="R133" s="137"/>
    </row>
    <row r="134" spans="2:18" x14ac:dyDescent="0.3">
      <c r="B134" s="173"/>
      <c r="C134" s="173"/>
      <c r="D134" s="173"/>
      <c r="E134" s="173"/>
      <c r="F134" s="137"/>
      <c r="G134" s="137"/>
      <c r="H134" s="137"/>
      <c r="I134" s="135"/>
      <c r="J134" s="135"/>
      <c r="K134" s="137"/>
      <c r="L134" s="137"/>
      <c r="M134" s="137"/>
      <c r="N134" s="137"/>
      <c r="O134" s="137"/>
      <c r="P134" s="137"/>
      <c r="Q134" s="137"/>
      <c r="R134" s="137"/>
    </row>
    <row r="135" spans="2:18" x14ac:dyDescent="0.3">
      <c r="B135" s="173"/>
      <c r="C135" s="173"/>
      <c r="D135" s="173"/>
      <c r="E135" s="173"/>
      <c r="F135" s="137"/>
      <c r="G135" s="137"/>
      <c r="H135" s="137"/>
      <c r="I135" s="135"/>
      <c r="J135" s="135"/>
      <c r="K135" s="137"/>
      <c r="L135" s="137"/>
      <c r="M135" s="137"/>
      <c r="N135" s="137"/>
      <c r="O135" s="137"/>
      <c r="P135" s="137"/>
      <c r="Q135" s="137"/>
      <c r="R135" s="137"/>
    </row>
    <row r="136" spans="2:18" x14ac:dyDescent="0.3">
      <c r="B136" s="173"/>
      <c r="C136" s="173"/>
      <c r="D136" s="173"/>
      <c r="E136" s="173"/>
      <c r="F136" s="137"/>
      <c r="G136" s="137"/>
      <c r="H136" s="137"/>
      <c r="I136" s="135"/>
      <c r="J136" s="135"/>
      <c r="K136" s="137"/>
      <c r="L136" s="137"/>
      <c r="M136" s="137"/>
      <c r="N136" s="137"/>
      <c r="O136" s="137"/>
      <c r="P136" s="137"/>
      <c r="Q136" s="137"/>
      <c r="R136" s="137"/>
    </row>
    <row r="137" spans="2:18" x14ac:dyDescent="0.3">
      <c r="B137" s="173"/>
      <c r="C137" s="173"/>
      <c r="D137" s="173"/>
      <c r="E137" s="173"/>
      <c r="F137" s="137"/>
      <c r="G137" s="137"/>
      <c r="H137" s="137"/>
      <c r="I137" s="135"/>
      <c r="J137" s="135"/>
      <c r="K137" s="137"/>
      <c r="L137" s="137"/>
      <c r="M137" s="137"/>
      <c r="N137" s="137"/>
      <c r="O137" s="137"/>
      <c r="P137" s="137"/>
      <c r="Q137" s="137"/>
      <c r="R137" s="137"/>
    </row>
    <row r="138" spans="2:18" x14ac:dyDescent="0.3">
      <c r="B138" s="173"/>
      <c r="C138" s="173"/>
      <c r="D138" s="173"/>
      <c r="E138" s="173"/>
      <c r="F138" s="137"/>
      <c r="G138" s="137"/>
      <c r="H138" s="137"/>
      <c r="I138" s="135"/>
      <c r="J138" s="135"/>
      <c r="K138" s="137"/>
      <c r="L138" s="137"/>
      <c r="M138" s="137"/>
      <c r="N138" s="137"/>
      <c r="O138" s="137"/>
      <c r="P138" s="137"/>
      <c r="Q138" s="137"/>
      <c r="R138" s="137"/>
    </row>
    <row r="139" spans="2:18" x14ac:dyDescent="0.3">
      <c r="B139" s="173"/>
      <c r="C139" s="173"/>
      <c r="D139" s="173"/>
      <c r="E139" s="173"/>
      <c r="F139" s="137"/>
      <c r="G139" s="137"/>
      <c r="H139" s="137"/>
      <c r="I139" s="135"/>
      <c r="J139" s="135"/>
      <c r="K139" s="137"/>
      <c r="L139" s="137"/>
      <c r="M139" s="137"/>
      <c r="N139" s="137"/>
      <c r="O139" s="137"/>
      <c r="P139" s="137"/>
      <c r="Q139" s="137"/>
      <c r="R139" s="137"/>
    </row>
    <row r="140" spans="2:18" x14ac:dyDescent="0.3">
      <c r="B140" s="173"/>
      <c r="C140" s="173"/>
      <c r="D140" s="173"/>
      <c r="E140" s="173"/>
      <c r="F140" s="137"/>
      <c r="G140" s="137"/>
      <c r="H140" s="137"/>
      <c r="I140" s="135"/>
      <c r="J140" s="135"/>
      <c r="K140" s="137"/>
      <c r="L140" s="137"/>
      <c r="M140" s="137"/>
      <c r="N140" s="137"/>
      <c r="O140" s="137"/>
      <c r="P140" s="137"/>
      <c r="Q140" s="137"/>
      <c r="R140" s="137"/>
    </row>
    <row r="141" spans="2:18" x14ac:dyDescent="0.3">
      <c r="B141" s="173"/>
      <c r="C141" s="173"/>
      <c r="D141" s="173"/>
      <c r="E141" s="173"/>
      <c r="F141" s="137"/>
      <c r="G141" s="137"/>
      <c r="H141" s="137"/>
      <c r="I141" s="135"/>
      <c r="J141" s="135"/>
      <c r="K141" s="137"/>
      <c r="L141" s="137"/>
      <c r="M141" s="137"/>
      <c r="N141" s="137"/>
      <c r="O141" s="137"/>
      <c r="P141" s="137"/>
      <c r="Q141" s="137"/>
      <c r="R141" s="137"/>
    </row>
    <row r="142" spans="2:18" x14ac:dyDescent="0.3">
      <c r="B142" s="173"/>
      <c r="C142" s="173"/>
      <c r="D142" s="173"/>
      <c r="E142" s="173"/>
      <c r="F142" s="137"/>
      <c r="G142" s="137"/>
      <c r="H142" s="137"/>
      <c r="I142" s="135"/>
      <c r="J142" s="135"/>
      <c r="K142" s="137"/>
      <c r="L142" s="137"/>
      <c r="M142" s="137"/>
      <c r="N142" s="137"/>
      <c r="O142" s="137"/>
      <c r="P142" s="137"/>
      <c r="Q142" s="137"/>
      <c r="R142" s="137"/>
    </row>
    <row r="143" spans="2:18" x14ac:dyDescent="0.3">
      <c r="B143" s="173"/>
      <c r="C143" s="173"/>
      <c r="D143" s="173"/>
      <c r="E143" s="173"/>
      <c r="F143" s="137"/>
      <c r="G143" s="137"/>
      <c r="H143" s="137"/>
      <c r="I143" s="135"/>
      <c r="J143" s="135"/>
      <c r="K143" s="137"/>
      <c r="L143" s="137"/>
      <c r="M143" s="137"/>
      <c r="N143" s="137"/>
      <c r="O143" s="137"/>
      <c r="P143" s="137"/>
      <c r="Q143" s="137"/>
      <c r="R143" s="137"/>
    </row>
    <row r="144" spans="2:18" x14ac:dyDescent="0.3">
      <c r="B144" s="173"/>
      <c r="C144" s="173"/>
      <c r="D144" s="173"/>
      <c r="E144" s="173"/>
      <c r="F144" s="137"/>
      <c r="G144" s="137"/>
      <c r="H144" s="137"/>
      <c r="I144" s="135"/>
      <c r="J144" s="135"/>
      <c r="K144" s="137"/>
      <c r="L144" s="137"/>
      <c r="M144" s="137"/>
      <c r="N144" s="137"/>
      <c r="O144" s="137"/>
      <c r="P144" s="137"/>
      <c r="Q144" s="137"/>
      <c r="R144" s="137"/>
    </row>
    <row r="145" spans="2:18" x14ac:dyDescent="0.3">
      <c r="B145" s="173"/>
      <c r="C145" s="173"/>
      <c r="D145" s="173"/>
      <c r="E145" s="173"/>
      <c r="F145" s="137"/>
      <c r="G145" s="137"/>
      <c r="H145" s="137"/>
      <c r="I145" s="135"/>
      <c r="J145" s="135"/>
      <c r="K145" s="137"/>
      <c r="L145" s="137"/>
      <c r="M145" s="137"/>
      <c r="N145" s="137"/>
      <c r="O145" s="137"/>
      <c r="P145" s="137"/>
      <c r="Q145" s="137"/>
      <c r="R145" s="137"/>
    </row>
    <row r="146" spans="2:18" x14ac:dyDescent="0.3">
      <c r="B146" s="173"/>
      <c r="C146" s="173"/>
      <c r="D146" s="173"/>
      <c r="E146" s="173"/>
      <c r="F146" s="137"/>
      <c r="G146" s="137"/>
      <c r="H146" s="137"/>
      <c r="I146" s="135"/>
      <c r="J146" s="135"/>
      <c r="K146" s="137"/>
      <c r="L146" s="137"/>
      <c r="M146" s="137"/>
      <c r="N146" s="137"/>
      <c r="O146" s="137"/>
      <c r="P146" s="137"/>
      <c r="Q146" s="137"/>
      <c r="R146" s="137"/>
    </row>
    <row r="147" spans="2:18" x14ac:dyDescent="0.3">
      <c r="B147" s="173"/>
      <c r="C147" s="173"/>
      <c r="D147" s="173"/>
      <c r="E147" s="173"/>
      <c r="F147" s="137"/>
      <c r="G147" s="137"/>
      <c r="H147" s="137"/>
      <c r="I147" s="135"/>
      <c r="J147" s="135"/>
      <c r="K147" s="137"/>
      <c r="L147" s="137"/>
      <c r="M147" s="137"/>
      <c r="N147" s="137"/>
      <c r="O147" s="137"/>
      <c r="P147" s="137"/>
      <c r="Q147" s="137"/>
      <c r="R147" s="137"/>
    </row>
    <row r="148" spans="2:18" x14ac:dyDescent="0.3">
      <c r="B148" s="173"/>
      <c r="C148" s="173"/>
      <c r="D148" s="173"/>
      <c r="E148" s="173"/>
      <c r="F148" s="137"/>
      <c r="G148" s="137"/>
      <c r="H148" s="137"/>
      <c r="I148" s="135"/>
      <c r="J148" s="135"/>
      <c r="K148" s="137"/>
      <c r="L148" s="137"/>
      <c r="M148" s="137"/>
      <c r="N148" s="137"/>
      <c r="O148" s="137"/>
      <c r="P148" s="137"/>
      <c r="Q148" s="137"/>
      <c r="R148" s="137"/>
    </row>
    <row r="149" spans="2:18" x14ac:dyDescent="0.3">
      <c r="B149" s="173"/>
      <c r="C149" s="173"/>
      <c r="D149" s="173"/>
      <c r="E149" s="173"/>
      <c r="F149" s="137"/>
      <c r="G149" s="137"/>
      <c r="H149" s="137"/>
      <c r="I149" s="135"/>
      <c r="J149" s="135"/>
      <c r="K149" s="137"/>
      <c r="L149" s="137"/>
      <c r="M149" s="137"/>
      <c r="N149" s="137"/>
      <c r="O149" s="137"/>
      <c r="P149" s="137"/>
      <c r="Q149" s="137"/>
      <c r="R149" s="137"/>
    </row>
    <row r="150" spans="2:18" x14ac:dyDescent="0.3">
      <c r="B150" s="173"/>
      <c r="C150" s="173"/>
      <c r="D150" s="173"/>
      <c r="E150" s="173"/>
      <c r="F150" s="137"/>
      <c r="G150" s="137"/>
      <c r="H150" s="137"/>
      <c r="I150" s="135"/>
      <c r="J150" s="135"/>
      <c r="K150" s="137"/>
      <c r="L150" s="137"/>
      <c r="M150" s="137"/>
      <c r="N150" s="137"/>
      <c r="O150" s="137"/>
      <c r="P150" s="137"/>
      <c r="Q150" s="137"/>
      <c r="R150" s="137"/>
    </row>
    <row r="151" spans="2:18" x14ac:dyDescent="0.3">
      <c r="B151" s="173"/>
      <c r="C151" s="173"/>
      <c r="D151" s="173"/>
      <c r="E151" s="173"/>
      <c r="F151" s="137"/>
      <c r="G151" s="137"/>
      <c r="H151" s="137"/>
      <c r="I151" s="135"/>
      <c r="J151" s="135"/>
      <c r="K151" s="137"/>
      <c r="L151" s="137"/>
      <c r="M151" s="137"/>
      <c r="N151" s="137"/>
      <c r="O151" s="137"/>
      <c r="P151" s="137"/>
      <c r="Q151" s="137"/>
      <c r="R151" s="137"/>
    </row>
    <row r="152" spans="2:18" x14ac:dyDescent="0.3">
      <c r="B152" s="173"/>
      <c r="C152" s="173"/>
      <c r="D152" s="173"/>
      <c r="E152" s="173"/>
      <c r="F152" s="137"/>
      <c r="G152" s="137"/>
      <c r="H152" s="137"/>
      <c r="I152" s="135"/>
      <c r="J152" s="135"/>
      <c r="K152" s="137"/>
      <c r="L152" s="137"/>
      <c r="M152" s="137"/>
      <c r="N152" s="137"/>
      <c r="O152" s="137"/>
      <c r="P152" s="137"/>
      <c r="Q152" s="137"/>
      <c r="R152" s="137"/>
    </row>
    <row r="153" spans="2:18" x14ac:dyDescent="0.3">
      <c r="B153" s="173"/>
      <c r="C153" s="173"/>
      <c r="D153" s="173"/>
      <c r="E153" s="173"/>
      <c r="F153" s="137"/>
      <c r="G153" s="137"/>
      <c r="H153" s="137"/>
      <c r="I153" s="135"/>
      <c r="J153" s="135"/>
      <c r="K153" s="137"/>
      <c r="L153" s="137"/>
      <c r="M153" s="137"/>
      <c r="N153" s="137"/>
      <c r="O153" s="137"/>
      <c r="P153" s="137"/>
      <c r="Q153" s="137"/>
      <c r="R153" s="137"/>
    </row>
    <row r="154" spans="2:18" x14ac:dyDescent="0.3">
      <c r="B154" s="173"/>
      <c r="C154" s="173"/>
      <c r="D154" s="173"/>
      <c r="E154" s="173"/>
      <c r="F154" s="137"/>
      <c r="G154" s="137"/>
      <c r="H154" s="137"/>
      <c r="I154" s="135"/>
      <c r="J154" s="135"/>
      <c r="K154" s="137"/>
      <c r="L154" s="137"/>
      <c r="M154" s="137"/>
      <c r="N154" s="137"/>
      <c r="O154" s="137"/>
      <c r="P154" s="137"/>
      <c r="Q154" s="137"/>
      <c r="R154" s="137"/>
    </row>
    <row r="155" spans="2:18" x14ac:dyDescent="0.3">
      <c r="B155" s="173"/>
      <c r="C155" s="173"/>
      <c r="D155" s="173"/>
      <c r="E155" s="173"/>
      <c r="F155" s="137"/>
      <c r="G155" s="137"/>
      <c r="H155" s="137"/>
      <c r="I155" s="135"/>
      <c r="J155" s="135"/>
      <c r="K155" s="137"/>
      <c r="L155" s="137"/>
      <c r="M155" s="137"/>
      <c r="N155" s="137"/>
      <c r="O155" s="137"/>
      <c r="P155" s="137"/>
      <c r="Q155" s="137"/>
      <c r="R155" s="137"/>
    </row>
    <row r="156" spans="2:18" x14ac:dyDescent="0.3">
      <c r="B156" s="173"/>
      <c r="C156" s="173"/>
      <c r="D156" s="173"/>
      <c r="E156" s="173"/>
      <c r="F156" s="137"/>
      <c r="G156" s="137"/>
      <c r="H156" s="137"/>
      <c r="I156" s="135"/>
      <c r="J156" s="135"/>
      <c r="K156" s="137"/>
      <c r="L156" s="137"/>
      <c r="M156" s="137"/>
      <c r="N156" s="137"/>
      <c r="O156" s="137"/>
      <c r="P156" s="137"/>
      <c r="Q156" s="137"/>
      <c r="R156" s="137"/>
    </row>
    <row r="157" spans="2:18" x14ac:dyDescent="0.3">
      <c r="B157" s="173"/>
      <c r="C157" s="173"/>
      <c r="D157" s="173"/>
      <c r="E157" s="173"/>
      <c r="F157" s="137"/>
      <c r="G157" s="137"/>
      <c r="H157" s="137"/>
      <c r="I157" s="135"/>
      <c r="J157" s="135"/>
      <c r="K157" s="137"/>
      <c r="L157" s="137"/>
      <c r="M157" s="137"/>
      <c r="N157" s="137"/>
      <c r="O157" s="137"/>
      <c r="P157" s="137"/>
      <c r="Q157" s="137"/>
      <c r="R157" s="137"/>
    </row>
    <row r="158" spans="2:18" x14ac:dyDescent="0.3">
      <c r="B158" s="173"/>
      <c r="C158" s="173"/>
      <c r="D158" s="173"/>
      <c r="E158" s="173"/>
      <c r="F158" s="137"/>
      <c r="G158" s="137"/>
      <c r="H158" s="137"/>
      <c r="I158" s="135"/>
      <c r="J158" s="135"/>
      <c r="K158" s="137"/>
      <c r="L158" s="137"/>
      <c r="M158" s="137"/>
      <c r="N158" s="137"/>
      <c r="O158" s="137"/>
      <c r="P158" s="137"/>
      <c r="Q158" s="137"/>
      <c r="R158" s="137"/>
    </row>
    <row r="159" spans="2:18" x14ac:dyDescent="0.3">
      <c r="B159" s="173"/>
      <c r="C159" s="173"/>
      <c r="D159" s="173"/>
      <c r="E159" s="173"/>
      <c r="F159" s="137"/>
      <c r="G159" s="137"/>
      <c r="H159" s="137"/>
      <c r="I159" s="135"/>
      <c r="J159" s="135"/>
      <c r="K159" s="137"/>
      <c r="L159" s="137"/>
      <c r="M159" s="137"/>
      <c r="N159" s="137"/>
      <c r="O159" s="137"/>
      <c r="P159" s="137"/>
      <c r="Q159" s="137"/>
      <c r="R159" s="137"/>
    </row>
    <row r="160" spans="2:18" x14ac:dyDescent="0.3">
      <c r="B160" s="173"/>
      <c r="C160" s="173"/>
      <c r="D160" s="173"/>
      <c r="E160" s="173"/>
      <c r="F160" s="137"/>
      <c r="G160" s="137"/>
      <c r="H160" s="137"/>
      <c r="I160" s="135"/>
      <c r="J160" s="135"/>
      <c r="K160" s="137"/>
      <c r="L160" s="137"/>
      <c r="M160" s="137"/>
      <c r="N160" s="137"/>
      <c r="O160" s="137"/>
      <c r="P160" s="137"/>
      <c r="Q160" s="137"/>
      <c r="R160" s="137"/>
    </row>
    <row r="161" spans="2:18" x14ac:dyDescent="0.3">
      <c r="B161" s="173"/>
      <c r="C161" s="173"/>
      <c r="D161" s="173"/>
      <c r="E161" s="173"/>
      <c r="F161" s="137"/>
      <c r="G161" s="137"/>
      <c r="H161" s="137"/>
      <c r="I161" s="135"/>
      <c r="J161" s="135"/>
      <c r="K161" s="137"/>
      <c r="L161" s="137"/>
      <c r="M161" s="137"/>
      <c r="N161" s="137"/>
      <c r="O161" s="137"/>
      <c r="P161" s="137"/>
      <c r="Q161" s="137"/>
      <c r="R161" s="137"/>
    </row>
    <row r="162" spans="2:18" x14ac:dyDescent="0.3">
      <c r="B162" s="173"/>
      <c r="C162" s="173"/>
      <c r="D162" s="173"/>
      <c r="E162" s="173"/>
      <c r="F162" s="137"/>
      <c r="G162" s="137"/>
      <c r="H162" s="137"/>
      <c r="I162" s="135"/>
      <c r="J162" s="135"/>
      <c r="K162" s="137"/>
      <c r="L162" s="137"/>
      <c r="M162" s="137"/>
      <c r="N162" s="137"/>
      <c r="O162" s="137"/>
      <c r="P162" s="137"/>
      <c r="Q162" s="137"/>
      <c r="R162" s="137"/>
    </row>
    <row r="163" spans="2:18" x14ac:dyDescent="0.3">
      <c r="B163" s="173"/>
      <c r="C163" s="173"/>
      <c r="D163" s="173"/>
      <c r="E163" s="173"/>
      <c r="F163" s="137"/>
      <c r="G163" s="137"/>
      <c r="H163" s="137"/>
      <c r="I163" s="135"/>
      <c r="J163" s="135"/>
      <c r="K163" s="137"/>
      <c r="L163" s="137"/>
      <c r="M163" s="137"/>
      <c r="N163" s="137"/>
      <c r="O163" s="137"/>
      <c r="P163" s="137"/>
      <c r="Q163" s="137"/>
      <c r="R163" s="137"/>
    </row>
    <row r="164" spans="2:18" x14ac:dyDescent="0.3">
      <c r="B164" s="173"/>
      <c r="C164" s="173"/>
      <c r="D164" s="173"/>
      <c r="E164" s="173"/>
      <c r="F164" s="137"/>
      <c r="G164" s="137"/>
      <c r="H164" s="137"/>
      <c r="I164" s="135"/>
      <c r="J164" s="135"/>
      <c r="K164" s="137"/>
      <c r="L164" s="137"/>
      <c r="M164" s="137"/>
      <c r="N164" s="137"/>
      <c r="O164" s="137"/>
      <c r="P164" s="137"/>
      <c r="Q164" s="137"/>
      <c r="R164" s="137"/>
    </row>
    <row r="165" spans="2:18" x14ac:dyDescent="0.3">
      <c r="B165" s="173"/>
      <c r="C165" s="173"/>
      <c r="D165" s="173"/>
      <c r="E165" s="173"/>
      <c r="F165" s="137"/>
      <c r="G165" s="137"/>
      <c r="H165" s="137"/>
      <c r="I165" s="135"/>
      <c r="J165" s="135"/>
      <c r="K165" s="137"/>
      <c r="L165" s="137"/>
      <c r="M165" s="137"/>
      <c r="N165" s="137"/>
      <c r="O165" s="137"/>
      <c r="P165" s="137"/>
      <c r="Q165" s="137"/>
      <c r="R165" s="137"/>
    </row>
    <row r="166" spans="2:18" x14ac:dyDescent="0.3">
      <c r="B166" s="173"/>
      <c r="C166" s="173"/>
      <c r="D166" s="173"/>
      <c r="E166" s="173"/>
      <c r="F166" s="137"/>
      <c r="G166" s="137"/>
      <c r="H166" s="137"/>
      <c r="I166" s="135"/>
      <c r="J166" s="135"/>
      <c r="K166" s="137"/>
      <c r="L166" s="137"/>
      <c r="M166" s="137"/>
      <c r="N166" s="137"/>
      <c r="O166" s="137"/>
      <c r="P166" s="137"/>
      <c r="Q166" s="137"/>
      <c r="R166" s="137"/>
    </row>
    <row r="167" spans="2:18" x14ac:dyDescent="0.3">
      <c r="B167" s="173"/>
      <c r="C167" s="173"/>
      <c r="D167" s="173"/>
      <c r="E167" s="173"/>
      <c r="F167" s="137"/>
      <c r="G167" s="137"/>
      <c r="H167" s="137"/>
      <c r="I167" s="135"/>
      <c r="J167" s="135"/>
      <c r="K167" s="137"/>
      <c r="L167" s="137"/>
      <c r="M167" s="137"/>
      <c r="N167" s="137"/>
      <c r="O167" s="137"/>
      <c r="P167" s="137"/>
      <c r="Q167" s="137"/>
      <c r="R167" s="137"/>
    </row>
    <row r="168" spans="2:18" x14ac:dyDescent="0.3">
      <c r="B168" s="173"/>
      <c r="C168" s="173"/>
      <c r="D168" s="173"/>
      <c r="E168" s="173"/>
      <c r="F168" s="137"/>
      <c r="G168" s="137"/>
      <c r="H168" s="137"/>
      <c r="I168" s="135"/>
      <c r="J168" s="135"/>
      <c r="K168" s="137"/>
      <c r="L168" s="137"/>
      <c r="M168" s="137"/>
      <c r="N168" s="137"/>
      <c r="O168" s="137"/>
      <c r="P168" s="137"/>
      <c r="Q168" s="137"/>
      <c r="R168" s="137"/>
    </row>
    <row r="169" spans="2:18" x14ac:dyDescent="0.3">
      <c r="B169" s="173"/>
      <c r="C169" s="173"/>
      <c r="D169" s="173"/>
      <c r="E169" s="173"/>
      <c r="F169" s="137"/>
      <c r="G169" s="137"/>
      <c r="H169" s="137"/>
      <c r="I169" s="135"/>
      <c r="J169" s="135"/>
      <c r="K169" s="137"/>
      <c r="L169" s="137"/>
      <c r="M169" s="137"/>
      <c r="N169" s="137"/>
      <c r="O169" s="137"/>
      <c r="P169" s="137"/>
      <c r="Q169" s="137"/>
      <c r="R169" s="137"/>
    </row>
    <row r="170" spans="2:18" x14ac:dyDescent="0.3">
      <c r="B170" s="173"/>
      <c r="C170" s="173"/>
      <c r="D170" s="173"/>
      <c r="E170" s="173"/>
      <c r="F170" s="137"/>
      <c r="G170" s="137"/>
      <c r="H170" s="137"/>
      <c r="I170" s="135"/>
      <c r="J170" s="135"/>
      <c r="K170" s="137"/>
      <c r="L170" s="137"/>
      <c r="M170" s="137"/>
      <c r="N170" s="137"/>
      <c r="O170" s="137"/>
      <c r="P170" s="137"/>
      <c r="Q170" s="137"/>
      <c r="R170" s="137"/>
    </row>
    <row r="171" spans="2:18" x14ac:dyDescent="0.3">
      <c r="B171" s="173"/>
      <c r="C171" s="173"/>
      <c r="D171" s="173"/>
      <c r="E171" s="173"/>
      <c r="F171" s="137"/>
      <c r="G171" s="137"/>
      <c r="H171" s="137"/>
      <c r="I171" s="135"/>
      <c r="J171" s="135"/>
      <c r="K171" s="137"/>
      <c r="L171" s="137"/>
      <c r="M171" s="137"/>
      <c r="N171" s="137"/>
      <c r="O171" s="137"/>
      <c r="P171" s="137"/>
      <c r="Q171" s="137"/>
      <c r="R171" s="137"/>
    </row>
    <row r="172" spans="2:18" x14ac:dyDescent="0.3">
      <c r="B172" s="173"/>
      <c r="C172" s="173"/>
      <c r="D172" s="173"/>
      <c r="E172" s="173"/>
      <c r="F172" s="137"/>
      <c r="G172" s="137"/>
      <c r="H172" s="137"/>
      <c r="I172" s="135"/>
      <c r="J172" s="135"/>
      <c r="K172" s="137"/>
      <c r="L172" s="137"/>
      <c r="M172" s="137"/>
      <c r="N172" s="137"/>
      <c r="O172" s="137"/>
      <c r="P172" s="137"/>
      <c r="Q172" s="137"/>
      <c r="R172" s="137"/>
    </row>
    <row r="173" spans="2:18" x14ac:dyDescent="0.3">
      <c r="B173" s="173"/>
      <c r="C173" s="173"/>
      <c r="D173" s="173"/>
      <c r="E173" s="173"/>
      <c r="F173" s="137"/>
      <c r="G173" s="137"/>
      <c r="H173" s="137"/>
      <c r="I173" s="135"/>
      <c r="J173" s="135"/>
      <c r="K173" s="137"/>
      <c r="L173" s="137"/>
      <c r="M173" s="137"/>
      <c r="N173" s="137"/>
      <c r="O173" s="137"/>
      <c r="P173" s="137"/>
      <c r="Q173" s="137"/>
      <c r="R173" s="137"/>
    </row>
    <row r="174" spans="2:18" x14ac:dyDescent="0.3">
      <c r="B174" s="173"/>
      <c r="C174" s="173"/>
      <c r="D174" s="173"/>
      <c r="E174" s="173"/>
      <c r="F174" s="137"/>
      <c r="G174" s="137"/>
      <c r="H174" s="137"/>
      <c r="I174" s="135"/>
      <c r="J174" s="135"/>
      <c r="K174" s="137"/>
      <c r="L174" s="137"/>
      <c r="M174" s="137"/>
      <c r="N174" s="137"/>
      <c r="O174" s="137"/>
      <c r="P174" s="137"/>
      <c r="Q174" s="137"/>
      <c r="R174" s="137"/>
    </row>
    <row r="175" spans="2:18" x14ac:dyDescent="0.3">
      <c r="B175" s="173"/>
      <c r="C175" s="173"/>
      <c r="D175" s="173"/>
      <c r="E175" s="173"/>
      <c r="F175" s="137"/>
      <c r="G175" s="137"/>
      <c r="H175" s="137"/>
      <c r="I175" s="135"/>
      <c r="J175" s="135"/>
      <c r="K175" s="137"/>
      <c r="L175" s="137"/>
      <c r="M175" s="137"/>
      <c r="N175" s="137"/>
      <c r="O175" s="137"/>
      <c r="P175" s="137"/>
      <c r="Q175" s="137"/>
      <c r="R175" s="137"/>
    </row>
    <row r="176" spans="2:18" x14ac:dyDescent="0.3">
      <c r="B176" s="173"/>
      <c r="C176" s="173"/>
      <c r="D176" s="173"/>
      <c r="E176" s="173"/>
      <c r="F176" s="137"/>
      <c r="G176" s="137"/>
      <c r="H176" s="137"/>
      <c r="I176" s="135"/>
      <c r="J176" s="135"/>
      <c r="K176" s="137"/>
      <c r="L176" s="137"/>
      <c r="M176" s="137"/>
      <c r="N176" s="137"/>
      <c r="O176" s="137"/>
      <c r="P176" s="137"/>
      <c r="Q176" s="137"/>
      <c r="R176" s="137"/>
    </row>
    <row r="177" spans="2:18" x14ac:dyDescent="0.3">
      <c r="B177" s="173"/>
      <c r="C177" s="173"/>
      <c r="D177" s="173"/>
      <c r="E177" s="173"/>
      <c r="F177" s="137"/>
      <c r="G177" s="137"/>
      <c r="H177" s="137"/>
      <c r="I177" s="135"/>
      <c r="J177" s="135"/>
      <c r="K177" s="137"/>
      <c r="L177" s="137"/>
      <c r="M177" s="137"/>
      <c r="N177" s="137"/>
      <c r="O177" s="137"/>
      <c r="P177" s="137"/>
      <c r="Q177" s="137"/>
      <c r="R177" s="137"/>
    </row>
    <row r="178" spans="2:18" x14ac:dyDescent="0.3">
      <c r="B178" s="173"/>
      <c r="C178" s="173"/>
      <c r="D178" s="173"/>
      <c r="E178" s="173"/>
      <c r="F178" s="137"/>
      <c r="G178" s="137"/>
      <c r="H178" s="137"/>
      <c r="I178" s="135"/>
      <c r="J178" s="135"/>
      <c r="K178" s="137"/>
      <c r="L178" s="137"/>
      <c r="M178" s="137"/>
      <c r="N178" s="137"/>
      <c r="O178" s="137"/>
      <c r="P178" s="137"/>
      <c r="Q178" s="137"/>
      <c r="R178" s="137"/>
    </row>
    <row r="179" spans="2:18" x14ac:dyDescent="0.3">
      <c r="B179" s="173"/>
      <c r="C179" s="173"/>
      <c r="D179" s="173"/>
      <c r="E179" s="173"/>
      <c r="F179" s="137"/>
      <c r="G179" s="137"/>
      <c r="H179" s="137"/>
      <c r="I179" s="135"/>
      <c r="J179" s="135"/>
      <c r="K179" s="137"/>
      <c r="L179" s="137"/>
      <c r="M179" s="137"/>
      <c r="N179" s="137"/>
      <c r="O179" s="137"/>
      <c r="P179" s="137"/>
      <c r="Q179" s="137"/>
      <c r="R179" s="137"/>
    </row>
    <row r="180" spans="2:18" x14ac:dyDescent="0.3">
      <c r="B180" s="173"/>
      <c r="C180" s="173"/>
      <c r="D180" s="173"/>
      <c r="E180" s="173"/>
      <c r="F180" s="137"/>
      <c r="G180" s="137"/>
      <c r="H180" s="137"/>
      <c r="I180" s="135"/>
      <c r="J180" s="135"/>
      <c r="K180" s="137"/>
      <c r="L180" s="137"/>
      <c r="M180" s="137"/>
      <c r="N180" s="137"/>
      <c r="O180" s="137"/>
      <c r="P180" s="137"/>
      <c r="Q180" s="137"/>
      <c r="R180" s="137"/>
    </row>
    <row r="181" spans="2:18" x14ac:dyDescent="0.3">
      <c r="B181" s="173"/>
      <c r="C181" s="173"/>
      <c r="D181" s="173"/>
      <c r="E181" s="173"/>
      <c r="F181" s="137"/>
      <c r="G181" s="137"/>
      <c r="H181" s="137"/>
      <c r="I181" s="135"/>
      <c r="J181" s="135"/>
      <c r="K181" s="137"/>
      <c r="L181" s="137"/>
      <c r="M181" s="137"/>
      <c r="N181" s="137"/>
      <c r="O181" s="137"/>
      <c r="P181" s="137"/>
      <c r="Q181" s="137"/>
      <c r="R181" s="137"/>
    </row>
    <row r="182" spans="2:18" x14ac:dyDescent="0.3">
      <c r="B182" s="173"/>
      <c r="C182" s="173"/>
      <c r="D182" s="173"/>
      <c r="E182" s="173"/>
      <c r="F182" s="137"/>
      <c r="G182" s="137"/>
      <c r="H182" s="137"/>
      <c r="I182" s="135"/>
      <c r="J182" s="135"/>
      <c r="K182" s="137"/>
      <c r="L182" s="137"/>
      <c r="M182" s="137"/>
      <c r="N182" s="137"/>
      <c r="O182" s="137"/>
      <c r="P182" s="137"/>
      <c r="Q182" s="137"/>
      <c r="R182" s="137"/>
    </row>
    <row r="183" spans="2:18" x14ac:dyDescent="0.3">
      <c r="B183" s="173"/>
      <c r="C183" s="173"/>
      <c r="D183" s="173"/>
      <c r="E183" s="173"/>
      <c r="F183" s="137"/>
      <c r="G183" s="137"/>
      <c r="H183" s="137"/>
      <c r="I183" s="135"/>
      <c r="J183" s="135"/>
      <c r="K183" s="137"/>
      <c r="L183" s="137"/>
      <c r="M183" s="137"/>
      <c r="N183" s="137"/>
      <c r="O183" s="137"/>
      <c r="P183" s="137"/>
      <c r="Q183" s="137"/>
      <c r="R183" s="137"/>
    </row>
    <row r="184" spans="2:18" x14ac:dyDescent="0.3">
      <c r="B184" s="173"/>
      <c r="C184" s="173"/>
      <c r="D184" s="173"/>
      <c r="E184" s="173"/>
      <c r="F184" s="137"/>
      <c r="G184" s="137"/>
      <c r="H184" s="137"/>
      <c r="I184" s="135"/>
      <c r="J184" s="135"/>
      <c r="K184" s="137"/>
      <c r="L184" s="137"/>
      <c r="M184" s="137"/>
      <c r="N184" s="137"/>
      <c r="O184" s="137"/>
      <c r="P184" s="137"/>
      <c r="Q184" s="137"/>
      <c r="R184" s="137"/>
    </row>
    <row r="185" spans="2:18" x14ac:dyDescent="0.3">
      <c r="B185" s="173"/>
      <c r="C185" s="173"/>
      <c r="D185" s="173"/>
      <c r="E185" s="173"/>
      <c r="F185" s="137"/>
      <c r="G185" s="137"/>
      <c r="H185" s="137"/>
      <c r="I185" s="135"/>
      <c r="J185" s="135"/>
      <c r="K185" s="137"/>
      <c r="L185" s="137"/>
      <c r="M185" s="137"/>
      <c r="N185" s="137"/>
      <c r="O185" s="137"/>
      <c r="P185" s="137"/>
      <c r="Q185" s="137"/>
      <c r="R185" s="137"/>
    </row>
    <row r="186" spans="2:18" x14ac:dyDescent="0.3">
      <c r="B186" s="173"/>
      <c r="C186" s="173"/>
      <c r="D186" s="173"/>
      <c r="E186" s="173"/>
      <c r="F186" s="137"/>
      <c r="G186" s="137"/>
      <c r="H186" s="137"/>
      <c r="I186" s="135"/>
      <c r="J186" s="135"/>
      <c r="K186" s="137"/>
      <c r="L186" s="137"/>
      <c r="M186" s="137"/>
      <c r="N186" s="137"/>
      <c r="O186" s="137"/>
      <c r="P186" s="137"/>
      <c r="Q186" s="137"/>
      <c r="R186" s="137"/>
    </row>
    <row r="187" spans="2:18" x14ac:dyDescent="0.3">
      <c r="B187" s="173"/>
      <c r="C187" s="173"/>
      <c r="D187" s="173"/>
      <c r="E187" s="173"/>
      <c r="F187" s="137"/>
      <c r="G187" s="137"/>
      <c r="H187" s="137"/>
      <c r="I187" s="135"/>
      <c r="J187" s="135"/>
      <c r="K187" s="137"/>
      <c r="L187" s="137"/>
      <c r="M187" s="137"/>
      <c r="N187" s="137"/>
      <c r="O187" s="137"/>
      <c r="P187" s="137"/>
      <c r="Q187" s="137"/>
      <c r="R187" s="137"/>
    </row>
    <row r="188" spans="2:18" x14ac:dyDescent="0.3">
      <c r="B188" s="173"/>
      <c r="C188" s="173"/>
      <c r="D188" s="173"/>
      <c r="E188" s="173"/>
      <c r="F188" s="137"/>
      <c r="G188" s="137"/>
      <c r="H188" s="137"/>
      <c r="I188" s="135"/>
      <c r="J188" s="135"/>
      <c r="K188" s="137"/>
      <c r="L188" s="137"/>
      <c r="M188" s="137"/>
      <c r="N188" s="137"/>
      <c r="O188" s="137"/>
      <c r="P188" s="137"/>
      <c r="Q188" s="137"/>
      <c r="R188" s="137"/>
    </row>
    <row r="189" spans="2:18" x14ac:dyDescent="0.3">
      <c r="B189" s="173"/>
      <c r="C189" s="173"/>
      <c r="D189" s="173"/>
      <c r="E189" s="173"/>
      <c r="F189" s="137"/>
      <c r="G189" s="137"/>
      <c r="H189" s="137"/>
      <c r="I189" s="135"/>
      <c r="J189" s="135"/>
      <c r="K189" s="137"/>
      <c r="L189" s="137"/>
      <c r="M189" s="137"/>
      <c r="N189" s="137"/>
      <c r="O189" s="137"/>
      <c r="P189" s="137"/>
      <c r="Q189" s="137"/>
      <c r="R189" s="137"/>
    </row>
    <row r="190" spans="2:18" x14ac:dyDescent="0.3">
      <c r="B190" s="173"/>
      <c r="C190" s="173"/>
      <c r="D190" s="173"/>
      <c r="E190" s="173"/>
      <c r="F190" s="137"/>
      <c r="G190" s="137"/>
      <c r="H190" s="137"/>
      <c r="I190" s="135"/>
      <c r="J190" s="135"/>
      <c r="K190" s="137"/>
      <c r="L190" s="137"/>
      <c r="M190" s="137"/>
      <c r="N190" s="137"/>
      <c r="O190" s="137"/>
      <c r="P190" s="137"/>
      <c r="Q190" s="137"/>
      <c r="R190" s="137"/>
    </row>
    <row r="191" spans="2:18" x14ac:dyDescent="0.3">
      <c r="B191" s="173"/>
      <c r="C191" s="173"/>
      <c r="D191" s="173"/>
      <c r="E191" s="173"/>
      <c r="F191" s="137"/>
      <c r="G191" s="137"/>
      <c r="H191" s="137"/>
      <c r="I191" s="135"/>
      <c r="J191" s="135"/>
      <c r="K191" s="137"/>
      <c r="L191" s="137"/>
      <c r="M191" s="137"/>
      <c r="N191" s="137"/>
      <c r="O191" s="137"/>
      <c r="P191" s="137"/>
      <c r="Q191" s="137"/>
      <c r="R191" s="137"/>
    </row>
    <row r="192" spans="2:18" x14ac:dyDescent="0.3">
      <c r="B192" s="173"/>
      <c r="C192" s="173"/>
      <c r="D192" s="173"/>
      <c r="E192" s="173"/>
      <c r="F192" s="137"/>
      <c r="G192" s="137"/>
      <c r="H192" s="137"/>
      <c r="I192" s="135"/>
      <c r="J192" s="135"/>
      <c r="K192" s="137"/>
      <c r="L192" s="137"/>
      <c r="M192" s="137"/>
      <c r="N192" s="137"/>
      <c r="O192" s="137"/>
      <c r="P192" s="137"/>
      <c r="Q192" s="137"/>
      <c r="R192" s="137"/>
    </row>
    <row r="193" spans="2:18" x14ac:dyDescent="0.3">
      <c r="B193" s="173"/>
      <c r="C193" s="173"/>
      <c r="D193" s="173"/>
      <c r="E193" s="173"/>
      <c r="F193" s="137"/>
      <c r="G193" s="137"/>
      <c r="H193" s="137"/>
      <c r="I193" s="135"/>
      <c r="J193" s="135"/>
      <c r="K193" s="137"/>
      <c r="L193" s="137"/>
      <c r="M193" s="137"/>
      <c r="N193" s="137"/>
      <c r="O193" s="137"/>
      <c r="P193" s="137"/>
      <c r="Q193" s="137"/>
      <c r="R193" s="137"/>
    </row>
    <row r="194" spans="2:18" x14ac:dyDescent="0.3">
      <c r="B194" s="173"/>
      <c r="C194" s="173"/>
      <c r="D194" s="173"/>
      <c r="E194" s="173"/>
      <c r="F194" s="137"/>
      <c r="G194" s="137"/>
      <c r="H194" s="137"/>
      <c r="I194" s="135"/>
      <c r="J194" s="135"/>
      <c r="K194" s="137"/>
      <c r="L194" s="137"/>
      <c r="M194" s="137"/>
      <c r="N194" s="137"/>
      <c r="O194" s="137"/>
      <c r="P194" s="137"/>
      <c r="Q194" s="137"/>
      <c r="R194" s="137"/>
    </row>
    <row r="195" spans="2:18" x14ac:dyDescent="0.3">
      <c r="B195" s="173"/>
      <c r="C195" s="173"/>
      <c r="D195" s="173"/>
      <c r="E195" s="173"/>
      <c r="F195" s="137"/>
      <c r="G195" s="137"/>
      <c r="H195" s="137"/>
      <c r="I195" s="135"/>
      <c r="J195" s="135"/>
      <c r="K195" s="137"/>
      <c r="L195" s="137"/>
      <c r="M195" s="137"/>
      <c r="N195" s="137"/>
      <c r="O195" s="137"/>
      <c r="P195" s="137"/>
      <c r="Q195" s="137"/>
      <c r="R195" s="137"/>
    </row>
    <row r="196" spans="2:18" x14ac:dyDescent="0.3">
      <c r="B196" s="173"/>
      <c r="C196" s="173"/>
      <c r="D196" s="173"/>
      <c r="E196" s="173"/>
      <c r="F196" s="137"/>
      <c r="G196" s="137"/>
      <c r="H196" s="137"/>
      <c r="I196" s="135"/>
      <c r="J196" s="135"/>
      <c r="K196" s="137"/>
      <c r="L196" s="137"/>
      <c r="M196" s="137"/>
      <c r="N196" s="137"/>
      <c r="O196" s="137"/>
      <c r="P196" s="137"/>
      <c r="Q196" s="137"/>
      <c r="R196" s="137"/>
    </row>
    <row r="197" spans="2:18" x14ac:dyDescent="0.3">
      <c r="B197" s="173"/>
      <c r="C197" s="173"/>
      <c r="D197" s="173"/>
      <c r="E197" s="173"/>
      <c r="F197" s="137"/>
      <c r="G197" s="137"/>
      <c r="H197" s="137"/>
      <c r="I197" s="135"/>
      <c r="J197" s="135"/>
      <c r="K197" s="137"/>
      <c r="L197" s="137"/>
      <c r="M197" s="137"/>
      <c r="N197" s="137"/>
      <c r="O197" s="137"/>
      <c r="P197" s="137"/>
      <c r="Q197" s="137"/>
      <c r="R197" s="137"/>
    </row>
    <row r="198" spans="2:18" x14ac:dyDescent="0.3">
      <c r="B198" s="173"/>
      <c r="C198" s="173"/>
      <c r="D198" s="173"/>
      <c r="E198" s="173"/>
      <c r="F198" s="137"/>
      <c r="G198" s="137"/>
      <c r="H198" s="137"/>
      <c r="I198" s="135"/>
      <c r="J198" s="135"/>
      <c r="K198" s="137"/>
      <c r="L198" s="137"/>
      <c r="M198" s="137"/>
      <c r="N198" s="137"/>
      <c r="O198" s="137"/>
      <c r="P198" s="137"/>
      <c r="Q198" s="137"/>
      <c r="R198" s="137"/>
    </row>
    <row r="199" spans="2:18" x14ac:dyDescent="0.3">
      <c r="B199" s="173"/>
      <c r="C199" s="173"/>
      <c r="D199" s="173"/>
      <c r="E199" s="173"/>
      <c r="F199" s="137"/>
      <c r="G199" s="137"/>
      <c r="H199" s="137"/>
      <c r="I199" s="135"/>
      <c r="J199" s="135"/>
      <c r="K199" s="137"/>
      <c r="L199" s="137"/>
      <c r="M199" s="137"/>
      <c r="N199" s="137"/>
      <c r="O199" s="137"/>
      <c r="P199" s="137"/>
      <c r="Q199" s="137"/>
      <c r="R199" s="137"/>
    </row>
    <row r="200" spans="2:18" x14ac:dyDescent="0.3">
      <c r="B200" s="173"/>
      <c r="C200" s="173"/>
      <c r="D200" s="173"/>
      <c r="E200" s="173"/>
      <c r="F200" s="137"/>
      <c r="G200" s="137"/>
      <c r="H200" s="137"/>
      <c r="I200" s="135"/>
      <c r="J200" s="135"/>
      <c r="K200" s="137"/>
      <c r="L200" s="137"/>
      <c r="M200" s="137"/>
      <c r="N200" s="137"/>
      <c r="O200" s="137"/>
      <c r="P200" s="137"/>
      <c r="Q200" s="137"/>
      <c r="R200" s="137"/>
    </row>
    <row r="201" spans="2:18" x14ac:dyDescent="0.3">
      <c r="B201" s="173"/>
      <c r="C201" s="173"/>
      <c r="D201" s="173"/>
      <c r="E201" s="173"/>
      <c r="F201" s="137"/>
      <c r="G201" s="137"/>
      <c r="H201" s="137"/>
      <c r="I201" s="135"/>
      <c r="J201" s="135"/>
      <c r="K201" s="137"/>
      <c r="L201" s="137"/>
      <c r="M201" s="137"/>
      <c r="N201" s="137"/>
      <c r="O201" s="137"/>
      <c r="P201" s="137"/>
      <c r="Q201" s="137"/>
      <c r="R201" s="137"/>
    </row>
    <row r="202" spans="2:18" x14ac:dyDescent="0.3">
      <c r="B202" s="173"/>
      <c r="C202" s="173"/>
      <c r="D202" s="173"/>
      <c r="E202" s="173"/>
      <c r="F202" s="137"/>
      <c r="G202" s="137"/>
      <c r="H202" s="137"/>
      <c r="I202" s="135"/>
      <c r="J202" s="135"/>
      <c r="K202" s="137"/>
      <c r="L202" s="137"/>
      <c r="M202" s="137"/>
      <c r="N202" s="137"/>
      <c r="O202" s="137"/>
      <c r="P202" s="137"/>
      <c r="Q202" s="137"/>
      <c r="R202" s="137"/>
    </row>
    <row r="203" spans="2:18" x14ac:dyDescent="0.3">
      <c r="B203" s="173"/>
      <c r="C203" s="173"/>
      <c r="D203" s="173"/>
      <c r="E203" s="173"/>
      <c r="F203" s="137"/>
      <c r="G203" s="137"/>
      <c r="H203" s="137"/>
      <c r="I203" s="135"/>
      <c r="J203" s="135"/>
      <c r="K203" s="137"/>
      <c r="L203" s="137"/>
      <c r="M203" s="137"/>
      <c r="N203" s="137"/>
      <c r="O203" s="137"/>
      <c r="P203" s="137"/>
      <c r="Q203" s="137"/>
      <c r="R203" s="137"/>
    </row>
    <row r="204" spans="2:18" x14ac:dyDescent="0.3">
      <c r="B204" s="173"/>
      <c r="C204" s="173"/>
      <c r="D204" s="173"/>
      <c r="E204" s="173"/>
      <c r="F204" s="137"/>
      <c r="G204" s="137"/>
      <c r="H204" s="137"/>
      <c r="I204" s="135"/>
      <c r="J204" s="135"/>
      <c r="K204" s="137"/>
      <c r="L204" s="137"/>
      <c r="M204" s="137"/>
      <c r="N204" s="137"/>
      <c r="O204" s="137"/>
      <c r="P204" s="137"/>
      <c r="Q204" s="137"/>
      <c r="R204" s="137"/>
    </row>
    <row r="205" spans="2:18" x14ac:dyDescent="0.3">
      <c r="B205" s="173"/>
      <c r="C205" s="173"/>
      <c r="D205" s="173"/>
      <c r="E205" s="173"/>
      <c r="F205" s="137"/>
      <c r="G205" s="137"/>
      <c r="H205" s="137"/>
      <c r="I205" s="135"/>
      <c r="J205" s="135"/>
      <c r="K205" s="137"/>
      <c r="L205" s="137"/>
      <c r="M205" s="137"/>
      <c r="N205" s="137"/>
      <c r="O205" s="137"/>
      <c r="P205" s="137"/>
      <c r="Q205" s="137"/>
      <c r="R205" s="137"/>
    </row>
    <row r="206" spans="2:18" x14ac:dyDescent="0.3">
      <c r="B206" s="173"/>
      <c r="C206" s="173"/>
      <c r="D206" s="173"/>
      <c r="E206" s="173"/>
      <c r="F206" s="137"/>
      <c r="G206" s="137"/>
      <c r="H206" s="137"/>
      <c r="I206" s="135"/>
      <c r="J206" s="135"/>
      <c r="K206" s="137"/>
      <c r="L206" s="137"/>
      <c r="M206" s="137"/>
      <c r="N206" s="137"/>
      <c r="O206" s="137"/>
      <c r="P206" s="137"/>
      <c r="Q206" s="137"/>
      <c r="R206" s="137"/>
    </row>
    <row r="207" spans="2:18" x14ac:dyDescent="0.3">
      <c r="B207" s="173"/>
      <c r="C207" s="173"/>
      <c r="D207" s="173"/>
      <c r="E207" s="173"/>
      <c r="F207" s="137"/>
      <c r="G207" s="137"/>
      <c r="H207" s="137"/>
      <c r="I207" s="135"/>
      <c r="J207" s="135"/>
      <c r="K207" s="137"/>
      <c r="L207" s="137"/>
      <c r="M207" s="137"/>
      <c r="N207" s="137"/>
      <c r="O207" s="137"/>
      <c r="P207" s="137"/>
      <c r="Q207" s="137"/>
      <c r="R207" s="137"/>
    </row>
    <row r="208" spans="2:18" x14ac:dyDescent="0.3">
      <c r="B208" s="173"/>
      <c r="C208" s="173"/>
      <c r="D208" s="173"/>
      <c r="E208" s="173"/>
      <c r="F208" s="137"/>
      <c r="G208" s="137"/>
      <c r="H208" s="137"/>
      <c r="I208" s="135"/>
      <c r="J208" s="135"/>
      <c r="K208" s="137"/>
      <c r="L208" s="137"/>
      <c r="M208" s="137"/>
      <c r="N208" s="137"/>
      <c r="O208" s="137"/>
      <c r="P208" s="137"/>
      <c r="Q208" s="137"/>
      <c r="R208" s="137"/>
    </row>
    <row r="209" spans="2:18" x14ac:dyDescent="0.3">
      <c r="B209" s="173"/>
      <c r="C209" s="173"/>
      <c r="D209" s="173"/>
      <c r="E209" s="173"/>
      <c r="F209" s="137"/>
      <c r="G209" s="137"/>
      <c r="H209" s="137"/>
      <c r="I209" s="135"/>
      <c r="J209" s="135"/>
      <c r="K209" s="137"/>
      <c r="L209" s="137"/>
      <c r="M209" s="137"/>
      <c r="N209" s="137"/>
      <c r="O209" s="137"/>
      <c r="P209" s="137"/>
      <c r="Q209" s="137"/>
      <c r="R209" s="137"/>
    </row>
    <row r="210" spans="2:18" x14ac:dyDescent="0.3">
      <c r="B210" s="173"/>
      <c r="C210" s="173"/>
      <c r="D210" s="173"/>
      <c r="E210" s="173"/>
      <c r="F210" s="137"/>
      <c r="G210" s="137"/>
      <c r="H210" s="137"/>
      <c r="I210" s="135"/>
      <c r="J210" s="135"/>
      <c r="K210" s="137"/>
      <c r="L210" s="137"/>
      <c r="M210" s="137"/>
      <c r="N210" s="137"/>
      <c r="O210" s="137"/>
      <c r="P210" s="137"/>
      <c r="Q210" s="137"/>
      <c r="R210" s="137"/>
    </row>
    <row r="211" spans="2:18" x14ac:dyDescent="0.3">
      <c r="B211" s="173"/>
      <c r="C211" s="173"/>
      <c r="D211" s="173"/>
      <c r="E211" s="173"/>
      <c r="F211" s="137"/>
      <c r="G211" s="137"/>
      <c r="H211" s="137"/>
      <c r="I211" s="135"/>
      <c r="J211" s="135"/>
      <c r="K211" s="137"/>
      <c r="L211" s="137"/>
      <c r="M211" s="137"/>
      <c r="N211" s="137"/>
      <c r="O211" s="137"/>
      <c r="P211" s="137"/>
      <c r="Q211" s="137"/>
      <c r="R211" s="137"/>
    </row>
    <row r="212" spans="2:18" x14ac:dyDescent="0.3">
      <c r="B212" s="173"/>
      <c r="C212" s="173"/>
      <c r="D212" s="173"/>
      <c r="E212" s="173"/>
      <c r="F212" s="137"/>
      <c r="G212" s="137"/>
      <c r="H212" s="137"/>
      <c r="I212" s="135"/>
      <c r="J212" s="135"/>
      <c r="K212" s="137"/>
      <c r="L212" s="137"/>
      <c r="M212" s="137"/>
      <c r="N212" s="137"/>
      <c r="O212" s="137"/>
      <c r="P212" s="137"/>
      <c r="Q212" s="137"/>
      <c r="R212" s="137"/>
    </row>
    <row r="213" spans="2:18" x14ac:dyDescent="0.3">
      <c r="B213" s="173"/>
      <c r="C213" s="173"/>
      <c r="D213" s="173"/>
      <c r="E213" s="173"/>
      <c r="F213" s="137"/>
      <c r="G213" s="137"/>
      <c r="H213" s="137"/>
      <c r="I213" s="135"/>
      <c r="J213" s="135"/>
      <c r="K213" s="137"/>
      <c r="L213" s="137"/>
      <c r="M213" s="137"/>
      <c r="N213" s="137"/>
      <c r="O213" s="137"/>
      <c r="P213" s="137"/>
      <c r="Q213" s="137"/>
      <c r="R213" s="137"/>
    </row>
    <row r="214" spans="2:18" x14ac:dyDescent="0.3">
      <c r="B214" s="173"/>
      <c r="C214" s="173"/>
      <c r="D214" s="173"/>
      <c r="E214" s="173"/>
      <c r="F214" s="137"/>
      <c r="G214" s="137"/>
      <c r="H214" s="137"/>
      <c r="I214" s="135"/>
      <c r="J214" s="135"/>
      <c r="K214" s="137"/>
      <c r="L214" s="137"/>
      <c r="M214" s="137"/>
      <c r="N214" s="137"/>
      <c r="O214" s="137"/>
      <c r="P214" s="137"/>
      <c r="Q214" s="137"/>
      <c r="R214" s="137"/>
    </row>
    <row r="215" spans="2:18" x14ac:dyDescent="0.3">
      <c r="B215" s="173"/>
      <c r="C215" s="173"/>
      <c r="D215" s="173"/>
      <c r="E215" s="173"/>
      <c r="F215" s="137"/>
      <c r="G215" s="137"/>
      <c r="H215" s="137"/>
      <c r="I215" s="135"/>
      <c r="J215" s="135"/>
      <c r="K215" s="137"/>
      <c r="L215" s="137"/>
      <c r="M215" s="137"/>
      <c r="N215" s="137"/>
      <c r="O215" s="137"/>
      <c r="P215" s="137"/>
      <c r="Q215" s="137"/>
      <c r="R215" s="137"/>
    </row>
    <row r="216" spans="2:18" x14ac:dyDescent="0.3">
      <c r="B216" s="173"/>
      <c r="C216" s="173"/>
      <c r="D216" s="173"/>
      <c r="E216" s="173"/>
      <c r="F216" s="137"/>
      <c r="G216" s="137"/>
      <c r="H216" s="137"/>
      <c r="I216" s="135"/>
      <c r="J216" s="135"/>
      <c r="K216" s="137"/>
      <c r="L216" s="137"/>
      <c r="M216" s="137"/>
      <c r="N216" s="137"/>
      <c r="O216" s="137"/>
      <c r="P216" s="137"/>
      <c r="Q216" s="137"/>
      <c r="R216" s="137"/>
    </row>
    <row r="217" spans="2:18" x14ac:dyDescent="0.3">
      <c r="B217" s="173"/>
      <c r="C217" s="173"/>
      <c r="D217" s="173"/>
      <c r="E217" s="173"/>
      <c r="F217" s="137"/>
      <c r="G217" s="137"/>
      <c r="H217" s="137"/>
      <c r="I217" s="135"/>
      <c r="J217" s="135"/>
      <c r="K217" s="137"/>
      <c r="L217" s="137"/>
      <c r="M217" s="137"/>
      <c r="N217" s="137"/>
      <c r="O217" s="137"/>
      <c r="P217" s="137"/>
      <c r="Q217" s="137"/>
      <c r="R217" s="137"/>
    </row>
  </sheetData>
  <mergeCells count="3">
    <mergeCell ref="A3:E3"/>
    <mergeCell ref="A5:E5"/>
    <mergeCell ref="A4:H4"/>
  </mergeCells>
  <printOptions horizontalCentered="1" verticalCentered="1"/>
  <pageMargins left="0.35" right="0.25" top="0.98425196850393704" bottom="0.54" header="0.511811023622047" footer="0.511811023622047"/>
  <pageSetup paperSize="9" scale="61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outlinePr applyStyles="1" summaryBelow="0"/>
    <pageSetUpPr fitToPage="1"/>
  </sheetPr>
  <dimension ref="A2:T6"/>
  <sheetViews>
    <sheetView workbookViewId="0">
      <selection activeCell="A4" sqref="A4"/>
    </sheetView>
  </sheetViews>
  <sheetFormatPr defaultColWidth="9.1796875" defaultRowHeight="13" x14ac:dyDescent="0.3"/>
  <cols>
    <col min="1" max="1" width="54.26953125" style="150" bestFit="1" customWidth="1"/>
    <col min="2" max="2" width="10.54296875" style="150" bestFit="1" customWidth="1"/>
    <col min="3" max="3" width="11.453125" style="150" bestFit="1" customWidth="1"/>
    <col min="4" max="4" width="6.26953125" style="150" bestFit="1" customWidth="1"/>
    <col min="5" max="5" width="7.54296875" style="150" hidden="1" customWidth="1"/>
    <col min="6" max="16384" width="9.1796875" style="150"/>
  </cols>
  <sheetData>
    <row r="2" spans="1:20" ht="36.75" customHeight="1" x14ac:dyDescent="0.45">
      <c r="A2" s="269" t="s">
        <v>72</v>
      </c>
      <c r="B2" s="270"/>
      <c r="C2" s="270"/>
      <c r="D2" s="270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</row>
    <row r="3" spans="1:20" x14ac:dyDescent="0.3">
      <c r="A3" s="121"/>
    </row>
    <row r="5" spans="1:20" s="140" customFormat="1" x14ac:dyDescent="0.3">
      <c r="D5" s="169"/>
    </row>
    <row r="6" spans="1:20" s="43" customFormat="1" x14ac:dyDescent="0.25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outlinePr applyStyles="1" summaryBelow="0"/>
    <pageSetUpPr fitToPage="1"/>
  </sheetPr>
  <dimension ref="A2:T6"/>
  <sheetViews>
    <sheetView workbookViewId="0">
      <selection activeCell="A4" sqref="A4"/>
    </sheetView>
  </sheetViews>
  <sheetFormatPr defaultColWidth="9.1796875" defaultRowHeight="13" x14ac:dyDescent="0.3"/>
  <cols>
    <col min="1" max="1" width="54.26953125" style="150" bestFit="1" customWidth="1"/>
    <col min="2" max="2" width="10.54296875" style="150" bestFit="1" customWidth="1"/>
    <col min="3" max="3" width="11.453125" style="150" bestFit="1" customWidth="1"/>
    <col min="4" max="4" width="6.26953125" style="150" bestFit="1" customWidth="1"/>
    <col min="5" max="5" width="7.54296875" style="150" hidden="1" customWidth="1"/>
    <col min="6" max="16384" width="9.1796875" style="150"/>
  </cols>
  <sheetData>
    <row r="2" spans="1:20" ht="35.25" customHeight="1" x14ac:dyDescent="0.45">
      <c r="A2" s="269" t="s">
        <v>85</v>
      </c>
      <c r="B2" s="270"/>
      <c r="C2" s="270"/>
      <c r="D2" s="270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</row>
    <row r="3" spans="1:20" x14ac:dyDescent="0.3">
      <c r="A3" s="121"/>
    </row>
    <row r="5" spans="1:20" s="140" customFormat="1" x14ac:dyDescent="0.3">
      <c r="D5" s="169"/>
    </row>
    <row r="6" spans="1:20" s="43" customFormat="1" x14ac:dyDescent="0.25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outlinePr applyStyles="1" summaryBelow="0"/>
    <pageSetUpPr fitToPage="1"/>
  </sheetPr>
  <dimension ref="A2:T5"/>
  <sheetViews>
    <sheetView workbookViewId="0">
      <selection activeCell="A4" sqref="A4:IV4"/>
    </sheetView>
  </sheetViews>
  <sheetFormatPr defaultColWidth="9.1796875" defaultRowHeight="13" x14ac:dyDescent="0.3"/>
  <cols>
    <col min="1" max="1" width="77.26953125" style="150" bestFit="1" customWidth="1"/>
    <col min="2" max="7" width="8.7265625" style="150" bestFit="1" customWidth="1"/>
    <col min="8" max="8" width="7.54296875" style="150" hidden="1" customWidth="1"/>
    <col min="9" max="16384" width="9.1796875" style="150"/>
  </cols>
  <sheetData>
    <row r="2" spans="1:20" ht="18.5" x14ac:dyDescent="0.45">
      <c r="A2" s="5" t="s">
        <v>206</v>
      </c>
      <c r="B2" s="270"/>
      <c r="C2" s="270"/>
      <c r="D2" s="270"/>
      <c r="E2" s="270"/>
      <c r="F2" s="270"/>
      <c r="G2" s="270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</row>
    <row r="3" spans="1:20" x14ac:dyDescent="0.3">
      <c r="A3" s="121"/>
    </row>
    <row r="4" spans="1:20" s="140" customFormat="1" x14ac:dyDescent="0.3">
      <c r="G4" s="169" t="s">
        <v>195</v>
      </c>
    </row>
    <row r="5" spans="1:20" s="43" customFormat="1" x14ac:dyDescent="0.25"/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9">
    <pageSetUpPr fitToPage="1"/>
  </sheetPr>
  <dimension ref="A8"/>
  <sheetViews>
    <sheetView workbookViewId="0">
      <selection activeCell="A8" sqref="A8:IV8"/>
    </sheetView>
  </sheetViews>
  <sheetFormatPr defaultRowHeight="12.5" x14ac:dyDescent="0.25"/>
  <sheetData>
    <row r="8" s="203" customFormat="1" x14ac:dyDescent="0.25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indexed="14"/>
  </sheetPr>
  <dimension ref="A1:G13"/>
  <sheetViews>
    <sheetView topLeftCell="A37" workbookViewId="0">
      <selection activeCell="B9" sqref="B9"/>
    </sheetView>
  </sheetViews>
  <sheetFormatPr defaultRowHeight="12.5" x14ac:dyDescent="0.25"/>
  <cols>
    <col min="1" max="1" width="27.453125" customWidth="1"/>
    <col min="2" max="2" width="17" customWidth="1"/>
    <col min="3" max="6" width="15.1796875" bestFit="1" customWidth="1"/>
    <col min="7" max="7" width="11" bestFit="1" customWidth="1"/>
  </cols>
  <sheetData>
    <row r="1" spans="1:7" x14ac:dyDescent="0.25">
      <c r="A1" t="s">
        <v>229</v>
      </c>
    </row>
    <row r="3" spans="1:7" x14ac:dyDescent="0.25">
      <c r="A3" t="s">
        <v>144</v>
      </c>
      <c r="B3" s="61">
        <v>45535</v>
      </c>
      <c r="C3" s="77" t="s">
        <v>9</v>
      </c>
    </row>
    <row r="4" spans="1:7" x14ac:dyDescent="0.25">
      <c r="A4" t="s">
        <v>203</v>
      </c>
      <c r="B4" s="61" t="s">
        <v>181</v>
      </c>
      <c r="C4" s="77"/>
    </row>
    <row r="5" spans="1:7" x14ac:dyDescent="0.25">
      <c r="A5" t="s">
        <v>10</v>
      </c>
      <c r="B5">
        <v>1000000000</v>
      </c>
      <c r="C5" t="str">
        <f>IF($A$10="UKR",C7,C8 )</f>
        <v>млрд. дол. США</v>
      </c>
      <c r="D5" t="str">
        <f>IF($A$10="UKR",D7,D8 )</f>
        <v>млрд. грн</v>
      </c>
      <c r="E5" t="str">
        <f>IF($A$10="UKR",E7,E8 )</f>
        <v>млрд. одиниць</v>
      </c>
      <c r="F5">
        <f>1000000000/DDELIMER</f>
        <v>1</v>
      </c>
      <c r="G5">
        <f>IF($B$5=1,1000000000,IF($B$5=1000,1000000,IF($B$5=1000000,1000,IF($B$5=1000000000,1))))</f>
        <v>1</v>
      </c>
    </row>
    <row r="6" spans="1:7" x14ac:dyDescent="0.25">
      <c r="A6" t="s">
        <v>18</v>
      </c>
      <c r="B6" t="s">
        <v>32</v>
      </c>
    </row>
    <row r="7" spans="1:7" x14ac:dyDescent="0.25">
      <c r="C7" t="str">
        <f>IF($B$5=1,"дол. США",IF($B$5=1000,"тис. дол. США",IF($B$5=1000000,"млн. дол. США",IF($B$5=1000000000,"млрд. дол. США"))))</f>
        <v>млрд. дол. США</v>
      </c>
      <c r="D7" t="str">
        <f>IF($B$5=1,"грн",IF($B$5=1000,"тис. грн",IF($B$5=1000000,"млн. грн",IF($B$5=1000000000,"млрд. грн"))))</f>
        <v>млрд. грн</v>
      </c>
      <c r="E7" t="str">
        <f>IF($B$5=1,"одиниць",IF($B$5=1000,"тис. одиниць",IF($B$5=1000000,"млн. одиниць",IF($B$5=1000000000,"млрд. одиниць"))))</f>
        <v>млрд. одиниць</v>
      </c>
    </row>
    <row r="8" spans="1:7" x14ac:dyDescent="0.25">
      <c r="C8" t="str">
        <f>IF($B$5=1,"дол. США",IF($B$5=1000,"th USD",IF($B$5=1000000,"ml USD",IF($B$5=1000000000,"bn USD"))))</f>
        <v>bn USD</v>
      </c>
      <c r="D8" t="str">
        <f>IF($B$5=1,"грн",IF($B$5=1000,"th UAH",IF($B$5=1000000,"ml UAH",IF($B$5=1000000000,"bn UAH"))))</f>
        <v>bn UAH</v>
      </c>
      <c r="E8" t="str">
        <f>IF($B$5=1,"одиниць",IF($B$5=1000,"th units",IF($B$5=1000000,"ml units",IF($B$5=1000000000,"bn units"))))</f>
        <v>bn units</v>
      </c>
    </row>
    <row r="9" spans="1:7" x14ac:dyDescent="0.25">
      <c r="A9" t="s">
        <v>77</v>
      </c>
    </row>
    <row r="10" spans="1:7" x14ac:dyDescent="0.25">
      <c r="A10" t="s">
        <v>152</v>
      </c>
    </row>
    <row r="13" spans="1:7" x14ac:dyDescent="0.25">
      <c r="A13">
        <v>1000000000</v>
      </c>
    </row>
  </sheetData>
  <pageMargins left="0.75" right="0.75" top="1" bottom="1" header="0.5" footer="0.5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>
    <pageSetUpPr fitToPage="1"/>
  </sheetPr>
  <dimension ref="A7:A8"/>
  <sheetViews>
    <sheetView workbookViewId="0">
      <selection activeCell="Q12" sqref="Q12"/>
    </sheetView>
  </sheetViews>
  <sheetFormatPr defaultRowHeight="12.5" x14ac:dyDescent="0.25"/>
  <sheetData>
    <row r="7" s="76" customFormat="1" ht="13" x14ac:dyDescent="0.3"/>
    <row r="8" s="154" customFormat="1" ht="10" x14ac:dyDescent="0.25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tabColor indexed="57"/>
    <outlinePr applyStyles="1" summaryBelow="0"/>
    <pageSetUpPr fitToPage="1"/>
  </sheetPr>
  <dimension ref="A1:O180"/>
  <sheetViews>
    <sheetView topLeftCell="A44" workbookViewId="0">
      <selection activeCell="A53" sqref="A53"/>
    </sheetView>
  </sheetViews>
  <sheetFormatPr defaultColWidth="9.1796875" defaultRowHeight="10.5" outlineLevelRow="3" x14ac:dyDescent="0.25"/>
  <cols>
    <col min="1" max="1" width="52" style="179" customWidth="1"/>
    <col min="2" max="10" width="15.1796875" style="216" customWidth="1"/>
    <col min="11" max="16384" width="9.1796875" style="179"/>
  </cols>
  <sheetData>
    <row r="1" spans="1:15" s="150" customFormat="1" ht="13" x14ac:dyDescent="0.3">
      <c r="B1" s="186"/>
      <c r="C1" s="186"/>
      <c r="D1" s="186"/>
      <c r="E1" s="186"/>
      <c r="F1" s="186"/>
      <c r="G1" s="186"/>
      <c r="H1" s="186"/>
      <c r="I1" s="186"/>
      <c r="J1" s="186"/>
    </row>
    <row r="2" spans="1:15" s="150" customFormat="1" ht="18.5" x14ac:dyDescent="0.3">
      <c r="A2" s="5" t="str">
        <f>IF(REPORT_LANG="UKR","Державний та гарантований державою борг України за поточний рік","State debt and State guaranteed debt of  Ukraine for the current year")</f>
        <v>Державний та гарантований державою борг України за поточний рік</v>
      </c>
      <c r="B2" s="5"/>
      <c r="C2" s="5"/>
      <c r="D2" s="5"/>
      <c r="E2" s="5"/>
      <c r="F2" s="5"/>
      <c r="G2" s="5"/>
      <c r="H2" s="5"/>
      <c r="I2" s="5"/>
      <c r="J2" s="5"/>
      <c r="K2" s="187"/>
      <c r="L2" s="187"/>
      <c r="M2" s="187"/>
      <c r="N2" s="187"/>
      <c r="O2" s="187"/>
    </row>
    <row r="3" spans="1:15" s="150" customFormat="1" ht="13" x14ac:dyDescent="0.3">
      <c r="A3" s="121"/>
      <c r="B3" s="186"/>
      <c r="C3" s="186"/>
      <c r="D3" s="186"/>
      <c r="E3" s="186"/>
      <c r="F3" s="186"/>
      <c r="G3" s="186"/>
      <c r="H3" s="186"/>
      <c r="I3" s="186"/>
      <c r="J3" s="186"/>
    </row>
    <row r="4" spans="1:15" s="140" customFormat="1" ht="13" x14ac:dyDescent="0.3">
      <c r="B4" s="175"/>
      <c r="C4" s="175"/>
      <c r="D4" s="175"/>
      <c r="E4" s="175"/>
      <c r="F4" s="175"/>
      <c r="G4" s="175"/>
      <c r="H4" s="175"/>
      <c r="I4" s="175"/>
      <c r="J4" s="175" t="str">
        <f>VALUSD</f>
        <v>млрд. дол. США</v>
      </c>
    </row>
    <row r="5" spans="1:15" s="111" customFormat="1" ht="13" x14ac:dyDescent="0.25">
      <c r="A5" s="126"/>
      <c r="B5" s="257">
        <v>45291</v>
      </c>
      <c r="C5" s="257">
        <v>45322</v>
      </c>
      <c r="D5" s="257">
        <v>45351</v>
      </c>
      <c r="E5" s="257">
        <v>45382</v>
      </c>
      <c r="F5" s="257">
        <v>45412</v>
      </c>
      <c r="G5" s="257">
        <v>45443</v>
      </c>
      <c r="H5" s="257">
        <v>45473</v>
      </c>
      <c r="I5" s="257">
        <v>45504</v>
      </c>
      <c r="J5" s="257">
        <v>45535</v>
      </c>
    </row>
    <row r="6" spans="1:15" s="130" customFormat="1" ht="31" x14ac:dyDescent="0.25">
      <c r="A6" s="24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98">
        <f t="shared" ref="B6:J6" si="0">B$85+B$7</f>
        <v>145.31745543965999</v>
      </c>
      <c r="C6" s="98">
        <f t="shared" si="0"/>
        <v>144.89704188175003</v>
      </c>
      <c r="D6" s="98">
        <f t="shared" si="0"/>
        <v>143.68687952818001</v>
      </c>
      <c r="E6" s="98">
        <f t="shared" si="0"/>
        <v>151.04646453015999</v>
      </c>
      <c r="F6" s="98">
        <f t="shared" si="0"/>
        <v>151.51920847248002</v>
      </c>
      <c r="G6" s="98">
        <f t="shared" si="0"/>
        <v>150.99378871165001</v>
      </c>
      <c r="H6" s="98">
        <f t="shared" si="0"/>
        <v>152.15398365078002</v>
      </c>
      <c r="I6" s="98">
        <f t="shared" si="0"/>
        <v>155.34944830042002</v>
      </c>
      <c r="J6" s="98">
        <f t="shared" si="0"/>
        <v>154.68978262837999</v>
      </c>
    </row>
    <row r="7" spans="1:15" s="224" customFormat="1" ht="14.5" x14ac:dyDescent="0.25">
      <c r="A7" s="148" t="s">
        <v>68</v>
      </c>
      <c r="B7" s="96">
        <f t="shared" ref="B7:J7" si="1">B$8+B$44</f>
        <v>136.59196737240998</v>
      </c>
      <c r="C7" s="96">
        <f t="shared" si="1"/>
        <v>136.08967760122002</v>
      </c>
      <c r="D7" s="96">
        <f t="shared" si="1"/>
        <v>135.24114610421</v>
      </c>
      <c r="E7" s="96">
        <f t="shared" si="1"/>
        <v>143.09929809056999</v>
      </c>
      <c r="F7" s="96">
        <f t="shared" si="1"/>
        <v>143.67824651477002</v>
      </c>
      <c r="G7" s="96">
        <f t="shared" si="1"/>
        <v>143.15429573088002</v>
      </c>
      <c r="H7" s="96">
        <f t="shared" si="1"/>
        <v>144.31488679412001</v>
      </c>
      <c r="I7" s="96">
        <f t="shared" si="1"/>
        <v>147.45776710742001</v>
      </c>
      <c r="J7" s="96">
        <f t="shared" si="1"/>
        <v>147.58083686667999</v>
      </c>
    </row>
    <row r="8" spans="1:15" s="223" customFormat="1" ht="14.5" outlineLevel="1" x14ac:dyDescent="0.25">
      <c r="A8" s="95" t="s">
        <v>51</v>
      </c>
      <c r="B8" s="102">
        <f t="shared" ref="B8:J8" si="2">B$9+B$42</f>
        <v>41.80087579141999</v>
      </c>
      <c r="C8" s="102">
        <f t="shared" si="2"/>
        <v>42.314485801730022</v>
      </c>
      <c r="D8" s="102">
        <f t="shared" si="2"/>
        <v>41.834291721069995</v>
      </c>
      <c r="E8" s="102">
        <f t="shared" si="2"/>
        <v>41.247796926599989</v>
      </c>
      <c r="F8" s="102">
        <f t="shared" si="2"/>
        <v>41.430053931530004</v>
      </c>
      <c r="G8" s="102">
        <f t="shared" si="2"/>
        <v>40.402424229060017</v>
      </c>
      <c r="H8" s="102">
        <f t="shared" si="2"/>
        <v>40.520150901300006</v>
      </c>
      <c r="I8" s="102">
        <f t="shared" si="2"/>
        <v>40.733795880919999</v>
      </c>
      <c r="J8" s="102">
        <f t="shared" si="2"/>
        <v>40.797198247870007</v>
      </c>
    </row>
    <row r="9" spans="1:15" s="132" customFormat="1" ht="13" outlineLevel="2" x14ac:dyDescent="0.25">
      <c r="A9" s="176" t="s">
        <v>200</v>
      </c>
      <c r="B9" s="74">
        <f t="shared" ref="B9:J9" si="3">SUM(B$10:B$41)</f>
        <v>41.759092484669992</v>
      </c>
      <c r="C9" s="74">
        <f t="shared" si="3"/>
        <v>42.27258356988002</v>
      </c>
      <c r="D9" s="74">
        <f t="shared" si="3"/>
        <v>41.792754798659992</v>
      </c>
      <c r="E9" s="74">
        <f t="shared" si="3"/>
        <v>41.207333550219985</v>
      </c>
      <c r="F9" s="74">
        <f t="shared" si="3"/>
        <v>41.390880396170004</v>
      </c>
      <c r="G9" s="74">
        <f t="shared" si="3"/>
        <v>40.364054764800017</v>
      </c>
      <c r="H9" s="74">
        <f t="shared" si="3"/>
        <v>40.481816742240007</v>
      </c>
      <c r="I9" s="74">
        <f t="shared" si="3"/>
        <v>40.696726971069999</v>
      </c>
      <c r="J9" s="74">
        <f t="shared" si="3"/>
        <v>40.760274229500006</v>
      </c>
    </row>
    <row r="10" spans="1:15" s="195" customFormat="1" ht="13" outlineLevel="3" x14ac:dyDescent="0.25">
      <c r="A10" s="109" t="s">
        <v>146</v>
      </c>
      <c r="B10" s="46">
        <v>1.9851676302800001</v>
      </c>
      <c r="C10" s="46">
        <v>1.9908178832200001</v>
      </c>
      <c r="D10" s="46">
        <v>1.97346165824</v>
      </c>
      <c r="E10" s="46">
        <v>1.8714638181900001</v>
      </c>
      <c r="F10" s="46">
        <v>1.7873349080700001</v>
      </c>
      <c r="G10" s="46">
        <v>1.7506482946799999</v>
      </c>
      <c r="H10" s="46">
        <v>1.74903745675</v>
      </c>
      <c r="I10" s="46">
        <v>1.72807668216</v>
      </c>
      <c r="J10" s="46">
        <v>1.7213221380899999</v>
      </c>
    </row>
    <row r="11" spans="1:15" ht="13" outlineLevel="3" x14ac:dyDescent="0.3">
      <c r="A11" s="234" t="s">
        <v>210</v>
      </c>
      <c r="B11" s="252">
        <v>0.46160853447</v>
      </c>
      <c r="C11" s="252">
        <v>0.46292238071000003</v>
      </c>
      <c r="D11" s="252">
        <v>0.45888655953000002</v>
      </c>
      <c r="E11" s="252">
        <v>0.44702636826999997</v>
      </c>
      <c r="F11" s="252">
        <v>0.44198463277</v>
      </c>
      <c r="G11" s="252">
        <v>0.43291251133999997</v>
      </c>
      <c r="H11" s="252">
        <v>0.43251417210999998</v>
      </c>
      <c r="I11" s="252">
        <v>0.42733084567000001</v>
      </c>
      <c r="J11" s="252">
        <v>0.42566053495</v>
      </c>
      <c r="K11" s="164"/>
      <c r="L11" s="164"/>
      <c r="M11" s="164"/>
    </row>
    <row r="12" spans="1:15" ht="13" outlineLevel="3" x14ac:dyDescent="0.3">
      <c r="A12" s="234" t="s">
        <v>31</v>
      </c>
      <c r="B12" s="252">
        <v>3.2715826405300001</v>
      </c>
      <c r="C12" s="252">
        <v>3.3206659245300001</v>
      </c>
      <c r="D12" s="252">
        <v>3.31054103063</v>
      </c>
      <c r="E12" s="252">
        <v>3.0223555772999999</v>
      </c>
      <c r="F12" s="252">
        <v>3.0082458247499999</v>
      </c>
      <c r="G12" s="252">
        <v>2.1435539591900001</v>
      </c>
      <c r="H12" s="252">
        <v>1.8264962308899999</v>
      </c>
      <c r="I12" s="252">
        <v>1.8227832268999999</v>
      </c>
      <c r="J12" s="252">
        <v>1.8233420894200001</v>
      </c>
      <c r="K12" s="164"/>
      <c r="L12" s="164"/>
      <c r="M12" s="164"/>
    </row>
    <row r="13" spans="1:15" ht="13" outlineLevel="3" x14ac:dyDescent="0.3">
      <c r="A13" s="234" t="s">
        <v>35</v>
      </c>
      <c r="B13" s="252">
        <v>1.3163991743700001</v>
      </c>
      <c r="C13" s="252">
        <v>1.3201459553599999</v>
      </c>
      <c r="D13" s="252">
        <v>1.3086367407599999</v>
      </c>
      <c r="E13" s="252">
        <v>1.27481425953</v>
      </c>
      <c r="F13" s="252">
        <v>1.2604364135099999</v>
      </c>
      <c r="G13" s="252">
        <v>1.23456485291</v>
      </c>
      <c r="H13" s="252">
        <v>1.23342888299</v>
      </c>
      <c r="I13" s="252">
        <v>1.2186472527700001</v>
      </c>
      <c r="J13" s="252">
        <v>1.2138839187399999</v>
      </c>
      <c r="K13" s="164"/>
      <c r="L13" s="164"/>
      <c r="M13" s="164"/>
    </row>
    <row r="14" spans="1:15" ht="13" outlineLevel="3" x14ac:dyDescent="0.3">
      <c r="A14" s="234" t="s">
        <v>87</v>
      </c>
      <c r="B14" s="252">
        <v>0.88725306985999997</v>
      </c>
      <c r="C14" s="252">
        <v>0.88977840030999999</v>
      </c>
      <c r="D14" s="252">
        <v>0.88202118943999996</v>
      </c>
      <c r="E14" s="252">
        <v>0.85922483642000003</v>
      </c>
      <c r="F14" s="252">
        <v>0.84953416791000003</v>
      </c>
      <c r="G14" s="252">
        <v>0.83209673553999997</v>
      </c>
      <c r="H14" s="252">
        <v>0.83133109180999998</v>
      </c>
      <c r="I14" s="252">
        <v>0.82136827274000002</v>
      </c>
      <c r="J14" s="252">
        <v>0.81815778550999996</v>
      </c>
      <c r="K14" s="164"/>
      <c r="L14" s="164"/>
      <c r="M14" s="164"/>
    </row>
    <row r="15" spans="1:15" ht="13" outlineLevel="3" x14ac:dyDescent="0.3">
      <c r="A15" s="234" t="s">
        <v>137</v>
      </c>
      <c r="B15" s="252">
        <v>1.23478242557</v>
      </c>
      <c r="C15" s="252">
        <v>1.23829690614</v>
      </c>
      <c r="D15" s="252">
        <v>1.2275012628299999</v>
      </c>
      <c r="E15" s="252">
        <v>1.19577577542</v>
      </c>
      <c r="F15" s="252">
        <v>1.1822893558600001</v>
      </c>
      <c r="G15" s="252">
        <v>1.15802183201</v>
      </c>
      <c r="H15" s="252">
        <v>1.1569562922500001</v>
      </c>
      <c r="I15" s="252">
        <v>1.14309112309</v>
      </c>
      <c r="J15" s="252">
        <v>1.13862311577</v>
      </c>
      <c r="K15" s="164"/>
      <c r="L15" s="164"/>
      <c r="M15" s="164"/>
    </row>
    <row r="16" spans="1:15" ht="13" outlineLevel="3" x14ac:dyDescent="0.3">
      <c r="A16" s="234" t="s">
        <v>201</v>
      </c>
      <c r="B16" s="252">
        <v>6.2424164086299996</v>
      </c>
      <c r="C16" s="252">
        <v>6.2601837907200002</v>
      </c>
      <c r="D16" s="252">
        <v>6.2056066447299996</v>
      </c>
      <c r="E16" s="252">
        <v>6.0452191150300001</v>
      </c>
      <c r="F16" s="252">
        <v>5.9770388063200004</v>
      </c>
      <c r="G16" s="252">
        <v>5.8543548534200003</v>
      </c>
      <c r="H16" s="252">
        <v>5.8489680393699999</v>
      </c>
      <c r="I16" s="252">
        <v>5.7788729706200002</v>
      </c>
      <c r="J16" s="252">
        <v>5.7562850539200001</v>
      </c>
      <c r="K16" s="164"/>
      <c r="L16" s="164"/>
      <c r="M16" s="164"/>
    </row>
    <row r="17" spans="1:13" ht="13" outlineLevel="3" x14ac:dyDescent="0.3">
      <c r="A17" s="234" t="s">
        <v>27</v>
      </c>
      <c r="B17" s="252">
        <v>0.31850920426000001</v>
      </c>
      <c r="C17" s="252">
        <v>0.31941575620000001</v>
      </c>
      <c r="D17" s="252">
        <v>0.31663104557999999</v>
      </c>
      <c r="E17" s="252">
        <v>0.30844753120000001</v>
      </c>
      <c r="F17" s="252">
        <v>0.30496874118</v>
      </c>
      <c r="G17" s="252">
        <v>0.29870899084000002</v>
      </c>
      <c r="H17" s="252">
        <v>0.29843413736000002</v>
      </c>
      <c r="I17" s="252">
        <v>0.29485764982000001</v>
      </c>
      <c r="J17" s="252">
        <v>0.29370513788000002</v>
      </c>
      <c r="K17" s="164"/>
      <c r="L17" s="164"/>
      <c r="M17" s="164"/>
    </row>
    <row r="18" spans="1:13" ht="13" outlineLevel="3" x14ac:dyDescent="0.3">
      <c r="A18" s="234" t="s">
        <v>79</v>
      </c>
      <c r="B18" s="252">
        <v>0.71342895657000005</v>
      </c>
      <c r="C18" s="252">
        <v>0.71545954280000001</v>
      </c>
      <c r="D18" s="252">
        <v>0.70922206780999997</v>
      </c>
      <c r="E18" s="252">
        <v>0.69089180907000003</v>
      </c>
      <c r="F18" s="252">
        <v>0.68309966522999999</v>
      </c>
      <c r="G18" s="252">
        <v>0.66907844672000005</v>
      </c>
      <c r="H18" s="252">
        <v>0.66846280224999999</v>
      </c>
      <c r="I18" s="252">
        <v>0.66045182566000005</v>
      </c>
      <c r="J18" s="252">
        <v>0.65787031349000002</v>
      </c>
      <c r="K18" s="164"/>
      <c r="L18" s="164"/>
      <c r="M18" s="164"/>
    </row>
    <row r="19" spans="1:13" ht="13" outlineLevel="3" x14ac:dyDescent="0.3">
      <c r="A19" s="234" t="s">
        <v>171</v>
      </c>
      <c r="B19" s="252">
        <v>1.5088939048200001</v>
      </c>
      <c r="C19" s="252">
        <v>1.6569779117900001</v>
      </c>
      <c r="D19" s="252">
        <v>2.4148664530900001</v>
      </c>
      <c r="E19" s="252">
        <v>2.6410468793000001</v>
      </c>
      <c r="F19" s="252">
        <v>2.9967794913599999</v>
      </c>
      <c r="G19" s="252">
        <v>3.4261470139100001</v>
      </c>
      <c r="H19" s="252">
        <v>4.0629632066200001</v>
      </c>
      <c r="I19" s="252">
        <v>4.7112597467799997</v>
      </c>
      <c r="J19" s="252">
        <v>4.30832621288</v>
      </c>
      <c r="K19" s="164"/>
      <c r="L19" s="164"/>
      <c r="M19" s="164"/>
    </row>
    <row r="20" spans="1:13" ht="13" outlineLevel="3" x14ac:dyDescent="0.3">
      <c r="A20" s="234" t="s">
        <v>130</v>
      </c>
      <c r="B20" s="252">
        <v>0.31850920426000001</v>
      </c>
      <c r="C20" s="252">
        <v>0.31941575620000001</v>
      </c>
      <c r="D20" s="252">
        <v>0.31663104557999999</v>
      </c>
      <c r="E20" s="252">
        <v>0.30844753120000001</v>
      </c>
      <c r="F20" s="252">
        <v>0.30496874118</v>
      </c>
      <c r="G20" s="252">
        <v>0.29870899084000002</v>
      </c>
      <c r="H20" s="252">
        <v>0.29843413736000002</v>
      </c>
      <c r="I20" s="252">
        <v>0.29485764982000001</v>
      </c>
      <c r="J20" s="252">
        <v>0.29370513788000002</v>
      </c>
      <c r="K20" s="164"/>
      <c r="L20" s="164"/>
      <c r="M20" s="164"/>
    </row>
    <row r="21" spans="1:13" ht="13" outlineLevel="3" x14ac:dyDescent="0.3">
      <c r="A21" s="234" t="s">
        <v>196</v>
      </c>
      <c r="B21" s="252">
        <v>0.31850920426000001</v>
      </c>
      <c r="C21" s="252">
        <v>0.31941575620000001</v>
      </c>
      <c r="D21" s="252">
        <v>0.31663104557999999</v>
      </c>
      <c r="E21" s="252">
        <v>0.30844753120000001</v>
      </c>
      <c r="F21" s="252">
        <v>0.30496874118</v>
      </c>
      <c r="G21" s="252">
        <v>0.29870899084000002</v>
      </c>
      <c r="H21" s="252">
        <v>0.29843413736000002</v>
      </c>
      <c r="I21" s="252">
        <v>0.29485764982000001</v>
      </c>
      <c r="J21" s="252">
        <v>0.29370513788000002</v>
      </c>
      <c r="K21" s="164"/>
      <c r="L21" s="164"/>
      <c r="M21" s="164"/>
    </row>
    <row r="22" spans="1:13" ht="13" outlineLevel="3" x14ac:dyDescent="0.3">
      <c r="A22" s="234" t="s">
        <v>224</v>
      </c>
      <c r="B22" s="252">
        <v>5.0738630260099997</v>
      </c>
      <c r="C22" s="252">
        <v>5.2896298574699996</v>
      </c>
      <c r="D22" s="252">
        <v>5.1964198577599996</v>
      </c>
      <c r="E22" s="252">
        <v>5.3634911807999996</v>
      </c>
      <c r="F22" s="252">
        <v>5.3799767323000003</v>
      </c>
      <c r="G22" s="252">
        <v>5.6152261599799997</v>
      </c>
      <c r="H22" s="252">
        <v>5.4547246987199998</v>
      </c>
      <c r="I22" s="252">
        <v>5.5658214535299999</v>
      </c>
      <c r="J22" s="252">
        <v>5.6094111934899997</v>
      </c>
      <c r="K22" s="164"/>
      <c r="L22" s="164"/>
      <c r="M22" s="164"/>
    </row>
    <row r="23" spans="1:13" ht="13" outlineLevel="3" x14ac:dyDescent="0.3">
      <c r="A23" s="234" t="s">
        <v>154</v>
      </c>
      <c r="B23" s="252">
        <v>0.31850920426000001</v>
      </c>
      <c r="C23" s="252">
        <v>0.31941575620000001</v>
      </c>
      <c r="D23" s="252">
        <v>0.31663104557999999</v>
      </c>
      <c r="E23" s="252">
        <v>0.30844753120000001</v>
      </c>
      <c r="F23" s="252">
        <v>0.30496874118</v>
      </c>
      <c r="G23" s="252">
        <v>0.29870899084000002</v>
      </c>
      <c r="H23" s="252">
        <v>0.29843413736000002</v>
      </c>
      <c r="I23" s="252">
        <v>0.29485764982000001</v>
      </c>
      <c r="J23" s="252">
        <v>0.29370513788000002</v>
      </c>
      <c r="K23" s="164"/>
      <c r="L23" s="164"/>
      <c r="M23" s="164"/>
    </row>
    <row r="24" spans="1:13" ht="13" outlineLevel="3" x14ac:dyDescent="0.3">
      <c r="A24" s="234" t="s">
        <v>216</v>
      </c>
      <c r="B24" s="252">
        <v>0.31850920426000001</v>
      </c>
      <c r="C24" s="252">
        <v>0.31941575620000001</v>
      </c>
      <c r="D24" s="252">
        <v>0.31663104557999999</v>
      </c>
      <c r="E24" s="252">
        <v>0.30844753120000001</v>
      </c>
      <c r="F24" s="252">
        <v>0.30496874118</v>
      </c>
      <c r="G24" s="252">
        <v>0.29870899084000002</v>
      </c>
      <c r="H24" s="252">
        <v>0.29843413736000002</v>
      </c>
      <c r="I24" s="252">
        <v>0.29485764982000001</v>
      </c>
      <c r="J24" s="252">
        <v>0.29370513788000002</v>
      </c>
      <c r="K24" s="164"/>
      <c r="L24" s="164"/>
      <c r="M24" s="164"/>
    </row>
    <row r="25" spans="1:13" ht="13" outlineLevel="3" x14ac:dyDescent="0.3">
      <c r="A25" s="234" t="s">
        <v>39</v>
      </c>
      <c r="B25" s="252">
        <v>0.31850920426000001</v>
      </c>
      <c r="C25" s="252">
        <v>0.31941575620000001</v>
      </c>
      <c r="D25" s="252">
        <v>0.31663104557999999</v>
      </c>
      <c r="E25" s="252">
        <v>0.30844753120000001</v>
      </c>
      <c r="F25" s="252">
        <v>0.30496874118</v>
      </c>
      <c r="G25" s="252">
        <v>0.29870899084000002</v>
      </c>
      <c r="H25" s="252">
        <v>0.29843413736000002</v>
      </c>
      <c r="I25" s="252">
        <v>0.29485764982000001</v>
      </c>
      <c r="J25" s="252">
        <v>0.29370513788000002</v>
      </c>
      <c r="K25" s="164"/>
      <c r="L25" s="164"/>
      <c r="M25" s="164"/>
    </row>
    <row r="26" spans="1:13" ht="13" outlineLevel="3" x14ac:dyDescent="0.3">
      <c r="A26" s="234" t="s">
        <v>92</v>
      </c>
      <c r="B26" s="252">
        <v>0.31850920426000001</v>
      </c>
      <c r="C26" s="252">
        <v>0.31941575620000001</v>
      </c>
      <c r="D26" s="252">
        <v>0.31663104557999999</v>
      </c>
      <c r="E26" s="252">
        <v>0.30844753120000001</v>
      </c>
      <c r="F26" s="252">
        <v>0.30496874118</v>
      </c>
      <c r="G26" s="252">
        <v>0.29870899084000002</v>
      </c>
      <c r="H26" s="252">
        <v>0.29843413736000002</v>
      </c>
      <c r="I26" s="252">
        <v>0.29485764982000001</v>
      </c>
      <c r="J26" s="252">
        <v>0.29370513788000002</v>
      </c>
      <c r="K26" s="164"/>
      <c r="L26" s="164"/>
      <c r="M26" s="164"/>
    </row>
    <row r="27" spans="1:13" ht="13" outlineLevel="3" x14ac:dyDescent="0.3">
      <c r="A27" s="234" t="s">
        <v>80</v>
      </c>
      <c r="B27" s="252">
        <v>0.31850920426000001</v>
      </c>
      <c r="C27" s="252">
        <v>0.31941575620000001</v>
      </c>
      <c r="D27" s="252">
        <v>0.31663104557999999</v>
      </c>
      <c r="E27" s="252">
        <v>0.30844753120000001</v>
      </c>
      <c r="F27" s="252">
        <v>0.30496874118</v>
      </c>
      <c r="G27" s="252">
        <v>0.29870899084000002</v>
      </c>
      <c r="H27" s="252">
        <v>0.29843413736000002</v>
      </c>
      <c r="I27" s="252">
        <v>0.29485764982000001</v>
      </c>
      <c r="J27" s="252">
        <v>0.29370513788000002</v>
      </c>
      <c r="K27" s="164"/>
      <c r="L27" s="164"/>
      <c r="M27" s="164"/>
    </row>
    <row r="28" spans="1:13" ht="13" outlineLevel="3" x14ac:dyDescent="0.3">
      <c r="A28" s="234" t="s">
        <v>131</v>
      </c>
      <c r="B28" s="252">
        <v>0.31850920426000001</v>
      </c>
      <c r="C28" s="252">
        <v>0.31941575620000001</v>
      </c>
      <c r="D28" s="252">
        <v>0.31663104557999999</v>
      </c>
      <c r="E28" s="252">
        <v>0.30844753120000001</v>
      </c>
      <c r="F28" s="252">
        <v>0.30496874118</v>
      </c>
      <c r="G28" s="252">
        <v>0.29870899084000002</v>
      </c>
      <c r="H28" s="252">
        <v>0.29843413736000002</v>
      </c>
      <c r="I28" s="252">
        <v>0.29485764982000001</v>
      </c>
      <c r="J28" s="252">
        <v>0.29370513788000002</v>
      </c>
      <c r="K28" s="164"/>
      <c r="L28" s="164"/>
      <c r="M28" s="164"/>
    </row>
    <row r="29" spans="1:13" ht="13" outlineLevel="3" x14ac:dyDescent="0.3">
      <c r="A29" s="234" t="s">
        <v>197</v>
      </c>
      <c r="B29" s="252">
        <v>0.31850920426000001</v>
      </c>
      <c r="C29" s="252">
        <v>0.31941575620000001</v>
      </c>
      <c r="D29" s="252">
        <v>0.31663104557999999</v>
      </c>
      <c r="E29" s="252">
        <v>0.30844753120000001</v>
      </c>
      <c r="F29" s="252">
        <v>0.30496874118</v>
      </c>
      <c r="G29" s="252">
        <v>0.29870899084000002</v>
      </c>
      <c r="H29" s="252">
        <v>0.29843413736000002</v>
      </c>
      <c r="I29" s="252">
        <v>0.29485764982000001</v>
      </c>
      <c r="J29" s="252">
        <v>0.29370513788000002</v>
      </c>
      <c r="K29" s="164"/>
      <c r="L29" s="164"/>
      <c r="M29" s="164"/>
    </row>
    <row r="30" spans="1:13" ht="13" outlineLevel="3" x14ac:dyDescent="0.3">
      <c r="A30" s="234" t="s">
        <v>20</v>
      </c>
      <c r="B30" s="252">
        <v>0.31850920426000001</v>
      </c>
      <c r="C30" s="252">
        <v>0.31941575620000001</v>
      </c>
      <c r="D30" s="252">
        <v>0.31663104557999999</v>
      </c>
      <c r="E30" s="252">
        <v>0.30844753120000001</v>
      </c>
      <c r="F30" s="252">
        <v>0.30496874118</v>
      </c>
      <c r="G30" s="252">
        <v>0.29870899084000002</v>
      </c>
      <c r="H30" s="252">
        <v>0.29843413736000002</v>
      </c>
      <c r="I30" s="252">
        <v>0.29485764982000001</v>
      </c>
      <c r="J30" s="252">
        <v>0.29370513788000002</v>
      </c>
      <c r="K30" s="164"/>
      <c r="L30" s="164"/>
      <c r="M30" s="164"/>
    </row>
    <row r="31" spans="1:13" ht="13" outlineLevel="3" x14ac:dyDescent="0.3">
      <c r="A31" s="234" t="s">
        <v>75</v>
      </c>
      <c r="B31" s="252">
        <v>0.31850920426000001</v>
      </c>
      <c r="C31" s="252">
        <v>0.31941575620000001</v>
      </c>
      <c r="D31" s="252">
        <v>0.31663104557999999</v>
      </c>
      <c r="E31" s="252">
        <v>0.30844753120000001</v>
      </c>
      <c r="F31" s="252">
        <v>0.30496874118</v>
      </c>
      <c r="G31" s="252">
        <v>0.29870899084000002</v>
      </c>
      <c r="H31" s="252">
        <v>0.29843413736000002</v>
      </c>
      <c r="I31" s="252">
        <v>0.29485764982000001</v>
      </c>
      <c r="J31" s="252">
        <v>0.29370513788000002</v>
      </c>
      <c r="K31" s="164"/>
      <c r="L31" s="164"/>
      <c r="M31" s="164"/>
    </row>
    <row r="32" spans="1:13" ht="13" outlineLevel="3" x14ac:dyDescent="0.3">
      <c r="A32" s="234" t="s">
        <v>126</v>
      </c>
      <c r="B32" s="252">
        <v>0.31850920426000001</v>
      </c>
      <c r="C32" s="252">
        <v>0.31941575620000001</v>
      </c>
      <c r="D32" s="252">
        <v>0.31663104557999999</v>
      </c>
      <c r="E32" s="252">
        <v>0.30844753120000001</v>
      </c>
      <c r="F32" s="252">
        <v>0.30496874118</v>
      </c>
      <c r="G32" s="252">
        <v>0.29870899084000002</v>
      </c>
      <c r="H32" s="252">
        <v>0.29843413736000002</v>
      </c>
      <c r="I32" s="252">
        <v>0.29485764982000001</v>
      </c>
      <c r="J32" s="252">
        <v>0.29370513788000002</v>
      </c>
      <c r="K32" s="164"/>
      <c r="L32" s="164"/>
      <c r="M32" s="164"/>
    </row>
    <row r="33" spans="1:13" ht="13" outlineLevel="3" x14ac:dyDescent="0.3">
      <c r="A33" s="234" t="s">
        <v>46</v>
      </c>
      <c r="B33" s="252">
        <v>3.3204868307900002</v>
      </c>
      <c r="C33" s="252">
        <v>3.4160432320799998</v>
      </c>
      <c r="D33" s="252">
        <v>3.4530643038500002</v>
      </c>
      <c r="E33" s="252">
        <v>3.5222000234599999</v>
      </c>
      <c r="F33" s="252">
        <v>3.7113221725500001</v>
      </c>
      <c r="G33" s="252">
        <v>3.9808221955200001</v>
      </c>
      <c r="H33" s="252">
        <v>4.1745079112700001</v>
      </c>
      <c r="I33" s="252">
        <v>3.8750826364800002</v>
      </c>
      <c r="J33" s="252">
        <v>4.3940450011100003</v>
      </c>
      <c r="K33" s="164"/>
      <c r="L33" s="164"/>
      <c r="M33" s="164"/>
    </row>
    <row r="34" spans="1:13" ht="13" outlineLevel="3" x14ac:dyDescent="0.3">
      <c r="A34" s="234" t="s">
        <v>93</v>
      </c>
      <c r="B34" s="252">
        <v>6.7688653429299999</v>
      </c>
      <c r="C34" s="252">
        <v>6.7881311221700003</v>
      </c>
      <c r="D34" s="252">
        <v>6.7289512585300004</v>
      </c>
      <c r="E34" s="252">
        <v>6.5550375815299997</v>
      </c>
      <c r="F34" s="252">
        <v>6.4811073437999998</v>
      </c>
      <c r="G34" s="252">
        <v>6.3480769430399997</v>
      </c>
      <c r="H34" s="252">
        <v>6.3422358365499996</v>
      </c>
      <c r="I34" s="252">
        <v>6.2662293591499996</v>
      </c>
      <c r="J34" s="252">
        <v>6.2417365094799999</v>
      </c>
      <c r="K34" s="164"/>
      <c r="L34" s="164"/>
      <c r="M34" s="164"/>
    </row>
    <row r="35" spans="1:13" ht="13" outlineLevel="3" x14ac:dyDescent="0.3">
      <c r="A35" s="234" t="s">
        <v>97</v>
      </c>
      <c r="B35" s="252">
        <v>0.59342221659000005</v>
      </c>
      <c r="C35" s="252">
        <v>0.59511123551</v>
      </c>
      <c r="D35" s="252">
        <v>0.58992297363000001</v>
      </c>
      <c r="E35" s="252">
        <v>0.57467606969999996</v>
      </c>
      <c r="F35" s="252">
        <v>0.56819465170000005</v>
      </c>
      <c r="G35" s="252">
        <v>0</v>
      </c>
      <c r="H35" s="252">
        <v>0.15803384036000001</v>
      </c>
      <c r="I35" s="252">
        <v>0.21395765444000001</v>
      </c>
      <c r="J35" s="252">
        <v>0.21312135684</v>
      </c>
      <c r="K35" s="164"/>
      <c r="L35" s="164"/>
      <c r="M35" s="164"/>
    </row>
    <row r="36" spans="1:13" ht="13" outlineLevel="3" x14ac:dyDescent="0.3">
      <c r="A36" s="234" t="s">
        <v>158</v>
      </c>
      <c r="B36" s="252">
        <v>1.08127016724</v>
      </c>
      <c r="C36" s="252">
        <v>1.0843477158799999</v>
      </c>
      <c r="D36" s="252">
        <v>1.07489422291</v>
      </c>
      <c r="E36" s="252">
        <v>1.0471129536399999</v>
      </c>
      <c r="F36" s="252">
        <v>1.03530321058</v>
      </c>
      <c r="G36" s="252">
        <v>1.01405270603</v>
      </c>
      <c r="H36" s="252">
        <v>1.01311963765</v>
      </c>
      <c r="I36" s="252">
        <v>1.0009782325400001</v>
      </c>
      <c r="J36" s="252">
        <v>0.99706570269000006</v>
      </c>
      <c r="K36" s="164"/>
      <c r="L36" s="164"/>
      <c r="M36" s="164"/>
    </row>
    <row r="37" spans="1:13" ht="13" outlineLevel="3" x14ac:dyDescent="0.3">
      <c r="A37" s="234" t="s">
        <v>218</v>
      </c>
      <c r="B37" s="252">
        <v>1.08156427714</v>
      </c>
      <c r="C37" s="252">
        <v>1.0846426628900001</v>
      </c>
      <c r="D37" s="252">
        <v>1.07518659851</v>
      </c>
      <c r="E37" s="252">
        <v>1.0473977726599999</v>
      </c>
      <c r="F37" s="252">
        <v>1.03558481729</v>
      </c>
      <c r="G37" s="252">
        <v>1.01432853253</v>
      </c>
      <c r="H37" s="252">
        <v>1.0133952103399999</v>
      </c>
      <c r="I37" s="252">
        <v>1.00125050268</v>
      </c>
      <c r="J37" s="252">
        <v>0.99733690863000002</v>
      </c>
      <c r="K37" s="164"/>
      <c r="L37" s="164"/>
      <c r="M37" s="164"/>
    </row>
    <row r="38" spans="1:13" ht="13" outlineLevel="3" x14ac:dyDescent="0.3">
      <c r="A38" s="234" t="s">
        <v>42</v>
      </c>
      <c r="B38" s="252">
        <v>0.46815606701000001</v>
      </c>
      <c r="C38" s="252">
        <v>0.46948854903999998</v>
      </c>
      <c r="D38" s="252">
        <v>0.46539548310000001</v>
      </c>
      <c r="E38" s="252">
        <v>0.45336706492000001</v>
      </c>
      <c r="F38" s="252">
        <v>0.44825381661000002</v>
      </c>
      <c r="G38" s="252">
        <v>0.43905301469000002</v>
      </c>
      <c r="H38" s="252">
        <v>0.43864902535</v>
      </c>
      <c r="I38" s="252">
        <v>0.43339217775</v>
      </c>
      <c r="J38" s="252">
        <v>0.43169817505000002</v>
      </c>
      <c r="K38" s="164"/>
      <c r="L38" s="164"/>
      <c r="M38" s="164"/>
    </row>
    <row r="39" spans="1:13" ht="13" outlineLevel="3" x14ac:dyDescent="0.3">
      <c r="A39" s="234" t="s">
        <v>95</v>
      </c>
      <c r="B39" s="252">
        <v>6.5819958720000002E-2</v>
      </c>
      <c r="C39" s="252">
        <v>6.6007297770000001E-2</v>
      </c>
      <c r="D39" s="252">
        <v>6.5431837039999996E-2</v>
      </c>
      <c r="E39" s="252">
        <v>6.3740712980000003E-2</v>
      </c>
      <c r="F39" s="252">
        <v>6.3021820680000007E-2</v>
      </c>
      <c r="G39" s="252">
        <v>6.1728242650000001E-2</v>
      </c>
      <c r="H39" s="252">
        <v>6.1671444149999997E-2</v>
      </c>
      <c r="I39" s="252">
        <v>6.0932362640000001E-2</v>
      </c>
      <c r="J39" s="252">
        <v>6.0694195940000001E-2</v>
      </c>
      <c r="K39" s="164"/>
      <c r="L39" s="164"/>
      <c r="M39" s="164"/>
    </row>
    <row r="40" spans="1:13" ht="13" outlineLevel="3" x14ac:dyDescent="0.3">
      <c r="A40" s="234" t="s">
        <v>199</v>
      </c>
      <c r="B40" s="252">
        <v>1.2012284124199999</v>
      </c>
      <c r="C40" s="252">
        <v>1.19429772026</v>
      </c>
      <c r="D40" s="252">
        <v>0.39259102224999998</v>
      </c>
      <c r="E40" s="252">
        <v>0.38244427785000001</v>
      </c>
      <c r="F40" s="252">
        <v>0.37813092404999998</v>
      </c>
      <c r="G40" s="252">
        <v>0.37036945589999998</v>
      </c>
      <c r="H40" s="252">
        <v>0</v>
      </c>
      <c r="I40" s="252">
        <v>0</v>
      </c>
      <c r="J40" s="252">
        <v>0</v>
      </c>
      <c r="K40" s="164"/>
      <c r="L40" s="164"/>
      <c r="M40" s="164"/>
    </row>
    <row r="41" spans="1:13" ht="13" outlineLevel="3" x14ac:dyDescent="0.3">
      <c r="A41" s="234" t="s">
        <v>147</v>
      </c>
      <c r="B41" s="252">
        <v>0.34226378534000002</v>
      </c>
      <c r="C41" s="252">
        <v>0.27723065063000002</v>
      </c>
      <c r="D41" s="252">
        <v>0.14395004148000001</v>
      </c>
      <c r="E41" s="252">
        <v>0.14022956854999999</v>
      </c>
      <c r="F41" s="252">
        <v>0.13864800549</v>
      </c>
      <c r="G41" s="252">
        <v>0.13580213382</v>
      </c>
      <c r="H41" s="252">
        <v>0.13567717712999999</v>
      </c>
      <c r="I41" s="252">
        <v>0.13405119780999999</v>
      </c>
      <c r="J41" s="252">
        <v>0.13352723106</v>
      </c>
      <c r="K41" s="164"/>
      <c r="L41" s="164"/>
      <c r="M41" s="164"/>
    </row>
    <row r="42" spans="1:13" ht="13" outlineLevel="2" x14ac:dyDescent="0.3">
      <c r="A42" s="69" t="s">
        <v>118</v>
      </c>
      <c r="B42" s="56">
        <f t="shared" ref="B42:J42" si="4">SUM(B$43:B$43)</f>
        <v>4.1783306749999999E-2</v>
      </c>
      <c r="C42" s="56">
        <f t="shared" si="4"/>
        <v>4.1902231849999999E-2</v>
      </c>
      <c r="D42" s="56">
        <f t="shared" si="4"/>
        <v>4.1536922410000003E-2</v>
      </c>
      <c r="E42" s="56">
        <f t="shared" si="4"/>
        <v>4.0463376379999999E-2</v>
      </c>
      <c r="F42" s="56">
        <f t="shared" si="4"/>
        <v>3.9173535359999997E-2</v>
      </c>
      <c r="G42" s="56">
        <f t="shared" si="4"/>
        <v>3.836946426E-2</v>
      </c>
      <c r="H42" s="56">
        <f t="shared" si="4"/>
        <v>3.8334159059999998E-2</v>
      </c>
      <c r="I42" s="56">
        <f t="shared" si="4"/>
        <v>3.7068909849999998E-2</v>
      </c>
      <c r="J42" s="56">
        <f t="shared" si="4"/>
        <v>3.6924018369999999E-2</v>
      </c>
      <c r="K42" s="164"/>
      <c r="L42" s="164"/>
      <c r="M42" s="164"/>
    </row>
    <row r="43" spans="1:13" ht="13" outlineLevel="3" x14ac:dyDescent="0.3">
      <c r="A43" s="234" t="s">
        <v>30</v>
      </c>
      <c r="B43" s="252">
        <v>4.1783306749999999E-2</v>
      </c>
      <c r="C43" s="252">
        <v>4.1902231849999999E-2</v>
      </c>
      <c r="D43" s="252">
        <v>4.1536922410000003E-2</v>
      </c>
      <c r="E43" s="252">
        <v>4.0463376379999999E-2</v>
      </c>
      <c r="F43" s="252">
        <v>3.9173535359999997E-2</v>
      </c>
      <c r="G43" s="252">
        <v>3.836946426E-2</v>
      </c>
      <c r="H43" s="252">
        <v>3.8334159059999998E-2</v>
      </c>
      <c r="I43" s="252">
        <v>3.7068909849999998E-2</v>
      </c>
      <c r="J43" s="252">
        <v>3.6924018369999999E-2</v>
      </c>
      <c r="K43" s="164"/>
      <c r="L43" s="164"/>
      <c r="M43" s="164"/>
    </row>
    <row r="44" spans="1:13" ht="14.5" outlineLevel="1" x14ac:dyDescent="0.35">
      <c r="A44" s="14" t="s">
        <v>62</v>
      </c>
      <c r="B44" s="235">
        <f t="shared" ref="B44:J44" si="5">B$45+B$54+B$64+B$66+B$73+B$81+B$83</f>
        <v>94.791091580989999</v>
      </c>
      <c r="C44" s="235">
        <f t="shared" si="5"/>
        <v>93.775191799490003</v>
      </c>
      <c r="D44" s="235">
        <f t="shared" si="5"/>
        <v>93.406854383140015</v>
      </c>
      <c r="E44" s="235">
        <f t="shared" si="5"/>
        <v>101.85150116397</v>
      </c>
      <c r="F44" s="235">
        <f t="shared" si="5"/>
        <v>102.24819258324001</v>
      </c>
      <c r="G44" s="235">
        <f t="shared" si="5"/>
        <v>102.75187150182001</v>
      </c>
      <c r="H44" s="235">
        <f t="shared" si="5"/>
        <v>103.79473589282001</v>
      </c>
      <c r="I44" s="235">
        <f t="shared" si="5"/>
        <v>106.72397122650001</v>
      </c>
      <c r="J44" s="235">
        <f t="shared" si="5"/>
        <v>106.78363861880999</v>
      </c>
      <c r="K44" s="164"/>
      <c r="L44" s="164"/>
      <c r="M44" s="164"/>
    </row>
    <row r="45" spans="1:13" ht="13" outlineLevel="2" x14ac:dyDescent="0.3">
      <c r="A45" s="69" t="s">
        <v>177</v>
      </c>
      <c r="B45" s="56">
        <f t="shared" ref="B45:J45" si="6">SUM(B$46:B$53)</f>
        <v>59.305881467679995</v>
      </c>
      <c r="C45" s="56">
        <f t="shared" si="6"/>
        <v>58.554228235360007</v>
      </c>
      <c r="D45" s="56">
        <f t="shared" si="6"/>
        <v>58.301151629200007</v>
      </c>
      <c r="E45" s="56">
        <f t="shared" si="6"/>
        <v>65.132029184830003</v>
      </c>
      <c r="F45" s="56">
        <f t="shared" si="6"/>
        <v>65.65310141353001</v>
      </c>
      <c r="G45" s="56">
        <f t="shared" si="6"/>
        <v>66.104023738050003</v>
      </c>
      <c r="H45" s="56">
        <f t="shared" si="6"/>
        <v>67.293027082519998</v>
      </c>
      <c r="I45" s="56">
        <f t="shared" si="6"/>
        <v>70.12159829062</v>
      </c>
      <c r="J45" s="56">
        <f t="shared" si="6"/>
        <v>74.356578482329994</v>
      </c>
      <c r="K45" s="164"/>
      <c r="L45" s="164"/>
      <c r="M45" s="164"/>
    </row>
    <row r="46" spans="1:13" ht="13" outlineLevel="3" x14ac:dyDescent="0.3">
      <c r="A46" s="234" t="s">
        <v>109</v>
      </c>
      <c r="B46" s="252">
        <v>6.6717266900000001E-3</v>
      </c>
      <c r="C46" s="252">
        <v>6.51263676E-3</v>
      </c>
      <c r="D46" s="252">
        <v>6.4892186899999996E-3</v>
      </c>
      <c r="E46" s="252">
        <v>6.1610556400000004E-3</v>
      </c>
      <c r="F46" s="252">
        <v>1.007410053E-2</v>
      </c>
      <c r="G46" s="252">
        <v>1.017378515E-2</v>
      </c>
      <c r="H46" s="252">
        <v>1.005715913E-2</v>
      </c>
      <c r="I46" s="252">
        <v>1.018035713E-2</v>
      </c>
      <c r="J46" s="252">
        <v>1.043424771E-2</v>
      </c>
      <c r="K46" s="164"/>
      <c r="L46" s="164"/>
      <c r="M46" s="164"/>
    </row>
    <row r="47" spans="1:13" ht="13" outlineLevel="3" x14ac:dyDescent="0.3">
      <c r="A47" s="234" t="s">
        <v>230</v>
      </c>
      <c r="B47" s="252">
        <v>0</v>
      </c>
      <c r="C47" s="252">
        <v>0</v>
      </c>
      <c r="D47" s="252">
        <v>0</v>
      </c>
      <c r="E47" s="252">
        <v>0</v>
      </c>
      <c r="F47" s="252">
        <v>0</v>
      </c>
      <c r="G47" s="252">
        <v>0</v>
      </c>
      <c r="H47" s="252">
        <v>0</v>
      </c>
      <c r="I47" s="252">
        <v>0</v>
      </c>
      <c r="J47" s="252">
        <v>7.7671940590000002E-2</v>
      </c>
      <c r="K47" s="164"/>
      <c r="L47" s="164"/>
      <c r="M47" s="164"/>
    </row>
    <row r="48" spans="1:13" ht="13" outlineLevel="3" x14ac:dyDescent="0.3">
      <c r="A48" s="234" t="s">
        <v>53</v>
      </c>
      <c r="B48" s="252">
        <v>0.19374588745999999</v>
      </c>
      <c r="C48" s="252">
        <v>0.18912594107</v>
      </c>
      <c r="D48" s="252">
        <v>0.18844588405000001</v>
      </c>
      <c r="E48" s="252">
        <v>0.18729249497</v>
      </c>
      <c r="F48" s="252">
        <v>0.17599214649</v>
      </c>
      <c r="G48" s="252">
        <v>0.14981607121000001</v>
      </c>
      <c r="H48" s="252">
        <v>0.14437900123</v>
      </c>
      <c r="I48" s="252">
        <v>0.14614761251</v>
      </c>
      <c r="J48" s="252">
        <v>0.14990297849000001</v>
      </c>
      <c r="K48" s="164"/>
      <c r="L48" s="164"/>
      <c r="M48" s="164"/>
    </row>
    <row r="49" spans="1:13" ht="13" outlineLevel="3" x14ac:dyDescent="0.3">
      <c r="A49" s="234" t="s">
        <v>98</v>
      </c>
      <c r="B49" s="252">
        <v>3.0297750091800002</v>
      </c>
      <c r="C49" s="252">
        <v>2.9575288399600002</v>
      </c>
      <c r="D49" s="252">
        <v>2.9346242883600002</v>
      </c>
      <c r="E49" s="252">
        <v>2.9319978044399999</v>
      </c>
      <c r="F49" s="252">
        <v>2.9056958390899998</v>
      </c>
      <c r="G49" s="252">
        <v>2.91931692049</v>
      </c>
      <c r="H49" s="252">
        <v>2.88520701775</v>
      </c>
      <c r="I49" s="252">
        <v>2.9205501747499998</v>
      </c>
      <c r="J49" s="252">
        <v>2.9807902723800002</v>
      </c>
      <c r="K49" s="164"/>
      <c r="L49" s="164"/>
      <c r="M49" s="164"/>
    </row>
    <row r="50" spans="1:13" ht="13" outlineLevel="3" x14ac:dyDescent="0.3">
      <c r="A50" s="234" t="s">
        <v>168</v>
      </c>
      <c r="B50" s="252">
        <v>32.90407975798</v>
      </c>
      <c r="C50" s="252">
        <v>32.119469116460003</v>
      </c>
      <c r="D50" s="252">
        <v>32.00397427747</v>
      </c>
      <c r="E50" s="252">
        <v>36.845660022380002</v>
      </c>
      <c r="F50" s="252">
        <v>37.506225850050001</v>
      </c>
      <c r="G50" s="252">
        <v>37.877355142299997</v>
      </c>
      <c r="H50" s="252">
        <v>39.464505123679999</v>
      </c>
      <c r="I50" s="252">
        <v>39.947936708349999</v>
      </c>
      <c r="J50" s="252">
        <v>43.90139345339</v>
      </c>
      <c r="K50" s="164"/>
      <c r="L50" s="164"/>
      <c r="M50" s="164"/>
    </row>
    <row r="51" spans="1:13" ht="13" outlineLevel="3" x14ac:dyDescent="0.3">
      <c r="A51" s="234" t="s">
        <v>135</v>
      </c>
      <c r="B51" s="252">
        <v>13.055079231560001</v>
      </c>
      <c r="C51" s="252">
        <v>13.25239700112</v>
      </c>
      <c r="D51" s="252">
        <v>13.155718172229999</v>
      </c>
      <c r="E51" s="252">
        <v>14.75512736814</v>
      </c>
      <c r="F51" s="252">
        <v>14.69542579378</v>
      </c>
      <c r="G51" s="252">
        <v>14.74387986146</v>
      </c>
      <c r="H51" s="252">
        <v>14.6997395011</v>
      </c>
      <c r="I51" s="252">
        <v>14.68918189883</v>
      </c>
      <c r="J51" s="252">
        <v>14.660313455240001</v>
      </c>
      <c r="K51" s="164"/>
      <c r="L51" s="164"/>
      <c r="M51" s="164"/>
    </row>
    <row r="52" spans="1:13" ht="13" outlineLevel="3" x14ac:dyDescent="0.3">
      <c r="A52" s="234" t="s">
        <v>150</v>
      </c>
      <c r="B52" s="252">
        <v>10.00235119221</v>
      </c>
      <c r="C52" s="252">
        <v>9.9144916569999992</v>
      </c>
      <c r="D52" s="252">
        <v>9.8971967454099996</v>
      </c>
      <c r="E52" s="252">
        <v>10.290480842219999</v>
      </c>
      <c r="F52" s="252">
        <v>10.242918586549999</v>
      </c>
      <c r="G52" s="252">
        <v>10.286517609000001</v>
      </c>
      <c r="H52" s="252">
        <v>9.9762031439199994</v>
      </c>
      <c r="I52" s="252">
        <v>12.29361077405</v>
      </c>
      <c r="J52" s="252">
        <v>12.46188876167</v>
      </c>
      <c r="K52" s="164"/>
      <c r="L52" s="164"/>
      <c r="M52" s="164"/>
    </row>
    <row r="53" spans="1:13" ht="13" outlineLevel="3" x14ac:dyDescent="0.3">
      <c r="A53" s="234" t="s">
        <v>145</v>
      </c>
      <c r="B53" s="252">
        <v>0.11417866259999999</v>
      </c>
      <c r="C53" s="252">
        <v>0.11470304299</v>
      </c>
      <c r="D53" s="252">
        <v>0.11470304299</v>
      </c>
      <c r="E53" s="252">
        <v>0.11530959704</v>
      </c>
      <c r="F53" s="252">
        <v>0.11676909704000001</v>
      </c>
      <c r="G53" s="252">
        <v>0.11696434844</v>
      </c>
      <c r="H53" s="252">
        <v>0.11293613571</v>
      </c>
      <c r="I53" s="252">
        <v>0.11399076499999999</v>
      </c>
      <c r="J53" s="252">
        <v>0.11418337285999999</v>
      </c>
      <c r="K53" s="164"/>
      <c r="L53" s="164"/>
      <c r="M53" s="164"/>
    </row>
    <row r="54" spans="1:13" ht="13" outlineLevel="2" x14ac:dyDescent="0.3">
      <c r="A54" s="69" t="s">
        <v>99</v>
      </c>
      <c r="B54" s="56">
        <f t="shared" ref="B54:J54" si="7">SUM(B$55:B$63)</f>
        <v>6.3176009658999996</v>
      </c>
      <c r="C54" s="56">
        <f t="shared" si="7"/>
        <v>6.1875184457399994</v>
      </c>
      <c r="D54" s="56">
        <f t="shared" si="7"/>
        <v>6.11926197845</v>
      </c>
      <c r="E54" s="56">
        <f t="shared" si="7"/>
        <v>7.5926592151000003</v>
      </c>
      <c r="F54" s="56">
        <f t="shared" si="7"/>
        <v>7.5252367587100002</v>
      </c>
      <c r="G54" s="56">
        <f t="shared" si="7"/>
        <v>7.5264807971300005</v>
      </c>
      <c r="H54" s="56">
        <f t="shared" si="7"/>
        <v>7.4896796997899999</v>
      </c>
      <c r="I54" s="56">
        <f t="shared" si="7"/>
        <v>7.4948920679399995</v>
      </c>
      <c r="J54" s="56">
        <f t="shared" si="7"/>
        <v>7.732883317789998</v>
      </c>
      <c r="K54" s="164"/>
      <c r="L54" s="164"/>
      <c r="M54" s="164"/>
    </row>
    <row r="55" spans="1:13" ht="13" outlineLevel="3" x14ac:dyDescent="0.3">
      <c r="A55" s="234" t="s">
        <v>24</v>
      </c>
      <c r="B55" s="252">
        <v>2.3454162970000001E-2</v>
      </c>
      <c r="C55" s="252">
        <v>2.3282403010000001E-2</v>
      </c>
      <c r="D55" s="252">
        <v>2.3207090909999999E-2</v>
      </c>
      <c r="E55" s="252">
        <v>2.3217182560000001E-2</v>
      </c>
      <c r="F55" s="252">
        <v>2.302424611E-2</v>
      </c>
      <c r="G55" s="252">
        <v>2.3351280750000002E-2</v>
      </c>
      <c r="H55" s="252">
        <v>2.322451125E-2</v>
      </c>
      <c r="I55" s="252">
        <v>2.3599329580000002E-2</v>
      </c>
      <c r="J55" s="252">
        <v>2.4220302610000001E-2</v>
      </c>
      <c r="K55" s="164"/>
      <c r="L55" s="164"/>
      <c r="M55" s="164"/>
    </row>
    <row r="56" spans="1:13" ht="13" outlineLevel="3" x14ac:dyDescent="0.3">
      <c r="A56" s="234" t="s">
        <v>13</v>
      </c>
      <c r="B56" s="252">
        <v>0.22224977884</v>
      </c>
      <c r="C56" s="252">
        <v>0.21695014601000001</v>
      </c>
      <c r="D56" s="252">
        <v>0.21617003902000001</v>
      </c>
      <c r="E56" s="252">
        <v>0.21604022294</v>
      </c>
      <c r="F56" s="252">
        <v>0.21426007341</v>
      </c>
      <c r="G56" s="252">
        <v>0.21638020647</v>
      </c>
      <c r="H56" s="252">
        <v>0.21389975677</v>
      </c>
      <c r="I56" s="252">
        <v>0.21651998216000001</v>
      </c>
      <c r="J56" s="252">
        <v>0.22191983025000001</v>
      </c>
      <c r="K56" s="164"/>
      <c r="L56" s="164"/>
      <c r="M56" s="164"/>
    </row>
    <row r="57" spans="1:13" ht="13" outlineLevel="3" x14ac:dyDescent="0.3">
      <c r="A57" s="234" t="s">
        <v>28</v>
      </c>
      <c r="B57" s="252">
        <v>3.6820325010000001</v>
      </c>
      <c r="C57" s="252">
        <v>3.6335086631800002</v>
      </c>
      <c r="D57" s="252">
        <v>3.5906258306100001</v>
      </c>
      <c r="E57" s="252">
        <v>5.0715584578300001</v>
      </c>
      <c r="F57" s="252">
        <v>5.0441295803199999</v>
      </c>
      <c r="G57" s="252">
        <v>5.0259857078800003</v>
      </c>
      <c r="H57" s="252">
        <v>5.0298681040400002</v>
      </c>
      <c r="I57" s="252">
        <v>4.9763086688699998</v>
      </c>
      <c r="J57" s="252">
        <v>5.1108297168899997</v>
      </c>
      <c r="K57" s="164"/>
      <c r="L57" s="164"/>
      <c r="M57" s="164"/>
    </row>
    <row r="58" spans="1:13" ht="13" outlineLevel="3" x14ac:dyDescent="0.3">
      <c r="A58" s="234" t="s">
        <v>112</v>
      </c>
      <c r="B58" s="252">
        <v>0.22224977884</v>
      </c>
      <c r="C58" s="252">
        <v>0.21695014601000001</v>
      </c>
      <c r="D58" s="252">
        <v>0.21617003902000001</v>
      </c>
      <c r="E58" s="252">
        <v>0.21604022294</v>
      </c>
      <c r="F58" s="252">
        <v>0.21426007341</v>
      </c>
      <c r="G58" s="252">
        <v>0.21638020647</v>
      </c>
      <c r="H58" s="252">
        <v>0.21389975677</v>
      </c>
      <c r="I58" s="252">
        <v>0.21651998216000001</v>
      </c>
      <c r="J58" s="252">
        <v>0.22191983025000001</v>
      </c>
      <c r="K58" s="164"/>
      <c r="L58" s="164"/>
      <c r="M58" s="164"/>
    </row>
    <row r="59" spans="1:13" ht="13" outlineLevel="3" x14ac:dyDescent="0.3">
      <c r="A59" s="234" t="s">
        <v>52</v>
      </c>
      <c r="B59" s="252">
        <v>0.62447708832000004</v>
      </c>
      <c r="C59" s="252">
        <v>0.60958618811999998</v>
      </c>
      <c r="D59" s="252">
        <v>0.60739424471000003</v>
      </c>
      <c r="E59" s="252">
        <v>0.60711617068000001</v>
      </c>
      <c r="F59" s="252">
        <v>0.60211359498999995</v>
      </c>
      <c r="G59" s="252">
        <v>0.60807159227999996</v>
      </c>
      <c r="H59" s="252">
        <v>0.60110103328999998</v>
      </c>
      <c r="I59" s="252">
        <v>0.60846438989999996</v>
      </c>
      <c r="J59" s="252">
        <v>0.62381732079999996</v>
      </c>
      <c r="K59" s="164"/>
      <c r="L59" s="164"/>
      <c r="M59" s="164"/>
    </row>
    <row r="60" spans="1:13" ht="13" outlineLevel="3" x14ac:dyDescent="0.3">
      <c r="A60" s="234" t="s">
        <v>114</v>
      </c>
      <c r="B60" s="252">
        <v>9.6949115109999998E-2</v>
      </c>
      <c r="C60" s="252">
        <v>9.463732557E-2</v>
      </c>
      <c r="D60" s="252">
        <v>9.4494067759999995E-2</v>
      </c>
      <c r="E60" s="252">
        <v>9.4534723880000004E-2</v>
      </c>
      <c r="F60" s="252">
        <v>9.3755767340000004E-2</v>
      </c>
      <c r="G60" s="252">
        <v>0.10037379502</v>
      </c>
      <c r="H60" s="252">
        <v>9.922317152E-2</v>
      </c>
      <c r="I60" s="252">
        <v>0.10633438135000001</v>
      </c>
      <c r="J60" s="252">
        <v>0.10975806808000001</v>
      </c>
      <c r="K60" s="164"/>
      <c r="L60" s="164"/>
      <c r="M60" s="164"/>
    </row>
    <row r="61" spans="1:13" ht="13" outlineLevel="3" x14ac:dyDescent="0.3">
      <c r="A61" s="234" t="s">
        <v>140</v>
      </c>
      <c r="B61" s="252">
        <v>4.7255449999999998E-4</v>
      </c>
      <c r="C61" s="252">
        <v>4.7255449999999998E-4</v>
      </c>
      <c r="D61" s="252">
        <v>4.7255449999999998E-4</v>
      </c>
      <c r="E61" s="252">
        <v>4.7255449999999998E-4</v>
      </c>
      <c r="F61" s="252">
        <v>4.7255449999999998E-4</v>
      </c>
      <c r="G61" s="252">
        <v>4.7255449999999998E-4</v>
      </c>
      <c r="H61" s="252">
        <v>4.7255449999999998E-4</v>
      </c>
      <c r="I61" s="252">
        <v>4.7255449999999998E-4</v>
      </c>
      <c r="J61" s="252">
        <v>4.7255449999999998E-4</v>
      </c>
      <c r="K61" s="164"/>
      <c r="L61" s="164"/>
      <c r="M61" s="164"/>
    </row>
    <row r="62" spans="1:13" ht="13" outlineLevel="3" x14ac:dyDescent="0.3">
      <c r="A62" s="234" t="s">
        <v>223</v>
      </c>
      <c r="B62" s="252">
        <v>0.4994446609</v>
      </c>
      <c r="C62" s="252">
        <v>0.48753520775999998</v>
      </c>
      <c r="D62" s="252">
        <v>0.48578213394999997</v>
      </c>
      <c r="E62" s="252">
        <v>0.48167919678999999</v>
      </c>
      <c r="F62" s="252">
        <v>0.47972653660999998</v>
      </c>
      <c r="G62" s="252">
        <v>0.48447349704999998</v>
      </c>
      <c r="H62" s="252">
        <v>0.47722594792</v>
      </c>
      <c r="I62" s="252">
        <v>0.48549150555999998</v>
      </c>
      <c r="J62" s="252">
        <v>0.49759930437</v>
      </c>
      <c r="K62" s="164"/>
      <c r="L62" s="164"/>
      <c r="M62" s="164"/>
    </row>
    <row r="63" spans="1:13" ht="13" outlineLevel="3" x14ac:dyDescent="0.3">
      <c r="A63" s="234" t="s">
        <v>25</v>
      </c>
      <c r="B63" s="252">
        <v>0.94627132542000003</v>
      </c>
      <c r="C63" s="252">
        <v>0.90459581158000002</v>
      </c>
      <c r="D63" s="252">
        <v>0.88494597796999996</v>
      </c>
      <c r="E63" s="252">
        <v>0.88200048298</v>
      </c>
      <c r="F63" s="252">
        <v>0.85349433202000002</v>
      </c>
      <c r="G63" s="252">
        <v>0.85099195671000005</v>
      </c>
      <c r="H63" s="252">
        <v>0.83076486373000002</v>
      </c>
      <c r="I63" s="252">
        <v>0.86118127385999999</v>
      </c>
      <c r="J63" s="252">
        <v>0.92234639003999996</v>
      </c>
      <c r="K63" s="164"/>
      <c r="L63" s="164"/>
      <c r="M63" s="164"/>
    </row>
    <row r="64" spans="1:13" ht="13" outlineLevel="2" x14ac:dyDescent="0.3">
      <c r="A64" s="69" t="s">
        <v>214</v>
      </c>
      <c r="B64" s="56">
        <f t="shared" ref="B64:J64" si="8">SUM(B$65:B$65)</f>
        <v>0.60585586000000002</v>
      </c>
      <c r="C64" s="56">
        <f t="shared" si="8"/>
        <v>0.60585586000000002</v>
      </c>
      <c r="D64" s="56">
        <f t="shared" si="8"/>
        <v>0.60585586000000002</v>
      </c>
      <c r="E64" s="56">
        <f t="shared" si="8"/>
        <v>0.60585586000000002</v>
      </c>
      <c r="F64" s="56">
        <f t="shared" si="8"/>
        <v>0.60585586000000002</v>
      </c>
      <c r="G64" s="56">
        <f t="shared" si="8"/>
        <v>0.60585586000000002</v>
      </c>
      <c r="H64" s="56">
        <f t="shared" si="8"/>
        <v>0.60585586000000002</v>
      </c>
      <c r="I64" s="56">
        <f t="shared" si="8"/>
        <v>0.60585586000000002</v>
      </c>
      <c r="J64" s="56">
        <f t="shared" si="8"/>
        <v>0.60585586000000002</v>
      </c>
      <c r="K64" s="164"/>
      <c r="L64" s="164"/>
      <c r="M64" s="164"/>
    </row>
    <row r="65" spans="1:13" ht="13" outlineLevel="3" x14ac:dyDescent="0.3">
      <c r="A65" s="234" t="s">
        <v>123</v>
      </c>
      <c r="B65" s="252">
        <v>0.60585586000000002</v>
      </c>
      <c r="C65" s="252">
        <v>0.60585586000000002</v>
      </c>
      <c r="D65" s="252">
        <v>0.60585586000000002</v>
      </c>
      <c r="E65" s="252">
        <v>0.60585586000000002</v>
      </c>
      <c r="F65" s="252">
        <v>0.60585586000000002</v>
      </c>
      <c r="G65" s="252">
        <v>0.60585586000000002</v>
      </c>
      <c r="H65" s="252">
        <v>0.60585586000000002</v>
      </c>
      <c r="I65" s="252">
        <v>0.60585586000000002</v>
      </c>
      <c r="J65" s="252">
        <v>0.60585586000000002</v>
      </c>
      <c r="K65" s="164"/>
      <c r="L65" s="164"/>
      <c r="M65" s="164"/>
    </row>
    <row r="66" spans="1:13" ht="13" outlineLevel="2" x14ac:dyDescent="0.3">
      <c r="A66" s="69" t="s">
        <v>225</v>
      </c>
      <c r="B66" s="56">
        <f t="shared" ref="B66:J66" si="9">SUM(B$67:B$72)</f>
        <v>1.56620920958</v>
      </c>
      <c r="C66" s="56">
        <f t="shared" si="9"/>
        <v>1.5288623388900002</v>
      </c>
      <c r="D66" s="56">
        <f t="shared" si="9"/>
        <v>1.4979561883199999</v>
      </c>
      <c r="E66" s="56">
        <f t="shared" si="9"/>
        <v>1.6508844137299998</v>
      </c>
      <c r="F66" s="56">
        <f t="shared" si="9"/>
        <v>1.6332678938000003</v>
      </c>
      <c r="G66" s="56">
        <f t="shared" si="9"/>
        <v>1.64322328055</v>
      </c>
      <c r="H66" s="56">
        <f t="shared" si="9"/>
        <v>1.58765407129</v>
      </c>
      <c r="I66" s="56">
        <f t="shared" si="9"/>
        <v>1.61235429221</v>
      </c>
      <c r="J66" s="56">
        <f t="shared" si="9"/>
        <v>1.6189729982400001</v>
      </c>
      <c r="K66" s="164"/>
      <c r="L66" s="164"/>
      <c r="M66" s="164"/>
    </row>
    <row r="67" spans="1:13" ht="13" outlineLevel="3" x14ac:dyDescent="0.3">
      <c r="A67" s="234" t="s">
        <v>64</v>
      </c>
      <c r="B67" s="252">
        <v>0.72231178122999995</v>
      </c>
      <c r="C67" s="252">
        <v>0.70508797455000005</v>
      </c>
      <c r="D67" s="252">
        <v>0.70255262682999997</v>
      </c>
      <c r="E67" s="252">
        <v>0.70213072454000003</v>
      </c>
      <c r="F67" s="252">
        <v>0.69634523860999997</v>
      </c>
      <c r="G67" s="252">
        <v>0.70323567102999995</v>
      </c>
      <c r="H67" s="252">
        <v>0.69517420953999998</v>
      </c>
      <c r="I67" s="252">
        <v>0.70368994203000002</v>
      </c>
      <c r="J67" s="252">
        <v>0.72123944831999998</v>
      </c>
      <c r="K67" s="164"/>
      <c r="L67" s="164"/>
      <c r="M67" s="164"/>
    </row>
    <row r="68" spans="1:13" ht="13" outlineLevel="3" x14ac:dyDescent="0.3">
      <c r="A68" s="234" t="s">
        <v>81</v>
      </c>
      <c r="B68" s="252">
        <v>5.681727E-5</v>
      </c>
      <c r="C68" s="252">
        <v>5.5462440000000002E-5</v>
      </c>
      <c r="D68" s="252">
        <v>5.5263010000000003E-5</v>
      </c>
      <c r="E68" s="252">
        <v>5.5229819999999999E-5</v>
      </c>
      <c r="F68" s="252">
        <v>5.4774729999999998E-5</v>
      </c>
      <c r="G68" s="252">
        <v>5.5316730000000001E-5</v>
      </c>
      <c r="H68" s="252">
        <v>5.4682619999999999E-5</v>
      </c>
      <c r="I68" s="252">
        <v>5.535247E-5</v>
      </c>
      <c r="J68" s="252">
        <v>5.6732920000000002E-5</v>
      </c>
      <c r="K68" s="164"/>
      <c r="L68" s="164"/>
      <c r="M68" s="164"/>
    </row>
    <row r="69" spans="1:13" ht="13" outlineLevel="3" x14ac:dyDescent="0.3">
      <c r="A69" s="234" t="s">
        <v>176</v>
      </c>
      <c r="B69" s="252">
        <v>4.3185847999999997E-3</v>
      </c>
      <c r="C69" s="252">
        <v>4.2156064600000001E-3</v>
      </c>
      <c r="D69" s="252">
        <v>4.2004480299999997E-3</v>
      </c>
      <c r="E69" s="252">
        <v>4.1979255400000004E-3</v>
      </c>
      <c r="F69" s="252">
        <v>4.1633350600000004E-3</v>
      </c>
      <c r="G69" s="252">
        <v>4.2045318400000002E-3</v>
      </c>
      <c r="H69" s="252">
        <v>4.1563336699999998E-3</v>
      </c>
      <c r="I69" s="252">
        <v>4.20724785E-3</v>
      </c>
      <c r="J69" s="252">
        <v>4.3121734999999996E-3</v>
      </c>
      <c r="K69" s="164"/>
      <c r="L69" s="164"/>
      <c r="M69" s="164"/>
    </row>
    <row r="70" spans="1:13" ht="13" outlineLevel="3" x14ac:dyDescent="0.3">
      <c r="A70" s="234" t="s">
        <v>175</v>
      </c>
      <c r="B70" s="252">
        <v>0.2708811217</v>
      </c>
      <c r="C70" s="252">
        <v>0.26442185547000002</v>
      </c>
      <c r="D70" s="252">
        <v>0.26409687530999998</v>
      </c>
      <c r="E70" s="252">
        <v>0.25020198264999999</v>
      </c>
      <c r="F70" s="252">
        <v>0.24413870237999999</v>
      </c>
      <c r="G70" s="252">
        <v>0.23963246579</v>
      </c>
      <c r="H70" s="252">
        <v>0.22552662536000001</v>
      </c>
      <c r="I70" s="252">
        <v>0.23288919786000001</v>
      </c>
      <c r="J70" s="252">
        <v>0.23159804617999999</v>
      </c>
      <c r="K70" s="164"/>
      <c r="L70" s="164"/>
      <c r="M70" s="164"/>
    </row>
    <row r="71" spans="1:13" ht="13" outlineLevel="3" x14ac:dyDescent="0.3">
      <c r="A71" s="234" t="s">
        <v>50</v>
      </c>
      <c r="B71" s="252">
        <v>0.56864090458000005</v>
      </c>
      <c r="C71" s="252">
        <v>0.55508143997000003</v>
      </c>
      <c r="D71" s="252">
        <v>0.52705097513999999</v>
      </c>
      <c r="E71" s="252">
        <v>0.52673446647</v>
      </c>
      <c r="F71" s="252">
        <v>0.52239422787000001</v>
      </c>
      <c r="G71" s="252">
        <v>0.52756339101000005</v>
      </c>
      <c r="H71" s="252">
        <v>0.49512524250000001</v>
      </c>
      <c r="I71" s="252">
        <v>0.50119041879000004</v>
      </c>
      <c r="J71" s="252">
        <v>0.48696274988999999</v>
      </c>
      <c r="K71" s="164"/>
      <c r="L71" s="164"/>
      <c r="M71" s="164"/>
    </row>
    <row r="72" spans="1:13" ht="13" outlineLevel="3" x14ac:dyDescent="0.3">
      <c r="A72" s="234" t="s">
        <v>59</v>
      </c>
      <c r="B72" s="252">
        <v>0</v>
      </c>
      <c r="C72" s="252">
        <v>0</v>
      </c>
      <c r="D72" s="252">
        <v>0</v>
      </c>
      <c r="E72" s="252">
        <v>0.16756408471000001</v>
      </c>
      <c r="F72" s="252">
        <v>0.16617161515000001</v>
      </c>
      <c r="G72" s="252">
        <v>0.16853190414999999</v>
      </c>
      <c r="H72" s="252">
        <v>0.16761697759999999</v>
      </c>
      <c r="I72" s="252">
        <v>0.17032213321</v>
      </c>
      <c r="J72" s="252">
        <v>0.17480384742999999</v>
      </c>
      <c r="K72" s="164"/>
      <c r="L72" s="164"/>
      <c r="M72" s="164"/>
    </row>
    <row r="73" spans="1:13" ht="13" outlineLevel="2" x14ac:dyDescent="0.3">
      <c r="A73" s="69" t="s">
        <v>41</v>
      </c>
      <c r="B73" s="56">
        <f t="shared" ref="B73:J73" si="10">SUM(B$74:B$80)</f>
        <v>19.760940011999999</v>
      </c>
      <c r="C73" s="56">
        <f t="shared" si="10"/>
        <v>19.701319142589998</v>
      </c>
      <c r="D73" s="56">
        <f t="shared" si="10"/>
        <v>19.692542939020001</v>
      </c>
      <c r="E73" s="56">
        <f t="shared" si="10"/>
        <v>19.69108250807</v>
      </c>
      <c r="F73" s="56">
        <f t="shared" si="10"/>
        <v>19.67105582584</v>
      </c>
      <c r="G73" s="56">
        <f t="shared" si="10"/>
        <v>19.69490732277</v>
      </c>
      <c r="H73" s="56">
        <f t="shared" si="10"/>
        <v>19.667002263640001</v>
      </c>
      <c r="I73" s="56">
        <f t="shared" si="10"/>
        <v>19.69647979929</v>
      </c>
      <c r="J73" s="56">
        <f t="shared" si="10"/>
        <v>15.219165084</v>
      </c>
      <c r="K73" s="164"/>
      <c r="L73" s="164"/>
      <c r="M73" s="164"/>
    </row>
    <row r="74" spans="1:13" ht="13" outlineLevel="3" x14ac:dyDescent="0.3">
      <c r="A74" s="234" t="s">
        <v>209</v>
      </c>
      <c r="B74" s="252">
        <v>7.5606299999999997</v>
      </c>
      <c r="C74" s="252">
        <v>7.5606299999999997</v>
      </c>
      <c r="D74" s="252">
        <v>7.5606299999999997</v>
      </c>
      <c r="E74" s="252">
        <v>7.5606299999999997</v>
      </c>
      <c r="F74" s="252">
        <v>7.5606299999999997</v>
      </c>
      <c r="G74" s="252">
        <v>7.5606299999999997</v>
      </c>
      <c r="H74" s="252">
        <v>7.5606299999999997</v>
      </c>
      <c r="I74" s="252">
        <v>7.5606299999999997</v>
      </c>
      <c r="J74" s="252">
        <v>0</v>
      </c>
      <c r="K74" s="164"/>
      <c r="L74" s="164"/>
      <c r="M74" s="164"/>
    </row>
    <row r="75" spans="1:13" ht="13" outlineLevel="3" x14ac:dyDescent="0.3">
      <c r="A75" s="234" t="s">
        <v>227</v>
      </c>
      <c r="B75" s="252">
        <v>3</v>
      </c>
      <c r="C75" s="252">
        <v>3</v>
      </c>
      <c r="D75" s="252">
        <v>3</v>
      </c>
      <c r="E75" s="252">
        <v>3</v>
      </c>
      <c r="F75" s="252">
        <v>3</v>
      </c>
      <c r="G75" s="252">
        <v>3</v>
      </c>
      <c r="H75" s="252">
        <v>3</v>
      </c>
      <c r="I75" s="252">
        <v>3</v>
      </c>
      <c r="J75" s="252">
        <v>0</v>
      </c>
      <c r="K75" s="164"/>
      <c r="L75" s="164"/>
      <c r="M75" s="164"/>
    </row>
    <row r="76" spans="1:13" ht="13" outlineLevel="3" x14ac:dyDescent="0.3">
      <c r="A76" s="234" t="s">
        <v>22</v>
      </c>
      <c r="B76" s="252">
        <v>2.35</v>
      </c>
      <c r="C76" s="252">
        <v>2.35</v>
      </c>
      <c r="D76" s="252">
        <v>2.35</v>
      </c>
      <c r="E76" s="252">
        <v>2.35</v>
      </c>
      <c r="F76" s="252">
        <v>2.35</v>
      </c>
      <c r="G76" s="252">
        <v>2.35</v>
      </c>
      <c r="H76" s="252">
        <v>2.35</v>
      </c>
      <c r="I76" s="252">
        <v>2.35</v>
      </c>
      <c r="J76" s="252">
        <v>0</v>
      </c>
      <c r="K76" s="164"/>
      <c r="L76" s="164"/>
      <c r="M76" s="164"/>
    </row>
    <row r="77" spans="1:13" ht="13" outlineLevel="3" x14ac:dyDescent="0.3">
      <c r="A77" s="234" t="s">
        <v>61</v>
      </c>
      <c r="B77" s="252">
        <v>1.1112488942200001</v>
      </c>
      <c r="C77" s="252">
        <v>1.0847507300400001</v>
      </c>
      <c r="D77" s="252">
        <v>1.08085019512</v>
      </c>
      <c r="E77" s="252">
        <v>1.0802011146999999</v>
      </c>
      <c r="F77" s="252">
        <v>1.0713003670400001</v>
      </c>
      <c r="G77" s="252">
        <v>1.08190103234</v>
      </c>
      <c r="H77" s="252">
        <v>1.0694987838400001</v>
      </c>
      <c r="I77" s="252">
        <v>1.0825999108</v>
      </c>
      <c r="J77" s="252">
        <v>0</v>
      </c>
      <c r="K77" s="164"/>
      <c r="L77" s="164"/>
      <c r="M77" s="164"/>
    </row>
    <row r="78" spans="1:13" ht="13" outlineLevel="3" x14ac:dyDescent="0.3">
      <c r="A78" s="234" t="s">
        <v>187</v>
      </c>
      <c r="B78" s="252">
        <v>3.9890611177799999</v>
      </c>
      <c r="C78" s="252">
        <v>3.9559384125500001</v>
      </c>
      <c r="D78" s="252">
        <v>3.9510627439000001</v>
      </c>
      <c r="E78" s="252">
        <v>3.9502513933699999</v>
      </c>
      <c r="F78" s="252">
        <v>3.9391254588</v>
      </c>
      <c r="G78" s="252">
        <v>3.9523762904300002</v>
      </c>
      <c r="H78" s="252">
        <v>3.9368734798</v>
      </c>
      <c r="I78" s="252">
        <v>3.9532498884899998</v>
      </c>
      <c r="J78" s="252">
        <v>0</v>
      </c>
      <c r="K78" s="164"/>
      <c r="L78" s="164"/>
      <c r="M78" s="164"/>
    </row>
    <row r="79" spans="1:13" ht="13" outlineLevel="3" x14ac:dyDescent="0.3">
      <c r="A79" s="234" t="s">
        <v>3</v>
      </c>
      <c r="B79" s="252">
        <v>1.75</v>
      </c>
      <c r="C79" s="252">
        <v>1.75</v>
      </c>
      <c r="D79" s="252">
        <v>1.75</v>
      </c>
      <c r="E79" s="252">
        <v>1.75</v>
      </c>
      <c r="F79" s="252">
        <v>1.75</v>
      </c>
      <c r="G79" s="252">
        <v>1.75</v>
      </c>
      <c r="H79" s="252">
        <v>1.75</v>
      </c>
      <c r="I79" s="252">
        <v>1.75</v>
      </c>
      <c r="J79" s="252">
        <v>0</v>
      </c>
      <c r="K79" s="164"/>
      <c r="L79" s="164"/>
      <c r="M79" s="164"/>
    </row>
    <row r="80" spans="1:13" ht="13" outlineLevel="3" x14ac:dyDescent="0.3">
      <c r="A80" s="234" t="s">
        <v>49</v>
      </c>
      <c r="B80" s="252">
        <v>0</v>
      </c>
      <c r="C80" s="252">
        <v>0</v>
      </c>
      <c r="D80" s="252">
        <v>0</v>
      </c>
      <c r="E80" s="252">
        <v>0</v>
      </c>
      <c r="F80" s="252">
        <v>0</v>
      </c>
      <c r="G80" s="252">
        <v>0</v>
      </c>
      <c r="H80" s="252">
        <v>0</v>
      </c>
      <c r="I80" s="252">
        <v>0</v>
      </c>
      <c r="J80" s="252">
        <v>15.219165084</v>
      </c>
      <c r="K80" s="164"/>
      <c r="L80" s="164"/>
      <c r="M80" s="164"/>
    </row>
    <row r="81" spans="1:13" ht="13" outlineLevel="2" x14ac:dyDescent="0.3">
      <c r="A81" s="69" t="s">
        <v>208</v>
      </c>
      <c r="B81" s="56">
        <f t="shared" ref="B81:J81" si="11">SUM(B$82:B$82)</f>
        <v>3</v>
      </c>
      <c r="C81" s="56">
        <f t="shared" si="11"/>
        <v>3</v>
      </c>
      <c r="D81" s="56">
        <f t="shared" si="11"/>
        <v>3</v>
      </c>
      <c r="E81" s="56">
        <f t="shared" si="11"/>
        <v>3</v>
      </c>
      <c r="F81" s="56">
        <f t="shared" si="11"/>
        <v>3</v>
      </c>
      <c r="G81" s="56">
        <f t="shared" si="11"/>
        <v>3</v>
      </c>
      <c r="H81" s="56">
        <f t="shared" si="11"/>
        <v>3</v>
      </c>
      <c r="I81" s="56">
        <f t="shared" si="11"/>
        <v>3</v>
      </c>
      <c r="J81" s="56">
        <f t="shared" si="11"/>
        <v>3</v>
      </c>
      <c r="K81" s="164"/>
      <c r="L81" s="164"/>
      <c r="M81" s="164"/>
    </row>
    <row r="82" spans="1:13" ht="13" outlineLevel="3" x14ac:dyDescent="0.3">
      <c r="A82" s="234" t="s">
        <v>120</v>
      </c>
      <c r="B82" s="252">
        <v>3</v>
      </c>
      <c r="C82" s="252">
        <v>3</v>
      </c>
      <c r="D82" s="252">
        <v>3</v>
      </c>
      <c r="E82" s="252">
        <v>3</v>
      </c>
      <c r="F82" s="252">
        <v>3</v>
      </c>
      <c r="G82" s="252">
        <v>3</v>
      </c>
      <c r="H82" s="252">
        <v>3</v>
      </c>
      <c r="I82" s="252">
        <v>3</v>
      </c>
      <c r="J82" s="252">
        <v>3</v>
      </c>
      <c r="K82" s="164"/>
      <c r="L82" s="164"/>
      <c r="M82" s="164"/>
    </row>
    <row r="83" spans="1:13" ht="13" outlineLevel="2" x14ac:dyDescent="0.3">
      <c r="A83" s="69" t="s">
        <v>180</v>
      </c>
      <c r="B83" s="56">
        <f t="shared" ref="B83:J83" si="12">SUM(B$84:B$84)</f>
        <v>4.2346040658300002</v>
      </c>
      <c r="C83" s="56">
        <f t="shared" si="12"/>
        <v>4.1974077769100004</v>
      </c>
      <c r="D83" s="56">
        <f t="shared" si="12"/>
        <v>4.1900857881500002</v>
      </c>
      <c r="E83" s="56">
        <f t="shared" si="12"/>
        <v>4.1789899822400001</v>
      </c>
      <c r="F83" s="56">
        <f t="shared" si="12"/>
        <v>4.1596748313600003</v>
      </c>
      <c r="G83" s="56">
        <f t="shared" si="12"/>
        <v>4.1773805033200002</v>
      </c>
      <c r="H83" s="56">
        <f t="shared" si="12"/>
        <v>4.1515169155800002</v>
      </c>
      <c r="I83" s="56">
        <f t="shared" si="12"/>
        <v>4.1927909164399999</v>
      </c>
      <c r="J83" s="56">
        <f t="shared" si="12"/>
        <v>4.2501828764500003</v>
      </c>
      <c r="K83" s="164"/>
      <c r="L83" s="164"/>
      <c r="M83" s="164"/>
    </row>
    <row r="84" spans="1:13" ht="13" outlineLevel="3" x14ac:dyDescent="0.3">
      <c r="A84" s="234" t="s">
        <v>150</v>
      </c>
      <c r="B84" s="252">
        <v>4.2346040658300002</v>
      </c>
      <c r="C84" s="252">
        <v>4.1974077769100004</v>
      </c>
      <c r="D84" s="252">
        <v>4.1900857881500002</v>
      </c>
      <c r="E84" s="252">
        <v>4.1789899822400001</v>
      </c>
      <c r="F84" s="252">
        <v>4.1596748313600003</v>
      </c>
      <c r="G84" s="252">
        <v>4.1773805033200002</v>
      </c>
      <c r="H84" s="252">
        <v>4.1515169155800002</v>
      </c>
      <c r="I84" s="252">
        <v>4.1927909164399999</v>
      </c>
      <c r="J84" s="252">
        <v>4.2501828764500003</v>
      </c>
      <c r="K84" s="164"/>
      <c r="L84" s="164"/>
      <c r="M84" s="164"/>
    </row>
    <row r="85" spans="1:13" ht="14.5" x14ac:dyDescent="0.35">
      <c r="A85" s="51" t="s">
        <v>14</v>
      </c>
      <c r="B85" s="239">
        <f t="shared" ref="B85:J85" si="13">B$86+B$102</f>
        <v>8.7254880672499997</v>
      </c>
      <c r="C85" s="239">
        <f t="shared" si="13"/>
        <v>8.807364280529999</v>
      </c>
      <c r="D85" s="239">
        <f t="shared" si="13"/>
        <v>8.4457334239699993</v>
      </c>
      <c r="E85" s="239">
        <f t="shared" si="13"/>
        <v>7.947166439590001</v>
      </c>
      <c r="F85" s="239">
        <f t="shared" si="13"/>
        <v>7.8409619577100003</v>
      </c>
      <c r="G85" s="239">
        <f t="shared" si="13"/>
        <v>7.8394929807700011</v>
      </c>
      <c r="H85" s="239">
        <f t="shared" si="13"/>
        <v>7.8390968566600003</v>
      </c>
      <c r="I85" s="239">
        <f t="shared" si="13"/>
        <v>7.891681193000001</v>
      </c>
      <c r="J85" s="239">
        <f t="shared" si="13"/>
        <v>7.1089457616999985</v>
      </c>
      <c r="K85" s="164"/>
      <c r="L85" s="164"/>
      <c r="M85" s="164"/>
    </row>
    <row r="86" spans="1:13" ht="14.5" outlineLevel="1" x14ac:dyDescent="0.35">
      <c r="A86" s="14" t="s">
        <v>51</v>
      </c>
      <c r="B86" s="235">
        <f t="shared" ref="B86:J86" si="14">B$87+B$92+B$100</f>
        <v>1.8113315413799997</v>
      </c>
      <c r="C86" s="235">
        <f t="shared" si="14"/>
        <v>1.7888833321100002</v>
      </c>
      <c r="D86" s="235">
        <f t="shared" si="14"/>
        <v>1.7533603149900001</v>
      </c>
      <c r="E86" s="235">
        <f t="shared" si="14"/>
        <v>1.7064990142899998</v>
      </c>
      <c r="F86" s="235">
        <f t="shared" si="14"/>
        <v>1.7188414513799999</v>
      </c>
      <c r="G86" s="235">
        <f t="shared" si="14"/>
        <v>1.6998822441500003</v>
      </c>
      <c r="H86" s="235">
        <f t="shared" si="14"/>
        <v>1.7024609638099999</v>
      </c>
      <c r="I86" s="235">
        <f t="shared" si="14"/>
        <v>1.69395879091</v>
      </c>
      <c r="J86" s="235">
        <f t="shared" si="14"/>
        <v>1.7001961916299999</v>
      </c>
      <c r="K86" s="164"/>
      <c r="L86" s="164"/>
      <c r="M86" s="164"/>
    </row>
    <row r="87" spans="1:13" ht="13" outlineLevel="2" x14ac:dyDescent="0.3">
      <c r="A87" s="69" t="s">
        <v>200</v>
      </c>
      <c r="B87" s="56">
        <f t="shared" ref="B87:J87" si="15">SUM(B$88:B$91)</f>
        <v>0.2099659737</v>
      </c>
      <c r="C87" s="56">
        <f t="shared" si="15"/>
        <v>0.21056358614000004</v>
      </c>
      <c r="D87" s="56">
        <f t="shared" si="15"/>
        <v>0.20872786374999999</v>
      </c>
      <c r="E87" s="56">
        <f t="shared" si="15"/>
        <v>0.20333317015999999</v>
      </c>
      <c r="F87" s="56">
        <f t="shared" si="15"/>
        <v>0.20103990037000002</v>
      </c>
      <c r="G87" s="56">
        <f t="shared" si="15"/>
        <v>0.19691338046000001</v>
      </c>
      <c r="H87" s="56">
        <f t="shared" si="15"/>
        <v>0.196732193</v>
      </c>
      <c r="I87" s="56">
        <f t="shared" si="15"/>
        <v>0.19437451955999999</v>
      </c>
      <c r="J87" s="56">
        <f t="shared" si="15"/>
        <v>0.19361476665999999</v>
      </c>
      <c r="K87" s="164"/>
      <c r="L87" s="164"/>
      <c r="M87" s="164"/>
    </row>
    <row r="88" spans="1:13" ht="13" outlineLevel="3" x14ac:dyDescent="0.3">
      <c r="A88" s="234" t="s">
        <v>113</v>
      </c>
      <c r="B88" s="252">
        <v>3.0540000000000002E-7</v>
      </c>
      <c r="C88" s="252">
        <v>3.0627E-7</v>
      </c>
      <c r="D88" s="252">
        <v>3.0359999999999999E-7</v>
      </c>
      <c r="E88" s="252">
        <v>2.9576E-7</v>
      </c>
      <c r="F88" s="252">
        <v>2.9242000000000002E-7</v>
      </c>
      <c r="G88" s="252">
        <v>2.8641999999999999E-7</v>
      </c>
      <c r="H88" s="252">
        <v>2.8616000000000002E-7</v>
      </c>
      <c r="I88" s="252">
        <v>2.8272999999999999E-7</v>
      </c>
      <c r="J88" s="252">
        <v>2.8162E-7</v>
      </c>
      <c r="K88" s="164"/>
      <c r="L88" s="164"/>
      <c r="M88" s="164"/>
    </row>
    <row r="89" spans="1:13" ht="13" outlineLevel="3" x14ac:dyDescent="0.3">
      <c r="A89" s="234" t="s">
        <v>76</v>
      </c>
      <c r="B89" s="252">
        <v>6.5161759129999997E-2</v>
      </c>
      <c r="C89" s="252">
        <v>6.5347224790000005E-2</v>
      </c>
      <c r="D89" s="252">
        <v>6.4777518670000006E-2</v>
      </c>
      <c r="E89" s="252">
        <v>6.3103305849999999E-2</v>
      </c>
      <c r="F89" s="252">
        <v>6.2391602460000001E-2</v>
      </c>
      <c r="G89" s="252">
        <v>6.1110960220000003E-2</v>
      </c>
      <c r="H89" s="252">
        <v>6.1054729709999998E-2</v>
      </c>
      <c r="I89" s="252">
        <v>6.0323039019999997E-2</v>
      </c>
      <c r="J89" s="252">
        <v>6.0087253979999998E-2</v>
      </c>
      <c r="K89" s="164"/>
      <c r="L89" s="164"/>
      <c r="M89" s="164"/>
    </row>
    <row r="90" spans="1:13" ht="13" outlineLevel="3" x14ac:dyDescent="0.3">
      <c r="A90" s="234" t="s">
        <v>164</v>
      </c>
      <c r="B90" s="252">
        <v>9.2147942199999999E-2</v>
      </c>
      <c r="C90" s="252">
        <v>9.2410216870000006E-2</v>
      </c>
      <c r="D90" s="252">
        <v>9.1604571849999997E-2</v>
      </c>
      <c r="E90" s="252">
        <v>8.9236998169999998E-2</v>
      </c>
      <c r="F90" s="252">
        <v>8.8230548950000001E-2</v>
      </c>
      <c r="G90" s="252">
        <v>8.6419539700000006E-2</v>
      </c>
      <c r="H90" s="252">
        <v>8.6340021810000001E-2</v>
      </c>
      <c r="I90" s="252">
        <v>8.5305307699999999E-2</v>
      </c>
      <c r="J90" s="252">
        <v>8.4971874310000001E-2</v>
      </c>
      <c r="K90" s="164"/>
      <c r="L90" s="164"/>
      <c r="M90" s="164"/>
    </row>
    <row r="91" spans="1:13" ht="13" outlineLevel="3" x14ac:dyDescent="0.3">
      <c r="A91" s="234" t="s">
        <v>0</v>
      </c>
      <c r="B91" s="252">
        <v>5.2655966970000002E-2</v>
      </c>
      <c r="C91" s="252">
        <v>5.2805838209999997E-2</v>
      </c>
      <c r="D91" s="252">
        <v>5.2345469630000002E-2</v>
      </c>
      <c r="E91" s="252">
        <v>5.0992570379999998E-2</v>
      </c>
      <c r="F91" s="252">
        <v>5.0417456540000002E-2</v>
      </c>
      <c r="G91" s="252">
        <v>4.9382594119999998E-2</v>
      </c>
      <c r="H91" s="252">
        <v>4.9337155319999999E-2</v>
      </c>
      <c r="I91" s="252">
        <v>4.8745890110000002E-2</v>
      </c>
      <c r="J91" s="252">
        <v>4.8555356750000001E-2</v>
      </c>
      <c r="K91" s="164"/>
      <c r="L91" s="164"/>
      <c r="M91" s="164"/>
    </row>
    <row r="92" spans="1:13" ht="13" outlineLevel="2" x14ac:dyDescent="0.3">
      <c r="A92" s="69" t="s">
        <v>118</v>
      </c>
      <c r="B92" s="56">
        <f t="shared" ref="B92:J92" si="16">SUM(B$93:B$99)</f>
        <v>1.6013404336699999</v>
      </c>
      <c r="C92" s="56">
        <f t="shared" si="16"/>
        <v>1.5782945404199999</v>
      </c>
      <c r="D92" s="56">
        <f t="shared" si="16"/>
        <v>1.5446074654399999</v>
      </c>
      <c r="E92" s="56">
        <f t="shared" si="16"/>
        <v>1.5031415040999998</v>
      </c>
      <c r="F92" s="56">
        <f t="shared" si="16"/>
        <v>1.5177774854999999</v>
      </c>
      <c r="G92" s="56">
        <f t="shared" si="16"/>
        <v>1.5029452921400002</v>
      </c>
      <c r="H92" s="56">
        <f t="shared" si="16"/>
        <v>1.5057052209499999</v>
      </c>
      <c r="I92" s="56">
        <f t="shared" si="16"/>
        <v>1.49956100372</v>
      </c>
      <c r="J92" s="56">
        <f t="shared" si="16"/>
        <v>1.50655824828</v>
      </c>
      <c r="K92" s="164"/>
      <c r="L92" s="164"/>
      <c r="M92" s="164"/>
    </row>
    <row r="93" spans="1:13" ht="13" outlineLevel="3" x14ac:dyDescent="0.3">
      <c r="A93" s="234" t="s">
        <v>143</v>
      </c>
      <c r="B93" s="252">
        <v>9.436784896E-2</v>
      </c>
      <c r="C93" s="252">
        <v>9.2191521969999995E-2</v>
      </c>
      <c r="D93" s="252">
        <v>8.9452830900000002E-2</v>
      </c>
      <c r="E93" s="252">
        <v>8.5931267480000004E-2</v>
      </c>
      <c r="F93" s="252">
        <v>8.3139991390000001E-2</v>
      </c>
      <c r="G93" s="252">
        <v>7.9973536819999996E-2</v>
      </c>
      <c r="H93" s="252">
        <v>7.7677093190000004E-2</v>
      </c>
      <c r="I93" s="252">
        <v>7.4932004930000004E-2</v>
      </c>
      <c r="J93" s="252">
        <v>7.2531236449999995E-2</v>
      </c>
      <c r="K93" s="164"/>
      <c r="L93" s="164"/>
      <c r="M93" s="164"/>
    </row>
    <row r="94" spans="1:13" ht="13" outlineLevel="3" x14ac:dyDescent="0.3">
      <c r="A94" s="234" t="s">
        <v>128</v>
      </c>
      <c r="B94" s="252">
        <v>1.155555556E-2</v>
      </c>
      <c r="C94" s="252">
        <v>1.119444445E-2</v>
      </c>
      <c r="D94" s="252">
        <v>1.0833333339999999E-2</v>
      </c>
      <c r="E94" s="252">
        <v>1.047222223E-2</v>
      </c>
      <c r="F94" s="252">
        <v>1.011111112E-2</v>
      </c>
      <c r="G94" s="252">
        <v>9.7500000100000008E-3</v>
      </c>
      <c r="H94" s="252">
        <v>9.3888888999999996E-3</v>
      </c>
      <c r="I94" s="252">
        <v>9.0277777900000002E-3</v>
      </c>
      <c r="J94" s="252">
        <v>8.6666666800000007E-3</v>
      </c>
      <c r="K94" s="164"/>
      <c r="L94" s="164"/>
      <c r="M94" s="164"/>
    </row>
    <row r="95" spans="1:13" ht="13" outlineLevel="3" x14ac:dyDescent="0.3">
      <c r="A95" s="234" t="s">
        <v>202</v>
      </c>
      <c r="B95" s="252">
        <v>8.8888888799999993E-3</v>
      </c>
      <c r="C95" s="252">
        <v>8.6111111000000008E-3</v>
      </c>
      <c r="D95" s="252">
        <v>8.3333333200000005E-3</v>
      </c>
      <c r="E95" s="252">
        <v>8.0555555400000003E-3</v>
      </c>
      <c r="F95" s="252">
        <v>7.77777776E-3</v>
      </c>
      <c r="G95" s="252">
        <v>7.4999999799999998E-3</v>
      </c>
      <c r="H95" s="252">
        <v>7.2222222000000004E-3</v>
      </c>
      <c r="I95" s="252">
        <v>6.9444444200000002E-3</v>
      </c>
      <c r="J95" s="252">
        <v>6.66666664E-3</v>
      </c>
      <c r="K95" s="164"/>
      <c r="L95" s="164"/>
      <c r="M95" s="164"/>
    </row>
    <row r="96" spans="1:13" ht="13" outlineLevel="3" x14ac:dyDescent="0.3">
      <c r="A96" s="234" t="s">
        <v>185</v>
      </c>
      <c r="B96" s="252">
        <v>1.2444444440000001E-2</v>
      </c>
      <c r="C96" s="252">
        <v>1.2055555549999999E-2</v>
      </c>
      <c r="D96" s="252">
        <v>1.166666666E-2</v>
      </c>
      <c r="E96" s="252">
        <v>1.1277777770000001E-2</v>
      </c>
      <c r="F96" s="252">
        <v>1.0888888879999999E-2</v>
      </c>
      <c r="G96" s="252">
        <v>1.049999999E-2</v>
      </c>
      <c r="H96" s="252">
        <v>1.01111111E-2</v>
      </c>
      <c r="I96" s="252">
        <v>9.7222222099999991E-3</v>
      </c>
      <c r="J96" s="252">
        <v>9.3333333199999997E-3</v>
      </c>
      <c r="K96" s="164"/>
      <c r="L96" s="164"/>
      <c r="M96" s="164"/>
    </row>
    <row r="97" spans="1:13" ht="13" outlineLevel="3" x14ac:dyDescent="0.3">
      <c r="A97" s="234" t="s">
        <v>63</v>
      </c>
      <c r="B97" s="252">
        <v>0.29996368222999997</v>
      </c>
      <c r="C97" s="252">
        <v>0.29878887774000001</v>
      </c>
      <c r="D97" s="252">
        <v>0.31963936966000001</v>
      </c>
      <c r="E97" s="252">
        <v>0.32371517514999998</v>
      </c>
      <c r="F97" s="252">
        <v>0.33289860934999999</v>
      </c>
      <c r="G97" s="252">
        <v>0.34126420648</v>
      </c>
      <c r="H97" s="252">
        <v>0.34522244413999997</v>
      </c>
      <c r="I97" s="252">
        <v>0.34879208623000002</v>
      </c>
      <c r="J97" s="252">
        <v>0.35508335686999998</v>
      </c>
      <c r="K97" s="164"/>
      <c r="L97" s="164"/>
      <c r="M97" s="164"/>
    </row>
    <row r="98" spans="1:13" ht="13" outlineLevel="3" x14ac:dyDescent="0.3">
      <c r="A98" s="234" t="s">
        <v>182</v>
      </c>
      <c r="B98" s="252">
        <v>0.34677464744999997</v>
      </c>
      <c r="C98" s="252">
        <v>0.34260627093000001</v>
      </c>
      <c r="D98" s="252">
        <v>0.33605784024000002</v>
      </c>
      <c r="E98" s="252">
        <v>0.32605852239999999</v>
      </c>
      <c r="F98" s="252">
        <v>0.31910300737000002</v>
      </c>
      <c r="G98" s="252">
        <v>0.31039128460999998</v>
      </c>
      <c r="H98" s="252">
        <v>0.30550671253</v>
      </c>
      <c r="I98" s="252">
        <v>0.29853466987999999</v>
      </c>
      <c r="J98" s="252">
        <v>0.29310655903999999</v>
      </c>
      <c r="K98" s="164"/>
      <c r="L98" s="164"/>
      <c r="M98" s="164"/>
    </row>
    <row r="99" spans="1:13" ht="13" outlineLevel="3" x14ac:dyDescent="0.3">
      <c r="A99" s="234" t="s">
        <v>215</v>
      </c>
      <c r="B99" s="252">
        <v>0.82734536614999998</v>
      </c>
      <c r="C99" s="252">
        <v>0.81284675868</v>
      </c>
      <c r="D99" s="252">
        <v>0.76862409131999998</v>
      </c>
      <c r="E99" s="252">
        <v>0.73763098353000001</v>
      </c>
      <c r="F99" s="252">
        <v>0.75385809962999994</v>
      </c>
      <c r="G99" s="252">
        <v>0.74356626425000005</v>
      </c>
      <c r="H99" s="252">
        <v>0.75057674889000003</v>
      </c>
      <c r="I99" s="252">
        <v>0.75160779826000002</v>
      </c>
      <c r="J99" s="252">
        <v>0.76117042928</v>
      </c>
      <c r="K99" s="164"/>
      <c r="L99" s="164"/>
      <c r="M99" s="164"/>
    </row>
    <row r="100" spans="1:13" ht="13" outlineLevel="2" x14ac:dyDescent="0.3">
      <c r="A100" s="69" t="s">
        <v>141</v>
      </c>
      <c r="B100" s="56">
        <f t="shared" ref="B100:J100" si="17">SUM(B$101:B$101)</f>
        <v>2.5134010000000001E-5</v>
      </c>
      <c r="C100" s="56">
        <f t="shared" si="17"/>
        <v>2.5205550000000001E-5</v>
      </c>
      <c r="D100" s="56">
        <f t="shared" si="17"/>
        <v>2.4985800000000001E-5</v>
      </c>
      <c r="E100" s="56">
        <f t="shared" si="17"/>
        <v>2.4340029999999999E-5</v>
      </c>
      <c r="F100" s="56">
        <f t="shared" si="17"/>
        <v>2.4065509999999999E-5</v>
      </c>
      <c r="G100" s="56">
        <f t="shared" si="17"/>
        <v>2.357155E-5</v>
      </c>
      <c r="H100" s="56">
        <f t="shared" si="17"/>
        <v>2.354986E-5</v>
      </c>
      <c r="I100" s="56">
        <f t="shared" si="17"/>
        <v>2.3267629999999999E-5</v>
      </c>
      <c r="J100" s="56">
        <f t="shared" si="17"/>
        <v>2.3176690000000001E-5</v>
      </c>
      <c r="K100" s="164"/>
      <c r="L100" s="164"/>
      <c r="M100" s="164"/>
    </row>
    <row r="101" spans="1:13" ht="13" outlineLevel="3" x14ac:dyDescent="0.3">
      <c r="A101" s="234" t="s">
        <v>69</v>
      </c>
      <c r="B101" s="252">
        <v>2.5134010000000001E-5</v>
      </c>
      <c r="C101" s="252">
        <v>2.5205550000000001E-5</v>
      </c>
      <c r="D101" s="252">
        <v>2.4985800000000001E-5</v>
      </c>
      <c r="E101" s="252">
        <v>2.4340029999999999E-5</v>
      </c>
      <c r="F101" s="252">
        <v>2.4065509999999999E-5</v>
      </c>
      <c r="G101" s="252">
        <v>2.357155E-5</v>
      </c>
      <c r="H101" s="252">
        <v>2.354986E-5</v>
      </c>
      <c r="I101" s="252">
        <v>2.3267629999999999E-5</v>
      </c>
      <c r="J101" s="252">
        <v>2.3176690000000001E-5</v>
      </c>
      <c r="K101" s="164"/>
      <c r="L101" s="164"/>
      <c r="M101" s="164"/>
    </row>
    <row r="102" spans="1:13" ht="14.5" outlineLevel="1" x14ac:dyDescent="0.35">
      <c r="A102" s="14" t="s">
        <v>62</v>
      </c>
      <c r="B102" s="235">
        <f t="shared" ref="B102:J102" si="18">B$103+B$110+B$112+B$115+B$118</f>
        <v>6.9141565258700002</v>
      </c>
      <c r="C102" s="235">
        <f t="shared" si="18"/>
        <v>7.0184809484199988</v>
      </c>
      <c r="D102" s="235">
        <f t="shared" si="18"/>
        <v>6.6923731089799992</v>
      </c>
      <c r="E102" s="235">
        <f t="shared" si="18"/>
        <v>6.2406674253000007</v>
      </c>
      <c r="F102" s="235">
        <f t="shared" si="18"/>
        <v>6.1221205063300008</v>
      </c>
      <c r="G102" s="235">
        <f t="shared" si="18"/>
        <v>6.1396107366200008</v>
      </c>
      <c r="H102" s="235">
        <f t="shared" si="18"/>
        <v>6.1366358928500002</v>
      </c>
      <c r="I102" s="235">
        <f t="shared" si="18"/>
        <v>6.197722402090001</v>
      </c>
      <c r="J102" s="235">
        <f t="shared" si="18"/>
        <v>5.4087495700699986</v>
      </c>
      <c r="K102" s="164"/>
      <c r="L102" s="164"/>
      <c r="M102" s="164"/>
    </row>
    <row r="103" spans="1:13" ht="13" outlineLevel="2" x14ac:dyDescent="0.3">
      <c r="A103" s="69" t="s">
        <v>177</v>
      </c>
      <c r="B103" s="56">
        <f t="shared" ref="B103:J103" si="19">SUM(B$104:B$109)</f>
        <v>4.2282431492699999</v>
      </c>
      <c r="C103" s="56">
        <f t="shared" si="19"/>
        <v>4.3342358572199995</v>
      </c>
      <c r="D103" s="56">
        <f t="shared" si="19"/>
        <v>4.0089681941199995</v>
      </c>
      <c r="E103" s="56">
        <f t="shared" si="19"/>
        <v>3.55630352397</v>
      </c>
      <c r="F103" s="56">
        <f t="shared" si="19"/>
        <v>3.4385099268400001</v>
      </c>
      <c r="G103" s="56">
        <f t="shared" si="19"/>
        <v>3.4588802962799998</v>
      </c>
      <c r="H103" s="56">
        <f t="shared" si="19"/>
        <v>3.4563848075500005</v>
      </c>
      <c r="I103" s="56">
        <f t="shared" si="19"/>
        <v>3.5159952660500005</v>
      </c>
      <c r="J103" s="56">
        <f t="shared" si="19"/>
        <v>3.4283744582399995</v>
      </c>
      <c r="K103" s="164"/>
      <c r="L103" s="164"/>
      <c r="M103" s="164"/>
    </row>
    <row r="104" spans="1:13" ht="13" outlineLevel="3" x14ac:dyDescent="0.3">
      <c r="A104" s="234" t="s">
        <v>65</v>
      </c>
      <c r="B104" s="252">
        <v>0.33337466827000001</v>
      </c>
      <c r="C104" s="252">
        <v>0.32542521900999999</v>
      </c>
      <c r="D104" s="252">
        <v>0.32425505853999997</v>
      </c>
      <c r="E104" s="252">
        <v>0.32406033440999998</v>
      </c>
      <c r="F104" s="252">
        <v>0.32139011011000002</v>
      </c>
      <c r="G104" s="252">
        <v>0.3245703097</v>
      </c>
      <c r="H104" s="252">
        <v>0.32084963514999998</v>
      </c>
      <c r="I104" s="252">
        <v>0.32477997324000002</v>
      </c>
      <c r="J104" s="252">
        <v>0.33287974537999998</v>
      </c>
      <c r="K104" s="164"/>
      <c r="L104" s="164"/>
      <c r="M104" s="164"/>
    </row>
    <row r="105" spans="1:13" ht="13" outlineLevel="3" x14ac:dyDescent="0.3">
      <c r="A105" s="234" t="s">
        <v>53</v>
      </c>
      <c r="B105" s="252">
        <v>1.1150653507099999</v>
      </c>
      <c r="C105" s="252">
        <v>1.2517191920299999</v>
      </c>
      <c r="D105" s="252">
        <v>1.06245181802</v>
      </c>
      <c r="E105" s="252">
        <v>0.87674574459999999</v>
      </c>
      <c r="F105" s="252">
        <v>0.86177490949000002</v>
      </c>
      <c r="G105" s="252">
        <v>0.87411533037</v>
      </c>
      <c r="H105" s="252">
        <v>0.88239419668999997</v>
      </c>
      <c r="I105" s="252">
        <v>0.92214084802999996</v>
      </c>
      <c r="J105" s="252">
        <v>0.93399789654999998</v>
      </c>
      <c r="K105" s="164"/>
      <c r="L105" s="164"/>
      <c r="M105" s="164"/>
    </row>
    <row r="106" spans="1:13" ht="13" outlineLevel="3" x14ac:dyDescent="0.3">
      <c r="A106" s="234" t="s">
        <v>98</v>
      </c>
      <c r="B106" s="252">
        <v>0.11186386994</v>
      </c>
      <c r="C106" s="252">
        <v>0.10786761258999999</v>
      </c>
      <c r="D106" s="252">
        <v>0.10747974340999999</v>
      </c>
      <c r="E106" s="252">
        <v>0.10741519884</v>
      </c>
      <c r="F106" s="252">
        <v>0.1065301085</v>
      </c>
      <c r="G106" s="252">
        <v>0.10758423866</v>
      </c>
      <c r="H106" s="252">
        <v>0.10635095906</v>
      </c>
      <c r="I106" s="252">
        <v>0.10616330843000001</v>
      </c>
      <c r="J106" s="252">
        <v>0.10881094276</v>
      </c>
      <c r="K106" s="164"/>
      <c r="L106" s="164"/>
      <c r="M106" s="164"/>
    </row>
    <row r="107" spans="1:13" ht="13" outlineLevel="3" x14ac:dyDescent="0.3">
      <c r="A107" s="234" t="s">
        <v>135</v>
      </c>
      <c r="B107" s="252">
        <v>0.53712731924000001</v>
      </c>
      <c r="C107" s="252">
        <v>0.53712731924000001</v>
      </c>
      <c r="D107" s="252">
        <v>0.53714231924</v>
      </c>
      <c r="E107" s="252">
        <v>0.53466577961999995</v>
      </c>
      <c r="F107" s="252">
        <v>0.52393577964000004</v>
      </c>
      <c r="G107" s="252">
        <v>0.52081577963000003</v>
      </c>
      <c r="H107" s="252">
        <v>0.52509737963000003</v>
      </c>
      <c r="I107" s="252">
        <v>0.52509737963000003</v>
      </c>
      <c r="J107" s="252">
        <v>0.52510377962999999</v>
      </c>
      <c r="K107" s="164"/>
      <c r="L107" s="164"/>
      <c r="M107" s="164"/>
    </row>
    <row r="108" spans="1:13" ht="13" outlineLevel="3" x14ac:dyDescent="0.3">
      <c r="A108" s="234" t="s">
        <v>150</v>
      </c>
      <c r="B108" s="252">
        <v>2.13065401311</v>
      </c>
      <c r="C108" s="252">
        <v>2.11193858635</v>
      </c>
      <c r="D108" s="252">
        <v>1.97747832691</v>
      </c>
      <c r="E108" s="252">
        <v>1.7132555384999999</v>
      </c>
      <c r="F108" s="252">
        <v>1.6247180911000001</v>
      </c>
      <c r="G108" s="252">
        <v>1.63163370992</v>
      </c>
      <c r="H108" s="252">
        <v>1.6215317090200001</v>
      </c>
      <c r="I108" s="252">
        <v>1.6376528287200001</v>
      </c>
      <c r="J108" s="252">
        <v>1.52741756592</v>
      </c>
      <c r="K108" s="164"/>
      <c r="L108" s="164"/>
      <c r="M108" s="164"/>
    </row>
    <row r="109" spans="1:13" ht="13" outlineLevel="3" x14ac:dyDescent="0.3">
      <c r="A109" s="234" t="s">
        <v>145</v>
      </c>
      <c r="B109" s="252">
        <v>1.57928E-4</v>
      </c>
      <c r="C109" s="252">
        <v>1.57928E-4</v>
      </c>
      <c r="D109" s="252">
        <v>1.6092799999999999E-4</v>
      </c>
      <c r="E109" s="252">
        <v>1.6092799999999999E-4</v>
      </c>
      <c r="F109" s="252">
        <v>1.6092799999999999E-4</v>
      </c>
      <c r="G109" s="252">
        <v>1.6092799999999999E-4</v>
      </c>
      <c r="H109" s="252">
        <v>1.6092799999999999E-4</v>
      </c>
      <c r="I109" s="252">
        <v>1.6092799999999999E-4</v>
      </c>
      <c r="J109" s="252">
        <v>1.6452799999999999E-4</v>
      </c>
      <c r="K109" s="164"/>
      <c r="L109" s="164"/>
      <c r="M109" s="164"/>
    </row>
    <row r="110" spans="1:13" ht="13" outlineLevel="2" x14ac:dyDescent="0.3">
      <c r="A110" s="69" t="s">
        <v>45</v>
      </c>
      <c r="B110" s="56">
        <f t="shared" ref="B110:J110" si="20">SUM(B$111:B$111)</f>
        <v>2.9710928290000001E-2</v>
      </c>
      <c r="C110" s="56">
        <f t="shared" si="20"/>
        <v>2.9002459590000002E-2</v>
      </c>
      <c r="D110" s="56">
        <f t="shared" si="20"/>
        <v>3.2031220569999998E-2</v>
      </c>
      <c r="E110" s="56">
        <f t="shared" si="20"/>
        <v>3.327652431E-2</v>
      </c>
      <c r="F110" s="56">
        <f t="shared" si="20"/>
        <v>3.3021612530000001E-2</v>
      </c>
      <c r="G110" s="56">
        <f t="shared" si="20"/>
        <v>3.3364594470000002E-2</v>
      </c>
      <c r="H110" s="56">
        <f t="shared" si="20"/>
        <v>3.3552626000000002E-2</v>
      </c>
      <c r="I110" s="56">
        <f t="shared" si="20"/>
        <v>3.3963638359999999E-2</v>
      </c>
      <c r="J110" s="56">
        <f t="shared" si="20"/>
        <v>3.4810666359999999E-2</v>
      </c>
      <c r="K110" s="164"/>
      <c r="L110" s="164"/>
      <c r="M110" s="164"/>
    </row>
    <row r="111" spans="1:13" ht="13" outlineLevel="3" x14ac:dyDescent="0.3">
      <c r="A111" s="234" t="s">
        <v>52</v>
      </c>
      <c r="B111" s="252">
        <v>2.9710928290000001E-2</v>
      </c>
      <c r="C111" s="252">
        <v>2.9002459590000002E-2</v>
      </c>
      <c r="D111" s="252">
        <v>3.2031220569999998E-2</v>
      </c>
      <c r="E111" s="252">
        <v>3.327652431E-2</v>
      </c>
      <c r="F111" s="252">
        <v>3.3021612530000001E-2</v>
      </c>
      <c r="G111" s="252">
        <v>3.3364594470000002E-2</v>
      </c>
      <c r="H111" s="252">
        <v>3.3552626000000002E-2</v>
      </c>
      <c r="I111" s="252">
        <v>3.3963638359999999E-2</v>
      </c>
      <c r="J111" s="252">
        <v>3.4810666359999999E-2</v>
      </c>
      <c r="K111" s="164"/>
      <c r="L111" s="164"/>
      <c r="M111" s="164"/>
    </row>
    <row r="112" spans="1:13" ht="13" outlineLevel="2" x14ac:dyDescent="0.3">
      <c r="A112" s="69" t="s">
        <v>225</v>
      </c>
      <c r="B112" s="56">
        <f t="shared" ref="B112:J112" si="21">SUM(B$113:B$114)</f>
        <v>1.02193230805</v>
      </c>
      <c r="C112" s="56">
        <f t="shared" si="21"/>
        <v>1.02193230805</v>
      </c>
      <c r="D112" s="56">
        <f t="shared" si="21"/>
        <v>1.0182523080499999</v>
      </c>
      <c r="E112" s="56">
        <f t="shared" si="21"/>
        <v>1.0182523080499999</v>
      </c>
      <c r="F112" s="56">
        <f t="shared" si="21"/>
        <v>1.0182523080499999</v>
      </c>
      <c r="G112" s="56">
        <f t="shared" si="21"/>
        <v>1.01457230805</v>
      </c>
      <c r="H112" s="56">
        <f t="shared" si="21"/>
        <v>1.01457230805</v>
      </c>
      <c r="I112" s="56">
        <f t="shared" si="21"/>
        <v>1.01457230805</v>
      </c>
      <c r="J112" s="56">
        <f t="shared" si="21"/>
        <v>1.0108923080499999</v>
      </c>
      <c r="K112" s="164"/>
      <c r="L112" s="164"/>
      <c r="M112" s="164"/>
    </row>
    <row r="113" spans="1:13" ht="13" outlineLevel="3" x14ac:dyDescent="0.3">
      <c r="A113" s="234" t="s">
        <v>156</v>
      </c>
      <c r="B113" s="252">
        <v>0.19693230805</v>
      </c>
      <c r="C113" s="252">
        <v>0.19693230805</v>
      </c>
      <c r="D113" s="252">
        <v>0.19325230804999999</v>
      </c>
      <c r="E113" s="252">
        <v>0.19325230804999999</v>
      </c>
      <c r="F113" s="252">
        <v>0.19325230804999999</v>
      </c>
      <c r="G113" s="252">
        <v>0.18957230805</v>
      </c>
      <c r="H113" s="252">
        <v>0.18957230805</v>
      </c>
      <c r="I113" s="252">
        <v>0.18957230805</v>
      </c>
      <c r="J113" s="252">
        <v>0.18589230805000001</v>
      </c>
      <c r="K113" s="164"/>
      <c r="L113" s="164"/>
      <c r="M113" s="164"/>
    </row>
    <row r="114" spans="1:13" ht="13" outlineLevel="3" x14ac:dyDescent="0.3">
      <c r="A114" s="234" t="s">
        <v>122</v>
      </c>
      <c r="B114" s="252">
        <v>0.82499999999999996</v>
      </c>
      <c r="C114" s="252">
        <v>0.82499999999999996</v>
      </c>
      <c r="D114" s="252">
        <v>0.82499999999999996</v>
      </c>
      <c r="E114" s="252">
        <v>0.82499999999999996</v>
      </c>
      <c r="F114" s="252">
        <v>0.82499999999999996</v>
      </c>
      <c r="G114" s="252">
        <v>0.82499999999999996</v>
      </c>
      <c r="H114" s="252">
        <v>0.82499999999999996</v>
      </c>
      <c r="I114" s="252">
        <v>0.82499999999999996</v>
      </c>
      <c r="J114" s="252">
        <v>0.82499999999999996</v>
      </c>
      <c r="K114" s="164"/>
      <c r="L114" s="164"/>
      <c r="M114" s="164"/>
    </row>
    <row r="115" spans="1:13" ht="13" outlineLevel="2" x14ac:dyDescent="0.3">
      <c r="A115" s="69" t="s">
        <v>54</v>
      </c>
      <c r="B115" s="56">
        <f t="shared" ref="B115:J115" si="22">SUM(B$116:B$117)</f>
        <v>1.5249999999999999</v>
      </c>
      <c r="C115" s="56">
        <f t="shared" si="22"/>
        <v>1.5249999999999999</v>
      </c>
      <c r="D115" s="56">
        <f t="shared" si="22"/>
        <v>1.5249999999999999</v>
      </c>
      <c r="E115" s="56">
        <f t="shared" si="22"/>
        <v>1.5249999999999999</v>
      </c>
      <c r="F115" s="56">
        <f t="shared" si="22"/>
        <v>1.5249999999999999</v>
      </c>
      <c r="G115" s="56">
        <f t="shared" si="22"/>
        <v>1.5249999999999999</v>
      </c>
      <c r="H115" s="56">
        <f t="shared" si="22"/>
        <v>1.5249999999999999</v>
      </c>
      <c r="I115" s="56">
        <f t="shared" si="22"/>
        <v>1.5249999999999999</v>
      </c>
      <c r="J115" s="56">
        <f t="shared" si="22"/>
        <v>0.82499999999999996</v>
      </c>
      <c r="K115" s="164"/>
      <c r="L115" s="164"/>
      <c r="M115" s="164"/>
    </row>
    <row r="116" spans="1:13" ht="13" outlineLevel="3" x14ac:dyDescent="0.3">
      <c r="A116" s="234" t="s">
        <v>104</v>
      </c>
      <c r="B116" s="252">
        <v>0.7</v>
      </c>
      <c r="C116" s="252">
        <v>0.7</v>
      </c>
      <c r="D116" s="252">
        <v>0.7</v>
      </c>
      <c r="E116" s="252">
        <v>0.7</v>
      </c>
      <c r="F116" s="252">
        <v>0.7</v>
      </c>
      <c r="G116" s="252">
        <v>0.7</v>
      </c>
      <c r="H116" s="252">
        <v>0.7</v>
      </c>
      <c r="I116" s="252">
        <v>0.7</v>
      </c>
      <c r="J116" s="252">
        <v>0</v>
      </c>
      <c r="K116" s="164"/>
      <c r="L116" s="164"/>
      <c r="M116" s="164"/>
    </row>
    <row r="117" spans="1:13" ht="13" outlineLevel="3" x14ac:dyDescent="0.3">
      <c r="A117" s="234" t="s">
        <v>103</v>
      </c>
      <c r="B117" s="252">
        <v>0.82499999999999996</v>
      </c>
      <c r="C117" s="252">
        <v>0.82499999999999996</v>
      </c>
      <c r="D117" s="252">
        <v>0.82499999999999996</v>
      </c>
      <c r="E117" s="252">
        <v>0.82499999999999996</v>
      </c>
      <c r="F117" s="252">
        <v>0.82499999999999996</v>
      </c>
      <c r="G117" s="252">
        <v>0.82499999999999996</v>
      </c>
      <c r="H117" s="252">
        <v>0.82499999999999996</v>
      </c>
      <c r="I117" s="252">
        <v>0.82499999999999996</v>
      </c>
      <c r="J117" s="252">
        <v>0.82499999999999996</v>
      </c>
      <c r="K117" s="164"/>
      <c r="L117" s="164"/>
      <c r="M117" s="164"/>
    </row>
    <row r="118" spans="1:13" ht="13" outlineLevel="2" x14ac:dyDescent="0.3">
      <c r="A118" s="69" t="s">
        <v>180</v>
      </c>
      <c r="B118" s="56">
        <f t="shared" ref="B118:J118" si="23">SUM(B$119:B$119)</f>
        <v>0.10927014026</v>
      </c>
      <c r="C118" s="56">
        <f t="shared" si="23"/>
        <v>0.10831032356</v>
      </c>
      <c r="D118" s="56">
        <f t="shared" si="23"/>
        <v>0.10812138624000001</v>
      </c>
      <c r="E118" s="56">
        <f t="shared" si="23"/>
        <v>0.10783506897</v>
      </c>
      <c r="F118" s="56">
        <f t="shared" si="23"/>
        <v>0.10733665890999999</v>
      </c>
      <c r="G118" s="56">
        <f t="shared" si="23"/>
        <v>0.10779353781999999</v>
      </c>
      <c r="H118" s="56">
        <f t="shared" si="23"/>
        <v>0.10712615125</v>
      </c>
      <c r="I118" s="56">
        <f t="shared" si="23"/>
        <v>0.10819118963</v>
      </c>
      <c r="J118" s="56">
        <f t="shared" si="23"/>
        <v>0.10967213742</v>
      </c>
      <c r="K118" s="164"/>
      <c r="L118" s="164"/>
      <c r="M118" s="164"/>
    </row>
    <row r="119" spans="1:13" ht="13" outlineLevel="3" x14ac:dyDescent="0.3">
      <c r="A119" s="234" t="s">
        <v>150</v>
      </c>
      <c r="B119" s="252">
        <v>0.10927014026</v>
      </c>
      <c r="C119" s="252">
        <v>0.10831032356</v>
      </c>
      <c r="D119" s="252">
        <v>0.10812138624000001</v>
      </c>
      <c r="E119" s="252">
        <v>0.10783506897</v>
      </c>
      <c r="F119" s="252">
        <v>0.10733665890999999</v>
      </c>
      <c r="G119" s="252">
        <v>0.10779353781999999</v>
      </c>
      <c r="H119" s="252">
        <v>0.10712615125</v>
      </c>
      <c r="I119" s="252">
        <v>0.10819118963</v>
      </c>
      <c r="J119" s="252">
        <v>0.10967213742</v>
      </c>
      <c r="K119" s="164"/>
      <c r="L119" s="164"/>
      <c r="M119" s="164"/>
    </row>
    <row r="120" spans="1:13" x14ac:dyDescent="0.25">
      <c r="B120" s="205"/>
      <c r="C120" s="205"/>
      <c r="D120" s="205"/>
      <c r="E120" s="205"/>
      <c r="F120" s="205"/>
      <c r="G120" s="205"/>
      <c r="H120" s="205"/>
      <c r="I120" s="205"/>
      <c r="J120" s="205"/>
      <c r="K120" s="164"/>
      <c r="L120" s="164"/>
      <c r="M120" s="164"/>
    </row>
    <row r="121" spans="1:13" x14ac:dyDescent="0.25">
      <c r="B121" s="205"/>
      <c r="C121" s="205"/>
      <c r="D121" s="205"/>
      <c r="E121" s="205"/>
      <c r="F121" s="205"/>
      <c r="G121" s="205"/>
      <c r="H121" s="205"/>
      <c r="I121" s="205"/>
      <c r="J121" s="205"/>
      <c r="K121" s="164"/>
      <c r="L121" s="164"/>
      <c r="M121" s="164"/>
    </row>
    <row r="122" spans="1:13" x14ac:dyDescent="0.25">
      <c r="B122" s="205"/>
      <c r="C122" s="205"/>
      <c r="D122" s="205"/>
      <c r="E122" s="205"/>
      <c r="F122" s="205"/>
      <c r="G122" s="205"/>
      <c r="H122" s="205"/>
      <c r="I122" s="205"/>
      <c r="J122" s="205"/>
      <c r="K122" s="164"/>
      <c r="L122" s="164"/>
      <c r="M122" s="164"/>
    </row>
    <row r="123" spans="1:13" x14ac:dyDescent="0.25">
      <c r="B123" s="205"/>
      <c r="C123" s="205"/>
      <c r="D123" s="205"/>
      <c r="E123" s="205"/>
      <c r="F123" s="205"/>
      <c r="G123" s="205"/>
      <c r="H123" s="205"/>
      <c r="I123" s="205"/>
      <c r="J123" s="205"/>
      <c r="K123" s="164"/>
      <c r="L123" s="164"/>
      <c r="M123" s="164"/>
    </row>
    <row r="124" spans="1:13" x14ac:dyDescent="0.25">
      <c r="B124" s="205"/>
      <c r="C124" s="205"/>
      <c r="D124" s="205"/>
      <c r="E124" s="205"/>
      <c r="F124" s="205"/>
      <c r="G124" s="205"/>
      <c r="H124" s="205"/>
      <c r="I124" s="205"/>
      <c r="J124" s="205"/>
      <c r="K124" s="164"/>
      <c r="L124" s="164"/>
      <c r="M124" s="164"/>
    </row>
    <row r="125" spans="1:13" x14ac:dyDescent="0.25">
      <c r="B125" s="205"/>
      <c r="C125" s="205"/>
      <c r="D125" s="205"/>
      <c r="E125" s="205"/>
      <c r="F125" s="205"/>
      <c r="G125" s="205"/>
      <c r="H125" s="205"/>
      <c r="I125" s="205"/>
      <c r="J125" s="205"/>
      <c r="K125" s="164"/>
      <c r="L125" s="164"/>
      <c r="M125" s="164"/>
    </row>
    <row r="126" spans="1:13" x14ac:dyDescent="0.25">
      <c r="B126" s="205"/>
      <c r="C126" s="205"/>
      <c r="D126" s="205"/>
      <c r="E126" s="205"/>
      <c r="F126" s="205"/>
      <c r="G126" s="205"/>
      <c r="H126" s="205"/>
      <c r="I126" s="205"/>
      <c r="J126" s="205"/>
      <c r="K126" s="164"/>
      <c r="L126" s="164"/>
      <c r="M126" s="164"/>
    </row>
    <row r="127" spans="1:13" x14ac:dyDescent="0.25">
      <c r="B127" s="205"/>
      <c r="C127" s="205"/>
      <c r="D127" s="205"/>
      <c r="E127" s="205"/>
      <c r="F127" s="205"/>
      <c r="G127" s="205"/>
      <c r="H127" s="205"/>
      <c r="I127" s="205"/>
      <c r="J127" s="205"/>
      <c r="K127" s="164"/>
      <c r="L127" s="164"/>
      <c r="M127" s="164"/>
    </row>
    <row r="128" spans="1:13" x14ac:dyDescent="0.25">
      <c r="B128" s="205"/>
      <c r="C128" s="205"/>
      <c r="D128" s="205"/>
      <c r="E128" s="205"/>
      <c r="F128" s="205"/>
      <c r="G128" s="205"/>
      <c r="H128" s="205"/>
      <c r="I128" s="205"/>
      <c r="J128" s="205"/>
      <c r="K128" s="164"/>
      <c r="L128" s="164"/>
      <c r="M128" s="164"/>
    </row>
    <row r="129" spans="2:13" x14ac:dyDescent="0.25">
      <c r="B129" s="205"/>
      <c r="C129" s="205"/>
      <c r="D129" s="205"/>
      <c r="E129" s="205"/>
      <c r="F129" s="205"/>
      <c r="G129" s="205"/>
      <c r="H129" s="205"/>
      <c r="I129" s="205"/>
      <c r="J129" s="205"/>
      <c r="K129" s="164"/>
      <c r="L129" s="164"/>
      <c r="M129" s="164"/>
    </row>
    <row r="130" spans="2:13" x14ac:dyDescent="0.25">
      <c r="B130" s="205"/>
      <c r="C130" s="205"/>
      <c r="D130" s="205"/>
      <c r="E130" s="205"/>
      <c r="F130" s="205"/>
      <c r="G130" s="205"/>
      <c r="H130" s="205"/>
      <c r="I130" s="205"/>
      <c r="J130" s="205"/>
      <c r="K130" s="164"/>
      <c r="L130" s="164"/>
      <c r="M130" s="164"/>
    </row>
    <row r="131" spans="2:13" x14ac:dyDescent="0.25">
      <c r="B131" s="205"/>
      <c r="C131" s="205"/>
      <c r="D131" s="205"/>
      <c r="E131" s="205"/>
      <c r="F131" s="205"/>
      <c r="G131" s="205"/>
      <c r="H131" s="205"/>
      <c r="I131" s="205"/>
      <c r="J131" s="205"/>
      <c r="K131" s="164"/>
      <c r="L131" s="164"/>
      <c r="M131" s="164"/>
    </row>
    <row r="132" spans="2:13" x14ac:dyDescent="0.25">
      <c r="B132" s="205"/>
      <c r="C132" s="205"/>
      <c r="D132" s="205"/>
      <c r="E132" s="205"/>
      <c r="F132" s="205"/>
      <c r="G132" s="205"/>
      <c r="H132" s="205"/>
      <c r="I132" s="205"/>
      <c r="J132" s="205"/>
      <c r="K132" s="164"/>
      <c r="L132" s="164"/>
      <c r="M132" s="164"/>
    </row>
    <row r="133" spans="2:13" x14ac:dyDescent="0.25">
      <c r="B133" s="205"/>
      <c r="C133" s="205"/>
      <c r="D133" s="205"/>
      <c r="E133" s="205"/>
      <c r="F133" s="205"/>
      <c r="G133" s="205"/>
      <c r="H133" s="205"/>
      <c r="I133" s="205"/>
      <c r="J133" s="205"/>
      <c r="K133" s="164"/>
      <c r="L133" s="164"/>
      <c r="M133" s="164"/>
    </row>
    <row r="134" spans="2:13" x14ac:dyDescent="0.25">
      <c r="B134" s="205"/>
      <c r="C134" s="205"/>
      <c r="D134" s="205"/>
      <c r="E134" s="205"/>
      <c r="F134" s="205"/>
      <c r="G134" s="205"/>
      <c r="H134" s="205"/>
      <c r="I134" s="205"/>
      <c r="J134" s="205"/>
      <c r="K134" s="164"/>
      <c r="L134" s="164"/>
      <c r="M134" s="164"/>
    </row>
    <row r="135" spans="2:13" x14ac:dyDescent="0.25">
      <c r="B135" s="205"/>
      <c r="C135" s="205"/>
      <c r="D135" s="205"/>
      <c r="E135" s="205"/>
      <c r="F135" s="205"/>
      <c r="G135" s="205"/>
      <c r="H135" s="205"/>
      <c r="I135" s="205"/>
      <c r="J135" s="205"/>
      <c r="K135" s="164"/>
      <c r="L135" s="164"/>
      <c r="M135" s="164"/>
    </row>
    <row r="136" spans="2:13" x14ac:dyDescent="0.25">
      <c r="B136" s="205"/>
      <c r="C136" s="205"/>
      <c r="D136" s="205"/>
      <c r="E136" s="205"/>
      <c r="F136" s="205"/>
      <c r="G136" s="205"/>
      <c r="H136" s="205"/>
      <c r="I136" s="205"/>
      <c r="J136" s="205"/>
      <c r="K136" s="164"/>
      <c r="L136" s="164"/>
      <c r="M136" s="164"/>
    </row>
    <row r="137" spans="2:13" x14ac:dyDescent="0.25">
      <c r="B137" s="205"/>
      <c r="C137" s="205"/>
      <c r="D137" s="205"/>
      <c r="E137" s="205"/>
      <c r="F137" s="205"/>
      <c r="G137" s="205"/>
      <c r="H137" s="205"/>
      <c r="I137" s="205"/>
      <c r="J137" s="205"/>
      <c r="K137" s="164"/>
      <c r="L137" s="164"/>
      <c r="M137" s="164"/>
    </row>
    <row r="138" spans="2:13" x14ac:dyDescent="0.25">
      <c r="B138" s="205"/>
      <c r="C138" s="205"/>
      <c r="D138" s="205"/>
      <c r="E138" s="205"/>
      <c r="F138" s="205"/>
      <c r="G138" s="205"/>
      <c r="H138" s="205"/>
      <c r="I138" s="205"/>
      <c r="J138" s="205"/>
      <c r="K138" s="164"/>
      <c r="L138" s="164"/>
      <c r="M138" s="164"/>
    </row>
    <row r="139" spans="2:13" x14ac:dyDescent="0.25">
      <c r="B139" s="205"/>
      <c r="C139" s="205"/>
      <c r="D139" s="205"/>
      <c r="E139" s="205"/>
      <c r="F139" s="205"/>
      <c r="G139" s="205"/>
      <c r="H139" s="205"/>
      <c r="I139" s="205"/>
      <c r="J139" s="205"/>
      <c r="K139" s="164"/>
      <c r="L139" s="164"/>
      <c r="M139" s="164"/>
    </row>
    <row r="140" spans="2:13" x14ac:dyDescent="0.25">
      <c r="B140" s="205"/>
      <c r="C140" s="205"/>
      <c r="D140" s="205"/>
      <c r="E140" s="205"/>
      <c r="F140" s="205"/>
      <c r="G140" s="205"/>
      <c r="H140" s="205"/>
      <c r="I140" s="205"/>
      <c r="J140" s="205"/>
      <c r="K140" s="164"/>
      <c r="L140" s="164"/>
      <c r="M140" s="164"/>
    </row>
    <row r="141" spans="2:13" x14ac:dyDescent="0.25">
      <c r="B141" s="205"/>
      <c r="C141" s="205"/>
      <c r="D141" s="205"/>
      <c r="E141" s="205"/>
      <c r="F141" s="205"/>
      <c r="G141" s="205"/>
      <c r="H141" s="205"/>
      <c r="I141" s="205"/>
      <c r="J141" s="205"/>
      <c r="K141" s="164"/>
      <c r="L141" s="164"/>
      <c r="M141" s="164"/>
    </row>
    <row r="142" spans="2:13" x14ac:dyDescent="0.25">
      <c r="B142" s="205"/>
      <c r="C142" s="205"/>
      <c r="D142" s="205"/>
      <c r="E142" s="205"/>
      <c r="F142" s="205"/>
      <c r="G142" s="205"/>
      <c r="H142" s="205"/>
      <c r="I142" s="205"/>
      <c r="J142" s="205"/>
      <c r="K142" s="164"/>
      <c r="L142" s="164"/>
      <c r="M142" s="164"/>
    </row>
    <row r="143" spans="2:13" x14ac:dyDescent="0.25">
      <c r="B143" s="205"/>
      <c r="C143" s="205"/>
      <c r="D143" s="205"/>
      <c r="E143" s="205"/>
      <c r="F143" s="205"/>
      <c r="G143" s="205"/>
      <c r="H143" s="205"/>
      <c r="I143" s="205"/>
      <c r="J143" s="205"/>
      <c r="K143" s="164"/>
      <c r="L143" s="164"/>
      <c r="M143" s="164"/>
    </row>
    <row r="144" spans="2:13" x14ac:dyDescent="0.25">
      <c r="B144" s="205"/>
      <c r="C144" s="205"/>
      <c r="D144" s="205"/>
      <c r="E144" s="205"/>
      <c r="F144" s="205"/>
      <c r="G144" s="205"/>
      <c r="H144" s="205"/>
      <c r="I144" s="205"/>
      <c r="J144" s="205"/>
      <c r="K144" s="164"/>
      <c r="L144" s="164"/>
      <c r="M144" s="164"/>
    </row>
    <row r="145" spans="2:13" x14ac:dyDescent="0.25">
      <c r="B145" s="205"/>
      <c r="C145" s="205"/>
      <c r="D145" s="205"/>
      <c r="E145" s="205"/>
      <c r="F145" s="205"/>
      <c r="G145" s="205"/>
      <c r="H145" s="205"/>
      <c r="I145" s="205"/>
      <c r="J145" s="205"/>
      <c r="K145" s="164"/>
      <c r="L145" s="164"/>
      <c r="M145" s="164"/>
    </row>
    <row r="146" spans="2:13" x14ac:dyDescent="0.25">
      <c r="B146" s="205"/>
      <c r="C146" s="205"/>
      <c r="D146" s="205"/>
      <c r="E146" s="205"/>
      <c r="F146" s="205"/>
      <c r="G146" s="205"/>
      <c r="H146" s="205"/>
      <c r="I146" s="205"/>
      <c r="J146" s="205"/>
      <c r="K146" s="164"/>
      <c r="L146" s="164"/>
      <c r="M146" s="164"/>
    </row>
    <row r="147" spans="2:13" x14ac:dyDescent="0.25">
      <c r="B147" s="205"/>
      <c r="C147" s="205"/>
      <c r="D147" s="205"/>
      <c r="E147" s="205"/>
      <c r="F147" s="205"/>
      <c r="G147" s="205"/>
      <c r="H147" s="205"/>
      <c r="I147" s="205"/>
      <c r="J147" s="205"/>
      <c r="K147" s="164"/>
      <c r="L147" s="164"/>
      <c r="M147" s="164"/>
    </row>
    <row r="148" spans="2:13" x14ac:dyDescent="0.25">
      <c r="B148" s="205"/>
      <c r="C148" s="205"/>
      <c r="D148" s="205"/>
      <c r="E148" s="205"/>
      <c r="F148" s="205"/>
      <c r="G148" s="205"/>
      <c r="H148" s="205"/>
      <c r="I148" s="205"/>
      <c r="J148" s="205"/>
      <c r="K148" s="164"/>
      <c r="L148" s="164"/>
      <c r="M148" s="164"/>
    </row>
    <row r="149" spans="2:13" x14ac:dyDescent="0.25">
      <c r="B149" s="205"/>
      <c r="C149" s="205"/>
      <c r="D149" s="205"/>
      <c r="E149" s="205"/>
      <c r="F149" s="205"/>
      <c r="G149" s="205"/>
      <c r="H149" s="205"/>
      <c r="I149" s="205"/>
      <c r="J149" s="205"/>
      <c r="K149" s="164"/>
      <c r="L149" s="164"/>
      <c r="M149" s="164"/>
    </row>
    <row r="150" spans="2:13" x14ac:dyDescent="0.25">
      <c r="B150" s="205"/>
      <c r="C150" s="205"/>
      <c r="D150" s="205"/>
      <c r="E150" s="205"/>
      <c r="F150" s="205"/>
      <c r="G150" s="205"/>
      <c r="H150" s="205"/>
      <c r="I150" s="205"/>
      <c r="J150" s="205"/>
      <c r="K150" s="164"/>
      <c r="L150" s="164"/>
      <c r="M150" s="164"/>
    </row>
    <row r="151" spans="2:13" x14ac:dyDescent="0.25">
      <c r="B151" s="205"/>
      <c r="C151" s="205"/>
      <c r="D151" s="205"/>
      <c r="E151" s="205"/>
      <c r="F151" s="205"/>
      <c r="G151" s="205"/>
      <c r="H151" s="205"/>
      <c r="I151" s="205"/>
      <c r="J151" s="205"/>
      <c r="K151" s="164"/>
      <c r="L151" s="164"/>
      <c r="M151" s="164"/>
    </row>
    <row r="152" spans="2:13" x14ac:dyDescent="0.25">
      <c r="B152" s="205"/>
      <c r="C152" s="205"/>
      <c r="D152" s="205"/>
      <c r="E152" s="205"/>
      <c r="F152" s="205"/>
      <c r="G152" s="205"/>
      <c r="H152" s="205"/>
      <c r="I152" s="205"/>
      <c r="J152" s="205"/>
      <c r="K152" s="164"/>
      <c r="L152" s="164"/>
      <c r="M152" s="164"/>
    </row>
    <row r="153" spans="2:13" x14ac:dyDescent="0.25">
      <c r="B153" s="205"/>
      <c r="C153" s="205"/>
      <c r="D153" s="205"/>
      <c r="E153" s="205"/>
      <c r="F153" s="205"/>
      <c r="G153" s="205"/>
      <c r="H153" s="205"/>
      <c r="I153" s="205"/>
      <c r="J153" s="205"/>
      <c r="K153" s="164"/>
      <c r="L153" s="164"/>
      <c r="M153" s="164"/>
    </row>
    <row r="154" spans="2:13" x14ac:dyDescent="0.25">
      <c r="B154" s="205"/>
      <c r="C154" s="205"/>
      <c r="D154" s="205"/>
      <c r="E154" s="205"/>
      <c r="F154" s="205"/>
      <c r="G154" s="205"/>
      <c r="H154" s="205"/>
      <c r="I154" s="205"/>
      <c r="J154" s="205"/>
      <c r="K154" s="164"/>
      <c r="L154" s="164"/>
      <c r="M154" s="164"/>
    </row>
    <row r="155" spans="2:13" x14ac:dyDescent="0.25">
      <c r="B155" s="205"/>
      <c r="C155" s="205"/>
      <c r="D155" s="205"/>
      <c r="E155" s="205"/>
      <c r="F155" s="205"/>
      <c r="G155" s="205"/>
      <c r="H155" s="205"/>
      <c r="I155" s="205"/>
      <c r="J155" s="205"/>
      <c r="K155" s="164"/>
      <c r="L155" s="164"/>
      <c r="M155" s="164"/>
    </row>
    <row r="156" spans="2:13" x14ac:dyDescent="0.25">
      <c r="B156" s="205"/>
      <c r="C156" s="205"/>
      <c r="D156" s="205"/>
      <c r="E156" s="205"/>
      <c r="F156" s="205"/>
      <c r="G156" s="205"/>
      <c r="H156" s="205"/>
      <c r="I156" s="205"/>
      <c r="J156" s="205"/>
      <c r="K156" s="164"/>
      <c r="L156" s="164"/>
      <c r="M156" s="164"/>
    </row>
    <row r="157" spans="2:13" x14ac:dyDescent="0.25">
      <c r="B157" s="205"/>
      <c r="C157" s="205"/>
      <c r="D157" s="205"/>
      <c r="E157" s="205"/>
      <c r="F157" s="205"/>
      <c r="G157" s="205"/>
      <c r="H157" s="205"/>
      <c r="I157" s="205"/>
      <c r="J157" s="205"/>
      <c r="K157" s="164"/>
      <c r="L157" s="164"/>
      <c r="M157" s="164"/>
    </row>
    <row r="158" spans="2:13" x14ac:dyDescent="0.25">
      <c r="B158" s="205"/>
      <c r="C158" s="205"/>
      <c r="D158" s="205"/>
      <c r="E158" s="205"/>
      <c r="F158" s="205"/>
      <c r="G158" s="205"/>
      <c r="H158" s="205"/>
      <c r="I158" s="205"/>
      <c r="J158" s="205"/>
      <c r="K158" s="164"/>
      <c r="L158" s="164"/>
      <c r="M158" s="164"/>
    </row>
    <row r="159" spans="2:13" x14ac:dyDescent="0.25">
      <c r="B159" s="205"/>
      <c r="C159" s="205"/>
      <c r="D159" s="205"/>
      <c r="E159" s="205"/>
      <c r="F159" s="205"/>
      <c r="G159" s="205"/>
      <c r="H159" s="205"/>
      <c r="I159" s="205"/>
      <c r="J159" s="205"/>
      <c r="K159" s="164"/>
      <c r="L159" s="164"/>
      <c r="M159" s="164"/>
    </row>
    <row r="160" spans="2:13" x14ac:dyDescent="0.25">
      <c r="B160" s="205"/>
      <c r="C160" s="205"/>
      <c r="D160" s="205"/>
      <c r="E160" s="205"/>
      <c r="F160" s="205"/>
      <c r="G160" s="205"/>
      <c r="H160" s="205"/>
      <c r="I160" s="205"/>
      <c r="J160" s="205"/>
      <c r="K160" s="164"/>
      <c r="L160" s="164"/>
      <c r="M160" s="164"/>
    </row>
    <row r="161" spans="2:13" x14ac:dyDescent="0.25">
      <c r="B161" s="205"/>
      <c r="C161" s="205"/>
      <c r="D161" s="205"/>
      <c r="E161" s="205"/>
      <c r="F161" s="205"/>
      <c r="G161" s="205"/>
      <c r="H161" s="205"/>
      <c r="I161" s="205"/>
      <c r="J161" s="205"/>
      <c r="K161" s="164"/>
      <c r="L161" s="164"/>
      <c r="M161" s="164"/>
    </row>
    <row r="162" spans="2:13" x14ac:dyDescent="0.25">
      <c r="B162" s="205"/>
      <c r="C162" s="205"/>
      <c r="D162" s="205"/>
      <c r="E162" s="205"/>
      <c r="F162" s="205"/>
      <c r="G162" s="205"/>
      <c r="H162" s="205"/>
      <c r="I162" s="205"/>
      <c r="J162" s="205"/>
      <c r="K162" s="164"/>
      <c r="L162" s="164"/>
      <c r="M162" s="164"/>
    </row>
    <row r="163" spans="2:13" x14ac:dyDescent="0.25">
      <c r="B163" s="205"/>
      <c r="C163" s="205"/>
      <c r="D163" s="205"/>
      <c r="E163" s="205"/>
      <c r="F163" s="205"/>
      <c r="G163" s="205"/>
      <c r="H163" s="205"/>
      <c r="I163" s="205"/>
      <c r="J163" s="205"/>
      <c r="K163" s="164"/>
      <c r="L163" s="164"/>
      <c r="M163" s="164"/>
    </row>
    <row r="164" spans="2:13" x14ac:dyDescent="0.25">
      <c r="B164" s="205"/>
      <c r="C164" s="205"/>
      <c r="D164" s="205"/>
      <c r="E164" s="205"/>
      <c r="F164" s="205"/>
      <c r="G164" s="205"/>
      <c r="H164" s="205"/>
      <c r="I164" s="205"/>
      <c r="J164" s="205"/>
      <c r="K164" s="164"/>
      <c r="L164" s="164"/>
      <c r="M164" s="164"/>
    </row>
    <row r="165" spans="2:13" x14ac:dyDescent="0.25">
      <c r="B165" s="205"/>
      <c r="C165" s="205"/>
      <c r="D165" s="205"/>
      <c r="E165" s="205"/>
      <c r="F165" s="205"/>
      <c r="G165" s="205"/>
      <c r="H165" s="205"/>
      <c r="I165" s="205"/>
      <c r="J165" s="205"/>
      <c r="K165" s="164"/>
      <c r="L165" s="164"/>
      <c r="M165" s="164"/>
    </row>
    <row r="166" spans="2:13" x14ac:dyDescent="0.25">
      <c r="B166" s="205"/>
      <c r="C166" s="205"/>
      <c r="D166" s="205"/>
      <c r="E166" s="205"/>
      <c r="F166" s="205"/>
      <c r="G166" s="205"/>
      <c r="H166" s="205"/>
      <c r="I166" s="205"/>
      <c r="J166" s="205"/>
      <c r="K166" s="164"/>
      <c r="L166" s="164"/>
      <c r="M166" s="164"/>
    </row>
    <row r="167" spans="2:13" x14ac:dyDescent="0.25">
      <c r="B167" s="205"/>
      <c r="C167" s="205"/>
      <c r="D167" s="205"/>
      <c r="E167" s="205"/>
      <c r="F167" s="205"/>
      <c r="G167" s="205"/>
      <c r="H167" s="205"/>
      <c r="I167" s="205"/>
      <c r="J167" s="205"/>
      <c r="K167" s="164"/>
      <c r="L167" s="164"/>
      <c r="M167" s="164"/>
    </row>
    <row r="168" spans="2:13" x14ac:dyDescent="0.25">
      <c r="B168" s="205"/>
      <c r="C168" s="205"/>
      <c r="D168" s="205"/>
      <c r="E168" s="205"/>
      <c r="F168" s="205"/>
      <c r="G168" s="205"/>
      <c r="H168" s="205"/>
      <c r="I168" s="205"/>
      <c r="J168" s="205"/>
      <c r="K168" s="164"/>
      <c r="L168" s="164"/>
      <c r="M168" s="164"/>
    </row>
    <row r="169" spans="2:13" x14ac:dyDescent="0.25">
      <c r="B169" s="205"/>
      <c r="C169" s="205"/>
      <c r="D169" s="205"/>
      <c r="E169" s="205"/>
      <c r="F169" s="205"/>
      <c r="G169" s="205"/>
      <c r="H169" s="205"/>
      <c r="I169" s="205"/>
      <c r="J169" s="205"/>
      <c r="K169" s="164"/>
      <c r="L169" s="164"/>
      <c r="M169" s="164"/>
    </row>
    <row r="170" spans="2:13" x14ac:dyDescent="0.25">
      <c r="B170" s="205"/>
      <c r="C170" s="205"/>
      <c r="D170" s="205"/>
      <c r="E170" s="205"/>
      <c r="F170" s="205"/>
      <c r="G170" s="205"/>
      <c r="H170" s="205"/>
      <c r="I170" s="205"/>
      <c r="J170" s="205"/>
      <c r="K170" s="164"/>
      <c r="L170" s="164"/>
      <c r="M170" s="164"/>
    </row>
    <row r="171" spans="2:13" x14ac:dyDescent="0.25">
      <c r="B171" s="205"/>
      <c r="C171" s="205"/>
      <c r="D171" s="205"/>
      <c r="E171" s="205"/>
      <c r="F171" s="205"/>
      <c r="G171" s="205"/>
      <c r="H171" s="205"/>
      <c r="I171" s="205"/>
      <c r="J171" s="205"/>
      <c r="K171" s="164"/>
      <c r="L171" s="164"/>
      <c r="M171" s="164"/>
    </row>
    <row r="172" spans="2:13" x14ac:dyDescent="0.25">
      <c r="B172" s="205"/>
      <c r="C172" s="205"/>
      <c r="D172" s="205"/>
      <c r="E172" s="205"/>
      <c r="F172" s="205"/>
      <c r="G172" s="205"/>
      <c r="H172" s="205"/>
      <c r="I172" s="205"/>
      <c r="J172" s="205"/>
      <c r="K172" s="164"/>
      <c r="L172" s="164"/>
      <c r="M172" s="164"/>
    </row>
    <row r="173" spans="2:13" x14ac:dyDescent="0.25">
      <c r="B173" s="205"/>
      <c r="C173" s="205"/>
      <c r="D173" s="205"/>
      <c r="E173" s="205"/>
      <c r="F173" s="205"/>
      <c r="G173" s="205"/>
      <c r="H173" s="205"/>
      <c r="I173" s="205"/>
      <c r="J173" s="205"/>
      <c r="K173" s="164"/>
      <c r="L173" s="164"/>
      <c r="M173" s="164"/>
    </row>
    <row r="174" spans="2:13" x14ac:dyDescent="0.25">
      <c r="B174" s="205"/>
      <c r="C174" s="205"/>
      <c r="D174" s="205"/>
      <c r="E174" s="205"/>
      <c r="F174" s="205"/>
      <c r="G174" s="205"/>
      <c r="H174" s="205"/>
      <c r="I174" s="205"/>
      <c r="J174" s="205"/>
      <c r="K174" s="164"/>
      <c r="L174" s="164"/>
      <c r="M174" s="164"/>
    </row>
    <row r="175" spans="2:13" x14ac:dyDescent="0.25">
      <c r="B175" s="205"/>
      <c r="C175" s="205"/>
      <c r="D175" s="205"/>
      <c r="E175" s="205"/>
      <c r="F175" s="205"/>
      <c r="G175" s="205"/>
      <c r="H175" s="205"/>
      <c r="I175" s="205"/>
      <c r="J175" s="205"/>
      <c r="K175" s="164"/>
      <c r="L175" s="164"/>
      <c r="M175" s="164"/>
    </row>
    <row r="176" spans="2:13" x14ac:dyDescent="0.25">
      <c r="B176" s="205"/>
      <c r="C176" s="205"/>
      <c r="D176" s="205"/>
      <c r="E176" s="205"/>
      <c r="F176" s="205"/>
      <c r="G176" s="205"/>
      <c r="H176" s="205"/>
      <c r="I176" s="205"/>
      <c r="J176" s="205"/>
      <c r="K176" s="164"/>
      <c r="L176" s="164"/>
      <c r="M176" s="164"/>
    </row>
    <row r="177" spans="2:13" x14ac:dyDescent="0.25">
      <c r="B177" s="205"/>
      <c r="C177" s="205"/>
      <c r="D177" s="205"/>
      <c r="E177" s="205"/>
      <c r="F177" s="205"/>
      <c r="G177" s="205"/>
      <c r="H177" s="205"/>
      <c r="I177" s="205"/>
      <c r="J177" s="205"/>
      <c r="K177" s="164"/>
      <c r="L177" s="164"/>
      <c r="M177" s="164"/>
    </row>
    <row r="178" spans="2:13" x14ac:dyDescent="0.25">
      <c r="B178" s="205"/>
      <c r="C178" s="205"/>
      <c r="D178" s="205"/>
      <c r="E178" s="205"/>
      <c r="F178" s="205"/>
      <c r="G178" s="205"/>
      <c r="H178" s="205"/>
      <c r="I178" s="205"/>
      <c r="J178" s="205"/>
      <c r="K178" s="164"/>
      <c r="L178" s="164"/>
      <c r="M178" s="164"/>
    </row>
    <row r="179" spans="2:13" x14ac:dyDescent="0.25">
      <c r="B179" s="205"/>
      <c r="C179" s="205"/>
      <c r="D179" s="205"/>
      <c r="E179" s="205"/>
      <c r="F179" s="205"/>
      <c r="G179" s="205"/>
      <c r="H179" s="205"/>
      <c r="I179" s="205"/>
      <c r="J179" s="205"/>
      <c r="K179" s="164"/>
      <c r="L179" s="164"/>
      <c r="M179" s="164"/>
    </row>
    <row r="180" spans="2:13" x14ac:dyDescent="0.25">
      <c r="B180" s="205"/>
      <c r="C180" s="205"/>
      <c r="D180" s="205"/>
      <c r="E180" s="205"/>
      <c r="F180" s="205"/>
      <c r="G180" s="205"/>
      <c r="H180" s="205"/>
      <c r="I180" s="205"/>
      <c r="J180" s="205"/>
      <c r="K180" s="164"/>
      <c r="L180" s="164"/>
      <c r="M180" s="164"/>
    </row>
  </sheetData>
  <mergeCells count="1">
    <mergeCell ref="A2:J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indexed="57"/>
    <outlinePr applyStyles="1" summaryBelow="0"/>
    <pageSetUpPr fitToPage="1"/>
  </sheetPr>
  <dimension ref="A2:M247"/>
  <sheetViews>
    <sheetView workbookViewId="0">
      <selection activeCell="B25" sqref="B25"/>
    </sheetView>
  </sheetViews>
  <sheetFormatPr defaultColWidth="9.1796875" defaultRowHeight="13" x14ac:dyDescent="0.3"/>
  <cols>
    <col min="1" max="1" width="52.7265625" style="150" bestFit="1" customWidth="1"/>
    <col min="2" max="10" width="15.1796875" style="150" customWidth="1"/>
    <col min="11" max="16384" width="9.1796875" style="150"/>
  </cols>
  <sheetData>
    <row r="2" spans="1:13" ht="18.5" x14ac:dyDescent="0.3">
      <c r="A2" s="5" t="s">
        <v>111</v>
      </c>
      <c r="B2" s="5"/>
      <c r="C2" s="5"/>
      <c r="D2" s="5"/>
      <c r="E2" s="5"/>
      <c r="F2" s="5"/>
      <c r="G2" s="5"/>
      <c r="H2" s="5"/>
      <c r="I2" s="5"/>
      <c r="J2" s="5"/>
      <c r="K2" s="137"/>
      <c r="L2" s="137"/>
      <c r="M2" s="137"/>
    </row>
    <row r="3" spans="1:13" x14ac:dyDescent="0.3">
      <c r="A3" s="121"/>
    </row>
    <row r="4" spans="1:13" s="140" customFormat="1" x14ac:dyDescent="0.3">
      <c r="A4" s="6" t="str">
        <f>$A$2 &amp; " (" &amp;J4 &amp; ")"</f>
        <v>Державний та гарантований державою борг України за поточний рік (млрд. грн)</v>
      </c>
      <c r="J4" s="140" t="str">
        <f>VALUAH</f>
        <v>млрд. грн</v>
      </c>
    </row>
    <row r="5" spans="1:13" s="111" customFormat="1" x14ac:dyDescent="0.25">
      <c r="A5" s="126"/>
      <c r="B5" s="257">
        <v>45291</v>
      </c>
      <c r="C5" s="257">
        <v>45322</v>
      </c>
      <c r="D5" s="257">
        <v>45351</v>
      </c>
      <c r="E5" s="257">
        <v>45382</v>
      </c>
      <c r="F5" s="257">
        <v>45412</v>
      </c>
      <c r="G5" s="257">
        <v>45443</v>
      </c>
      <c r="H5" s="257">
        <v>45473</v>
      </c>
      <c r="I5" s="257">
        <v>45504</v>
      </c>
      <c r="J5" s="201">
        <v>45535</v>
      </c>
    </row>
    <row r="6" spans="1:13" s="130" customFormat="1" x14ac:dyDescent="0.25">
      <c r="A6" s="220" t="s">
        <v>155</v>
      </c>
      <c r="B6" s="157">
        <f t="shared" ref="B6:J6" si="0">SUM(B7:B8)</f>
        <v>5519.5057194944002</v>
      </c>
      <c r="C6" s="157">
        <f t="shared" si="0"/>
        <v>5487.91750246027</v>
      </c>
      <c r="D6" s="157">
        <f t="shared" si="0"/>
        <v>5489.9451869411205</v>
      </c>
      <c r="E6" s="157">
        <f t="shared" si="0"/>
        <v>5924.2538039275996</v>
      </c>
      <c r="F6" s="157">
        <f t="shared" si="0"/>
        <v>6010.58517705345</v>
      </c>
      <c r="G6" s="157">
        <f t="shared" si="0"/>
        <v>6115.26354220139</v>
      </c>
      <c r="H6" s="157">
        <f t="shared" si="0"/>
        <v>6167.9268968383894</v>
      </c>
      <c r="I6" s="157">
        <f t="shared" si="0"/>
        <v>6373.8480492615199</v>
      </c>
      <c r="J6" s="157">
        <f t="shared" si="0"/>
        <v>6371.6876154330603</v>
      </c>
    </row>
    <row r="7" spans="1:13" s="160" customFormat="1" x14ac:dyDescent="0.3">
      <c r="A7" s="202" t="s">
        <v>51</v>
      </c>
      <c r="B7" s="206">
        <v>1656.49630379928</v>
      </c>
      <c r="C7" s="206">
        <v>1670.3974646002</v>
      </c>
      <c r="D7" s="206">
        <v>1665.38393269278</v>
      </c>
      <c r="E7" s="206">
        <v>1684.7276228201199</v>
      </c>
      <c r="F7" s="206">
        <v>1711.6649011664399</v>
      </c>
      <c r="G7" s="206">
        <v>1705.1476223949201</v>
      </c>
      <c r="H7" s="206">
        <v>1711.59490621538</v>
      </c>
      <c r="I7" s="206">
        <v>1740.7725892068099</v>
      </c>
      <c r="J7" s="252">
        <v>1750.4719266997499</v>
      </c>
    </row>
    <row r="8" spans="1:13" s="160" customFormat="1" x14ac:dyDescent="0.3">
      <c r="A8" s="202" t="s">
        <v>62</v>
      </c>
      <c r="B8" s="206">
        <v>3863.00941569512</v>
      </c>
      <c r="C8" s="206">
        <v>3817.5200378600698</v>
      </c>
      <c r="D8" s="206">
        <v>3824.56125424834</v>
      </c>
      <c r="E8" s="206">
        <v>4239.5261811074797</v>
      </c>
      <c r="F8" s="206">
        <v>4298.9202758870097</v>
      </c>
      <c r="G8" s="206">
        <v>4410.1159198064697</v>
      </c>
      <c r="H8" s="206">
        <v>4456.3319906230099</v>
      </c>
      <c r="I8" s="206">
        <v>4633.0754600547098</v>
      </c>
      <c r="J8" s="252">
        <v>4621.2156887333103</v>
      </c>
    </row>
    <row r="9" spans="1:13" x14ac:dyDescent="0.3">
      <c r="B9" s="137"/>
      <c r="C9" s="137"/>
      <c r="D9" s="137"/>
      <c r="E9" s="137"/>
      <c r="F9" s="137"/>
      <c r="G9" s="137"/>
      <c r="H9" s="137"/>
      <c r="I9" s="137"/>
      <c r="J9" s="137"/>
      <c r="K9" s="137"/>
    </row>
    <row r="10" spans="1:13" x14ac:dyDescent="0.3">
      <c r="A10" s="6" t="str">
        <f>$A$2 &amp; " (" &amp;J10 &amp; ")"</f>
        <v>Державний та гарантований державою борг України за поточний рік (млрд. дол. США)</v>
      </c>
      <c r="B10" s="137"/>
      <c r="C10" s="137"/>
      <c r="D10" s="137"/>
      <c r="E10" s="137"/>
      <c r="F10" s="137"/>
      <c r="G10" s="137"/>
      <c r="H10" s="137"/>
      <c r="I10" s="137"/>
      <c r="J10" s="140" t="str">
        <f>VALUSD</f>
        <v>млрд. дол. США</v>
      </c>
      <c r="K10" s="137"/>
    </row>
    <row r="11" spans="1:13" s="215" customFormat="1" x14ac:dyDescent="0.3">
      <c r="A11" s="126"/>
      <c r="B11" s="257">
        <v>45291</v>
      </c>
      <c r="C11" s="257">
        <v>45322</v>
      </c>
      <c r="D11" s="257">
        <v>45351</v>
      </c>
      <c r="E11" s="257">
        <v>45382</v>
      </c>
      <c r="F11" s="257">
        <v>45412</v>
      </c>
      <c r="G11" s="257">
        <v>45443</v>
      </c>
      <c r="H11" s="257">
        <v>45473</v>
      </c>
      <c r="I11" s="257">
        <v>45504</v>
      </c>
      <c r="J11" s="201">
        <v>45535</v>
      </c>
      <c r="K11" s="111"/>
      <c r="L11" s="111"/>
      <c r="M11" s="111"/>
    </row>
    <row r="12" spans="1:13" s="238" customFormat="1" x14ac:dyDescent="0.3">
      <c r="A12" s="220" t="s">
        <v>155</v>
      </c>
      <c r="B12" s="157">
        <f t="shared" ref="B12:J12" si="1">SUM(B13:B14)</f>
        <v>145.31745543965999</v>
      </c>
      <c r="C12" s="157">
        <f t="shared" si="1"/>
        <v>144.89704188175</v>
      </c>
      <c r="D12" s="157">
        <f t="shared" si="1"/>
        <v>143.68687952817999</v>
      </c>
      <c r="E12" s="157">
        <f t="shared" si="1"/>
        <v>151.04646453015999</v>
      </c>
      <c r="F12" s="157">
        <f t="shared" si="1"/>
        <v>151.51920847247999</v>
      </c>
      <c r="G12" s="157">
        <f t="shared" si="1"/>
        <v>150.99378871165001</v>
      </c>
      <c r="H12" s="157">
        <f t="shared" si="1"/>
        <v>152.15398365077999</v>
      </c>
      <c r="I12" s="157">
        <f t="shared" si="1"/>
        <v>155.34944830042002</v>
      </c>
      <c r="J12" s="157">
        <f t="shared" si="1"/>
        <v>154.68978262837999</v>
      </c>
      <c r="K12" s="225"/>
    </row>
    <row r="13" spans="1:13" s="28" customFormat="1" x14ac:dyDescent="0.3">
      <c r="A13" s="107" t="s">
        <v>51</v>
      </c>
      <c r="B13" s="206">
        <v>43.612207332799997</v>
      </c>
      <c r="C13" s="206">
        <v>44.103369133839998</v>
      </c>
      <c r="D13" s="206">
        <v>43.58765203606</v>
      </c>
      <c r="E13" s="206">
        <v>42.954295940889999</v>
      </c>
      <c r="F13" s="206">
        <v>43.148895382909998</v>
      </c>
      <c r="G13" s="206">
        <v>42.10230647321</v>
      </c>
      <c r="H13" s="206">
        <v>42.222611865109997</v>
      </c>
      <c r="I13" s="206">
        <v>42.427754671830002</v>
      </c>
      <c r="J13" s="252">
        <v>42.497394439499999</v>
      </c>
      <c r="K13" s="16"/>
    </row>
    <row r="14" spans="1:13" s="28" customFormat="1" x14ac:dyDescent="0.3">
      <c r="A14" s="107" t="s">
        <v>62</v>
      </c>
      <c r="B14" s="206">
        <v>101.70524810686</v>
      </c>
      <c r="C14" s="206">
        <v>100.79367274790999</v>
      </c>
      <c r="D14" s="206">
        <v>100.09922749211999</v>
      </c>
      <c r="E14" s="206">
        <v>108.09216858927</v>
      </c>
      <c r="F14" s="206">
        <v>108.37031308957</v>
      </c>
      <c r="G14" s="206">
        <v>108.89148223844001</v>
      </c>
      <c r="H14" s="206">
        <v>109.93137178567</v>
      </c>
      <c r="I14" s="206">
        <v>112.92169362859001</v>
      </c>
      <c r="J14" s="252">
        <v>112.19238818888</v>
      </c>
      <c r="K14" s="16"/>
    </row>
    <row r="15" spans="1:13" x14ac:dyDescent="0.3">
      <c r="B15" s="137"/>
      <c r="C15" s="137"/>
      <c r="D15" s="137"/>
      <c r="E15" s="137"/>
      <c r="F15" s="137"/>
      <c r="G15" s="137"/>
      <c r="H15" s="137"/>
      <c r="I15" s="137"/>
      <c r="J15" s="137"/>
      <c r="K15" s="137"/>
    </row>
    <row r="16" spans="1:13" s="218" customFormat="1" x14ac:dyDescent="0.3">
      <c r="B16" s="207"/>
      <c r="C16" s="207"/>
      <c r="D16" s="207"/>
      <c r="E16" s="207"/>
      <c r="F16" s="207"/>
      <c r="G16" s="207"/>
      <c r="H16" s="207"/>
      <c r="I16" s="207"/>
      <c r="J16" s="169" t="s">
        <v>43</v>
      </c>
      <c r="K16" s="207"/>
    </row>
    <row r="17" spans="1:13" s="215" customFormat="1" x14ac:dyDescent="0.3">
      <c r="A17" s="25"/>
      <c r="B17" s="257">
        <v>45291</v>
      </c>
      <c r="C17" s="257">
        <v>45322</v>
      </c>
      <c r="D17" s="257">
        <v>45351</v>
      </c>
      <c r="E17" s="257">
        <v>45382</v>
      </c>
      <c r="F17" s="257">
        <v>45412</v>
      </c>
      <c r="G17" s="257">
        <v>45443</v>
      </c>
      <c r="H17" s="257">
        <v>45473</v>
      </c>
      <c r="I17" s="257">
        <v>45504</v>
      </c>
      <c r="J17" s="257">
        <v>45535</v>
      </c>
      <c r="K17" s="111"/>
      <c r="L17" s="111"/>
      <c r="M17" s="111"/>
    </row>
    <row r="18" spans="1:13" s="238" customFormat="1" x14ac:dyDescent="0.3">
      <c r="A18" s="113" t="s">
        <v>155</v>
      </c>
      <c r="B18" s="157">
        <f t="shared" ref="B18:J18" si="2">SUM(B19:B20)</f>
        <v>1</v>
      </c>
      <c r="C18" s="157">
        <f t="shared" si="2"/>
        <v>1</v>
      </c>
      <c r="D18" s="157">
        <f t="shared" si="2"/>
        <v>1</v>
      </c>
      <c r="E18" s="157">
        <f t="shared" si="2"/>
        <v>1</v>
      </c>
      <c r="F18" s="157">
        <f t="shared" si="2"/>
        <v>1</v>
      </c>
      <c r="G18" s="157">
        <f t="shared" si="2"/>
        <v>1</v>
      </c>
      <c r="H18" s="157">
        <f t="shared" si="2"/>
        <v>1</v>
      </c>
      <c r="I18" s="157">
        <f t="shared" si="2"/>
        <v>1</v>
      </c>
      <c r="J18" s="157">
        <f t="shared" si="2"/>
        <v>1</v>
      </c>
      <c r="K18" s="225"/>
    </row>
    <row r="19" spans="1:13" s="28" customFormat="1" x14ac:dyDescent="0.3">
      <c r="A19" s="107" t="s">
        <v>51</v>
      </c>
      <c r="B19" s="35">
        <v>0.30011700000000002</v>
      </c>
      <c r="C19" s="35">
        <v>0.30437700000000001</v>
      </c>
      <c r="D19" s="35">
        <v>0.30335200000000001</v>
      </c>
      <c r="E19" s="35">
        <v>0.28437800000000002</v>
      </c>
      <c r="F19" s="35">
        <v>0.284775</v>
      </c>
      <c r="G19" s="35">
        <v>0.278835</v>
      </c>
      <c r="H19" s="35">
        <v>0.277499</v>
      </c>
      <c r="I19" s="35">
        <v>0.27311200000000002</v>
      </c>
      <c r="J19" s="82">
        <v>0.274727</v>
      </c>
      <c r="K19" s="16"/>
    </row>
    <row r="20" spans="1:13" s="28" customFormat="1" x14ac:dyDescent="0.3">
      <c r="A20" s="107" t="s">
        <v>62</v>
      </c>
      <c r="B20" s="35">
        <v>0.69988300000000003</v>
      </c>
      <c r="C20" s="35">
        <v>0.69562299999999999</v>
      </c>
      <c r="D20" s="35">
        <v>0.69664800000000004</v>
      </c>
      <c r="E20" s="35">
        <v>0.71562199999999998</v>
      </c>
      <c r="F20" s="35">
        <v>0.715225</v>
      </c>
      <c r="G20" s="35">
        <v>0.72116499999999994</v>
      </c>
      <c r="H20" s="35">
        <v>0.72250099999999995</v>
      </c>
      <c r="I20" s="35">
        <v>0.72688799999999998</v>
      </c>
      <c r="J20" s="82">
        <v>0.72527299999999995</v>
      </c>
      <c r="K20" s="16"/>
    </row>
    <row r="21" spans="1:13" x14ac:dyDescent="0.3">
      <c r="B21" s="137"/>
      <c r="C21" s="137"/>
      <c r="D21" s="137"/>
      <c r="E21" s="137"/>
      <c r="F21" s="137"/>
      <c r="G21" s="137"/>
      <c r="H21" s="137"/>
      <c r="I21" s="137"/>
      <c r="J21" s="137"/>
      <c r="K21" s="137"/>
    </row>
    <row r="22" spans="1:13" x14ac:dyDescent="0.3">
      <c r="B22" s="137"/>
      <c r="C22" s="137"/>
      <c r="D22" s="137"/>
      <c r="E22" s="137"/>
      <c r="F22" s="137"/>
      <c r="G22" s="137"/>
      <c r="H22" s="137"/>
      <c r="I22" s="137"/>
      <c r="J22" s="137"/>
      <c r="K22" s="137"/>
    </row>
    <row r="23" spans="1:13" x14ac:dyDescent="0.3">
      <c r="B23" s="137"/>
      <c r="C23" s="137"/>
      <c r="D23" s="137"/>
      <c r="E23" s="137"/>
      <c r="F23" s="137"/>
      <c r="G23" s="137"/>
      <c r="H23" s="137"/>
      <c r="I23" s="137"/>
      <c r="J23" s="137"/>
      <c r="K23" s="137"/>
    </row>
    <row r="24" spans="1:13" x14ac:dyDescent="0.3">
      <c r="B24" s="137"/>
      <c r="C24" s="137"/>
      <c r="D24" s="137"/>
      <c r="E24" s="137"/>
      <c r="F24" s="137"/>
      <c r="G24" s="137"/>
      <c r="H24" s="137"/>
      <c r="I24" s="137"/>
      <c r="J24" s="137"/>
      <c r="K24" s="137"/>
    </row>
    <row r="25" spans="1:13" s="218" customFormat="1" x14ac:dyDescent="0.3">
      <c r="B25" s="207"/>
      <c r="C25" s="207"/>
      <c r="D25" s="207"/>
      <c r="E25" s="207"/>
      <c r="F25" s="207"/>
      <c r="G25" s="207"/>
      <c r="H25" s="207"/>
      <c r="I25" s="207"/>
      <c r="J25" s="207"/>
      <c r="K25" s="207"/>
    </row>
    <row r="26" spans="1:13" x14ac:dyDescent="0.3">
      <c r="B26" s="137"/>
      <c r="C26" s="137"/>
      <c r="D26" s="137"/>
      <c r="E26" s="137"/>
      <c r="F26" s="137"/>
      <c r="G26" s="137"/>
      <c r="H26" s="137"/>
      <c r="I26" s="137"/>
      <c r="J26" s="137"/>
      <c r="K26" s="137"/>
    </row>
    <row r="27" spans="1:13" x14ac:dyDescent="0.3">
      <c r="B27" s="137"/>
      <c r="C27" s="137"/>
      <c r="D27" s="137"/>
      <c r="E27" s="137"/>
      <c r="F27" s="137"/>
      <c r="G27" s="137"/>
      <c r="H27" s="137"/>
      <c r="I27" s="137"/>
      <c r="J27" s="137"/>
      <c r="K27" s="137"/>
    </row>
    <row r="28" spans="1:13" x14ac:dyDescent="0.3">
      <c r="B28" s="137"/>
      <c r="C28" s="137"/>
      <c r="D28" s="137"/>
      <c r="E28" s="137"/>
      <c r="F28" s="137"/>
      <c r="G28" s="137"/>
      <c r="H28" s="137"/>
      <c r="I28" s="137"/>
      <c r="J28" s="137"/>
      <c r="K28" s="137"/>
    </row>
    <row r="29" spans="1:13" x14ac:dyDescent="0.3">
      <c r="B29" s="137"/>
      <c r="C29" s="137"/>
      <c r="D29" s="137"/>
      <c r="E29" s="137"/>
      <c r="F29" s="137"/>
      <c r="G29" s="137"/>
      <c r="H29" s="137"/>
      <c r="I29" s="137"/>
      <c r="J29" s="137"/>
      <c r="K29" s="137"/>
    </row>
    <row r="30" spans="1:13" x14ac:dyDescent="0.3">
      <c r="B30" s="137"/>
      <c r="C30" s="137"/>
      <c r="D30" s="137"/>
      <c r="E30" s="137"/>
      <c r="F30" s="137"/>
      <c r="G30" s="137"/>
      <c r="H30" s="137"/>
      <c r="I30" s="137"/>
      <c r="J30" s="137"/>
      <c r="K30" s="137"/>
    </row>
    <row r="31" spans="1:13" x14ac:dyDescent="0.3">
      <c r="B31" s="137"/>
      <c r="C31" s="137"/>
      <c r="D31" s="137"/>
      <c r="E31" s="137"/>
      <c r="F31" s="137"/>
      <c r="G31" s="137"/>
      <c r="H31" s="137"/>
      <c r="I31" s="137"/>
      <c r="J31" s="137"/>
      <c r="K31" s="137"/>
    </row>
    <row r="32" spans="1:13" x14ac:dyDescent="0.3">
      <c r="B32" s="137"/>
      <c r="C32" s="137"/>
      <c r="D32" s="137"/>
      <c r="E32" s="137"/>
      <c r="F32" s="137"/>
      <c r="G32" s="137"/>
      <c r="H32" s="137"/>
      <c r="I32" s="137"/>
      <c r="J32" s="137"/>
      <c r="K32" s="137"/>
    </row>
    <row r="33" spans="2:11" x14ac:dyDescent="0.3">
      <c r="B33" s="137"/>
      <c r="C33" s="137"/>
      <c r="D33" s="137"/>
      <c r="E33" s="137"/>
      <c r="F33" s="137"/>
      <c r="G33" s="137"/>
      <c r="H33" s="137"/>
      <c r="I33" s="137"/>
      <c r="J33" s="137"/>
      <c r="K33" s="137"/>
    </row>
    <row r="34" spans="2:11" x14ac:dyDescent="0.3">
      <c r="B34" s="137"/>
      <c r="C34" s="137"/>
      <c r="D34" s="137"/>
      <c r="E34" s="137"/>
      <c r="F34" s="137"/>
      <c r="G34" s="137"/>
      <c r="H34" s="137"/>
      <c r="I34" s="137"/>
      <c r="J34" s="137"/>
      <c r="K34" s="137"/>
    </row>
    <row r="35" spans="2:11" x14ac:dyDescent="0.3">
      <c r="B35" s="137"/>
      <c r="C35" s="137"/>
      <c r="D35" s="137"/>
      <c r="E35" s="137"/>
      <c r="F35" s="137"/>
      <c r="G35" s="137"/>
      <c r="H35" s="137"/>
      <c r="I35" s="137"/>
      <c r="J35" s="137"/>
      <c r="K35" s="137"/>
    </row>
    <row r="36" spans="2:11" x14ac:dyDescent="0.3">
      <c r="B36" s="137"/>
      <c r="C36" s="137"/>
      <c r="D36" s="137"/>
      <c r="E36" s="137"/>
      <c r="F36" s="137"/>
      <c r="G36" s="137"/>
      <c r="H36" s="137"/>
      <c r="I36" s="137"/>
      <c r="J36" s="137"/>
      <c r="K36" s="137"/>
    </row>
    <row r="37" spans="2:11" x14ac:dyDescent="0.3">
      <c r="B37" s="137"/>
      <c r="C37" s="137"/>
      <c r="D37" s="137"/>
      <c r="E37" s="137"/>
      <c r="F37" s="137"/>
      <c r="G37" s="137"/>
      <c r="H37" s="137"/>
      <c r="I37" s="137"/>
      <c r="J37" s="137"/>
      <c r="K37" s="137"/>
    </row>
    <row r="38" spans="2:11" x14ac:dyDescent="0.3">
      <c r="B38" s="137"/>
      <c r="C38" s="137"/>
      <c r="D38" s="137"/>
      <c r="E38" s="137"/>
      <c r="F38" s="137"/>
      <c r="G38" s="137"/>
      <c r="H38" s="137"/>
      <c r="I38" s="137"/>
      <c r="J38" s="137"/>
      <c r="K38" s="137"/>
    </row>
    <row r="39" spans="2:11" x14ac:dyDescent="0.3">
      <c r="B39" s="137"/>
      <c r="C39" s="137"/>
      <c r="D39" s="137"/>
      <c r="E39" s="137"/>
      <c r="F39" s="137"/>
      <c r="G39" s="137"/>
      <c r="H39" s="137"/>
      <c r="I39" s="137"/>
      <c r="J39" s="137"/>
      <c r="K39" s="137"/>
    </row>
    <row r="40" spans="2:11" x14ac:dyDescent="0.3">
      <c r="B40" s="137"/>
      <c r="C40" s="137"/>
      <c r="D40" s="137"/>
      <c r="E40" s="137"/>
      <c r="F40" s="137"/>
      <c r="G40" s="137"/>
      <c r="H40" s="137"/>
      <c r="I40" s="137"/>
      <c r="J40" s="137"/>
      <c r="K40" s="137"/>
    </row>
    <row r="41" spans="2:11" x14ac:dyDescent="0.3">
      <c r="B41" s="137"/>
      <c r="C41" s="137"/>
      <c r="D41" s="137"/>
      <c r="E41" s="137"/>
      <c r="F41" s="137"/>
      <c r="G41" s="137"/>
      <c r="H41" s="137"/>
      <c r="I41" s="137"/>
      <c r="J41" s="137"/>
      <c r="K41" s="137"/>
    </row>
    <row r="42" spans="2:11" x14ac:dyDescent="0.3">
      <c r="B42" s="137"/>
      <c r="C42" s="137"/>
      <c r="D42" s="137"/>
      <c r="E42" s="137"/>
      <c r="F42" s="137"/>
      <c r="G42" s="137"/>
      <c r="H42" s="137"/>
      <c r="I42" s="137"/>
      <c r="J42" s="137"/>
      <c r="K42" s="137"/>
    </row>
    <row r="43" spans="2:11" x14ac:dyDescent="0.3">
      <c r="B43" s="137"/>
      <c r="C43" s="137"/>
      <c r="D43" s="137"/>
      <c r="E43" s="137"/>
      <c r="F43" s="137"/>
      <c r="G43" s="137"/>
      <c r="H43" s="137"/>
      <c r="I43" s="137"/>
      <c r="J43" s="137"/>
      <c r="K43" s="137"/>
    </row>
    <row r="44" spans="2:11" x14ac:dyDescent="0.3">
      <c r="B44" s="137"/>
      <c r="C44" s="137"/>
      <c r="D44" s="137"/>
      <c r="E44" s="137"/>
      <c r="F44" s="137"/>
      <c r="G44" s="137"/>
      <c r="H44" s="137"/>
      <c r="I44" s="137"/>
      <c r="J44" s="137"/>
      <c r="K44" s="137"/>
    </row>
    <row r="45" spans="2:11" x14ac:dyDescent="0.3">
      <c r="B45" s="137"/>
      <c r="C45" s="137"/>
      <c r="D45" s="137"/>
      <c r="E45" s="137"/>
      <c r="F45" s="137"/>
      <c r="G45" s="137"/>
      <c r="H45" s="137"/>
      <c r="I45" s="137"/>
      <c r="J45" s="137"/>
      <c r="K45" s="137"/>
    </row>
    <row r="46" spans="2:11" x14ac:dyDescent="0.3">
      <c r="B46" s="137"/>
      <c r="C46" s="137"/>
      <c r="D46" s="137"/>
      <c r="E46" s="137"/>
      <c r="F46" s="137"/>
      <c r="G46" s="137"/>
      <c r="H46" s="137"/>
      <c r="I46" s="137"/>
      <c r="J46" s="137"/>
      <c r="K46" s="137"/>
    </row>
    <row r="47" spans="2:11" x14ac:dyDescent="0.3">
      <c r="B47" s="137"/>
      <c r="C47" s="137"/>
      <c r="D47" s="137"/>
      <c r="E47" s="137"/>
      <c r="F47" s="137"/>
      <c r="G47" s="137"/>
      <c r="H47" s="137"/>
      <c r="I47" s="137"/>
      <c r="J47" s="137"/>
      <c r="K47" s="137"/>
    </row>
    <row r="48" spans="2:11" x14ac:dyDescent="0.3">
      <c r="B48" s="137"/>
      <c r="C48" s="137"/>
      <c r="D48" s="137"/>
      <c r="E48" s="137"/>
      <c r="F48" s="137"/>
      <c r="G48" s="137"/>
      <c r="H48" s="137"/>
      <c r="I48" s="137"/>
      <c r="J48" s="137"/>
      <c r="K48" s="137"/>
    </row>
    <row r="49" spans="2:11" x14ac:dyDescent="0.3">
      <c r="B49" s="137"/>
      <c r="C49" s="137"/>
      <c r="D49" s="137"/>
      <c r="E49" s="137"/>
      <c r="F49" s="137"/>
      <c r="G49" s="137"/>
      <c r="H49" s="137"/>
      <c r="I49" s="137"/>
      <c r="J49" s="137"/>
      <c r="K49" s="137"/>
    </row>
    <row r="50" spans="2:11" x14ac:dyDescent="0.3">
      <c r="B50" s="137"/>
      <c r="C50" s="137"/>
      <c r="D50" s="137"/>
      <c r="E50" s="137"/>
      <c r="F50" s="137"/>
      <c r="G50" s="137"/>
      <c r="H50" s="137"/>
      <c r="I50" s="137"/>
      <c r="J50" s="137"/>
      <c r="K50" s="137"/>
    </row>
    <row r="51" spans="2:11" x14ac:dyDescent="0.3">
      <c r="B51" s="137"/>
      <c r="C51" s="137"/>
      <c r="D51" s="137"/>
      <c r="E51" s="137"/>
      <c r="F51" s="137"/>
      <c r="G51" s="137"/>
      <c r="H51" s="137"/>
      <c r="I51" s="137"/>
      <c r="J51" s="137"/>
      <c r="K51" s="137"/>
    </row>
    <row r="52" spans="2:11" x14ac:dyDescent="0.3">
      <c r="B52" s="137"/>
      <c r="C52" s="137"/>
      <c r="D52" s="137"/>
      <c r="E52" s="137"/>
      <c r="F52" s="137"/>
      <c r="G52" s="137"/>
      <c r="H52" s="137"/>
      <c r="I52" s="137"/>
      <c r="J52" s="137"/>
      <c r="K52" s="137"/>
    </row>
    <row r="53" spans="2:11" x14ac:dyDescent="0.3">
      <c r="B53" s="137"/>
      <c r="C53" s="137"/>
      <c r="D53" s="137"/>
      <c r="E53" s="137"/>
      <c r="F53" s="137"/>
      <c r="G53" s="137"/>
      <c r="H53" s="137"/>
      <c r="I53" s="137"/>
      <c r="J53" s="137"/>
      <c r="K53" s="137"/>
    </row>
    <row r="54" spans="2:11" x14ac:dyDescent="0.3">
      <c r="B54" s="137"/>
      <c r="C54" s="137"/>
      <c r="D54" s="137"/>
      <c r="E54" s="137"/>
      <c r="F54" s="137"/>
      <c r="G54" s="137"/>
      <c r="H54" s="137"/>
      <c r="I54" s="137"/>
      <c r="J54" s="137"/>
      <c r="K54" s="137"/>
    </row>
    <row r="55" spans="2:11" x14ac:dyDescent="0.3">
      <c r="B55" s="137"/>
      <c r="C55" s="137"/>
      <c r="D55" s="137"/>
      <c r="E55" s="137"/>
      <c r="F55" s="137"/>
      <c r="G55" s="137"/>
      <c r="H55" s="137"/>
      <c r="I55" s="137"/>
      <c r="J55" s="137"/>
      <c r="K55" s="137"/>
    </row>
    <row r="56" spans="2:11" x14ac:dyDescent="0.3">
      <c r="B56" s="137"/>
      <c r="C56" s="137"/>
      <c r="D56" s="137"/>
      <c r="E56" s="137"/>
      <c r="F56" s="137"/>
      <c r="G56" s="137"/>
      <c r="H56" s="137"/>
      <c r="I56" s="137"/>
      <c r="J56" s="137"/>
      <c r="K56" s="137"/>
    </row>
    <row r="57" spans="2:11" x14ac:dyDescent="0.3">
      <c r="B57" s="137"/>
      <c r="C57" s="137"/>
      <c r="D57" s="137"/>
      <c r="E57" s="137"/>
      <c r="F57" s="137"/>
      <c r="G57" s="137"/>
      <c r="H57" s="137"/>
      <c r="I57" s="137"/>
      <c r="J57" s="137"/>
      <c r="K57" s="137"/>
    </row>
    <row r="58" spans="2:11" x14ac:dyDescent="0.3">
      <c r="B58" s="137"/>
      <c r="C58" s="137"/>
      <c r="D58" s="137"/>
      <c r="E58" s="137"/>
      <c r="F58" s="137"/>
      <c r="G58" s="137"/>
      <c r="H58" s="137"/>
      <c r="I58" s="137"/>
      <c r="J58" s="137"/>
      <c r="K58" s="137"/>
    </row>
    <row r="59" spans="2:11" x14ac:dyDescent="0.3">
      <c r="B59" s="137"/>
      <c r="C59" s="137"/>
      <c r="D59" s="137"/>
      <c r="E59" s="137"/>
      <c r="F59" s="137"/>
      <c r="G59" s="137"/>
      <c r="H59" s="137"/>
      <c r="I59" s="137"/>
      <c r="J59" s="137"/>
      <c r="K59" s="137"/>
    </row>
    <row r="60" spans="2:11" x14ac:dyDescent="0.3">
      <c r="B60" s="137"/>
      <c r="C60" s="137"/>
      <c r="D60" s="137"/>
      <c r="E60" s="137"/>
      <c r="F60" s="137"/>
      <c r="G60" s="137"/>
      <c r="H60" s="137"/>
      <c r="I60" s="137"/>
      <c r="J60" s="137"/>
      <c r="K60" s="137"/>
    </row>
    <row r="61" spans="2:11" x14ac:dyDescent="0.3">
      <c r="B61" s="137"/>
      <c r="C61" s="137"/>
      <c r="D61" s="137"/>
      <c r="E61" s="137"/>
      <c r="F61" s="137"/>
      <c r="G61" s="137"/>
      <c r="H61" s="137"/>
      <c r="I61" s="137"/>
      <c r="J61" s="137"/>
      <c r="K61" s="137"/>
    </row>
    <row r="62" spans="2:11" x14ac:dyDescent="0.3">
      <c r="B62" s="137"/>
      <c r="C62" s="137"/>
      <c r="D62" s="137"/>
      <c r="E62" s="137"/>
      <c r="F62" s="137"/>
      <c r="G62" s="137"/>
      <c r="H62" s="137"/>
      <c r="I62" s="137"/>
      <c r="J62" s="137"/>
      <c r="K62" s="137"/>
    </row>
    <row r="63" spans="2:11" x14ac:dyDescent="0.3">
      <c r="B63" s="137"/>
      <c r="C63" s="137"/>
      <c r="D63" s="137"/>
      <c r="E63" s="137"/>
      <c r="F63" s="137"/>
      <c r="G63" s="137"/>
      <c r="H63" s="137"/>
      <c r="I63" s="137"/>
      <c r="J63" s="137"/>
      <c r="K63" s="137"/>
    </row>
    <row r="64" spans="2:11" x14ac:dyDescent="0.3">
      <c r="B64" s="137"/>
      <c r="C64" s="137"/>
      <c r="D64" s="137"/>
      <c r="E64" s="137"/>
      <c r="F64" s="137"/>
      <c r="G64" s="137"/>
      <c r="H64" s="137"/>
      <c r="I64" s="137"/>
      <c r="J64" s="137"/>
      <c r="K64" s="137"/>
    </row>
    <row r="65" spans="2:11" x14ac:dyDescent="0.3">
      <c r="B65" s="137"/>
      <c r="C65" s="137"/>
      <c r="D65" s="137"/>
      <c r="E65" s="137"/>
      <c r="F65" s="137"/>
      <c r="G65" s="137"/>
      <c r="H65" s="137"/>
      <c r="I65" s="137"/>
      <c r="J65" s="137"/>
      <c r="K65" s="137"/>
    </row>
    <row r="66" spans="2:11" x14ac:dyDescent="0.3">
      <c r="B66" s="137"/>
      <c r="C66" s="137"/>
      <c r="D66" s="137"/>
      <c r="E66" s="137"/>
      <c r="F66" s="137"/>
      <c r="G66" s="137"/>
      <c r="H66" s="137"/>
      <c r="I66" s="137"/>
      <c r="J66" s="137"/>
      <c r="K66" s="137"/>
    </row>
    <row r="67" spans="2:11" x14ac:dyDescent="0.3">
      <c r="B67" s="137"/>
      <c r="C67" s="137"/>
      <c r="D67" s="137"/>
      <c r="E67" s="137"/>
      <c r="F67" s="137"/>
      <c r="G67" s="137"/>
      <c r="H67" s="137"/>
      <c r="I67" s="137"/>
      <c r="J67" s="137"/>
      <c r="K67" s="137"/>
    </row>
    <row r="68" spans="2:11" x14ac:dyDescent="0.3">
      <c r="B68" s="137"/>
      <c r="C68" s="137"/>
      <c r="D68" s="137"/>
      <c r="E68" s="137"/>
      <c r="F68" s="137"/>
      <c r="G68" s="137"/>
      <c r="H68" s="137"/>
      <c r="I68" s="137"/>
      <c r="J68" s="137"/>
      <c r="K68" s="137"/>
    </row>
    <row r="69" spans="2:11" x14ac:dyDescent="0.3">
      <c r="B69" s="137"/>
      <c r="C69" s="137"/>
      <c r="D69" s="137"/>
      <c r="E69" s="137"/>
      <c r="F69" s="137"/>
      <c r="G69" s="137"/>
      <c r="H69" s="137"/>
      <c r="I69" s="137"/>
      <c r="J69" s="137"/>
      <c r="K69" s="137"/>
    </row>
    <row r="70" spans="2:11" x14ac:dyDescent="0.3">
      <c r="B70" s="137"/>
      <c r="C70" s="137"/>
      <c r="D70" s="137"/>
      <c r="E70" s="137"/>
      <c r="F70" s="137"/>
      <c r="G70" s="137"/>
      <c r="H70" s="137"/>
      <c r="I70" s="137"/>
      <c r="J70" s="137"/>
      <c r="K70" s="137"/>
    </row>
    <row r="71" spans="2:11" x14ac:dyDescent="0.3">
      <c r="B71" s="137"/>
      <c r="C71" s="137"/>
      <c r="D71" s="137"/>
      <c r="E71" s="137"/>
      <c r="F71" s="137"/>
      <c r="G71" s="137"/>
      <c r="H71" s="137"/>
      <c r="I71" s="137"/>
      <c r="J71" s="137"/>
      <c r="K71" s="137"/>
    </row>
    <row r="72" spans="2:11" x14ac:dyDescent="0.3">
      <c r="B72" s="137"/>
      <c r="C72" s="137"/>
      <c r="D72" s="137"/>
      <c r="E72" s="137"/>
      <c r="F72" s="137"/>
      <c r="G72" s="137"/>
      <c r="H72" s="137"/>
      <c r="I72" s="137"/>
      <c r="J72" s="137"/>
      <c r="K72" s="137"/>
    </row>
    <row r="73" spans="2:11" x14ac:dyDescent="0.3">
      <c r="B73" s="137"/>
      <c r="C73" s="137"/>
      <c r="D73" s="137"/>
      <c r="E73" s="137"/>
      <c r="F73" s="137"/>
      <c r="G73" s="137"/>
      <c r="H73" s="137"/>
      <c r="I73" s="137"/>
      <c r="J73" s="137"/>
      <c r="K73" s="137"/>
    </row>
    <row r="74" spans="2:11" x14ac:dyDescent="0.3">
      <c r="B74" s="137"/>
      <c r="C74" s="137"/>
      <c r="D74" s="137"/>
      <c r="E74" s="137"/>
      <c r="F74" s="137"/>
      <c r="G74" s="137"/>
      <c r="H74" s="137"/>
      <c r="I74" s="137"/>
      <c r="J74" s="137"/>
      <c r="K74" s="137"/>
    </row>
    <row r="75" spans="2:11" x14ac:dyDescent="0.3">
      <c r="B75" s="137"/>
      <c r="C75" s="137"/>
      <c r="D75" s="137"/>
      <c r="E75" s="137"/>
      <c r="F75" s="137"/>
      <c r="G75" s="137"/>
      <c r="H75" s="137"/>
      <c r="I75" s="137"/>
      <c r="J75" s="137"/>
      <c r="K75" s="137"/>
    </row>
    <row r="76" spans="2:11" x14ac:dyDescent="0.3">
      <c r="B76" s="137"/>
      <c r="C76" s="137"/>
      <c r="D76" s="137"/>
      <c r="E76" s="137"/>
      <c r="F76" s="137"/>
      <c r="G76" s="137"/>
      <c r="H76" s="137"/>
      <c r="I76" s="137"/>
      <c r="J76" s="137"/>
      <c r="K76" s="137"/>
    </row>
    <row r="77" spans="2:11" x14ac:dyDescent="0.3">
      <c r="B77" s="137"/>
      <c r="C77" s="137"/>
      <c r="D77" s="137"/>
      <c r="E77" s="137"/>
      <c r="F77" s="137"/>
      <c r="G77" s="137"/>
      <c r="H77" s="137"/>
      <c r="I77" s="137"/>
      <c r="J77" s="137"/>
      <c r="K77" s="137"/>
    </row>
    <row r="78" spans="2:11" x14ac:dyDescent="0.3">
      <c r="B78" s="137"/>
      <c r="C78" s="137"/>
      <c r="D78" s="137"/>
      <c r="E78" s="137"/>
      <c r="F78" s="137"/>
      <c r="G78" s="137"/>
      <c r="H78" s="137"/>
      <c r="I78" s="137"/>
      <c r="J78" s="137"/>
      <c r="K78" s="137"/>
    </row>
    <row r="79" spans="2:11" x14ac:dyDescent="0.3">
      <c r="B79" s="137"/>
      <c r="C79" s="137"/>
      <c r="D79" s="137"/>
      <c r="E79" s="137"/>
      <c r="F79" s="137"/>
      <c r="G79" s="137"/>
      <c r="H79" s="137"/>
      <c r="I79" s="137"/>
      <c r="J79" s="137"/>
      <c r="K79" s="137"/>
    </row>
    <row r="80" spans="2:11" x14ac:dyDescent="0.3">
      <c r="B80" s="137"/>
      <c r="C80" s="137"/>
      <c r="D80" s="137"/>
      <c r="E80" s="137"/>
      <c r="F80" s="137"/>
      <c r="G80" s="137"/>
      <c r="H80" s="137"/>
      <c r="I80" s="137"/>
      <c r="J80" s="137"/>
      <c r="K80" s="137"/>
    </row>
    <row r="81" spans="2:11" x14ac:dyDescent="0.3">
      <c r="B81" s="137"/>
      <c r="C81" s="137"/>
      <c r="D81" s="137"/>
      <c r="E81" s="137"/>
      <c r="F81" s="137"/>
      <c r="G81" s="137"/>
      <c r="H81" s="137"/>
      <c r="I81" s="137"/>
      <c r="J81" s="137"/>
      <c r="K81" s="137"/>
    </row>
    <row r="82" spans="2:11" x14ac:dyDescent="0.3">
      <c r="B82" s="137"/>
      <c r="C82" s="137"/>
      <c r="D82" s="137"/>
      <c r="E82" s="137"/>
      <c r="F82" s="137"/>
      <c r="G82" s="137"/>
      <c r="H82" s="137"/>
      <c r="I82" s="137"/>
      <c r="J82" s="137"/>
      <c r="K82" s="137"/>
    </row>
    <row r="83" spans="2:11" x14ac:dyDescent="0.3">
      <c r="B83" s="137"/>
      <c r="C83" s="137"/>
      <c r="D83" s="137"/>
      <c r="E83" s="137"/>
      <c r="F83" s="137"/>
      <c r="G83" s="137"/>
      <c r="H83" s="137"/>
      <c r="I83" s="137"/>
      <c r="J83" s="137"/>
      <c r="K83" s="137"/>
    </row>
    <row r="84" spans="2:11" x14ac:dyDescent="0.3">
      <c r="B84" s="137"/>
      <c r="C84" s="137"/>
      <c r="D84" s="137"/>
      <c r="E84" s="137"/>
      <c r="F84" s="137"/>
      <c r="G84" s="137"/>
      <c r="H84" s="137"/>
      <c r="I84" s="137"/>
      <c r="J84" s="137"/>
      <c r="K84" s="137"/>
    </row>
    <row r="85" spans="2:11" x14ac:dyDescent="0.3">
      <c r="B85" s="137"/>
      <c r="C85" s="137"/>
      <c r="D85" s="137"/>
      <c r="E85" s="137"/>
      <c r="F85" s="137"/>
      <c r="G85" s="137"/>
      <c r="H85" s="137"/>
      <c r="I85" s="137"/>
      <c r="J85" s="137"/>
      <c r="K85" s="137"/>
    </row>
    <row r="86" spans="2:11" x14ac:dyDescent="0.3">
      <c r="B86" s="137"/>
      <c r="C86" s="137"/>
      <c r="D86" s="137"/>
      <c r="E86" s="137"/>
      <c r="F86" s="137"/>
      <c r="G86" s="137"/>
      <c r="H86" s="137"/>
      <c r="I86" s="137"/>
      <c r="J86" s="137"/>
      <c r="K86" s="137"/>
    </row>
    <row r="87" spans="2:11" x14ac:dyDescent="0.3">
      <c r="B87" s="137"/>
      <c r="C87" s="137"/>
      <c r="D87" s="137"/>
      <c r="E87" s="137"/>
      <c r="F87" s="137"/>
      <c r="G87" s="137"/>
      <c r="H87" s="137"/>
      <c r="I87" s="137"/>
      <c r="J87" s="137"/>
      <c r="K87" s="137"/>
    </row>
    <row r="88" spans="2:11" x14ac:dyDescent="0.3">
      <c r="B88" s="137"/>
      <c r="C88" s="137"/>
      <c r="D88" s="137"/>
      <c r="E88" s="137"/>
      <c r="F88" s="137"/>
      <c r="G88" s="137"/>
      <c r="H88" s="137"/>
      <c r="I88" s="137"/>
      <c r="J88" s="137"/>
      <c r="K88" s="137"/>
    </row>
    <row r="89" spans="2:11" x14ac:dyDescent="0.3">
      <c r="B89" s="137"/>
      <c r="C89" s="137"/>
      <c r="D89" s="137"/>
      <c r="E89" s="137"/>
      <c r="F89" s="137"/>
      <c r="G89" s="137"/>
      <c r="H89" s="137"/>
      <c r="I89" s="137"/>
      <c r="J89" s="137"/>
      <c r="K89" s="137"/>
    </row>
    <row r="90" spans="2:11" x14ac:dyDescent="0.3">
      <c r="B90" s="137"/>
      <c r="C90" s="137"/>
      <c r="D90" s="137"/>
      <c r="E90" s="137"/>
      <c r="F90" s="137"/>
      <c r="G90" s="137"/>
      <c r="H90" s="137"/>
      <c r="I90" s="137"/>
      <c r="J90" s="137"/>
      <c r="K90" s="137"/>
    </row>
    <row r="91" spans="2:11" x14ac:dyDescent="0.3">
      <c r="B91" s="137"/>
      <c r="C91" s="137"/>
      <c r="D91" s="137"/>
      <c r="E91" s="137"/>
      <c r="F91" s="137"/>
      <c r="G91" s="137"/>
      <c r="H91" s="137"/>
      <c r="I91" s="137"/>
      <c r="J91" s="137"/>
      <c r="K91" s="137"/>
    </row>
    <row r="92" spans="2:11" x14ac:dyDescent="0.3">
      <c r="B92" s="137"/>
      <c r="C92" s="137"/>
      <c r="D92" s="137"/>
      <c r="E92" s="137"/>
      <c r="F92" s="137"/>
      <c r="G92" s="137"/>
      <c r="H92" s="137"/>
      <c r="I92" s="137"/>
      <c r="J92" s="137"/>
      <c r="K92" s="137"/>
    </row>
    <row r="93" spans="2:11" x14ac:dyDescent="0.3">
      <c r="B93" s="137"/>
      <c r="C93" s="137"/>
      <c r="D93" s="137"/>
      <c r="E93" s="137"/>
      <c r="F93" s="137"/>
      <c r="G93" s="137"/>
      <c r="H93" s="137"/>
      <c r="I93" s="137"/>
      <c r="J93" s="137"/>
      <c r="K93" s="137"/>
    </row>
    <row r="94" spans="2:11" x14ac:dyDescent="0.3">
      <c r="B94" s="137"/>
      <c r="C94" s="137"/>
      <c r="D94" s="137"/>
      <c r="E94" s="137"/>
      <c r="F94" s="137"/>
      <c r="G94" s="137"/>
      <c r="H94" s="137"/>
      <c r="I94" s="137"/>
      <c r="J94" s="137"/>
      <c r="K94" s="137"/>
    </row>
    <row r="95" spans="2:11" x14ac:dyDescent="0.3">
      <c r="B95" s="137"/>
      <c r="C95" s="137"/>
      <c r="D95" s="137"/>
      <c r="E95" s="137"/>
      <c r="F95" s="137"/>
      <c r="G95" s="137"/>
      <c r="H95" s="137"/>
      <c r="I95" s="137"/>
      <c r="J95" s="137"/>
      <c r="K95" s="137"/>
    </row>
    <row r="96" spans="2:11" x14ac:dyDescent="0.3">
      <c r="B96" s="137"/>
      <c r="C96" s="137"/>
      <c r="D96" s="137"/>
      <c r="E96" s="137"/>
      <c r="F96" s="137"/>
      <c r="G96" s="137"/>
      <c r="H96" s="137"/>
      <c r="I96" s="137"/>
      <c r="J96" s="137"/>
      <c r="K96" s="137"/>
    </row>
    <row r="97" spans="2:11" x14ac:dyDescent="0.3">
      <c r="B97" s="137"/>
      <c r="C97" s="137"/>
      <c r="D97" s="137"/>
      <c r="E97" s="137"/>
      <c r="F97" s="137"/>
      <c r="G97" s="137"/>
      <c r="H97" s="137"/>
      <c r="I97" s="137"/>
      <c r="J97" s="137"/>
      <c r="K97" s="137"/>
    </row>
    <row r="98" spans="2:11" x14ac:dyDescent="0.3">
      <c r="B98" s="137"/>
      <c r="C98" s="137"/>
      <c r="D98" s="137"/>
      <c r="E98" s="137"/>
      <c r="F98" s="137"/>
      <c r="G98" s="137"/>
      <c r="H98" s="137"/>
      <c r="I98" s="137"/>
      <c r="J98" s="137"/>
      <c r="K98" s="137"/>
    </row>
    <row r="99" spans="2:11" x14ac:dyDescent="0.3">
      <c r="B99" s="137"/>
      <c r="C99" s="137"/>
      <c r="D99" s="137"/>
      <c r="E99" s="137"/>
      <c r="F99" s="137"/>
      <c r="G99" s="137"/>
      <c r="H99" s="137"/>
      <c r="I99" s="137"/>
      <c r="J99" s="137"/>
      <c r="K99" s="137"/>
    </row>
    <row r="100" spans="2:11" x14ac:dyDescent="0.3">
      <c r="B100" s="137"/>
      <c r="C100" s="137"/>
      <c r="D100" s="137"/>
      <c r="E100" s="137"/>
      <c r="F100" s="137"/>
      <c r="G100" s="137"/>
      <c r="H100" s="137"/>
      <c r="I100" s="137"/>
      <c r="J100" s="137"/>
      <c r="K100" s="137"/>
    </row>
    <row r="101" spans="2:11" x14ac:dyDescent="0.3">
      <c r="B101" s="137"/>
      <c r="C101" s="137"/>
      <c r="D101" s="137"/>
      <c r="E101" s="137"/>
      <c r="F101" s="137"/>
      <c r="G101" s="137"/>
      <c r="H101" s="137"/>
      <c r="I101" s="137"/>
      <c r="J101" s="137"/>
      <c r="K101" s="137"/>
    </row>
    <row r="102" spans="2:11" x14ac:dyDescent="0.3">
      <c r="B102" s="137"/>
      <c r="C102" s="137"/>
      <c r="D102" s="137"/>
      <c r="E102" s="137"/>
      <c r="F102" s="137"/>
      <c r="G102" s="137"/>
      <c r="H102" s="137"/>
      <c r="I102" s="137"/>
      <c r="J102" s="137"/>
      <c r="K102" s="137"/>
    </row>
    <row r="103" spans="2:11" x14ac:dyDescent="0.3">
      <c r="B103" s="137"/>
      <c r="C103" s="137"/>
      <c r="D103" s="137"/>
      <c r="E103" s="137"/>
      <c r="F103" s="137"/>
      <c r="G103" s="137"/>
      <c r="H103" s="137"/>
      <c r="I103" s="137"/>
      <c r="J103" s="137"/>
      <c r="K103" s="137"/>
    </row>
    <row r="104" spans="2:11" x14ac:dyDescent="0.3">
      <c r="B104" s="137"/>
      <c r="C104" s="137"/>
      <c r="D104" s="137"/>
      <c r="E104" s="137"/>
      <c r="F104" s="137"/>
      <c r="G104" s="137"/>
      <c r="H104" s="137"/>
      <c r="I104" s="137"/>
      <c r="J104" s="137"/>
      <c r="K104" s="137"/>
    </row>
    <row r="105" spans="2:11" x14ac:dyDescent="0.3">
      <c r="B105" s="137"/>
      <c r="C105" s="137"/>
      <c r="D105" s="137"/>
      <c r="E105" s="137"/>
      <c r="F105" s="137"/>
      <c r="G105" s="137"/>
      <c r="H105" s="137"/>
      <c r="I105" s="137"/>
      <c r="J105" s="137"/>
      <c r="K105" s="137"/>
    </row>
    <row r="106" spans="2:11" x14ac:dyDescent="0.3">
      <c r="B106" s="137"/>
      <c r="C106" s="137"/>
      <c r="D106" s="137"/>
      <c r="E106" s="137"/>
      <c r="F106" s="137"/>
      <c r="G106" s="137"/>
      <c r="H106" s="137"/>
      <c r="I106" s="137"/>
      <c r="J106" s="137"/>
      <c r="K106" s="137"/>
    </row>
    <row r="107" spans="2:11" x14ac:dyDescent="0.3">
      <c r="B107" s="137"/>
      <c r="C107" s="137"/>
      <c r="D107" s="137"/>
      <c r="E107" s="137"/>
      <c r="F107" s="137"/>
      <c r="G107" s="137"/>
      <c r="H107" s="137"/>
      <c r="I107" s="137"/>
      <c r="J107" s="137"/>
      <c r="K107" s="137"/>
    </row>
    <row r="108" spans="2:11" x14ac:dyDescent="0.3">
      <c r="B108" s="137"/>
      <c r="C108" s="137"/>
      <c r="D108" s="137"/>
      <c r="E108" s="137"/>
      <c r="F108" s="137"/>
      <c r="G108" s="137"/>
      <c r="H108" s="137"/>
      <c r="I108" s="137"/>
      <c r="J108" s="137"/>
      <c r="K108" s="137"/>
    </row>
    <row r="109" spans="2:11" x14ac:dyDescent="0.3">
      <c r="B109" s="137"/>
      <c r="C109" s="137"/>
      <c r="D109" s="137"/>
      <c r="E109" s="137"/>
      <c r="F109" s="137"/>
      <c r="G109" s="137"/>
      <c r="H109" s="137"/>
      <c r="I109" s="137"/>
      <c r="J109" s="137"/>
      <c r="K109" s="137"/>
    </row>
    <row r="110" spans="2:11" x14ac:dyDescent="0.3">
      <c r="B110" s="137"/>
      <c r="C110" s="137"/>
      <c r="D110" s="137"/>
      <c r="E110" s="137"/>
      <c r="F110" s="137"/>
      <c r="G110" s="137"/>
      <c r="H110" s="137"/>
      <c r="I110" s="137"/>
      <c r="J110" s="137"/>
      <c r="K110" s="137"/>
    </row>
    <row r="111" spans="2:11" x14ac:dyDescent="0.3">
      <c r="B111" s="137"/>
      <c r="C111" s="137"/>
      <c r="D111" s="137"/>
      <c r="E111" s="137"/>
      <c r="F111" s="137"/>
      <c r="G111" s="137"/>
      <c r="H111" s="137"/>
      <c r="I111" s="137"/>
      <c r="J111" s="137"/>
      <c r="K111" s="137"/>
    </row>
    <row r="112" spans="2:11" x14ac:dyDescent="0.3">
      <c r="B112" s="137"/>
      <c r="C112" s="137"/>
      <c r="D112" s="137"/>
      <c r="E112" s="137"/>
      <c r="F112" s="137"/>
      <c r="G112" s="137"/>
      <c r="H112" s="137"/>
      <c r="I112" s="137"/>
      <c r="J112" s="137"/>
      <c r="K112" s="137"/>
    </row>
    <row r="113" spans="2:11" x14ac:dyDescent="0.3">
      <c r="B113" s="137"/>
      <c r="C113" s="137"/>
      <c r="D113" s="137"/>
      <c r="E113" s="137"/>
      <c r="F113" s="137"/>
      <c r="G113" s="137"/>
      <c r="H113" s="137"/>
      <c r="I113" s="137"/>
      <c r="J113" s="137"/>
      <c r="K113" s="137"/>
    </row>
    <row r="114" spans="2:11" x14ac:dyDescent="0.3">
      <c r="B114" s="137"/>
      <c r="C114" s="137"/>
      <c r="D114" s="137"/>
      <c r="E114" s="137"/>
      <c r="F114" s="137"/>
      <c r="G114" s="137"/>
      <c r="H114" s="137"/>
      <c r="I114" s="137"/>
      <c r="J114" s="137"/>
      <c r="K114" s="137"/>
    </row>
    <row r="115" spans="2:11" x14ac:dyDescent="0.3">
      <c r="B115" s="137"/>
      <c r="C115" s="137"/>
      <c r="D115" s="137"/>
      <c r="E115" s="137"/>
      <c r="F115" s="137"/>
      <c r="G115" s="137"/>
      <c r="H115" s="137"/>
      <c r="I115" s="137"/>
      <c r="J115" s="137"/>
      <c r="K115" s="137"/>
    </row>
    <row r="116" spans="2:11" x14ac:dyDescent="0.3">
      <c r="B116" s="137"/>
      <c r="C116" s="137"/>
      <c r="D116" s="137"/>
      <c r="E116" s="137"/>
      <c r="F116" s="137"/>
      <c r="G116" s="137"/>
      <c r="H116" s="137"/>
      <c r="I116" s="137"/>
      <c r="J116" s="137"/>
      <c r="K116" s="137"/>
    </row>
    <row r="117" spans="2:11" x14ac:dyDescent="0.3">
      <c r="B117" s="137"/>
      <c r="C117" s="137"/>
      <c r="D117" s="137"/>
      <c r="E117" s="137"/>
      <c r="F117" s="137"/>
      <c r="G117" s="137"/>
      <c r="H117" s="137"/>
      <c r="I117" s="137"/>
      <c r="J117" s="137"/>
      <c r="K117" s="137"/>
    </row>
    <row r="118" spans="2:11" x14ac:dyDescent="0.3">
      <c r="B118" s="137"/>
      <c r="C118" s="137"/>
      <c r="D118" s="137"/>
      <c r="E118" s="137"/>
      <c r="F118" s="137"/>
      <c r="G118" s="137"/>
      <c r="H118" s="137"/>
      <c r="I118" s="137"/>
      <c r="J118" s="137"/>
      <c r="K118" s="137"/>
    </row>
    <row r="119" spans="2:11" x14ac:dyDescent="0.3">
      <c r="B119" s="137"/>
      <c r="C119" s="137"/>
      <c r="D119" s="137"/>
      <c r="E119" s="137"/>
      <c r="F119" s="137"/>
      <c r="G119" s="137"/>
      <c r="H119" s="137"/>
      <c r="I119" s="137"/>
      <c r="J119" s="137"/>
      <c r="K119" s="137"/>
    </row>
    <row r="120" spans="2:11" x14ac:dyDescent="0.3">
      <c r="B120" s="137"/>
      <c r="C120" s="137"/>
      <c r="D120" s="137"/>
      <c r="E120" s="137"/>
      <c r="F120" s="137"/>
      <c r="G120" s="137"/>
      <c r="H120" s="137"/>
      <c r="I120" s="137"/>
      <c r="J120" s="137"/>
      <c r="K120" s="137"/>
    </row>
    <row r="121" spans="2:11" x14ac:dyDescent="0.3">
      <c r="B121" s="137"/>
      <c r="C121" s="137"/>
      <c r="D121" s="137"/>
      <c r="E121" s="137"/>
      <c r="F121" s="137"/>
      <c r="G121" s="137"/>
      <c r="H121" s="137"/>
      <c r="I121" s="137"/>
      <c r="J121" s="137"/>
      <c r="K121" s="137"/>
    </row>
    <row r="122" spans="2:11" x14ac:dyDescent="0.3">
      <c r="B122" s="137"/>
      <c r="C122" s="137"/>
      <c r="D122" s="137"/>
      <c r="E122" s="137"/>
      <c r="F122" s="137"/>
      <c r="G122" s="137"/>
      <c r="H122" s="137"/>
      <c r="I122" s="137"/>
      <c r="J122" s="137"/>
      <c r="K122" s="137"/>
    </row>
    <row r="123" spans="2:11" x14ac:dyDescent="0.3">
      <c r="B123" s="137"/>
      <c r="C123" s="137"/>
      <c r="D123" s="137"/>
      <c r="E123" s="137"/>
      <c r="F123" s="137"/>
      <c r="G123" s="137"/>
      <c r="H123" s="137"/>
      <c r="I123" s="137"/>
      <c r="J123" s="137"/>
      <c r="K123" s="137"/>
    </row>
    <row r="124" spans="2:11" x14ac:dyDescent="0.3">
      <c r="B124" s="137"/>
      <c r="C124" s="137"/>
      <c r="D124" s="137"/>
      <c r="E124" s="137"/>
      <c r="F124" s="137"/>
      <c r="G124" s="137"/>
      <c r="H124" s="137"/>
      <c r="I124" s="137"/>
      <c r="J124" s="137"/>
      <c r="K124" s="137"/>
    </row>
    <row r="125" spans="2:11" x14ac:dyDescent="0.3">
      <c r="B125" s="137"/>
      <c r="C125" s="137"/>
      <c r="D125" s="137"/>
      <c r="E125" s="137"/>
      <c r="F125" s="137"/>
      <c r="G125" s="137"/>
      <c r="H125" s="137"/>
      <c r="I125" s="137"/>
      <c r="J125" s="137"/>
      <c r="K125" s="137"/>
    </row>
    <row r="126" spans="2:11" x14ac:dyDescent="0.3">
      <c r="B126" s="137"/>
      <c r="C126" s="137"/>
      <c r="D126" s="137"/>
      <c r="E126" s="137"/>
      <c r="F126" s="137"/>
      <c r="G126" s="137"/>
      <c r="H126" s="137"/>
      <c r="I126" s="137"/>
      <c r="J126" s="137"/>
      <c r="K126" s="137"/>
    </row>
    <row r="127" spans="2:11" x14ac:dyDescent="0.3">
      <c r="B127" s="137"/>
      <c r="C127" s="137"/>
      <c r="D127" s="137"/>
      <c r="E127" s="137"/>
      <c r="F127" s="137"/>
      <c r="G127" s="137"/>
      <c r="H127" s="137"/>
      <c r="I127" s="137"/>
      <c r="J127" s="137"/>
      <c r="K127" s="137"/>
    </row>
    <row r="128" spans="2:11" x14ac:dyDescent="0.3">
      <c r="B128" s="137"/>
      <c r="C128" s="137"/>
      <c r="D128" s="137"/>
      <c r="E128" s="137"/>
      <c r="F128" s="137"/>
      <c r="G128" s="137"/>
      <c r="H128" s="137"/>
      <c r="I128" s="137"/>
      <c r="J128" s="137"/>
      <c r="K128" s="137"/>
    </row>
    <row r="129" spans="2:11" x14ac:dyDescent="0.3">
      <c r="B129" s="137"/>
      <c r="C129" s="137"/>
      <c r="D129" s="137"/>
      <c r="E129" s="137"/>
      <c r="F129" s="137"/>
      <c r="G129" s="137"/>
      <c r="H129" s="137"/>
      <c r="I129" s="137"/>
      <c r="J129" s="137"/>
      <c r="K129" s="137"/>
    </row>
    <row r="130" spans="2:11" x14ac:dyDescent="0.3">
      <c r="B130" s="137"/>
      <c r="C130" s="137"/>
      <c r="D130" s="137"/>
      <c r="E130" s="137"/>
      <c r="F130" s="137"/>
      <c r="G130" s="137"/>
      <c r="H130" s="137"/>
      <c r="I130" s="137"/>
      <c r="J130" s="137"/>
      <c r="K130" s="137"/>
    </row>
    <row r="131" spans="2:11" x14ac:dyDescent="0.3">
      <c r="B131" s="137"/>
      <c r="C131" s="137"/>
      <c r="D131" s="137"/>
      <c r="E131" s="137"/>
      <c r="F131" s="137"/>
      <c r="G131" s="137"/>
      <c r="H131" s="137"/>
      <c r="I131" s="137"/>
      <c r="J131" s="137"/>
      <c r="K131" s="137"/>
    </row>
    <row r="132" spans="2:11" x14ac:dyDescent="0.3">
      <c r="B132" s="137"/>
      <c r="C132" s="137"/>
      <c r="D132" s="137"/>
      <c r="E132" s="137"/>
      <c r="F132" s="137"/>
      <c r="G132" s="137"/>
      <c r="H132" s="137"/>
      <c r="I132" s="137"/>
      <c r="J132" s="137"/>
      <c r="K132" s="137"/>
    </row>
    <row r="133" spans="2:11" x14ac:dyDescent="0.3">
      <c r="B133" s="137"/>
      <c r="C133" s="137"/>
      <c r="D133" s="137"/>
      <c r="E133" s="137"/>
      <c r="F133" s="137"/>
      <c r="G133" s="137"/>
      <c r="H133" s="137"/>
      <c r="I133" s="137"/>
      <c r="J133" s="137"/>
      <c r="K133" s="137"/>
    </row>
    <row r="134" spans="2:11" x14ac:dyDescent="0.3">
      <c r="B134" s="137"/>
      <c r="C134" s="137"/>
      <c r="D134" s="137"/>
      <c r="E134" s="137"/>
      <c r="F134" s="137"/>
      <c r="G134" s="137"/>
      <c r="H134" s="137"/>
      <c r="I134" s="137"/>
      <c r="J134" s="137"/>
      <c r="K134" s="137"/>
    </row>
    <row r="135" spans="2:11" x14ac:dyDescent="0.3">
      <c r="B135" s="137"/>
      <c r="C135" s="137"/>
      <c r="D135" s="137"/>
      <c r="E135" s="137"/>
      <c r="F135" s="137"/>
      <c r="G135" s="137"/>
      <c r="H135" s="137"/>
      <c r="I135" s="137"/>
      <c r="J135" s="137"/>
      <c r="K135" s="137"/>
    </row>
    <row r="136" spans="2:11" x14ac:dyDescent="0.3">
      <c r="B136" s="137"/>
      <c r="C136" s="137"/>
      <c r="D136" s="137"/>
      <c r="E136" s="137"/>
      <c r="F136" s="137"/>
      <c r="G136" s="137"/>
      <c r="H136" s="137"/>
      <c r="I136" s="137"/>
      <c r="J136" s="137"/>
      <c r="K136" s="137"/>
    </row>
    <row r="137" spans="2:11" x14ac:dyDescent="0.3">
      <c r="B137" s="137"/>
      <c r="C137" s="137"/>
      <c r="D137" s="137"/>
      <c r="E137" s="137"/>
      <c r="F137" s="137"/>
      <c r="G137" s="137"/>
      <c r="H137" s="137"/>
      <c r="I137" s="137"/>
      <c r="J137" s="137"/>
      <c r="K137" s="137"/>
    </row>
    <row r="138" spans="2:11" x14ac:dyDescent="0.3">
      <c r="B138" s="137"/>
      <c r="C138" s="137"/>
      <c r="D138" s="137"/>
      <c r="E138" s="137"/>
      <c r="F138" s="137"/>
      <c r="G138" s="137"/>
      <c r="H138" s="137"/>
      <c r="I138" s="137"/>
      <c r="J138" s="137"/>
      <c r="K138" s="137"/>
    </row>
    <row r="139" spans="2:11" x14ac:dyDescent="0.3">
      <c r="B139" s="137"/>
      <c r="C139" s="137"/>
      <c r="D139" s="137"/>
      <c r="E139" s="137"/>
      <c r="F139" s="137"/>
      <c r="G139" s="137"/>
      <c r="H139" s="137"/>
      <c r="I139" s="137"/>
      <c r="J139" s="137"/>
      <c r="K139" s="137"/>
    </row>
    <row r="140" spans="2:11" x14ac:dyDescent="0.3">
      <c r="B140" s="137"/>
      <c r="C140" s="137"/>
      <c r="D140" s="137"/>
      <c r="E140" s="137"/>
      <c r="F140" s="137"/>
      <c r="G140" s="137"/>
      <c r="H140" s="137"/>
      <c r="I140" s="137"/>
      <c r="J140" s="137"/>
      <c r="K140" s="137"/>
    </row>
    <row r="141" spans="2:11" x14ac:dyDescent="0.3">
      <c r="B141" s="137"/>
      <c r="C141" s="137"/>
      <c r="D141" s="137"/>
      <c r="E141" s="137"/>
      <c r="F141" s="137"/>
      <c r="G141" s="137"/>
      <c r="H141" s="137"/>
      <c r="I141" s="137"/>
      <c r="J141" s="137"/>
      <c r="K141" s="137"/>
    </row>
    <row r="142" spans="2:11" x14ac:dyDescent="0.3">
      <c r="B142" s="137"/>
      <c r="C142" s="137"/>
      <c r="D142" s="137"/>
      <c r="E142" s="137"/>
      <c r="F142" s="137"/>
      <c r="G142" s="137"/>
      <c r="H142" s="137"/>
      <c r="I142" s="137"/>
      <c r="J142" s="137"/>
      <c r="K142" s="137"/>
    </row>
    <row r="143" spans="2:11" x14ac:dyDescent="0.3">
      <c r="B143" s="137"/>
      <c r="C143" s="137"/>
      <c r="D143" s="137"/>
      <c r="E143" s="137"/>
      <c r="F143" s="137"/>
      <c r="G143" s="137"/>
      <c r="H143" s="137"/>
      <c r="I143" s="137"/>
      <c r="J143" s="137"/>
      <c r="K143" s="137"/>
    </row>
    <row r="144" spans="2:11" x14ac:dyDescent="0.3">
      <c r="B144" s="137"/>
      <c r="C144" s="137"/>
      <c r="D144" s="137"/>
      <c r="E144" s="137"/>
      <c r="F144" s="137"/>
      <c r="G144" s="137"/>
      <c r="H144" s="137"/>
      <c r="I144" s="137"/>
      <c r="J144" s="137"/>
      <c r="K144" s="137"/>
    </row>
    <row r="145" spans="2:11" x14ac:dyDescent="0.3">
      <c r="B145" s="137"/>
      <c r="C145" s="137"/>
      <c r="D145" s="137"/>
      <c r="E145" s="137"/>
      <c r="F145" s="137"/>
      <c r="G145" s="137"/>
      <c r="H145" s="137"/>
      <c r="I145" s="137"/>
      <c r="J145" s="137"/>
      <c r="K145" s="137"/>
    </row>
    <row r="146" spans="2:11" x14ac:dyDescent="0.3">
      <c r="B146" s="137"/>
      <c r="C146" s="137"/>
      <c r="D146" s="137"/>
      <c r="E146" s="137"/>
      <c r="F146" s="137"/>
      <c r="G146" s="137"/>
      <c r="H146" s="137"/>
      <c r="I146" s="137"/>
      <c r="J146" s="137"/>
      <c r="K146" s="137"/>
    </row>
    <row r="147" spans="2:11" x14ac:dyDescent="0.3">
      <c r="B147" s="137"/>
      <c r="C147" s="137"/>
      <c r="D147" s="137"/>
      <c r="E147" s="137"/>
      <c r="F147" s="137"/>
      <c r="G147" s="137"/>
      <c r="H147" s="137"/>
      <c r="I147" s="137"/>
      <c r="J147" s="137"/>
      <c r="K147" s="137"/>
    </row>
    <row r="148" spans="2:11" x14ac:dyDescent="0.3">
      <c r="B148" s="137"/>
      <c r="C148" s="137"/>
      <c r="D148" s="137"/>
      <c r="E148" s="137"/>
      <c r="F148" s="137"/>
      <c r="G148" s="137"/>
      <c r="H148" s="137"/>
      <c r="I148" s="137"/>
      <c r="J148" s="137"/>
      <c r="K148" s="137"/>
    </row>
    <row r="149" spans="2:11" x14ac:dyDescent="0.3">
      <c r="B149" s="137"/>
      <c r="C149" s="137"/>
      <c r="D149" s="137"/>
      <c r="E149" s="137"/>
      <c r="F149" s="137"/>
      <c r="G149" s="137"/>
      <c r="H149" s="137"/>
      <c r="I149" s="137"/>
      <c r="J149" s="137"/>
      <c r="K149" s="137"/>
    </row>
    <row r="150" spans="2:11" x14ac:dyDescent="0.3">
      <c r="B150" s="137"/>
      <c r="C150" s="137"/>
      <c r="D150" s="137"/>
      <c r="E150" s="137"/>
      <c r="F150" s="137"/>
      <c r="G150" s="137"/>
      <c r="H150" s="137"/>
      <c r="I150" s="137"/>
      <c r="J150" s="137"/>
      <c r="K150" s="137"/>
    </row>
    <row r="151" spans="2:11" x14ac:dyDescent="0.3">
      <c r="B151" s="137"/>
      <c r="C151" s="137"/>
      <c r="D151" s="137"/>
      <c r="E151" s="137"/>
      <c r="F151" s="137"/>
      <c r="G151" s="137"/>
      <c r="H151" s="137"/>
      <c r="I151" s="137"/>
      <c r="J151" s="137"/>
      <c r="K151" s="137"/>
    </row>
    <row r="152" spans="2:11" x14ac:dyDescent="0.3">
      <c r="B152" s="137"/>
      <c r="C152" s="137"/>
      <c r="D152" s="137"/>
      <c r="E152" s="137"/>
      <c r="F152" s="137"/>
      <c r="G152" s="137"/>
      <c r="H152" s="137"/>
      <c r="I152" s="137"/>
      <c r="J152" s="137"/>
      <c r="K152" s="137"/>
    </row>
    <row r="153" spans="2:11" x14ac:dyDescent="0.3">
      <c r="B153" s="137"/>
      <c r="C153" s="137"/>
      <c r="D153" s="137"/>
      <c r="E153" s="137"/>
      <c r="F153" s="137"/>
      <c r="G153" s="137"/>
      <c r="H153" s="137"/>
      <c r="I153" s="137"/>
      <c r="J153" s="137"/>
      <c r="K153" s="137"/>
    </row>
    <row r="154" spans="2:11" x14ac:dyDescent="0.3">
      <c r="B154" s="137"/>
      <c r="C154" s="137"/>
      <c r="D154" s="137"/>
      <c r="E154" s="137"/>
      <c r="F154" s="137"/>
      <c r="G154" s="137"/>
      <c r="H154" s="137"/>
      <c r="I154" s="137"/>
      <c r="J154" s="137"/>
      <c r="K154" s="137"/>
    </row>
    <row r="155" spans="2:11" x14ac:dyDescent="0.3">
      <c r="B155" s="137"/>
      <c r="C155" s="137"/>
      <c r="D155" s="137"/>
      <c r="E155" s="137"/>
      <c r="F155" s="137"/>
      <c r="G155" s="137"/>
      <c r="H155" s="137"/>
      <c r="I155" s="137"/>
      <c r="J155" s="137"/>
      <c r="K155" s="137"/>
    </row>
    <row r="156" spans="2:11" x14ac:dyDescent="0.3">
      <c r="B156" s="137"/>
      <c r="C156" s="137"/>
      <c r="D156" s="137"/>
      <c r="E156" s="137"/>
      <c r="F156" s="137"/>
      <c r="G156" s="137"/>
      <c r="H156" s="137"/>
      <c r="I156" s="137"/>
      <c r="J156" s="137"/>
      <c r="K156" s="137"/>
    </row>
    <row r="157" spans="2:11" x14ac:dyDescent="0.3">
      <c r="B157" s="137"/>
      <c r="C157" s="137"/>
      <c r="D157" s="137"/>
      <c r="E157" s="137"/>
      <c r="F157" s="137"/>
      <c r="G157" s="137"/>
      <c r="H157" s="137"/>
      <c r="I157" s="137"/>
      <c r="J157" s="137"/>
      <c r="K157" s="137"/>
    </row>
    <row r="158" spans="2:11" x14ac:dyDescent="0.3">
      <c r="B158" s="137"/>
      <c r="C158" s="137"/>
      <c r="D158" s="137"/>
      <c r="E158" s="137"/>
      <c r="F158" s="137"/>
      <c r="G158" s="137"/>
      <c r="H158" s="137"/>
      <c r="I158" s="137"/>
      <c r="J158" s="137"/>
      <c r="K158" s="137"/>
    </row>
    <row r="159" spans="2:11" x14ac:dyDescent="0.3">
      <c r="B159" s="137"/>
      <c r="C159" s="137"/>
      <c r="D159" s="137"/>
      <c r="E159" s="137"/>
      <c r="F159" s="137"/>
      <c r="G159" s="137"/>
      <c r="H159" s="137"/>
      <c r="I159" s="137"/>
      <c r="J159" s="137"/>
      <c r="K159" s="137"/>
    </row>
    <row r="160" spans="2:11" x14ac:dyDescent="0.3">
      <c r="B160" s="137"/>
      <c r="C160" s="137"/>
      <c r="D160" s="137"/>
      <c r="E160" s="137"/>
      <c r="F160" s="137"/>
      <c r="G160" s="137"/>
      <c r="H160" s="137"/>
      <c r="I160" s="137"/>
      <c r="J160" s="137"/>
      <c r="K160" s="137"/>
    </row>
    <row r="161" spans="2:11" x14ac:dyDescent="0.3">
      <c r="B161" s="137"/>
      <c r="C161" s="137"/>
      <c r="D161" s="137"/>
      <c r="E161" s="137"/>
      <c r="F161" s="137"/>
      <c r="G161" s="137"/>
      <c r="H161" s="137"/>
      <c r="I161" s="137"/>
      <c r="J161" s="137"/>
      <c r="K161" s="137"/>
    </row>
    <row r="162" spans="2:11" x14ac:dyDescent="0.3">
      <c r="B162" s="137"/>
      <c r="C162" s="137"/>
      <c r="D162" s="137"/>
      <c r="E162" s="137"/>
      <c r="F162" s="137"/>
      <c r="G162" s="137"/>
      <c r="H162" s="137"/>
      <c r="I162" s="137"/>
      <c r="J162" s="137"/>
      <c r="K162" s="137"/>
    </row>
    <row r="163" spans="2:11" x14ac:dyDescent="0.3">
      <c r="B163" s="137"/>
      <c r="C163" s="137"/>
      <c r="D163" s="137"/>
      <c r="E163" s="137"/>
      <c r="F163" s="137"/>
      <c r="G163" s="137"/>
      <c r="H163" s="137"/>
      <c r="I163" s="137"/>
      <c r="J163" s="137"/>
      <c r="K163" s="137"/>
    </row>
    <row r="164" spans="2:11" x14ac:dyDescent="0.3">
      <c r="B164" s="137"/>
      <c r="C164" s="137"/>
      <c r="D164" s="137"/>
      <c r="E164" s="137"/>
      <c r="F164" s="137"/>
      <c r="G164" s="137"/>
      <c r="H164" s="137"/>
      <c r="I164" s="137"/>
      <c r="J164" s="137"/>
      <c r="K164" s="137"/>
    </row>
    <row r="165" spans="2:11" x14ac:dyDescent="0.3">
      <c r="B165" s="137"/>
      <c r="C165" s="137"/>
      <c r="D165" s="137"/>
      <c r="E165" s="137"/>
      <c r="F165" s="137"/>
      <c r="G165" s="137"/>
      <c r="H165" s="137"/>
      <c r="I165" s="137"/>
      <c r="J165" s="137"/>
      <c r="K165" s="137"/>
    </row>
    <row r="166" spans="2:11" x14ac:dyDescent="0.3">
      <c r="B166" s="137"/>
      <c r="C166" s="137"/>
      <c r="D166" s="137"/>
      <c r="E166" s="137"/>
      <c r="F166" s="137"/>
      <c r="G166" s="137"/>
      <c r="H166" s="137"/>
      <c r="I166" s="137"/>
      <c r="J166" s="137"/>
      <c r="K166" s="137"/>
    </row>
    <row r="167" spans="2:11" x14ac:dyDescent="0.3">
      <c r="B167" s="137"/>
      <c r="C167" s="137"/>
      <c r="D167" s="137"/>
      <c r="E167" s="137"/>
      <c r="F167" s="137"/>
      <c r="G167" s="137"/>
      <c r="H167" s="137"/>
      <c r="I167" s="137"/>
      <c r="J167" s="137"/>
      <c r="K167" s="137"/>
    </row>
    <row r="168" spans="2:11" x14ac:dyDescent="0.3">
      <c r="B168" s="137"/>
      <c r="C168" s="137"/>
      <c r="D168" s="137"/>
      <c r="E168" s="137"/>
      <c r="F168" s="137"/>
      <c r="G168" s="137"/>
      <c r="H168" s="137"/>
      <c r="I168" s="137"/>
      <c r="J168" s="137"/>
      <c r="K168" s="137"/>
    </row>
    <row r="169" spans="2:11" x14ac:dyDescent="0.3">
      <c r="B169" s="137"/>
      <c r="C169" s="137"/>
      <c r="D169" s="137"/>
      <c r="E169" s="137"/>
      <c r="F169" s="137"/>
      <c r="G169" s="137"/>
      <c r="H169" s="137"/>
      <c r="I169" s="137"/>
      <c r="J169" s="137"/>
      <c r="K169" s="137"/>
    </row>
    <row r="170" spans="2:11" x14ac:dyDescent="0.3">
      <c r="B170" s="137"/>
      <c r="C170" s="137"/>
      <c r="D170" s="137"/>
      <c r="E170" s="137"/>
      <c r="F170" s="137"/>
      <c r="G170" s="137"/>
      <c r="H170" s="137"/>
      <c r="I170" s="137"/>
      <c r="J170" s="137"/>
      <c r="K170" s="137"/>
    </row>
    <row r="171" spans="2:11" x14ac:dyDescent="0.3">
      <c r="B171" s="137"/>
      <c r="C171" s="137"/>
      <c r="D171" s="137"/>
      <c r="E171" s="137"/>
      <c r="F171" s="137"/>
      <c r="G171" s="137"/>
      <c r="H171" s="137"/>
      <c r="I171" s="137"/>
      <c r="J171" s="137"/>
      <c r="K171" s="137"/>
    </row>
    <row r="172" spans="2:11" x14ac:dyDescent="0.3">
      <c r="B172" s="137"/>
      <c r="C172" s="137"/>
      <c r="D172" s="137"/>
      <c r="E172" s="137"/>
      <c r="F172" s="137"/>
      <c r="G172" s="137"/>
      <c r="H172" s="137"/>
      <c r="I172" s="137"/>
      <c r="J172" s="137"/>
      <c r="K172" s="137"/>
    </row>
    <row r="173" spans="2:11" x14ac:dyDescent="0.3">
      <c r="B173" s="137"/>
      <c r="C173" s="137"/>
      <c r="D173" s="137"/>
      <c r="E173" s="137"/>
      <c r="F173" s="137"/>
      <c r="G173" s="137"/>
      <c r="H173" s="137"/>
      <c r="I173" s="137"/>
      <c r="J173" s="137"/>
      <c r="K173" s="137"/>
    </row>
    <row r="174" spans="2:11" x14ac:dyDescent="0.3">
      <c r="B174" s="137"/>
      <c r="C174" s="137"/>
      <c r="D174" s="137"/>
      <c r="E174" s="137"/>
      <c r="F174" s="137"/>
      <c r="G174" s="137"/>
      <c r="H174" s="137"/>
      <c r="I174" s="137"/>
      <c r="J174" s="137"/>
      <c r="K174" s="137"/>
    </row>
    <row r="175" spans="2:11" x14ac:dyDescent="0.3">
      <c r="B175" s="137"/>
      <c r="C175" s="137"/>
      <c r="D175" s="137"/>
      <c r="E175" s="137"/>
      <c r="F175" s="137"/>
      <c r="G175" s="137"/>
      <c r="H175" s="137"/>
      <c r="I175" s="137"/>
      <c r="J175" s="137"/>
      <c r="K175" s="137"/>
    </row>
    <row r="176" spans="2:11" x14ac:dyDescent="0.3">
      <c r="B176" s="137"/>
      <c r="C176" s="137"/>
      <c r="D176" s="137"/>
      <c r="E176" s="137"/>
      <c r="F176" s="137"/>
      <c r="G176" s="137"/>
      <c r="H176" s="137"/>
      <c r="I176" s="137"/>
      <c r="J176" s="137"/>
      <c r="K176" s="137"/>
    </row>
    <row r="177" spans="2:11" x14ac:dyDescent="0.3">
      <c r="B177" s="137"/>
      <c r="C177" s="137"/>
      <c r="D177" s="137"/>
      <c r="E177" s="137"/>
      <c r="F177" s="137"/>
      <c r="G177" s="137"/>
      <c r="H177" s="137"/>
      <c r="I177" s="137"/>
      <c r="J177" s="137"/>
      <c r="K177" s="137"/>
    </row>
    <row r="178" spans="2:11" x14ac:dyDescent="0.3">
      <c r="B178" s="137"/>
      <c r="C178" s="137"/>
      <c r="D178" s="137"/>
      <c r="E178" s="137"/>
      <c r="F178" s="137"/>
      <c r="G178" s="137"/>
      <c r="H178" s="137"/>
      <c r="I178" s="137"/>
      <c r="J178" s="137"/>
      <c r="K178" s="137"/>
    </row>
    <row r="179" spans="2:11" x14ac:dyDescent="0.3">
      <c r="B179" s="137"/>
      <c r="C179" s="137"/>
      <c r="D179" s="137"/>
      <c r="E179" s="137"/>
      <c r="F179" s="137"/>
      <c r="G179" s="137"/>
      <c r="H179" s="137"/>
      <c r="I179" s="137"/>
      <c r="J179" s="137"/>
      <c r="K179" s="137"/>
    </row>
    <row r="180" spans="2:11" x14ac:dyDescent="0.3">
      <c r="B180" s="137"/>
      <c r="C180" s="137"/>
      <c r="D180" s="137"/>
      <c r="E180" s="137"/>
      <c r="F180" s="137"/>
      <c r="G180" s="137"/>
      <c r="H180" s="137"/>
      <c r="I180" s="137"/>
      <c r="J180" s="137"/>
      <c r="K180" s="137"/>
    </row>
    <row r="181" spans="2:11" x14ac:dyDescent="0.3">
      <c r="B181" s="137"/>
      <c r="C181" s="137"/>
      <c r="D181" s="137"/>
      <c r="E181" s="137"/>
      <c r="F181" s="137"/>
      <c r="G181" s="137"/>
      <c r="H181" s="137"/>
      <c r="I181" s="137"/>
      <c r="J181" s="137"/>
      <c r="K181" s="137"/>
    </row>
    <row r="182" spans="2:11" x14ac:dyDescent="0.3">
      <c r="B182" s="137"/>
      <c r="C182" s="137"/>
      <c r="D182" s="137"/>
      <c r="E182" s="137"/>
      <c r="F182" s="137"/>
      <c r="G182" s="137"/>
      <c r="H182" s="137"/>
      <c r="I182" s="137"/>
      <c r="J182" s="137"/>
      <c r="K182" s="137"/>
    </row>
    <row r="183" spans="2:11" x14ac:dyDescent="0.3">
      <c r="B183" s="137"/>
      <c r="C183" s="137"/>
      <c r="D183" s="137"/>
      <c r="E183" s="137"/>
      <c r="F183" s="137"/>
      <c r="G183" s="137"/>
      <c r="H183" s="137"/>
      <c r="I183" s="137"/>
      <c r="J183" s="137"/>
      <c r="K183" s="137"/>
    </row>
    <row r="184" spans="2:11" x14ac:dyDescent="0.3">
      <c r="B184" s="137"/>
      <c r="C184" s="137"/>
      <c r="D184" s="137"/>
      <c r="E184" s="137"/>
      <c r="F184" s="137"/>
      <c r="G184" s="137"/>
      <c r="H184" s="137"/>
      <c r="I184" s="137"/>
      <c r="J184" s="137"/>
      <c r="K184" s="137"/>
    </row>
    <row r="185" spans="2:11" x14ac:dyDescent="0.3">
      <c r="B185" s="137"/>
      <c r="C185" s="137"/>
      <c r="D185" s="137"/>
      <c r="E185" s="137"/>
      <c r="F185" s="137"/>
      <c r="G185" s="137"/>
      <c r="H185" s="137"/>
      <c r="I185" s="137"/>
      <c r="J185" s="137"/>
      <c r="K185" s="137"/>
    </row>
    <row r="186" spans="2:11" x14ac:dyDescent="0.3">
      <c r="B186" s="137"/>
      <c r="C186" s="137"/>
      <c r="D186" s="137"/>
      <c r="E186" s="137"/>
      <c r="F186" s="137"/>
      <c r="G186" s="137"/>
      <c r="H186" s="137"/>
      <c r="I186" s="137"/>
      <c r="J186" s="137"/>
      <c r="K186" s="137"/>
    </row>
    <row r="187" spans="2:11" x14ac:dyDescent="0.3">
      <c r="B187" s="137"/>
      <c r="C187" s="137"/>
      <c r="D187" s="137"/>
      <c r="E187" s="137"/>
      <c r="F187" s="137"/>
      <c r="G187" s="137"/>
      <c r="H187" s="137"/>
      <c r="I187" s="137"/>
      <c r="J187" s="137"/>
      <c r="K187" s="137"/>
    </row>
    <row r="188" spans="2:11" x14ac:dyDescent="0.3">
      <c r="B188" s="137"/>
      <c r="C188" s="137"/>
      <c r="D188" s="137"/>
      <c r="E188" s="137"/>
      <c r="F188" s="137"/>
      <c r="G188" s="137"/>
      <c r="H188" s="137"/>
      <c r="I188" s="137"/>
      <c r="J188" s="137"/>
      <c r="K188" s="137"/>
    </row>
    <row r="189" spans="2:11" x14ac:dyDescent="0.3">
      <c r="B189" s="137"/>
      <c r="C189" s="137"/>
      <c r="D189" s="137"/>
      <c r="E189" s="137"/>
      <c r="F189" s="137"/>
      <c r="G189" s="137"/>
      <c r="H189" s="137"/>
      <c r="I189" s="137"/>
      <c r="J189" s="137"/>
      <c r="K189" s="137"/>
    </row>
    <row r="190" spans="2:11" x14ac:dyDescent="0.3">
      <c r="B190" s="137"/>
      <c r="C190" s="137"/>
      <c r="D190" s="137"/>
      <c r="E190" s="137"/>
      <c r="F190" s="137"/>
      <c r="G190" s="137"/>
      <c r="H190" s="137"/>
      <c r="I190" s="137"/>
      <c r="J190" s="137"/>
      <c r="K190" s="137"/>
    </row>
    <row r="191" spans="2:11" x14ac:dyDescent="0.3">
      <c r="B191" s="137"/>
      <c r="C191" s="137"/>
      <c r="D191" s="137"/>
      <c r="E191" s="137"/>
      <c r="F191" s="137"/>
      <c r="G191" s="137"/>
      <c r="H191" s="137"/>
      <c r="I191" s="137"/>
      <c r="J191" s="137"/>
      <c r="K191" s="137"/>
    </row>
    <row r="192" spans="2:11" x14ac:dyDescent="0.3">
      <c r="B192" s="137"/>
      <c r="C192" s="137"/>
      <c r="D192" s="137"/>
      <c r="E192" s="137"/>
      <c r="F192" s="137"/>
      <c r="G192" s="137"/>
      <c r="H192" s="137"/>
      <c r="I192" s="137"/>
      <c r="J192" s="137"/>
      <c r="K192" s="137"/>
    </row>
    <row r="193" spans="2:11" x14ac:dyDescent="0.3">
      <c r="B193" s="137"/>
      <c r="C193" s="137"/>
      <c r="D193" s="137"/>
      <c r="E193" s="137"/>
      <c r="F193" s="137"/>
      <c r="G193" s="137"/>
      <c r="H193" s="137"/>
      <c r="I193" s="137"/>
      <c r="J193" s="137"/>
      <c r="K193" s="137"/>
    </row>
    <row r="194" spans="2:11" x14ac:dyDescent="0.3">
      <c r="B194" s="137"/>
      <c r="C194" s="137"/>
      <c r="D194" s="137"/>
      <c r="E194" s="137"/>
      <c r="F194" s="137"/>
      <c r="G194" s="137"/>
      <c r="H194" s="137"/>
      <c r="I194" s="137"/>
      <c r="J194" s="137"/>
      <c r="K194" s="137"/>
    </row>
    <row r="195" spans="2:11" x14ac:dyDescent="0.3">
      <c r="B195" s="137"/>
      <c r="C195" s="137"/>
      <c r="D195" s="137"/>
      <c r="E195" s="137"/>
      <c r="F195" s="137"/>
      <c r="G195" s="137"/>
      <c r="H195" s="137"/>
      <c r="I195" s="137"/>
      <c r="J195" s="137"/>
      <c r="K195" s="137"/>
    </row>
    <row r="196" spans="2:11" x14ac:dyDescent="0.3">
      <c r="B196" s="137"/>
      <c r="C196" s="137"/>
      <c r="D196" s="137"/>
      <c r="E196" s="137"/>
      <c r="F196" s="137"/>
      <c r="G196" s="137"/>
      <c r="H196" s="137"/>
      <c r="I196" s="137"/>
      <c r="J196" s="137"/>
      <c r="K196" s="137"/>
    </row>
    <row r="197" spans="2:11" x14ac:dyDescent="0.3">
      <c r="B197" s="137"/>
      <c r="C197" s="137"/>
      <c r="D197" s="137"/>
      <c r="E197" s="137"/>
      <c r="F197" s="137"/>
      <c r="G197" s="137"/>
      <c r="H197" s="137"/>
      <c r="I197" s="137"/>
      <c r="J197" s="137"/>
      <c r="K197" s="137"/>
    </row>
    <row r="198" spans="2:11" x14ac:dyDescent="0.3">
      <c r="B198" s="137"/>
      <c r="C198" s="137"/>
      <c r="D198" s="137"/>
      <c r="E198" s="137"/>
      <c r="F198" s="137"/>
      <c r="G198" s="137"/>
      <c r="H198" s="137"/>
      <c r="I198" s="137"/>
      <c r="J198" s="137"/>
      <c r="K198" s="137"/>
    </row>
    <row r="199" spans="2:11" x14ac:dyDescent="0.3">
      <c r="B199" s="137"/>
      <c r="C199" s="137"/>
      <c r="D199" s="137"/>
      <c r="E199" s="137"/>
      <c r="F199" s="137"/>
      <c r="G199" s="137"/>
      <c r="H199" s="137"/>
      <c r="I199" s="137"/>
      <c r="J199" s="137"/>
      <c r="K199" s="137"/>
    </row>
    <row r="200" spans="2:11" x14ac:dyDescent="0.3">
      <c r="B200" s="137"/>
      <c r="C200" s="137"/>
      <c r="D200" s="137"/>
      <c r="E200" s="137"/>
      <c r="F200" s="137"/>
      <c r="G200" s="137"/>
      <c r="H200" s="137"/>
      <c r="I200" s="137"/>
      <c r="J200" s="137"/>
      <c r="K200" s="137"/>
    </row>
    <row r="201" spans="2:11" x14ac:dyDescent="0.3">
      <c r="B201" s="137"/>
      <c r="C201" s="137"/>
      <c r="D201" s="137"/>
      <c r="E201" s="137"/>
      <c r="F201" s="137"/>
      <c r="G201" s="137"/>
      <c r="H201" s="137"/>
      <c r="I201" s="137"/>
      <c r="J201" s="137"/>
      <c r="K201" s="137"/>
    </row>
    <row r="202" spans="2:11" x14ac:dyDescent="0.3">
      <c r="B202" s="137"/>
      <c r="C202" s="137"/>
      <c r="D202" s="137"/>
      <c r="E202" s="137"/>
      <c r="F202" s="137"/>
      <c r="G202" s="137"/>
      <c r="H202" s="137"/>
      <c r="I202" s="137"/>
      <c r="J202" s="137"/>
      <c r="K202" s="137"/>
    </row>
    <row r="203" spans="2:11" x14ac:dyDescent="0.3">
      <c r="B203" s="137"/>
      <c r="C203" s="137"/>
      <c r="D203" s="137"/>
      <c r="E203" s="137"/>
      <c r="F203" s="137"/>
      <c r="G203" s="137"/>
      <c r="H203" s="137"/>
      <c r="I203" s="137"/>
      <c r="J203" s="137"/>
      <c r="K203" s="137"/>
    </row>
    <row r="204" spans="2:11" x14ac:dyDescent="0.3">
      <c r="B204" s="137"/>
      <c r="C204" s="137"/>
      <c r="D204" s="137"/>
      <c r="E204" s="137"/>
      <c r="F204" s="137"/>
      <c r="G204" s="137"/>
      <c r="H204" s="137"/>
      <c r="I204" s="137"/>
      <c r="J204" s="137"/>
      <c r="K204" s="137"/>
    </row>
    <row r="205" spans="2:11" x14ac:dyDescent="0.3">
      <c r="B205" s="137"/>
      <c r="C205" s="137"/>
      <c r="D205" s="137"/>
      <c r="E205" s="137"/>
      <c r="F205" s="137"/>
      <c r="G205" s="137"/>
      <c r="H205" s="137"/>
      <c r="I205" s="137"/>
      <c r="J205" s="137"/>
      <c r="K205" s="137"/>
    </row>
    <row r="206" spans="2:11" x14ac:dyDescent="0.3">
      <c r="B206" s="137"/>
      <c r="C206" s="137"/>
      <c r="D206" s="137"/>
      <c r="E206" s="137"/>
      <c r="F206" s="137"/>
      <c r="G206" s="137"/>
      <c r="H206" s="137"/>
      <c r="I206" s="137"/>
      <c r="J206" s="137"/>
      <c r="K206" s="137"/>
    </row>
    <row r="207" spans="2:11" x14ac:dyDescent="0.3">
      <c r="B207" s="137"/>
      <c r="C207" s="137"/>
      <c r="D207" s="137"/>
      <c r="E207" s="137"/>
      <c r="F207" s="137"/>
      <c r="G207" s="137"/>
      <c r="H207" s="137"/>
      <c r="I207" s="137"/>
      <c r="J207" s="137"/>
      <c r="K207" s="137"/>
    </row>
    <row r="208" spans="2:11" x14ac:dyDescent="0.3">
      <c r="B208" s="137"/>
      <c r="C208" s="137"/>
      <c r="D208" s="137"/>
      <c r="E208" s="137"/>
      <c r="F208" s="137"/>
      <c r="G208" s="137"/>
      <c r="H208" s="137"/>
      <c r="I208" s="137"/>
      <c r="J208" s="137"/>
      <c r="K208" s="137"/>
    </row>
    <row r="209" spans="2:11" x14ac:dyDescent="0.3">
      <c r="B209" s="137"/>
      <c r="C209" s="137"/>
      <c r="D209" s="137"/>
      <c r="E209" s="137"/>
      <c r="F209" s="137"/>
      <c r="G209" s="137"/>
      <c r="H209" s="137"/>
      <c r="I209" s="137"/>
      <c r="J209" s="137"/>
      <c r="K209" s="137"/>
    </row>
    <row r="210" spans="2:11" x14ac:dyDescent="0.3">
      <c r="B210" s="137"/>
      <c r="C210" s="137"/>
      <c r="D210" s="137"/>
      <c r="E210" s="137"/>
      <c r="F210" s="137"/>
      <c r="G210" s="137"/>
      <c r="H210" s="137"/>
      <c r="I210" s="137"/>
      <c r="J210" s="137"/>
      <c r="K210" s="137"/>
    </row>
    <row r="211" spans="2:11" x14ac:dyDescent="0.3">
      <c r="B211" s="137"/>
      <c r="C211" s="137"/>
      <c r="D211" s="137"/>
      <c r="E211" s="137"/>
      <c r="F211" s="137"/>
      <c r="G211" s="137"/>
      <c r="H211" s="137"/>
      <c r="I211" s="137"/>
      <c r="J211" s="137"/>
      <c r="K211" s="137"/>
    </row>
    <row r="212" spans="2:11" x14ac:dyDescent="0.3">
      <c r="B212" s="137"/>
      <c r="C212" s="137"/>
      <c r="D212" s="137"/>
      <c r="E212" s="137"/>
      <c r="F212" s="137"/>
      <c r="G212" s="137"/>
      <c r="H212" s="137"/>
      <c r="I212" s="137"/>
      <c r="J212" s="137"/>
      <c r="K212" s="137"/>
    </row>
    <row r="213" spans="2:11" x14ac:dyDescent="0.3">
      <c r="B213" s="137"/>
      <c r="C213" s="137"/>
      <c r="D213" s="137"/>
      <c r="E213" s="137"/>
      <c r="F213" s="137"/>
      <c r="G213" s="137"/>
      <c r="H213" s="137"/>
      <c r="I213" s="137"/>
      <c r="J213" s="137"/>
      <c r="K213" s="137"/>
    </row>
    <row r="214" spans="2:11" x14ac:dyDescent="0.3">
      <c r="B214" s="137"/>
      <c r="C214" s="137"/>
      <c r="D214" s="137"/>
      <c r="E214" s="137"/>
      <c r="F214" s="137"/>
      <c r="G214" s="137"/>
      <c r="H214" s="137"/>
      <c r="I214" s="137"/>
      <c r="J214" s="137"/>
      <c r="K214" s="137"/>
    </row>
    <row r="215" spans="2:11" x14ac:dyDescent="0.3">
      <c r="B215" s="137"/>
      <c r="C215" s="137"/>
      <c r="D215" s="137"/>
      <c r="E215" s="137"/>
      <c r="F215" s="137"/>
      <c r="G215" s="137"/>
      <c r="H215" s="137"/>
      <c r="I215" s="137"/>
      <c r="J215" s="137"/>
      <c r="K215" s="137"/>
    </row>
    <row r="216" spans="2:11" x14ac:dyDescent="0.3">
      <c r="B216" s="137"/>
      <c r="C216" s="137"/>
      <c r="D216" s="137"/>
      <c r="E216" s="137"/>
      <c r="F216" s="137"/>
      <c r="G216" s="137"/>
      <c r="H216" s="137"/>
      <c r="I216" s="137"/>
      <c r="J216" s="137"/>
      <c r="K216" s="137"/>
    </row>
    <row r="217" spans="2:11" x14ac:dyDescent="0.3">
      <c r="B217" s="137"/>
      <c r="C217" s="137"/>
      <c r="D217" s="137"/>
      <c r="E217" s="137"/>
      <c r="F217" s="137"/>
      <c r="G217" s="137"/>
      <c r="H217" s="137"/>
      <c r="I217" s="137"/>
      <c r="J217" s="137"/>
      <c r="K217" s="137"/>
    </row>
    <row r="218" spans="2:11" x14ac:dyDescent="0.3">
      <c r="B218" s="137"/>
      <c r="C218" s="137"/>
      <c r="D218" s="137"/>
      <c r="E218" s="137"/>
      <c r="F218" s="137"/>
      <c r="G218" s="137"/>
      <c r="H218" s="137"/>
      <c r="I218" s="137"/>
      <c r="J218" s="137"/>
      <c r="K218" s="137"/>
    </row>
    <row r="219" spans="2:11" x14ac:dyDescent="0.3">
      <c r="B219" s="137"/>
      <c r="C219" s="137"/>
      <c r="D219" s="137"/>
      <c r="E219" s="137"/>
      <c r="F219" s="137"/>
      <c r="G219" s="137"/>
      <c r="H219" s="137"/>
      <c r="I219" s="137"/>
      <c r="J219" s="137"/>
      <c r="K219" s="137"/>
    </row>
    <row r="220" spans="2:11" x14ac:dyDescent="0.3">
      <c r="B220" s="137"/>
      <c r="C220" s="137"/>
      <c r="D220" s="137"/>
      <c r="E220" s="137"/>
      <c r="F220" s="137"/>
      <c r="G220" s="137"/>
      <c r="H220" s="137"/>
      <c r="I220" s="137"/>
      <c r="J220" s="137"/>
      <c r="K220" s="137"/>
    </row>
    <row r="221" spans="2:11" x14ac:dyDescent="0.3">
      <c r="B221" s="137"/>
      <c r="C221" s="137"/>
      <c r="D221" s="137"/>
      <c r="E221" s="137"/>
      <c r="F221" s="137"/>
      <c r="G221" s="137"/>
      <c r="H221" s="137"/>
      <c r="I221" s="137"/>
      <c r="J221" s="137"/>
      <c r="K221" s="137"/>
    </row>
    <row r="222" spans="2:11" x14ac:dyDescent="0.3">
      <c r="B222" s="137"/>
      <c r="C222" s="137"/>
      <c r="D222" s="137"/>
      <c r="E222" s="137"/>
      <c r="F222" s="137"/>
      <c r="G222" s="137"/>
      <c r="H222" s="137"/>
      <c r="I222" s="137"/>
      <c r="J222" s="137"/>
      <c r="K222" s="137"/>
    </row>
    <row r="223" spans="2:11" x14ac:dyDescent="0.3">
      <c r="B223" s="137"/>
      <c r="C223" s="137"/>
      <c r="D223" s="137"/>
      <c r="E223" s="137"/>
      <c r="F223" s="137"/>
      <c r="G223" s="137"/>
      <c r="H223" s="137"/>
      <c r="I223" s="137"/>
      <c r="J223" s="137"/>
      <c r="K223" s="137"/>
    </row>
    <row r="224" spans="2:11" x14ac:dyDescent="0.3">
      <c r="B224" s="137"/>
      <c r="C224" s="137"/>
      <c r="D224" s="137"/>
      <c r="E224" s="137"/>
      <c r="F224" s="137"/>
      <c r="G224" s="137"/>
      <c r="H224" s="137"/>
      <c r="I224" s="137"/>
      <c r="J224" s="137"/>
      <c r="K224" s="137"/>
    </row>
    <row r="225" spans="2:11" x14ac:dyDescent="0.3">
      <c r="B225" s="137"/>
      <c r="C225" s="137"/>
      <c r="D225" s="137"/>
      <c r="E225" s="137"/>
      <c r="F225" s="137"/>
      <c r="G225" s="137"/>
      <c r="H225" s="137"/>
      <c r="I225" s="137"/>
      <c r="J225" s="137"/>
      <c r="K225" s="137"/>
    </row>
    <row r="226" spans="2:11" x14ac:dyDescent="0.3">
      <c r="B226" s="137"/>
      <c r="C226" s="137"/>
      <c r="D226" s="137"/>
      <c r="E226" s="137"/>
      <c r="F226" s="137"/>
      <c r="G226" s="137"/>
      <c r="H226" s="137"/>
      <c r="I226" s="137"/>
      <c r="J226" s="137"/>
      <c r="K226" s="137"/>
    </row>
    <row r="227" spans="2:11" x14ac:dyDescent="0.3">
      <c r="B227" s="137"/>
      <c r="C227" s="137"/>
      <c r="D227" s="137"/>
      <c r="E227" s="137"/>
      <c r="F227" s="137"/>
      <c r="G227" s="137"/>
      <c r="H227" s="137"/>
      <c r="I227" s="137"/>
      <c r="J227" s="137"/>
      <c r="K227" s="137"/>
    </row>
    <row r="228" spans="2:11" x14ac:dyDescent="0.3">
      <c r="B228" s="137"/>
      <c r="C228" s="137"/>
      <c r="D228" s="137"/>
      <c r="E228" s="137"/>
      <c r="F228" s="137"/>
      <c r="G228" s="137"/>
      <c r="H228" s="137"/>
      <c r="I228" s="137"/>
      <c r="J228" s="137"/>
      <c r="K228" s="137"/>
    </row>
    <row r="229" spans="2:11" x14ac:dyDescent="0.3">
      <c r="B229" s="137"/>
      <c r="C229" s="137"/>
      <c r="D229" s="137"/>
      <c r="E229" s="137"/>
      <c r="F229" s="137"/>
      <c r="G229" s="137"/>
      <c r="H229" s="137"/>
      <c r="I229" s="137"/>
      <c r="J229" s="137"/>
      <c r="K229" s="137"/>
    </row>
    <row r="230" spans="2:11" x14ac:dyDescent="0.3">
      <c r="B230" s="137"/>
      <c r="C230" s="137"/>
      <c r="D230" s="137"/>
      <c r="E230" s="137"/>
      <c r="F230" s="137"/>
      <c r="G230" s="137"/>
      <c r="H230" s="137"/>
      <c r="I230" s="137"/>
      <c r="J230" s="137"/>
      <c r="K230" s="137"/>
    </row>
    <row r="231" spans="2:11" x14ac:dyDescent="0.3">
      <c r="B231" s="137"/>
      <c r="C231" s="137"/>
      <c r="D231" s="137"/>
      <c r="E231" s="137"/>
      <c r="F231" s="137"/>
      <c r="G231" s="137"/>
      <c r="H231" s="137"/>
      <c r="I231" s="137"/>
      <c r="J231" s="137"/>
      <c r="K231" s="137"/>
    </row>
    <row r="232" spans="2:11" x14ac:dyDescent="0.3">
      <c r="B232" s="137"/>
      <c r="C232" s="137"/>
      <c r="D232" s="137"/>
      <c r="E232" s="137"/>
      <c r="F232" s="137"/>
      <c r="G232" s="137"/>
      <c r="H232" s="137"/>
      <c r="I232" s="137"/>
      <c r="J232" s="137"/>
      <c r="K232" s="137"/>
    </row>
    <row r="233" spans="2:11" x14ac:dyDescent="0.3">
      <c r="B233" s="137"/>
      <c r="C233" s="137"/>
      <c r="D233" s="137"/>
      <c r="E233" s="137"/>
      <c r="F233" s="137"/>
      <c r="G233" s="137"/>
      <c r="H233" s="137"/>
      <c r="I233" s="137"/>
      <c r="J233" s="137"/>
      <c r="K233" s="137"/>
    </row>
    <row r="234" spans="2:11" x14ac:dyDescent="0.3">
      <c r="B234" s="137"/>
      <c r="C234" s="137"/>
      <c r="D234" s="137"/>
      <c r="E234" s="137"/>
      <c r="F234" s="137"/>
      <c r="G234" s="137"/>
      <c r="H234" s="137"/>
      <c r="I234" s="137"/>
      <c r="J234" s="137"/>
      <c r="K234" s="137"/>
    </row>
    <row r="235" spans="2:11" x14ac:dyDescent="0.3">
      <c r="B235" s="137"/>
      <c r="C235" s="137"/>
      <c r="D235" s="137"/>
      <c r="E235" s="137"/>
      <c r="F235" s="137"/>
      <c r="G235" s="137"/>
      <c r="H235" s="137"/>
      <c r="I235" s="137"/>
      <c r="J235" s="137"/>
      <c r="K235" s="137"/>
    </row>
    <row r="236" spans="2:11" x14ac:dyDescent="0.3">
      <c r="B236" s="137"/>
      <c r="C236" s="137"/>
      <c r="D236" s="137"/>
      <c r="E236" s="137"/>
      <c r="F236" s="137"/>
      <c r="G236" s="137"/>
      <c r="H236" s="137"/>
      <c r="I236" s="137"/>
      <c r="J236" s="137"/>
      <c r="K236" s="137"/>
    </row>
    <row r="237" spans="2:11" x14ac:dyDescent="0.3">
      <c r="B237" s="137"/>
      <c r="C237" s="137"/>
      <c r="D237" s="137"/>
      <c r="E237" s="137"/>
      <c r="F237" s="137"/>
      <c r="G237" s="137"/>
      <c r="H237" s="137"/>
      <c r="I237" s="137"/>
      <c r="J237" s="137"/>
      <c r="K237" s="137"/>
    </row>
    <row r="238" spans="2:11" x14ac:dyDescent="0.3">
      <c r="B238" s="137"/>
      <c r="C238" s="137"/>
      <c r="D238" s="137"/>
      <c r="E238" s="137"/>
      <c r="F238" s="137"/>
      <c r="G238" s="137"/>
      <c r="H238" s="137"/>
      <c r="I238" s="137"/>
      <c r="J238" s="137"/>
      <c r="K238" s="137"/>
    </row>
    <row r="239" spans="2:11" x14ac:dyDescent="0.3">
      <c r="B239" s="137"/>
      <c r="C239" s="137"/>
      <c r="D239" s="137"/>
      <c r="E239" s="137"/>
      <c r="F239" s="137"/>
      <c r="G239" s="137"/>
      <c r="H239" s="137"/>
      <c r="I239" s="137"/>
      <c r="J239" s="137"/>
      <c r="K239" s="137"/>
    </row>
    <row r="240" spans="2:11" x14ac:dyDescent="0.3">
      <c r="B240" s="137"/>
      <c r="C240" s="137"/>
      <c r="D240" s="137"/>
      <c r="E240" s="137"/>
      <c r="F240" s="137"/>
      <c r="G240" s="137"/>
      <c r="H240" s="137"/>
      <c r="I240" s="137"/>
      <c r="J240" s="137"/>
      <c r="K240" s="137"/>
    </row>
    <row r="241" spans="2:11" x14ac:dyDescent="0.3">
      <c r="B241" s="137"/>
      <c r="C241" s="137"/>
      <c r="D241" s="137"/>
      <c r="E241" s="137"/>
      <c r="F241" s="137"/>
      <c r="G241" s="137"/>
      <c r="H241" s="137"/>
      <c r="I241" s="137"/>
      <c r="J241" s="137"/>
      <c r="K241" s="137"/>
    </row>
    <row r="242" spans="2:11" x14ac:dyDescent="0.3">
      <c r="B242" s="137"/>
      <c r="C242" s="137"/>
      <c r="D242" s="137"/>
      <c r="E242" s="137"/>
      <c r="F242" s="137"/>
      <c r="G242" s="137"/>
      <c r="H242" s="137"/>
      <c r="I242" s="137"/>
      <c r="J242" s="137"/>
      <c r="K242" s="137"/>
    </row>
    <row r="243" spans="2:11" x14ac:dyDescent="0.3">
      <c r="B243" s="137"/>
      <c r="C243" s="137"/>
      <c r="D243" s="137"/>
      <c r="E243" s="137"/>
      <c r="F243" s="137"/>
      <c r="G243" s="137"/>
      <c r="H243" s="137"/>
      <c r="I243" s="137"/>
      <c r="J243" s="137"/>
      <c r="K243" s="137"/>
    </row>
    <row r="244" spans="2:11" x14ac:dyDescent="0.3">
      <c r="B244" s="137"/>
      <c r="C244" s="137"/>
      <c r="D244" s="137"/>
      <c r="E244" s="137"/>
      <c r="F244" s="137"/>
      <c r="G244" s="137"/>
      <c r="H244" s="137"/>
      <c r="I244" s="137"/>
      <c r="J244" s="137"/>
      <c r="K244" s="137"/>
    </row>
    <row r="245" spans="2:11" x14ac:dyDescent="0.3">
      <c r="B245" s="137"/>
      <c r="C245" s="137"/>
      <c r="D245" s="137"/>
      <c r="E245" s="137"/>
      <c r="F245" s="137"/>
      <c r="G245" s="137"/>
      <c r="H245" s="137"/>
      <c r="I245" s="137"/>
      <c r="J245" s="137"/>
      <c r="K245" s="137"/>
    </row>
    <row r="246" spans="2:11" x14ac:dyDescent="0.3">
      <c r="B246" s="137"/>
      <c r="C246" s="137"/>
      <c r="D246" s="137"/>
      <c r="E246" s="137"/>
      <c r="F246" s="137"/>
      <c r="G246" s="137"/>
      <c r="H246" s="137"/>
      <c r="I246" s="137"/>
      <c r="J246" s="137"/>
      <c r="K246" s="137"/>
    </row>
    <row r="247" spans="2:11" x14ac:dyDescent="0.3">
      <c r="B247" s="137"/>
      <c r="C247" s="137"/>
      <c r="D247" s="137"/>
      <c r="E247" s="137"/>
      <c r="F247" s="137"/>
      <c r="G247" s="137"/>
      <c r="H247" s="137"/>
      <c r="I247" s="137"/>
      <c r="J247" s="137"/>
      <c r="K247" s="137"/>
    </row>
  </sheetData>
  <mergeCells count="1">
    <mergeCell ref="A2:J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indexed="57"/>
  </sheetPr>
  <dimension ref="A2:K20"/>
  <sheetViews>
    <sheetView workbookViewId="0">
      <selection activeCell="N8" sqref="N8"/>
    </sheetView>
  </sheetViews>
  <sheetFormatPr defaultColWidth="9.1796875" defaultRowHeight="13" x14ac:dyDescent="0.3"/>
  <cols>
    <col min="1" max="1" width="52.7265625" style="150" bestFit="1" customWidth="1"/>
    <col min="2" max="10" width="10.1796875" style="150" bestFit="1" customWidth="1"/>
    <col min="11" max="16384" width="9.1796875" style="150"/>
  </cols>
  <sheetData>
    <row r="2" spans="1:11" ht="18.5" x14ac:dyDescent="0.3">
      <c r="A2" s="5" t="s">
        <v>111</v>
      </c>
      <c r="B2" s="5"/>
      <c r="C2" s="5"/>
      <c r="D2" s="5"/>
      <c r="E2" s="5"/>
      <c r="F2" s="5"/>
      <c r="G2" s="5"/>
      <c r="H2" s="5"/>
      <c r="I2" s="5"/>
      <c r="J2" s="5"/>
    </row>
    <row r="4" spans="1:11" x14ac:dyDescent="0.3">
      <c r="J4" s="169" t="s">
        <v>105</v>
      </c>
    </row>
    <row r="5" spans="1:11" x14ac:dyDescent="0.3">
      <c r="A5" s="219"/>
      <c r="B5" s="211">
        <f>MT_ALL!B5</f>
        <v>45291</v>
      </c>
      <c r="C5" s="211">
        <f>MT_ALL!C5</f>
        <v>45322</v>
      </c>
      <c r="D5" s="211">
        <f>MT_ALL!D5</f>
        <v>45351</v>
      </c>
      <c r="E5" s="211">
        <f>MT_ALL!E5</f>
        <v>45382</v>
      </c>
      <c r="F5" s="211">
        <f>MT_ALL!F5</f>
        <v>45412</v>
      </c>
      <c r="G5" s="211">
        <f>MT_ALL!G5</f>
        <v>45443</v>
      </c>
      <c r="H5" s="211">
        <f>MT_ALL!H5</f>
        <v>45473</v>
      </c>
      <c r="I5" s="211">
        <f>MT_ALL!I5</f>
        <v>45504</v>
      </c>
      <c r="J5" s="211">
        <f>MT_ALL!J5</f>
        <v>45535</v>
      </c>
      <c r="K5" s="182"/>
    </row>
    <row r="6" spans="1:11" x14ac:dyDescent="0.3">
      <c r="A6" s="119" t="str">
        <f>MT_ALL!A6</f>
        <v>Загальна сума державного та гарантованого державою боргу</v>
      </c>
      <c r="B6" s="123">
        <f t="shared" ref="B6:J6" si="0">SUM(B7:B8)</f>
        <v>5519.5057194944002</v>
      </c>
      <c r="C6" s="123">
        <f t="shared" si="0"/>
        <v>5487.91750246027</v>
      </c>
      <c r="D6" s="123">
        <f t="shared" si="0"/>
        <v>5489.9451869411205</v>
      </c>
      <c r="E6" s="123">
        <f t="shared" si="0"/>
        <v>5924.2538039275996</v>
      </c>
      <c r="F6" s="123">
        <f t="shared" si="0"/>
        <v>6010.58517705345</v>
      </c>
      <c r="G6" s="123">
        <f t="shared" si="0"/>
        <v>6115.26354220139</v>
      </c>
      <c r="H6" s="123">
        <f t="shared" si="0"/>
        <v>6167.9268968383894</v>
      </c>
      <c r="I6" s="123">
        <f t="shared" si="0"/>
        <v>6373.8480492615199</v>
      </c>
      <c r="J6" s="123">
        <f t="shared" si="0"/>
        <v>6371.6876154330603</v>
      </c>
    </row>
    <row r="7" spans="1:11" x14ac:dyDescent="0.3">
      <c r="A7" s="115" t="str">
        <f>MT_ALL!A7</f>
        <v>Внутрішній борг</v>
      </c>
      <c r="B7" s="13">
        <f>MT_ALL!B7/DMLMLR</f>
        <v>1656.49630379928</v>
      </c>
      <c r="C7" s="13">
        <f>MT_ALL!C7/DMLMLR</f>
        <v>1670.3974646002</v>
      </c>
      <c r="D7" s="13">
        <f>MT_ALL!D7/DMLMLR</f>
        <v>1665.38393269278</v>
      </c>
      <c r="E7" s="13">
        <f>MT_ALL!E7/DMLMLR</f>
        <v>1684.7276228201199</v>
      </c>
      <c r="F7" s="13">
        <f>MT_ALL!F7/DMLMLR</f>
        <v>1711.6649011664399</v>
      </c>
      <c r="G7" s="13">
        <f>MT_ALL!G7/DMLMLR</f>
        <v>1705.1476223949201</v>
      </c>
      <c r="H7" s="13">
        <f>MT_ALL!H7/DMLMLR</f>
        <v>1711.59490621538</v>
      </c>
      <c r="I7" s="13">
        <f>MT_ALL!I7/DMLMLR</f>
        <v>1740.7725892068099</v>
      </c>
      <c r="J7" s="13">
        <f>MT_ALL!J7/DMLMLR</f>
        <v>1750.4719266997499</v>
      </c>
    </row>
    <row r="8" spans="1:11" x14ac:dyDescent="0.3">
      <c r="A8" s="115" t="str">
        <f>MT_ALL!A8</f>
        <v>Зовнішній борг</v>
      </c>
      <c r="B8" s="13">
        <f>MT_ALL!B8/DMLMLR</f>
        <v>3863.00941569512</v>
      </c>
      <c r="C8" s="13">
        <f>MT_ALL!C8/DMLMLR</f>
        <v>3817.5200378600698</v>
      </c>
      <c r="D8" s="13">
        <f>MT_ALL!D8/DMLMLR</f>
        <v>3824.56125424834</v>
      </c>
      <c r="E8" s="13">
        <f>MT_ALL!E8/DMLMLR</f>
        <v>4239.5261811074797</v>
      </c>
      <c r="F8" s="13">
        <f>MT_ALL!F8/DMLMLR</f>
        <v>4298.9202758870097</v>
      </c>
      <c r="G8" s="13">
        <f>MT_ALL!G8/DMLMLR</f>
        <v>4410.1159198064697</v>
      </c>
      <c r="H8" s="13">
        <f>MT_ALL!H8/DMLMLR</f>
        <v>4456.3319906230099</v>
      </c>
      <c r="I8" s="13">
        <f>MT_ALL!I8/DMLMLR</f>
        <v>4633.0754600547098</v>
      </c>
      <c r="J8" s="13">
        <f>MT_ALL!J8/DMLMLR</f>
        <v>4621.2156887333103</v>
      </c>
    </row>
    <row r="10" spans="1:11" x14ac:dyDescent="0.3">
      <c r="J10" s="169" t="s">
        <v>101</v>
      </c>
    </row>
    <row r="11" spans="1:11" x14ac:dyDescent="0.3">
      <c r="A11" s="219"/>
      <c r="B11" s="211">
        <f>MT_ALL!B11</f>
        <v>45291</v>
      </c>
      <c r="C11" s="211">
        <f>MT_ALL!C11</f>
        <v>45322</v>
      </c>
      <c r="D11" s="211">
        <f>MT_ALL!D11</f>
        <v>45351</v>
      </c>
      <c r="E11" s="211">
        <f>MT_ALL!E11</f>
        <v>45382</v>
      </c>
      <c r="F11" s="211">
        <f>MT_ALL!F11</f>
        <v>45412</v>
      </c>
      <c r="G11" s="211">
        <f>MT_ALL!G11</f>
        <v>45443</v>
      </c>
      <c r="H11" s="211">
        <f>MT_ALL!H11</f>
        <v>45473</v>
      </c>
      <c r="I11" s="211">
        <f>MT_ALL!I11</f>
        <v>45504</v>
      </c>
      <c r="J11" s="211">
        <f>MT_ALL!J11</f>
        <v>45535</v>
      </c>
    </row>
    <row r="12" spans="1:11" x14ac:dyDescent="0.3">
      <c r="A12" s="119" t="str">
        <f>MT_ALL!A12</f>
        <v>Загальна сума державного та гарантованого державою боргу</v>
      </c>
      <c r="B12" s="123">
        <f t="shared" ref="B12:J12" si="1">SUM(B13:B14)</f>
        <v>145.31745543965999</v>
      </c>
      <c r="C12" s="123">
        <f t="shared" si="1"/>
        <v>144.89704188175</v>
      </c>
      <c r="D12" s="123">
        <f t="shared" si="1"/>
        <v>143.68687952817999</v>
      </c>
      <c r="E12" s="123">
        <f t="shared" si="1"/>
        <v>151.04646453015999</v>
      </c>
      <c r="F12" s="123">
        <f t="shared" si="1"/>
        <v>151.51920847247999</v>
      </c>
      <c r="G12" s="123">
        <f t="shared" si="1"/>
        <v>150.99378871165001</v>
      </c>
      <c r="H12" s="123">
        <f t="shared" si="1"/>
        <v>152.15398365077999</v>
      </c>
      <c r="I12" s="123">
        <f t="shared" si="1"/>
        <v>155.34944830042002</v>
      </c>
      <c r="J12" s="123">
        <f t="shared" si="1"/>
        <v>154.68978262837999</v>
      </c>
    </row>
    <row r="13" spans="1:11" x14ac:dyDescent="0.3">
      <c r="A13" s="115" t="str">
        <f>MT_ALL!A13</f>
        <v>Внутрішній борг</v>
      </c>
      <c r="B13" s="13">
        <f>MT_ALL!B13/DMLMLR</f>
        <v>43.612207332799997</v>
      </c>
      <c r="C13" s="13">
        <f>MT_ALL!C13/DMLMLR</f>
        <v>44.103369133839998</v>
      </c>
      <c r="D13" s="13">
        <f>MT_ALL!D13/DMLMLR</f>
        <v>43.58765203606</v>
      </c>
      <c r="E13" s="13">
        <f>MT_ALL!E13/DMLMLR</f>
        <v>42.954295940889999</v>
      </c>
      <c r="F13" s="13">
        <f>MT_ALL!F13/DMLMLR</f>
        <v>43.148895382909998</v>
      </c>
      <c r="G13" s="13">
        <f>MT_ALL!G13/DMLMLR</f>
        <v>42.10230647321</v>
      </c>
      <c r="H13" s="13">
        <f>MT_ALL!H13/DMLMLR</f>
        <v>42.222611865109997</v>
      </c>
      <c r="I13" s="13">
        <f>MT_ALL!I13/DMLMLR</f>
        <v>42.427754671830002</v>
      </c>
      <c r="J13" s="13">
        <f>MT_ALL!J13/DMLMLR</f>
        <v>42.497394439499999</v>
      </c>
    </row>
    <row r="14" spans="1:11" x14ac:dyDescent="0.3">
      <c r="A14" s="115" t="str">
        <f>MT_ALL!A14</f>
        <v>Зовнішній борг</v>
      </c>
      <c r="B14" s="13">
        <f>MT_ALL!B14/DMLMLR</f>
        <v>101.70524810686</v>
      </c>
      <c r="C14" s="13">
        <f>MT_ALL!C14/DMLMLR</f>
        <v>100.79367274790999</v>
      </c>
      <c r="D14" s="13">
        <f>MT_ALL!D14/DMLMLR</f>
        <v>100.09922749211999</v>
      </c>
      <c r="E14" s="13">
        <f>MT_ALL!E14/DMLMLR</f>
        <v>108.09216858927</v>
      </c>
      <c r="F14" s="13">
        <f>MT_ALL!F14/DMLMLR</f>
        <v>108.37031308957</v>
      </c>
      <c r="G14" s="13">
        <f>MT_ALL!G14/DMLMLR</f>
        <v>108.89148223844001</v>
      </c>
      <c r="H14" s="13">
        <f>MT_ALL!H14/DMLMLR</f>
        <v>109.93137178567</v>
      </c>
      <c r="I14" s="13">
        <f>MT_ALL!I14/DMLMLR</f>
        <v>112.92169362859001</v>
      </c>
      <c r="J14" s="13">
        <f>MT_ALL!J14/DMLMLR</f>
        <v>112.19238818888</v>
      </c>
    </row>
    <row r="16" spans="1:11" x14ac:dyDescent="0.3">
      <c r="J16" s="169" t="s">
        <v>43</v>
      </c>
    </row>
    <row r="17" spans="1:10" x14ac:dyDescent="0.3">
      <c r="A17" s="219"/>
      <c r="B17" s="211">
        <f>MT_ALL!B17</f>
        <v>45291</v>
      </c>
      <c r="C17" s="211">
        <f>MT_ALL!C17</f>
        <v>45322</v>
      </c>
      <c r="D17" s="211">
        <f>MT_ALL!D17</f>
        <v>45351</v>
      </c>
      <c r="E17" s="211">
        <f>MT_ALL!E17</f>
        <v>45382</v>
      </c>
      <c r="F17" s="211">
        <f>MT_ALL!F17</f>
        <v>45412</v>
      </c>
      <c r="G17" s="211">
        <f>MT_ALL!G17</f>
        <v>45443</v>
      </c>
      <c r="H17" s="211">
        <f>MT_ALL!H17</f>
        <v>45473</v>
      </c>
      <c r="I17" s="211">
        <f>MT_ALL!I17</f>
        <v>45504</v>
      </c>
      <c r="J17" s="211">
        <f>MT_ALL!J17</f>
        <v>45535</v>
      </c>
    </row>
    <row r="18" spans="1:10" x14ac:dyDescent="0.3">
      <c r="A18" s="119" t="str">
        <f>MT_ALL!A18</f>
        <v>Загальна сума державного та гарантованого державою боргу</v>
      </c>
      <c r="B18" s="123">
        <f t="shared" ref="B18:J18" si="2">SUM(B19:B20)</f>
        <v>1</v>
      </c>
      <c r="C18" s="123">
        <f t="shared" si="2"/>
        <v>1</v>
      </c>
      <c r="D18" s="123">
        <f t="shared" si="2"/>
        <v>1</v>
      </c>
      <c r="E18" s="123">
        <f t="shared" si="2"/>
        <v>1</v>
      </c>
      <c r="F18" s="123">
        <f t="shared" si="2"/>
        <v>1</v>
      </c>
      <c r="G18" s="123">
        <f t="shared" si="2"/>
        <v>1</v>
      </c>
      <c r="H18" s="123">
        <f t="shared" si="2"/>
        <v>1</v>
      </c>
      <c r="I18" s="123">
        <f t="shared" si="2"/>
        <v>1</v>
      </c>
      <c r="J18" s="123">
        <f t="shared" si="2"/>
        <v>1</v>
      </c>
    </row>
    <row r="19" spans="1:10" x14ac:dyDescent="0.3">
      <c r="A19" s="115" t="str">
        <f>MT_ALL!A19</f>
        <v>Внутрішній борг</v>
      </c>
      <c r="B19" s="105">
        <f>MT_ALL!B19</f>
        <v>0.30011700000000002</v>
      </c>
      <c r="C19" s="105">
        <f>MT_ALL!C19</f>
        <v>0.30437700000000001</v>
      </c>
      <c r="D19" s="105">
        <f>MT_ALL!D19</f>
        <v>0.30335200000000001</v>
      </c>
      <c r="E19" s="105">
        <f>MT_ALL!E19</f>
        <v>0.28437800000000002</v>
      </c>
      <c r="F19" s="105">
        <f>MT_ALL!F19</f>
        <v>0.284775</v>
      </c>
      <c r="G19" s="105">
        <f>MT_ALL!G19</f>
        <v>0.278835</v>
      </c>
      <c r="H19" s="105">
        <f>MT_ALL!H19</f>
        <v>0.277499</v>
      </c>
      <c r="I19" s="105">
        <f>MT_ALL!I19</f>
        <v>0.27311200000000002</v>
      </c>
      <c r="J19" s="105">
        <f>MT_ALL!J19</f>
        <v>0.274727</v>
      </c>
    </row>
    <row r="20" spans="1:10" x14ac:dyDescent="0.3">
      <c r="A20" s="115" t="str">
        <f>MT_ALL!A20</f>
        <v>Зовнішній борг</v>
      </c>
      <c r="B20" s="105">
        <f>MT_ALL!B20</f>
        <v>0.69988300000000003</v>
      </c>
      <c r="C20" s="105">
        <f>MT_ALL!C20</f>
        <v>0.69562299999999999</v>
      </c>
      <c r="D20" s="105">
        <f>MT_ALL!D20</f>
        <v>0.69664800000000004</v>
      </c>
      <c r="E20" s="105">
        <f>MT_ALL!E20</f>
        <v>0.71562199999999998</v>
      </c>
      <c r="F20" s="105">
        <f>MT_ALL!F20</f>
        <v>0.715225</v>
      </c>
      <c r="G20" s="105">
        <f>MT_ALL!G20</f>
        <v>0.72116499999999994</v>
      </c>
      <c r="H20" s="105">
        <f>MT_ALL!H20</f>
        <v>0.72250099999999995</v>
      </c>
      <c r="I20" s="105">
        <f>MT_ALL!I20</f>
        <v>0.72688799999999998</v>
      </c>
      <c r="J20" s="105">
        <f>MT_ALL!J20</f>
        <v>0.72527299999999995</v>
      </c>
    </row>
  </sheetData>
  <mergeCells count="1">
    <mergeCell ref="A2:J2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tabColor indexed="57"/>
    <outlinePr applyStyles="1" summaryBelow="0"/>
    <pageSetUpPr fitToPage="1"/>
  </sheetPr>
  <dimension ref="A2:Q247"/>
  <sheetViews>
    <sheetView workbookViewId="0">
      <selection activeCell="A4" sqref="A4"/>
    </sheetView>
  </sheetViews>
  <sheetFormatPr defaultColWidth="9.1796875" defaultRowHeight="13" x14ac:dyDescent="0.3"/>
  <cols>
    <col min="1" max="1" width="63.26953125" style="150" bestFit="1" customWidth="1"/>
    <col min="2" max="2" width="14.7265625" style="150" customWidth="1"/>
    <col min="3" max="9" width="14.453125" style="150" bestFit="1" customWidth="1"/>
    <col min="10" max="10" width="13" style="150" customWidth="1"/>
    <col min="11" max="16384" width="9.1796875" style="150"/>
  </cols>
  <sheetData>
    <row r="2" spans="1:17" ht="18.5" x14ac:dyDescent="0.3">
      <c r="A2" s="5" t="s">
        <v>111</v>
      </c>
      <c r="B2" s="5"/>
      <c r="C2" s="5"/>
      <c r="D2" s="5"/>
      <c r="E2" s="5"/>
      <c r="F2" s="5"/>
      <c r="G2" s="5"/>
      <c r="H2" s="5"/>
      <c r="I2" s="5"/>
      <c r="J2" s="5"/>
      <c r="K2" s="137"/>
      <c r="L2" s="137"/>
      <c r="M2" s="137"/>
      <c r="N2" s="137"/>
      <c r="O2" s="137"/>
      <c r="P2" s="137"/>
      <c r="Q2" s="137"/>
    </row>
    <row r="3" spans="1:17" x14ac:dyDescent="0.3">
      <c r="A3" s="121"/>
    </row>
    <row r="4" spans="1:17" s="140" customFormat="1" x14ac:dyDescent="0.3">
      <c r="A4" s="6" t="str">
        <f>$A$2 &amp; " (" &amp;J4 &amp; ")"</f>
        <v>Державний та гарантований державою борг України за поточний рік (млрд. грн)</v>
      </c>
      <c r="J4" s="140" t="str">
        <f>VALUAH</f>
        <v>млрд. грн</v>
      </c>
    </row>
    <row r="5" spans="1:17" s="111" customFormat="1" x14ac:dyDescent="0.3">
      <c r="A5" s="222"/>
      <c r="B5" s="257">
        <v>45291</v>
      </c>
      <c r="C5" s="257">
        <v>45322</v>
      </c>
      <c r="D5" s="257">
        <v>45351</v>
      </c>
      <c r="E5" s="257">
        <v>45382</v>
      </c>
      <c r="F5" s="257">
        <v>45412</v>
      </c>
      <c r="G5" s="257">
        <v>45443</v>
      </c>
      <c r="H5" s="257">
        <v>45473</v>
      </c>
      <c r="I5" s="257">
        <v>45504</v>
      </c>
      <c r="J5" s="201">
        <v>45535</v>
      </c>
    </row>
    <row r="6" spans="1:17" s="130" customFormat="1" x14ac:dyDescent="0.25">
      <c r="A6" s="113" t="s">
        <v>155</v>
      </c>
      <c r="B6" s="157">
        <f t="shared" ref="B6:J6" si="0">SUM(B7:B8)</f>
        <v>5519.5057194943993</v>
      </c>
      <c r="C6" s="157">
        <f t="shared" si="0"/>
        <v>5487.91750246027</v>
      </c>
      <c r="D6" s="157">
        <f t="shared" si="0"/>
        <v>5489.9451869411196</v>
      </c>
      <c r="E6" s="157">
        <f t="shared" si="0"/>
        <v>5924.2538039275996</v>
      </c>
      <c r="F6" s="157">
        <f t="shared" si="0"/>
        <v>6010.58517705345</v>
      </c>
      <c r="G6" s="157">
        <f t="shared" si="0"/>
        <v>6115.26354220139</v>
      </c>
      <c r="H6" s="157">
        <f t="shared" si="0"/>
        <v>6167.9268968383903</v>
      </c>
      <c r="I6" s="157">
        <f t="shared" si="0"/>
        <v>6373.8480492615199</v>
      </c>
      <c r="J6" s="157">
        <f t="shared" si="0"/>
        <v>6371.6876154330603</v>
      </c>
    </row>
    <row r="7" spans="1:17" s="160" customFormat="1" x14ac:dyDescent="0.25">
      <c r="A7" s="202" t="s">
        <v>68</v>
      </c>
      <c r="B7" s="46">
        <v>5188.0907415274296</v>
      </c>
      <c r="C7" s="46">
        <v>5154.3421032807601</v>
      </c>
      <c r="D7" s="46">
        <v>5167.2531379974098</v>
      </c>
      <c r="E7" s="46">
        <v>5612.5548101356399</v>
      </c>
      <c r="F7" s="46">
        <v>5699.54362534547</v>
      </c>
      <c r="G7" s="46">
        <v>5797.7632925308599</v>
      </c>
      <c r="H7" s="46">
        <v>5850.1502919194199</v>
      </c>
      <c r="I7" s="46">
        <v>6050.05947242816</v>
      </c>
      <c r="J7" s="156">
        <v>6078.8694286145201</v>
      </c>
    </row>
    <row r="8" spans="1:17" s="160" customFormat="1" x14ac:dyDescent="0.25">
      <c r="A8" s="202" t="s">
        <v>14</v>
      </c>
      <c r="B8" s="46">
        <v>331.41497796697001</v>
      </c>
      <c r="C8" s="46">
        <v>333.57539917950999</v>
      </c>
      <c r="D8" s="46">
        <v>322.69204894371001</v>
      </c>
      <c r="E8" s="46">
        <v>311.69899379195999</v>
      </c>
      <c r="F8" s="46">
        <v>311.04155170797998</v>
      </c>
      <c r="G8" s="46">
        <v>317.50024967053002</v>
      </c>
      <c r="H8" s="46">
        <v>317.77660491897001</v>
      </c>
      <c r="I8" s="46">
        <v>323.78857683336003</v>
      </c>
      <c r="J8" s="156">
        <v>292.81818681854003</v>
      </c>
    </row>
    <row r="9" spans="1:17" x14ac:dyDescent="0.3"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</row>
    <row r="10" spans="1:17" x14ac:dyDescent="0.3">
      <c r="A10" s="6" t="str">
        <f>$A$2 &amp; " (" &amp;J10 &amp; ")"</f>
        <v>Державний та гарантований державою борг України за поточний рік (млрд. дол. США)</v>
      </c>
      <c r="B10" s="137"/>
      <c r="C10" s="137"/>
      <c r="D10" s="137"/>
      <c r="E10" s="137"/>
      <c r="F10" s="137"/>
      <c r="G10" s="137"/>
      <c r="H10" s="137"/>
      <c r="I10" s="137"/>
      <c r="J10" s="140" t="str">
        <f>VALUSD</f>
        <v>млрд. дол. США</v>
      </c>
      <c r="K10" s="137"/>
      <c r="L10" s="137"/>
      <c r="M10" s="137"/>
      <c r="N10" s="137"/>
      <c r="O10" s="137"/>
    </row>
    <row r="11" spans="1:17" s="215" customFormat="1" x14ac:dyDescent="0.3">
      <c r="A11" s="237"/>
      <c r="B11" s="257">
        <v>45291</v>
      </c>
      <c r="C11" s="257">
        <v>45322</v>
      </c>
      <c r="D11" s="257">
        <v>45351</v>
      </c>
      <c r="E11" s="257">
        <v>45382</v>
      </c>
      <c r="F11" s="257">
        <v>45412</v>
      </c>
      <c r="G11" s="257">
        <v>45443</v>
      </c>
      <c r="H11" s="257">
        <v>45473</v>
      </c>
      <c r="I11" s="257">
        <v>45504</v>
      </c>
      <c r="J11" s="201">
        <v>45535</v>
      </c>
      <c r="K11" s="111"/>
      <c r="L11" s="111"/>
      <c r="M11" s="111"/>
      <c r="N11" s="111"/>
      <c r="O11" s="111"/>
      <c r="P11" s="111"/>
      <c r="Q11" s="111"/>
    </row>
    <row r="12" spans="1:17" s="238" customFormat="1" x14ac:dyDescent="0.3">
      <c r="A12" s="113" t="s">
        <v>155</v>
      </c>
      <c r="B12" s="157">
        <f t="shared" ref="B12:J12" si="1">SUM(B13:B14)</f>
        <v>145.31745543966002</v>
      </c>
      <c r="C12" s="157">
        <f t="shared" si="1"/>
        <v>144.89704188175</v>
      </c>
      <c r="D12" s="157">
        <f t="shared" si="1"/>
        <v>143.68687952818001</v>
      </c>
      <c r="E12" s="157">
        <f t="shared" si="1"/>
        <v>151.04646453015999</v>
      </c>
      <c r="F12" s="157">
        <f t="shared" si="1"/>
        <v>151.51920847247999</v>
      </c>
      <c r="G12" s="157">
        <f t="shared" si="1"/>
        <v>150.99378871164998</v>
      </c>
      <c r="H12" s="157">
        <f t="shared" si="1"/>
        <v>152.15398365078002</v>
      </c>
      <c r="I12" s="157">
        <f t="shared" si="1"/>
        <v>155.34944830042002</v>
      </c>
      <c r="J12" s="157">
        <f t="shared" si="1"/>
        <v>154.68978262837999</v>
      </c>
      <c r="K12" s="225"/>
      <c r="L12" s="225"/>
      <c r="M12" s="225"/>
      <c r="N12" s="225"/>
      <c r="O12" s="225"/>
    </row>
    <row r="13" spans="1:17" s="28" customFormat="1" x14ac:dyDescent="0.3">
      <c r="A13" s="107" t="s">
        <v>68</v>
      </c>
      <c r="B13" s="46">
        <v>136.59196737241001</v>
      </c>
      <c r="C13" s="46">
        <v>136.08967760121999</v>
      </c>
      <c r="D13" s="46">
        <v>135.24114610421</v>
      </c>
      <c r="E13" s="206">
        <v>143.09929809056999</v>
      </c>
      <c r="F13" s="206">
        <v>143.67824651477</v>
      </c>
      <c r="G13" s="206">
        <v>143.15429573087999</v>
      </c>
      <c r="H13" s="206">
        <v>144.31488679412001</v>
      </c>
      <c r="I13" s="206">
        <v>147.45776710742001</v>
      </c>
      <c r="J13" s="252">
        <v>147.58083686667999</v>
      </c>
      <c r="K13" s="16"/>
      <c r="L13" s="16"/>
      <c r="M13" s="16"/>
      <c r="N13" s="16"/>
      <c r="O13" s="16"/>
    </row>
    <row r="14" spans="1:17" s="28" customFormat="1" x14ac:dyDescent="0.3">
      <c r="A14" s="107" t="s">
        <v>14</v>
      </c>
      <c r="B14" s="46">
        <v>8.7254880672499997</v>
      </c>
      <c r="C14" s="46">
        <v>8.8073642805300008</v>
      </c>
      <c r="D14" s="46">
        <v>8.4457334239699993</v>
      </c>
      <c r="E14" s="206">
        <v>7.9471664395900001</v>
      </c>
      <c r="F14" s="206">
        <v>7.8409619577100003</v>
      </c>
      <c r="G14" s="206">
        <v>7.8394929807700002</v>
      </c>
      <c r="H14" s="206">
        <v>7.8390968566600003</v>
      </c>
      <c r="I14" s="206">
        <v>7.8916811930000001</v>
      </c>
      <c r="J14" s="252">
        <v>7.1089457617000003</v>
      </c>
      <c r="K14" s="16"/>
      <c r="L14" s="16"/>
      <c r="M14" s="16"/>
      <c r="N14" s="16"/>
      <c r="O14" s="16"/>
    </row>
    <row r="15" spans="1:17" x14ac:dyDescent="0.3">
      <c r="B15" s="137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</row>
    <row r="16" spans="1:17" s="140" customFormat="1" x14ac:dyDescent="0.3">
      <c r="A16" s="218"/>
      <c r="B16" s="207"/>
      <c r="C16" s="207"/>
      <c r="D16" s="207"/>
      <c r="E16" s="207"/>
      <c r="F16" s="207"/>
      <c r="G16" s="207"/>
      <c r="H16" s="207"/>
      <c r="I16" s="207"/>
      <c r="J16" s="169" t="s">
        <v>43</v>
      </c>
    </row>
    <row r="17" spans="1:17" s="215" customFormat="1" x14ac:dyDescent="0.3">
      <c r="A17" s="25"/>
      <c r="B17" s="257">
        <v>45291</v>
      </c>
      <c r="C17" s="257">
        <v>45322</v>
      </c>
      <c r="D17" s="257">
        <v>45351</v>
      </c>
      <c r="E17" s="257">
        <v>45382</v>
      </c>
      <c r="F17" s="257">
        <v>45412</v>
      </c>
      <c r="G17" s="257">
        <v>45443</v>
      </c>
      <c r="H17" s="257">
        <v>45473</v>
      </c>
      <c r="I17" s="257">
        <v>45504</v>
      </c>
      <c r="J17" s="257">
        <v>45535</v>
      </c>
      <c r="K17" s="111"/>
      <c r="L17" s="111"/>
      <c r="M17" s="111"/>
      <c r="N17" s="111"/>
      <c r="O17" s="111"/>
      <c r="P17" s="111"/>
      <c r="Q17" s="111"/>
    </row>
    <row r="18" spans="1:17" s="238" customFormat="1" x14ac:dyDescent="0.3">
      <c r="A18" s="113" t="s">
        <v>155</v>
      </c>
      <c r="B18" s="157">
        <f t="shared" ref="B18:J18" si="2">SUM(B19:B20)</f>
        <v>1</v>
      </c>
      <c r="C18" s="157">
        <f t="shared" si="2"/>
        <v>1</v>
      </c>
      <c r="D18" s="157">
        <f t="shared" si="2"/>
        <v>1</v>
      </c>
      <c r="E18" s="157">
        <f t="shared" si="2"/>
        <v>1</v>
      </c>
      <c r="F18" s="157">
        <f t="shared" si="2"/>
        <v>1</v>
      </c>
      <c r="G18" s="157">
        <f t="shared" si="2"/>
        <v>1</v>
      </c>
      <c r="H18" s="157">
        <f t="shared" si="2"/>
        <v>1</v>
      </c>
      <c r="I18" s="157">
        <f t="shared" si="2"/>
        <v>1</v>
      </c>
      <c r="J18" s="157">
        <f t="shared" si="2"/>
        <v>1</v>
      </c>
      <c r="K18" s="225"/>
      <c r="L18" s="225"/>
      <c r="M18" s="225"/>
      <c r="N18" s="225"/>
      <c r="O18" s="225"/>
    </row>
    <row r="19" spans="1:17" s="28" customFormat="1" x14ac:dyDescent="0.3">
      <c r="A19" s="107" t="s">
        <v>68</v>
      </c>
      <c r="B19" s="35">
        <v>0.93995600000000001</v>
      </c>
      <c r="C19" s="35">
        <v>0.93921600000000005</v>
      </c>
      <c r="D19" s="35">
        <v>0.94122099999999997</v>
      </c>
      <c r="E19" s="35">
        <v>0.94738599999999995</v>
      </c>
      <c r="F19" s="35">
        <v>0.94825099999999996</v>
      </c>
      <c r="G19" s="35">
        <v>0.94808099999999995</v>
      </c>
      <c r="H19" s="35">
        <v>0.94847899999999996</v>
      </c>
      <c r="I19" s="35">
        <v>0.94920000000000004</v>
      </c>
      <c r="J19" s="82">
        <v>0.954044</v>
      </c>
      <c r="K19" s="16"/>
      <c r="L19" s="16"/>
      <c r="M19" s="16"/>
      <c r="N19" s="16"/>
      <c r="O19" s="16"/>
    </row>
    <row r="20" spans="1:17" s="28" customFormat="1" x14ac:dyDescent="0.3">
      <c r="A20" s="107" t="s">
        <v>14</v>
      </c>
      <c r="B20" s="35">
        <v>6.0044E-2</v>
      </c>
      <c r="C20" s="35">
        <v>6.0783999999999998E-2</v>
      </c>
      <c r="D20" s="35">
        <v>5.8778999999999998E-2</v>
      </c>
      <c r="E20" s="35">
        <v>5.2614000000000001E-2</v>
      </c>
      <c r="F20" s="35">
        <v>5.1749000000000003E-2</v>
      </c>
      <c r="G20" s="35">
        <v>5.1919E-2</v>
      </c>
      <c r="H20" s="35">
        <v>5.1520999999999997E-2</v>
      </c>
      <c r="I20" s="35">
        <v>5.0799999999999998E-2</v>
      </c>
      <c r="J20" s="82">
        <v>4.5955999999999997E-2</v>
      </c>
      <c r="K20" s="16"/>
      <c r="L20" s="16"/>
      <c r="M20" s="16"/>
      <c r="N20" s="16"/>
      <c r="O20" s="16"/>
    </row>
    <row r="21" spans="1:17" x14ac:dyDescent="0.3">
      <c r="B21" s="137"/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</row>
    <row r="22" spans="1:17" x14ac:dyDescent="0.3">
      <c r="B22" s="137"/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7"/>
      <c r="O22" s="137"/>
    </row>
    <row r="23" spans="1:17" x14ac:dyDescent="0.3">
      <c r="B23" s="137"/>
      <c r="C23" s="137"/>
      <c r="D23" s="137"/>
      <c r="E23" s="137"/>
      <c r="F23" s="137"/>
      <c r="G23" s="137"/>
      <c r="H23" s="137"/>
      <c r="I23" s="137"/>
      <c r="J23" s="137"/>
      <c r="K23" s="137"/>
      <c r="L23" s="137"/>
      <c r="M23" s="137"/>
      <c r="N23" s="137"/>
      <c r="O23" s="137"/>
    </row>
    <row r="24" spans="1:17" x14ac:dyDescent="0.3">
      <c r="B24" s="137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</row>
    <row r="25" spans="1:17" s="218" customFormat="1" x14ac:dyDescent="0.3">
      <c r="B25" s="207"/>
      <c r="C25" s="207"/>
      <c r="D25" s="207"/>
      <c r="E25" s="207"/>
      <c r="F25" s="207"/>
      <c r="G25" s="207"/>
      <c r="H25" s="207"/>
      <c r="I25" s="207"/>
      <c r="J25" s="207"/>
      <c r="K25" s="207"/>
      <c r="L25" s="207"/>
      <c r="M25" s="207"/>
      <c r="N25" s="207"/>
      <c r="O25" s="207"/>
    </row>
    <row r="26" spans="1:17" x14ac:dyDescent="0.3">
      <c r="B26" s="137"/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</row>
    <row r="27" spans="1:17" x14ac:dyDescent="0.3">
      <c r="B27" s="137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7"/>
      <c r="O27" s="137"/>
    </row>
    <row r="28" spans="1:17" x14ac:dyDescent="0.3">
      <c r="B28" s="137"/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</row>
    <row r="29" spans="1:17" x14ac:dyDescent="0.3">
      <c r="B29" s="137"/>
      <c r="C29" s="137"/>
      <c r="D29" s="137"/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37"/>
    </row>
    <row r="30" spans="1:17" x14ac:dyDescent="0.3">
      <c r="B30" s="137"/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</row>
    <row r="31" spans="1:17" x14ac:dyDescent="0.3">
      <c r="B31" s="137"/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7"/>
    </row>
    <row r="32" spans="1:17" x14ac:dyDescent="0.3">
      <c r="B32" s="137"/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</row>
    <row r="33" spans="2:15" x14ac:dyDescent="0.3">
      <c r="B33" s="137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</row>
    <row r="34" spans="2:15" x14ac:dyDescent="0.3">
      <c r="B34" s="137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</row>
    <row r="35" spans="2:15" x14ac:dyDescent="0.3">
      <c r="B35" s="137"/>
      <c r="C35" s="137"/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</row>
    <row r="36" spans="2:15" x14ac:dyDescent="0.3">
      <c r="B36" s="137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</row>
    <row r="37" spans="2:15" x14ac:dyDescent="0.3">
      <c r="B37" s="137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</row>
    <row r="38" spans="2:15" x14ac:dyDescent="0.3"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</row>
    <row r="39" spans="2:15" x14ac:dyDescent="0.3">
      <c r="B39" s="137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</row>
    <row r="40" spans="2:15" x14ac:dyDescent="0.3">
      <c r="B40" s="137"/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</row>
    <row r="41" spans="2:15" x14ac:dyDescent="0.3">
      <c r="B41" s="137"/>
      <c r="C41" s="137"/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</row>
    <row r="42" spans="2:15" x14ac:dyDescent="0.3">
      <c r="B42" s="137"/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</row>
    <row r="43" spans="2:15" x14ac:dyDescent="0.3">
      <c r="B43" s="137"/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</row>
    <row r="44" spans="2:15" x14ac:dyDescent="0.3">
      <c r="B44" s="137"/>
      <c r="C44" s="137"/>
      <c r="D44" s="137"/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</row>
    <row r="45" spans="2:15" x14ac:dyDescent="0.3">
      <c r="B45" s="137"/>
      <c r="C45" s="137"/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</row>
    <row r="46" spans="2:15" x14ac:dyDescent="0.3">
      <c r="B46" s="137"/>
      <c r="C46" s="137"/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</row>
    <row r="47" spans="2:15" x14ac:dyDescent="0.3">
      <c r="B47" s="137"/>
      <c r="C47" s="137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</row>
    <row r="48" spans="2:15" x14ac:dyDescent="0.3">
      <c r="B48" s="137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</row>
    <row r="49" spans="2:15" x14ac:dyDescent="0.3">
      <c r="B49" s="137"/>
      <c r="C49" s="137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</row>
    <row r="50" spans="2:15" x14ac:dyDescent="0.3">
      <c r="B50" s="137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</row>
    <row r="51" spans="2:15" x14ac:dyDescent="0.3">
      <c r="B51" s="137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</row>
    <row r="52" spans="2:15" x14ac:dyDescent="0.3">
      <c r="B52" s="137"/>
      <c r="C52" s="137"/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137"/>
    </row>
    <row r="53" spans="2:15" x14ac:dyDescent="0.3">
      <c r="B53" s="137"/>
      <c r="C53" s="137"/>
      <c r="D53" s="137"/>
      <c r="E53" s="137"/>
      <c r="F53" s="137"/>
      <c r="G53" s="137"/>
      <c r="H53" s="137"/>
      <c r="I53" s="137"/>
      <c r="J53" s="137"/>
      <c r="K53" s="137"/>
      <c r="L53" s="137"/>
      <c r="M53" s="137"/>
      <c r="N53" s="137"/>
      <c r="O53" s="137"/>
    </row>
    <row r="54" spans="2:15" x14ac:dyDescent="0.3">
      <c r="B54" s="137"/>
      <c r="C54" s="137"/>
      <c r="D54" s="137"/>
      <c r="E54" s="137"/>
      <c r="F54" s="137"/>
      <c r="G54" s="137"/>
      <c r="H54" s="137"/>
      <c r="I54" s="137"/>
      <c r="J54" s="137"/>
      <c r="K54" s="137"/>
      <c r="L54" s="137"/>
      <c r="M54" s="137"/>
      <c r="N54" s="137"/>
      <c r="O54" s="137"/>
    </row>
    <row r="55" spans="2:15" x14ac:dyDescent="0.3"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</row>
    <row r="56" spans="2:15" x14ac:dyDescent="0.3">
      <c r="B56" s="137"/>
      <c r="C56" s="137"/>
      <c r="D56" s="137"/>
      <c r="E56" s="137"/>
      <c r="F56" s="137"/>
      <c r="G56" s="137"/>
      <c r="H56" s="137"/>
      <c r="I56" s="137"/>
      <c r="J56" s="137"/>
      <c r="K56" s="137"/>
      <c r="L56" s="137"/>
      <c r="M56" s="137"/>
      <c r="N56" s="137"/>
      <c r="O56" s="137"/>
    </row>
    <row r="57" spans="2:15" x14ac:dyDescent="0.3">
      <c r="B57" s="137"/>
      <c r="C57" s="137"/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7"/>
      <c r="O57" s="137"/>
    </row>
    <row r="58" spans="2:15" x14ac:dyDescent="0.3">
      <c r="B58" s="137"/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7"/>
      <c r="O58" s="137"/>
    </row>
    <row r="59" spans="2:15" x14ac:dyDescent="0.3">
      <c r="B59" s="137"/>
      <c r="C59" s="137"/>
      <c r="D59" s="137"/>
      <c r="E59" s="137"/>
      <c r="F59" s="137"/>
      <c r="G59" s="137"/>
      <c r="H59" s="137"/>
      <c r="I59" s="137"/>
      <c r="J59" s="137"/>
      <c r="K59" s="137"/>
      <c r="L59" s="137"/>
      <c r="M59" s="137"/>
      <c r="N59" s="137"/>
      <c r="O59" s="137"/>
    </row>
    <row r="60" spans="2:15" x14ac:dyDescent="0.3">
      <c r="B60" s="137"/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7"/>
      <c r="O60" s="137"/>
    </row>
    <row r="61" spans="2:15" x14ac:dyDescent="0.3">
      <c r="B61" s="137"/>
      <c r="C61" s="137"/>
      <c r="D61" s="137"/>
      <c r="E61" s="137"/>
      <c r="F61" s="137"/>
      <c r="G61" s="137"/>
      <c r="H61" s="137"/>
      <c r="I61" s="137"/>
      <c r="J61" s="137"/>
      <c r="K61" s="137"/>
      <c r="L61" s="137"/>
      <c r="M61" s="137"/>
      <c r="N61" s="137"/>
      <c r="O61" s="137"/>
    </row>
    <row r="62" spans="2:15" x14ac:dyDescent="0.3">
      <c r="B62" s="137"/>
      <c r="C62" s="137"/>
      <c r="D62" s="137"/>
      <c r="E62" s="137"/>
      <c r="F62" s="137"/>
      <c r="G62" s="137"/>
      <c r="H62" s="137"/>
      <c r="I62" s="137"/>
      <c r="J62" s="137"/>
      <c r="K62" s="137"/>
      <c r="L62" s="137"/>
      <c r="M62" s="137"/>
      <c r="N62" s="137"/>
      <c r="O62" s="137"/>
    </row>
    <row r="63" spans="2:15" x14ac:dyDescent="0.3">
      <c r="B63" s="137"/>
      <c r="C63" s="137"/>
      <c r="D63" s="137"/>
      <c r="E63" s="137"/>
      <c r="F63" s="137"/>
      <c r="G63" s="137"/>
      <c r="H63" s="137"/>
      <c r="I63" s="137"/>
      <c r="J63" s="137"/>
      <c r="K63" s="137"/>
      <c r="L63" s="137"/>
      <c r="M63" s="137"/>
      <c r="N63" s="137"/>
      <c r="O63" s="137"/>
    </row>
    <row r="64" spans="2:15" x14ac:dyDescent="0.3">
      <c r="B64" s="137"/>
      <c r="C64" s="137"/>
      <c r="D64" s="137"/>
      <c r="E64" s="137"/>
      <c r="F64" s="137"/>
      <c r="G64" s="137"/>
      <c r="H64" s="137"/>
      <c r="I64" s="137"/>
      <c r="J64" s="137"/>
      <c r="K64" s="137"/>
      <c r="L64" s="137"/>
      <c r="M64" s="137"/>
      <c r="N64" s="137"/>
      <c r="O64" s="137"/>
    </row>
    <row r="65" spans="2:15" x14ac:dyDescent="0.3">
      <c r="B65" s="137"/>
      <c r="C65" s="137"/>
      <c r="D65" s="137"/>
      <c r="E65" s="137"/>
      <c r="F65" s="137"/>
      <c r="G65" s="137"/>
      <c r="H65" s="137"/>
      <c r="I65" s="137"/>
      <c r="J65" s="137"/>
      <c r="K65" s="137"/>
      <c r="L65" s="137"/>
      <c r="M65" s="137"/>
      <c r="N65" s="137"/>
      <c r="O65" s="137"/>
    </row>
    <row r="66" spans="2:15" x14ac:dyDescent="0.3">
      <c r="B66" s="137"/>
      <c r="C66" s="137"/>
      <c r="D66" s="137"/>
      <c r="E66" s="137"/>
      <c r="F66" s="137"/>
      <c r="G66" s="137"/>
      <c r="H66" s="137"/>
      <c r="I66" s="137"/>
      <c r="J66" s="137"/>
      <c r="K66" s="137"/>
      <c r="L66" s="137"/>
      <c r="M66" s="137"/>
      <c r="N66" s="137"/>
      <c r="O66" s="137"/>
    </row>
    <row r="67" spans="2:15" x14ac:dyDescent="0.3">
      <c r="B67" s="137"/>
      <c r="C67" s="137"/>
      <c r="D67" s="137"/>
      <c r="E67" s="137"/>
      <c r="F67" s="137"/>
      <c r="G67" s="137"/>
      <c r="H67" s="137"/>
      <c r="I67" s="137"/>
      <c r="J67" s="137"/>
      <c r="K67" s="137"/>
      <c r="L67" s="137"/>
      <c r="M67" s="137"/>
      <c r="N67" s="137"/>
      <c r="O67" s="137"/>
    </row>
    <row r="68" spans="2:15" x14ac:dyDescent="0.3">
      <c r="B68" s="137"/>
      <c r="C68" s="137"/>
      <c r="D68" s="137"/>
      <c r="E68" s="137"/>
      <c r="F68" s="137"/>
      <c r="G68" s="137"/>
      <c r="H68" s="137"/>
      <c r="I68" s="137"/>
      <c r="J68" s="137"/>
      <c r="K68" s="137"/>
      <c r="L68" s="137"/>
      <c r="M68" s="137"/>
      <c r="N68" s="137"/>
      <c r="O68" s="137"/>
    </row>
    <row r="69" spans="2:15" x14ac:dyDescent="0.3">
      <c r="B69" s="137"/>
      <c r="C69" s="137"/>
      <c r="D69" s="137"/>
      <c r="E69" s="137"/>
      <c r="F69" s="137"/>
      <c r="G69" s="137"/>
      <c r="H69" s="137"/>
      <c r="I69" s="137"/>
      <c r="J69" s="137"/>
      <c r="K69" s="137"/>
      <c r="L69" s="137"/>
      <c r="M69" s="137"/>
      <c r="N69" s="137"/>
      <c r="O69" s="137"/>
    </row>
    <row r="70" spans="2:15" x14ac:dyDescent="0.3">
      <c r="B70" s="137"/>
      <c r="C70" s="137"/>
      <c r="D70" s="137"/>
      <c r="E70" s="137"/>
      <c r="F70" s="137"/>
      <c r="G70" s="137"/>
      <c r="H70" s="137"/>
      <c r="I70" s="137"/>
      <c r="J70" s="137"/>
      <c r="K70" s="137"/>
      <c r="L70" s="137"/>
      <c r="M70" s="137"/>
      <c r="N70" s="137"/>
      <c r="O70" s="137"/>
    </row>
    <row r="71" spans="2:15" x14ac:dyDescent="0.3">
      <c r="B71" s="137"/>
      <c r="C71" s="137"/>
      <c r="D71" s="137"/>
      <c r="E71" s="137"/>
      <c r="F71" s="137"/>
      <c r="G71" s="137"/>
      <c r="H71" s="137"/>
      <c r="I71" s="137"/>
      <c r="J71" s="137"/>
      <c r="K71" s="137"/>
      <c r="L71" s="137"/>
      <c r="M71" s="137"/>
      <c r="N71" s="137"/>
      <c r="O71" s="137"/>
    </row>
    <row r="72" spans="2:15" x14ac:dyDescent="0.3">
      <c r="B72" s="137"/>
      <c r="C72" s="137"/>
      <c r="D72" s="137"/>
      <c r="E72" s="137"/>
      <c r="F72" s="137"/>
      <c r="G72" s="137"/>
      <c r="H72" s="137"/>
      <c r="I72" s="137"/>
      <c r="J72" s="137"/>
      <c r="K72" s="137"/>
      <c r="L72" s="137"/>
      <c r="M72" s="137"/>
      <c r="N72" s="137"/>
      <c r="O72" s="137"/>
    </row>
    <row r="73" spans="2:15" x14ac:dyDescent="0.3">
      <c r="B73" s="137"/>
      <c r="C73" s="137"/>
      <c r="D73" s="137"/>
      <c r="E73" s="137"/>
      <c r="F73" s="137"/>
      <c r="G73" s="137"/>
      <c r="H73" s="137"/>
      <c r="I73" s="137"/>
      <c r="J73" s="137"/>
      <c r="K73" s="137"/>
      <c r="L73" s="137"/>
      <c r="M73" s="137"/>
      <c r="N73" s="137"/>
      <c r="O73" s="137"/>
    </row>
    <row r="74" spans="2:15" x14ac:dyDescent="0.3">
      <c r="B74" s="137"/>
      <c r="C74" s="137"/>
      <c r="D74" s="137"/>
      <c r="E74" s="137"/>
      <c r="F74" s="137"/>
      <c r="G74" s="137"/>
      <c r="H74" s="137"/>
      <c r="I74" s="137"/>
      <c r="J74" s="137"/>
      <c r="K74" s="137"/>
      <c r="L74" s="137"/>
      <c r="M74" s="137"/>
      <c r="N74" s="137"/>
      <c r="O74" s="137"/>
    </row>
    <row r="75" spans="2:15" x14ac:dyDescent="0.3">
      <c r="B75" s="137"/>
      <c r="C75" s="137"/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7"/>
      <c r="O75" s="137"/>
    </row>
    <row r="76" spans="2:15" x14ac:dyDescent="0.3">
      <c r="B76" s="137"/>
      <c r="C76" s="137"/>
      <c r="D76" s="137"/>
      <c r="E76" s="137"/>
      <c r="F76" s="137"/>
      <c r="G76" s="137"/>
      <c r="H76" s="137"/>
      <c r="I76" s="137"/>
      <c r="J76" s="137"/>
      <c r="K76" s="137"/>
      <c r="L76" s="137"/>
      <c r="M76" s="137"/>
      <c r="N76" s="137"/>
      <c r="O76" s="137"/>
    </row>
    <row r="77" spans="2:15" x14ac:dyDescent="0.3">
      <c r="B77" s="137"/>
      <c r="C77" s="137"/>
      <c r="D77" s="137"/>
      <c r="E77" s="137"/>
      <c r="F77" s="137"/>
      <c r="G77" s="137"/>
      <c r="H77" s="137"/>
      <c r="I77" s="137"/>
      <c r="J77" s="137"/>
      <c r="K77" s="137"/>
      <c r="L77" s="137"/>
      <c r="M77" s="137"/>
      <c r="N77" s="137"/>
      <c r="O77" s="137"/>
    </row>
    <row r="78" spans="2:15" x14ac:dyDescent="0.3">
      <c r="B78" s="137"/>
      <c r="C78" s="137"/>
      <c r="D78" s="137"/>
      <c r="E78" s="137"/>
      <c r="F78" s="137"/>
      <c r="G78" s="137"/>
      <c r="H78" s="137"/>
      <c r="I78" s="137"/>
      <c r="J78" s="137"/>
      <c r="K78" s="137"/>
      <c r="L78" s="137"/>
      <c r="M78" s="137"/>
      <c r="N78" s="137"/>
      <c r="O78" s="137"/>
    </row>
    <row r="79" spans="2:15" x14ac:dyDescent="0.3">
      <c r="B79" s="137"/>
      <c r="C79" s="137"/>
      <c r="D79" s="137"/>
      <c r="E79" s="137"/>
      <c r="F79" s="137"/>
      <c r="G79" s="137"/>
      <c r="H79" s="137"/>
      <c r="I79" s="137"/>
      <c r="J79" s="137"/>
      <c r="K79" s="137"/>
      <c r="L79" s="137"/>
      <c r="M79" s="137"/>
      <c r="N79" s="137"/>
      <c r="O79" s="137"/>
    </row>
    <row r="80" spans="2:15" x14ac:dyDescent="0.3">
      <c r="B80" s="137"/>
      <c r="C80" s="137"/>
      <c r="D80" s="137"/>
      <c r="E80" s="137"/>
      <c r="F80" s="137"/>
      <c r="G80" s="137"/>
      <c r="H80" s="137"/>
      <c r="I80" s="137"/>
      <c r="J80" s="137"/>
      <c r="K80" s="137"/>
      <c r="L80" s="137"/>
      <c r="M80" s="137"/>
      <c r="N80" s="137"/>
      <c r="O80" s="137"/>
    </row>
    <row r="81" spans="2:15" x14ac:dyDescent="0.3">
      <c r="B81" s="137"/>
      <c r="C81" s="137"/>
      <c r="D81" s="137"/>
      <c r="E81" s="137"/>
      <c r="F81" s="137"/>
      <c r="G81" s="137"/>
      <c r="H81" s="137"/>
      <c r="I81" s="137"/>
      <c r="J81" s="137"/>
      <c r="K81" s="137"/>
      <c r="L81" s="137"/>
      <c r="M81" s="137"/>
      <c r="N81" s="137"/>
      <c r="O81" s="137"/>
    </row>
    <row r="82" spans="2:15" x14ac:dyDescent="0.3">
      <c r="B82" s="137"/>
      <c r="C82" s="137"/>
      <c r="D82" s="137"/>
      <c r="E82" s="137"/>
      <c r="F82" s="137"/>
      <c r="G82" s="137"/>
      <c r="H82" s="137"/>
      <c r="I82" s="137"/>
      <c r="J82" s="137"/>
      <c r="K82" s="137"/>
      <c r="L82" s="137"/>
      <c r="M82" s="137"/>
      <c r="N82" s="137"/>
      <c r="O82" s="137"/>
    </row>
    <row r="83" spans="2:15" x14ac:dyDescent="0.3">
      <c r="B83" s="137"/>
      <c r="C83" s="137"/>
      <c r="D83" s="137"/>
      <c r="E83" s="137"/>
      <c r="F83" s="137"/>
      <c r="G83" s="137"/>
      <c r="H83" s="137"/>
      <c r="I83" s="137"/>
      <c r="J83" s="137"/>
      <c r="K83" s="137"/>
      <c r="L83" s="137"/>
      <c r="M83" s="137"/>
      <c r="N83" s="137"/>
      <c r="O83" s="137"/>
    </row>
    <row r="84" spans="2:15" x14ac:dyDescent="0.3">
      <c r="B84" s="137"/>
      <c r="C84" s="137"/>
      <c r="D84" s="137"/>
      <c r="E84" s="137"/>
      <c r="F84" s="137"/>
      <c r="G84" s="137"/>
      <c r="H84" s="137"/>
      <c r="I84" s="137"/>
      <c r="J84" s="137"/>
      <c r="K84" s="137"/>
      <c r="L84" s="137"/>
      <c r="M84" s="137"/>
      <c r="N84" s="137"/>
      <c r="O84" s="137"/>
    </row>
    <row r="85" spans="2:15" x14ac:dyDescent="0.3">
      <c r="B85" s="137"/>
      <c r="C85" s="137"/>
      <c r="D85" s="137"/>
      <c r="E85" s="137"/>
      <c r="F85" s="137"/>
      <c r="G85" s="137"/>
      <c r="H85" s="137"/>
      <c r="I85" s="137"/>
      <c r="J85" s="137"/>
      <c r="K85" s="137"/>
      <c r="L85" s="137"/>
      <c r="M85" s="137"/>
      <c r="N85" s="137"/>
      <c r="O85" s="137"/>
    </row>
    <row r="86" spans="2:15" x14ac:dyDescent="0.3">
      <c r="B86" s="137"/>
      <c r="C86" s="137"/>
      <c r="D86" s="137"/>
      <c r="E86" s="137"/>
      <c r="F86" s="137"/>
      <c r="G86" s="137"/>
      <c r="H86" s="137"/>
      <c r="I86" s="137"/>
      <c r="J86" s="137"/>
      <c r="K86" s="137"/>
      <c r="L86" s="137"/>
      <c r="M86" s="137"/>
      <c r="N86" s="137"/>
      <c r="O86" s="137"/>
    </row>
    <row r="87" spans="2:15" x14ac:dyDescent="0.3">
      <c r="B87" s="137"/>
      <c r="C87" s="137"/>
      <c r="D87" s="137"/>
      <c r="E87" s="137"/>
      <c r="F87" s="137"/>
      <c r="G87" s="137"/>
      <c r="H87" s="137"/>
      <c r="I87" s="137"/>
      <c r="J87" s="137"/>
      <c r="K87" s="137"/>
      <c r="L87" s="137"/>
      <c r="M87" s="137"/>
      <c r="N87" s="137"/>
      <c r="O87" s="137"/>
    </row>
    <row r="88" spans="2:15" x14ac:dyDescent="0.3">
      <c r="B88" s="137"/>
      <c r="C88" s="137"/>
      <c r="D88" s="137"/>
      <c r="E88" s="137"/>
      <c r="F88" s="137"/>
      <c r="G88" s="137"/>
      <c r="H88" s="137"/>
      <c r="I88" s="137"/>
      <c r="J88" s="137"/>
      <c r="K88" s="137"/>
      <c r="L88" s="137"/>
      <c r="M88" s="137"/>
      <c r="N88" s="137"/>
      <c r="O88" s="137"/>
    </row>
    <row r="89" spans="2:15" x14ac:dyDescent="0.3">
      <c r="B89" s="137"/>
      <c r="C89" s="137"/>
      <c r="D89" s="137"/>
      <c r="E89" s="137"/>
      <c r="F89" s="137"/>
      <c r="G89" s="137"/>
      <c r="H89" s="137"/>
      <c r="I89" s="137"/>
      <c r="J89" s="137"/>
      <c r="K89" s="137"/>
      <c r="L89" s="137"/>
      <c r="M89" s="137"/>
      <c r="N89" s="137"/>
      <c r="O89" s="137"/>
    </row>
    <row r="90" spans="2:15" x14ac:dyDescent="0.3">
      <c r="B90" s="137"/>
      <c r="C90" s="137"/>
      <c r="D90" s="137"/>
      <c r="E90" s="137"/>
      <c r="F90" s="137"/>
      <c r="G90" s="137"/>
      <c r="H90" s="137"/>
      <c r="I90" s="137"/>
      <c r="J90" s="137"/>
      <c r="K90" s="137"/>
      <c r="L90" s="137"/>
      <c r="M90" s="137"/>
      <c r="N90" s="137"/>
      <c r="O90" s="137"/>
    </row>
    <row r="91" spans="2:15" x14ac:dyDescent="0.3">
      <c r="B91" s="137"/>
      <c r="C91" s="137"/>
      <c r="D91" s="137"/>
      <c r="E91" s="137"/>
      <c r="F91" s="137"/>
      <c r="G91" s="137"/>
      <c r="H91" s="137"/>
      <c r="I91" s="137"/>
      <c r="J91" s="137"/>
      <c r="K91" s="137"/>
      <c r="L91" s="137"/>
      <c r="M91" s="137"/>
      <c r="N91" s="137"/>
      <c r="O91" s="137"/>
    </row>
    <row r="92" spans="2:15" x14ac:dyDescent="0.3">
      <c r="B92" s="137"/>
      <c r="C92" s="137"/>
      <c r="D92" s="137"/>
      <c r="E92" s="137"/>
      <c r="F92" s="137"/>
      <c r="G92" s="137"/>
      <c r="H92" s="137"/>
      <c r="I92" s="137"/>
      <c r="J92" s="137"/>
      <c r="K92" s="137"/>
      <c r="L92" s="137"/>
      <c r="M92" s="137"/>
      <c r="N92" s="137"/>
      <c r="O92" s="137"/>
    </row>
    <row r="93" spans="2:15" x14ac:dyDescent="0.3">
      <c r="B93" s="137"/>
      <c r="C93" s="137"/>
      <c r="D93" s="137"/>
      <c r="E93" s="137"/>
      <c r="F93" s="137"/>
      <c r="G93" s="137"/>
      <c r="H93" s="137"/>
      <c r="I93" s="137"/>
      <c r="J93" s="137"/>
      <c r="K93" s="137"/>
      <c r="L93" s="137"/>
      <c r="M93" s="137"/>
      <c r="N93" s="137"/>
      <c r="O93" s="137"/>
    </row>
    <row r="94" spans="2:15" x14ac:dyDescent="0.3">
      <c r="B94" s="137"/>
      <c r="C94" s="137"/>
      <c r="D94" s="137"/>
      <c r="E94" s="137"/>
      <c r="F94" s="137"/>
      <c r="G94" s="137"/>
      <c r="H94" s="137"/>
      <c r="I94" s="137"/>
      <c r="J94" s="137"/>
      <c r="K94" s="137"/>
      <c r="L94" s="137"/>
      <c r="M94" s="137"/>
      <c r="N94" s="137"/>
      <c r="O94" s="137"/>
    </row>
    <row r="95" spans="2:15" x14ac:dyDescent="0.3">
      <c r="B95" s="137"/>
      <c r="C95" s="137"/>
      <c r="D95" s="137"/>
      <c r="E95" s="137"/>
      <c r="F95" s="137"/>
      <c r="G95" s="137"/>
      <c r="H95" s="137"/>
      <c r="I95" s="137"/>
      <c r="J95" s="137"/>
      <c r="K95" s="137"/>
      <c r="L95" s="137"/>
      <c r="M95" s="137"/>
      <c r="N95" s="137"/>
      <c r="O95" s="137"/>
    </row>
    <row r="96" spans="2:15" x14ac:dyDescent="0.3">
      <c r="B96" s="137"/>
      <c r="C96" s="137"/>
      <c r="D96" s="137"/>
      <c r="E96" s="137"/>
      <c r="F96" s="137"/>
      <c r="G96" s="137"/>
      <c r="H96" s="137"/>
      <c r="I96" s="137"/>
      <c r="J96" s="137"/>
      <c r="K96" s="137"/>
      <c r="L96" s="137"/>
      <c r="M96" s="137"/>
      <c r="N96" s="137"/>
      <c r="O96" s="137"/>
    </row>
    <row r="97" spans="2:15" x14ac:dyDescent="0.3">
      <c r="B97" s="137"/>
      <c r="C97" s="137"/>
      <c r="D97" s="137"/>
      <c r="E97" s="137"/>
      <c r="F97" s="137"/>
      <c r="G97" s="137"/>
      <c r="H97" s="137"/>
      <c r="I97" s="137"/>
      <c r="J97" s="137"/>
      <c r="K97" s="137"/>
      <c r="L97" s="137"/>
      <c r="M97" s="137"/>
      <c r="N97" s="137"/>
      <c r="O97" s="137"/>
    </row>
    <row r="98" spans="2:15" x14ac:dyDescent="0.3">
      <c r="B98" s="137"/>
      <c r="C98" s="137"/>
      <c r="D98" s="137"/>
      <c r="E98" s="137"/>
      <c r="F98" s="137"/>
      <c r="G98" s="137"/>
      <c r="H98" s="137"/>
      <c r="I98" s="137"/>
      <c r="J98" s="137"/>
      <c r="K98" s="137"/>
      <c r="L98" s="137"/>
      <c r="M98" s="137"/>
      <c r="N98" s="137"/>
      <c r="O98" s="137"/>
    </row>
    <row r="99" spans="2:15" x14ac:dyDescent="0.3">
      <c r="B99" s="137"/>
      <c r="C99" s="137"/>
      <c r="D99" s="137"/>
      <c r="E99" s="137"/>
      <c r="F99" s="137"/>
      <c r="G99" s="137"/>
      <c r="H99" s="137"/>
      <c r="I99" s="137"/>
      <c r="J99" s="137"/>
      <c r="K99" s="137"/>
      <c r="L99" s="137"/>
      <c r="M99" s="137"/>
      <c r="N99" s="137"/>
      <c r="O99" s="137"/>
    </row>
    <row r="100" spans="2:15" x14ac:dyDescent="0.3">
      <c r="B100" s="137"/>
      <c r="C100" s="137"/>
      <c r="D100" s="137"/>
      <c r="E100" s="137"/>
      <c r="F100" s="137"/>
      <c r="G100" s="137"/>
      <c r="H100" s="137"/>
      <c r="I100" s="137"/>
      <c r="J100" s="137"/>
      <c r="K100" s="137"/>
      <c r="L100" s="137"/>
      <c r="M100" s="137"/>
      <c r="N100" s="137"/>
      <c r="O100" s="137"/>
    </row>
    <row r="101" spans="2:15" x14ac:dyDescent="0.3">
      <c r="B101" s="137"/>
      <c r="C101" s="137"/>
      <c r="D101" s="137"/>
      <c r="E101" s="137"/>
      <c r="F101" s="137"/>
      <c r="G101" s="137"/>
      <c r="H101" s="137"/>
      <c r="I101" s="137"/>
      <c r="J101" s="137"/>
      <c r="K101" s="137"/>
      <c r="L101" s="137"/>
      <c r="M101" s="137"/>
      <c r="N101" s="137"/>
      <c r="O101" s="137"/>
    </row>
    <row r="102" spans="2:15" x14ac:dyDescent="0.3">
      <c r="B102" s="137"/>
      <c r="C102" s="137"/>
      <c r="D102" s="137"/>
      <c r="E102" s="137"/>
      <c r="F102" s="137"/>
      <c r="G102" s="137"/>
      <c r="H102" s="137"/>
      <c r="I102" s="137"/>
      <c r="J102" s="137"/>
      <c r="K102" s="137"/>
      <c r="L102" s="137"/>
      <c r="M102" s="137"/>
      <c r="N102" s="137"/>
      <c r="O102" s="137"/>
    </row>
    <row r="103" spans="2:15" x14ac:dyDescent="0.3">
      <c r="B103" s="137"/>
      <c r="C103" s="137"/>
      <c r="D103" s="137"/>
      <c r="E103" s="137"/>
      <c r="F103" s="137"/>
      <c r="G103" s="137"/>
      <c r="H103" s="137"/>
      <c r="I103" s="137"/>
      <c r="J103" s="137"/>
      <c r="K103" s="137"/>
      <c r="L103" s="137"/>
      <c r="M103" s="137"/>
      <c r="N103" s="137"/>
      <c r="O103" s="137"/>
    </row>
    <row r="104" spans="2:15" x14ac:dyDescent="0.3">
      <c r="B104" s="137"/>
      <c r="C104" s="137"/>
      <c r="D104" s="137"/>
      <c r="E104" s="137"/>
      <c r="F104" s="137"/>
      <c r="G104" s="137"/>
      <c r="H104" s="137"/>
      <c r="I104" s="137"/>
      <c r="J104" s="137"/>
      <c r="K104" s="137"/>
      <c r="L104" s="137"/>
      <c r="M104" s="137"/>
      <c r="N104" s="137"/>
      <c r="O104" s="137"/>
    </row>
    <row r="105" spans="2:15" x14ac:dyDescent="0.3">
      <c r="B105" s="137"/>
      <c r="C105" s="137"/>
      <c r="D105" s="137"/>
      <c r="E105" s="137"/>
      <c r="F105" s="137"/>
      <c r="G105" s="137"/>
      <c r="H105" s="137"/>
      <c r="I105" s="137"/>
      <c r="J105" s="137"/>
      <c r="K105" s="137"/>
      <c r="L105" s="137"/>
      <c r="M105" s="137"/>
      <c r="N105" s="137"/>
      <c r="O105" s="137"/>
    </row>
    <row r="106" spans="2:15" x14ac:dyDescent="0.3">
      <c r="B106" s="137"/>
      <c r="C106" s="137"/>
      <c r="D106" s="137"/>
      <c r="E106" s="137"/>
      <c r="F106" s="137"/>
      <c r="G106" s="137"/>
      <c r="H106" s="137"/>
      <c r="I106" s="137"/>
      <c r="J106" s="137"/>
      <c r="K106" s="137"/>
      <c r="L106" s="137"/>
      <c r="M106" s="137"/>
      <c r="N106" s="137"/>
      <c r="O106" s="137"/>
    </row>
    <row r="107" spans="2:15" x14ac:dyDescent="0.3">
      <c r="B107" s="137"/>
      <c r="C107" s="137"/>
      <c r="D107" s="137"/>
      <c r="E107" s="137"/>
      <c r="F107" s="137"/>
      <c r="G107" s="137"/>
      <c r="H107" s="137"/>
      <c r="I107" s="137"/>
      <c r="J107" s="137"/>
      <c r="K107" s="137"/>
      <c r="L107" s="137"/>
      <c r="M107" s="137"/>
      <c r="N107" s="137"/>
      <c r="O107" s="137"/>
    </row>
    <row r="108" spans="2:15" x14ac:dyDescent="0.3">
      <c r="B108" s="137"/>
      <c r="C108" s="137"/>
      <c r="D108" s="137"/>
      <c r="E108" s="137"/>
      <c r="F108" s="137"/>
      <c r="G108" s="137"/>
      <c r="H108" s="137"/>
      <c r="I108" s="137"/>
      <c r="J108" s="137"/>
      <c r="K108" s="137"/>
      <c r="L108" s="137"/>
      <c r="M108" s="137"/>
      <c r="N108" s="137"/>
      <c r="O108" s="137"/>
    </row>
    <row r="109" spans="2:15" x14ac:dyDescent="0.3">
      <c r="B109" s="137"/>
      <c r="C109" s="137"/>
      <c r="D109" s="137"/>
      <c r="E109" s="137"/>
      <c r="F109" s="137"/>
      <c r="G109" s="137"/>
      <c r="H109" s="137"/>
      <c r="I109" s="137"/>
      <c r="J109" s="137"/>
      <c r="K109" s="137"/>
      <c r="L109" s="137"/>
      <c r="M109" s="137"/>
      <c r="N109" s="137"/>
      <c r="O109" s="137"/>
    </row>
    <row r="110" spans="2:15" x14ac:dyDescent="0.3">
      <c r="B110" s="137"/>
      <c r="C110" s="137"/>
      <c r="D110" s="137"/>
      <c r="E110" s="137"/>
      <c r="F110" s="137"/>
      <c r="G110" s="137"/>
      <c r="H110" s="137"/>
      <c r="I110" s="137"/>
      <c r="J110" s="137"/>
      <c r="K110" s="137"/>
      <c r="L110" s="137"/>
      <c r="M110" s="137"/>
      <c r="N110" s="137"/>
      <c r="O110" s="137"/>
    </row>
    <row r="111" spans="2:15" x14ac:dyDescent="0.3">
      <c r="B111" s="137"/>
      <c r="C111" s="137"/>
      <c r="D111" s="137"/>
      <c r="E111" s="137"/>
      <c r="F111" s="137"/>
      <c r="G111" s="137"/>
      <c r="H111" s="137"/>
      <c r="I111" s="137"/>
      <c r="J111" s="137"/>
      <c r="K111" s="137"/>
      <c r="L111" s="137"/>
      <c r="M111" s="137"/>
      <c r="N111" s="137"/>
      <c r="O111" s="137"/>
    </row>
    <row r="112" spans="2:15" x14ac:dyDescent="0.3">
      <c r="B112" s="137"/>
      <c r="C112" s="137"/>
      <c r="D112" s="137"/>
      <c r="E112" s="137"/>
      <c r="F112" s="137"/>
      <c r="G112" s="137"/>
      <c r="H112" s="137"/>
      <c r="I112" s="137"/>
      <c r="J112" s="137"/>
      <c r="K112" s="137"/>
      <c r="L112" s="137"/>
      <c r="M112" s="137"/>
      <c r="N112" s="137"/>
      <c r="O112" s="137"/>
    </row>
    <row r="113" spans="2:15" x14ac:dyDescent="0.3">
      <c r="B113" s="137"/>
      <c r="C113" s="137"/>
      <c r="D113" s="137"/>
      <c r="E113" s="137"/>
      <c r="F113" s="137"/>
      <c r="G113" s="137"/>
      <c r="H113" s="137"/>
      <c r="I113" s="137"/>
      <c r="J113" s="137"/>
      <c r="K113" s="137"/>
      <c r="L113" s="137"/>
      <c r="M113" s="137"/>
      <c r="N113" s="137"/>
      <c r="O113" s="137"/>
    </row>
    <row r="114" spans="2:15" x14ac:dyDescent="0.3">
      <c r="B114" s="137"/>
      <c r="C114" s="137"/>
      <c r="D114" s="137"/>
      <c r="E114" s="137"/>
      <c r="F114" s="137"/>
      <c r="G114" s="137"/>
      <c r="H114" s="137"/>
      <c r="I114" s="137"/>
      <c r="J114" s="137"/>
      <c r="K114" s="137"/>
      <c r="L114" s="137"/>
      <c r="M114" s="137"/>
      <c r="N114" s="137"/>
      <c r="O114" s="137"/>
    </row>
    <row r="115" spans="2:15" x14ac:dyDescent="0.3">
      <c r="B115" s="137"/>
      <c r="C115" s="137"/>
      <c r="D115" s="137"/>
      <c r="E115" s="137"/>
      <c r="F115" s="137"/>
      <c r="G115" s="137"/>
      <c r="H115" s="137"/>
      <c r="I115" s="137"/>
      <c r="J115" s="137"/>
      <c r="K115" s="137"/>
      <c r="L115" s="137"/>
      <c r="M115" s="137"/>
      <c r="N115" s="137"/>
      <c r="O115" s="137"/>
    </row>
    <row r="116" spans="2:15" x14ac:dyDescent="0.3">
      <c r="B116" s="137"/>
      <c r="C116" s="137"/>
      <c r="D116" s="137"/>
      <c r="E116" s="137"/>
      <c r="F116" s="137"/>
      <c r="G116" s="137"/>
      <c r="H116" s="137"/>
      <c r="I116" s="137"/>
      <c r="J116" s="137"/>
      <c r="K116" s="137"/>
      <c r="L116" s="137"/>
      <c r="M116" s="137"/>
      <c r="N116" s="137"/>
      <c r="O116" s="137"/>
    </row>
    <row r="117" spans="2:15" x14ac:dyDescent="0.3">
      <c r="B117" s="137"/>
      <c r="C117" s="137"/>
      <c r="D117" s="137"/>
      <c r="E117" s="137"/>
      <c r="F117" s="137"/>
      <c r="G117" s="137"/>
      <c r="H117" s="137"/>
      <c r="I117" s="137"/>
      <c r="J117" s="137"/>
      <c r="K117" s="137"/>
      <c r="L117" s="137"/>
      <c r="M117" s="137"/>
      <c r="N117" s="137"/>
      <c r="O117" s="137"/>
    </row>
    <row r="118" spans="2:15" x14ac:dyDescent="0.3">
      <c r="B118" s="137"/>
      <c r="C118" s="137"/>
      <c r="D118" s="137"/>
      <c r="E118" s="137"/>
      <c r="F118" s="137"/>
      <c r="G118" s="137"/>
      <c r="H118" s="137"/>
      <c r="I118" s="137"/>
      <c r="J118" s="137"/>
      <c r="K118" s="137"/>
      <c r="L118" s="137"/>
      <c r="M118" s="137"/>
      <c r="N118" s="137"/>
      <c r="O118" s="137"/>
    </row>
    <row r="119" spans="2:15" x14ac:dyDescent="0.3">
      <c r="B119" s="137"/>
      <c r="C119" s="137"/>
      <c r="D119" s="137"/>
      <c r="E119" s="137"/>
      <c r="F119" s="137"/>
      <c r="G119" s="137"/>
      <c r="H119" s="137"/>
      <c r="I119" s="137"/>
      <c r="J119" s="137"/>
      <c r="K119" s="137"/>
      <c r="L119" s="137"/>
      <c r="M119" s="137"/>
      <c r="N119" s="137"/>
      <c r="O119" s="137"/>
    </row>
    <row r="120" spans="2:15" x14ac:dyDescent="0.3">
      <c r="B120" s="137"/>
      <c r="C120" s="137"/>
      <c r="D120" s="137"/>
      <c r="E120" s="137"/>
      <c r="F120" s="137"/>
      <c r="G120" s="137"/>
      <c r="H120" s="137"/>
      <c r="I120" s="137"/>
      <c r="J120" s="137"/>
      <c r="K120" s="137"/>
      <c r="L120" s="137"/>
      <c r="M120" s="137"/>
      <c r="N120" s="137"/>
      <c r="O120" s="137"/>
    </row>
    <row r="121" spans="2:15" x14ac:dyDescent="0.3">
      <c r="B121" s="137"/>
      <c r="C121" s="137"/>
      <c r="D121" s="137"/>
      <c r="E121" s="137"/>
      <c r="F121" s="137"/>
      <c r="G121" s="137"/>
      <c r="H121" s="137"/>
      <c r="I121" s="137"/>
      <c r="J121" s="137"/>
      <c r="K121" s="137"/>
      <c r="L121" s="137"/>
      <c r="M121" s="137"/>
      <c r="N121" s="137"/>
      <c r="O121" s="137"/>
    </row>
    <row r="122" spans="2:15" x14ac:dyDescent="0.3">
      <c r="B122" s="137"/>
      <c r="C122" s="137"/>
      <c r="D122" s="137"/>
      <c r="E122" s="137"/>
      <c r="F122" s="137"/>
      <c r="G122" s="137"/>
      <c r="H122" s="137"/>
      <c r="I122" s="137"/>
      <c r="J122" s="137"/>
      <c r="K122" s="137"/>
      <c r="L122" s="137"/>
      <c r="M122" s="137"/>
      <c r="N122" s="137"/>
      <c r="O122" s="137"/>
    </row>
    <row r="123" spans="2:15" x14ac:dyDescent="0.3">
      <c r="B123" s="137"/>
      <c r="C123" s="137"/>
      <c r="D123" s="137"/>
      <c r="E123" s="137"/>
      <c r="F123" s="137"/>
      <c r="G123" s="137"/>
      <c r="H123" s="137"/>
      <c r="I123" s="137"/>
      <c r="J123" s="137"/>
      <c r="K123" s="137"/>
      <c r="L123" s="137"/>
      <c r="M123" s="137"/>
      <c r="N123" s="137"/>
      <c r="O123" s="137"/>
    </row>
    <row r="124" spans="2:15" x14ac:dyDescent="0.3">
      <c r="B124" s="137"/>
      <c r="C124" s="137"/>
      <c r="D124" s="137"/>
      <c r="E124" s="137"/>
      <c r="F124" s="137"/>
      <c r="G124" s="137"/>
      <c r="H124" s="137"/>
      <c r="I124" s="137"/>
      <c r="J124" s="137"/>
      <c r="K124" s="137"/>
      <c r="L124" s="137"/>
      <c r="M124" s="137"/>
      <c r="N124" s="137"/>
      <c r="O124" s="137"/>
    </row>
    <row r="125" spans="2:15" x14ac:dyDescent="0.3">
      <c r="B125" s="137"/>
      <c r="C125" s="137"/>
      <c r="D125" s="137"/>
      <c r="E125" s="137"/>
      <c r="F125" s="137"/>
      <c r="G125" s="137"/>
      <c r="H125" s="137"/>
      <c r="I125" s="137"/>
      <c r="J125" s="137"/>
      <c r="K125" s="137"/>
      <c r="L125" s="137"/>
      <c r="M125" s="137"/>
      <c r="N125" s="137"/>
      <c r="O125" s="137"/>
    </row>
    <row r="126" spans="2:15" x14ac:dyDescent="0.3">
      <c r="B126" s="137"/>
      <c r="C126" s="137"/>
      <c r="D126" s="137"/>
      <c r="E126" s="137"/>
      <c r="F126" s="137"/>
      <c r="G126" s="137"/>
      <c r="H126" s="137"/>
      <c r="I126" s="137"/>
      <c r="J126" s="137"/>
      <c r="K126" s="137"/>
      <c r="L126" s="137"/>
      <c r="M126" s="137"/>
      <c r="N126" s="137"/>
      <c r="O126" s="137"/>
    </row>
    <row r="127" spans="2:15" x14ac:dyDescent="0.3">
      <c r="B127" s="137"/>
      <c r="C127" s="137"/>
      <c r="D127" s="137"/>
      <c r="E127" s="137"/>
      <c r="F127" s="137"/>
      <c r="G127" s="137"/>
      <c r="H127" s="137"/>
      <c r="I127" s="137"/>
      <c r="J127" s="137"/>
      <c r="K127" s="137"/>
      <c r="L127" s="137"/>
      <c r="M127" s="137"/>
      <c r="N127" s="137"/>
      <c r="O127" s="137"/>
    </row>
    <row r="128" spans="2:15" x14ac:dyDescent="0.3">
      <c r="B128" s="137"/>
      <c r="C128" s="137"/>
      <c r="D128" s="137"/>
      <c r="E128" s="137"/>
      <c r="F128" s="137"/>
      <c r="G128" s="137"/>
      <c r="H128" s="137"/>
      <c r="I128" s="137"/>
      <c r="J128" s="137"/>
      <c r="K128" s="137"/>
      <c r="L128" s="137"/>
      <c r="M128" s="137"/>
      <c r="N128" s="137"/>
      <c r="O128" s="137"/>
    </row>
    <row r="129" spans="2:15" x14ac:dyDescent="0.3">
      <c r="B129" s="137"/>
      <c r="C129" s="137"/>
      <c r="D129" s="137"/>
      <c r="E129" s="137"/>
      <c r="F129" s="137"/>
      <c r="G129" s="137"/>
      <c r="H129" s="137"/>
      <c r="I129" s="137"/>
      <c r="J129" s="137"/>
      <c r="K129" s="137"/>
      <c r="L129" s="137"/>
      <c r="M129" s="137"/>
      <c r="N129" s="137"/>
      <c r="O129" s="137"/>
    </row>
    <row r="130" spans="2:15" x14ac:dyDescent="0.3">
      <c r="B130" s="137"/>
      <c r="C130" s="137"/>
      <c r="D130" s="137"/>
      <c r="E130" s="137"/>
      <c r="F130" s="137"/>
      <c r="G130" s="137"/>
      <c r="H130" s="137"/>
      <c r="I130" s="137"/>
      <c r="J130" s="137"/>
      <c r="K130" s="137"/>
      <c r="L130" s="137"/>
      <c r="M130" s="137"/>
      <c r="N130" s="137"/>
      <c r="O130" s="137"/>
    </row>
    <row r="131" spans="2:15" x14ac:dyDescent="0.3">
      <c r="B131" s="137"/>
      <c r="C131" s="137"/>
      <c r="D131" s="137"/>
      <c r="E131" s="137"/>
      <c r="F131" s="137"/>
      <c r="G131" s="137"/>
      <c r="H131" s="137"/>
      <c r="I131" s="137"/>
      <c r="J131" s="137"/>
      <c r="K131" s="137"/>
      <c r="L131" s="137"/>
      <c r="M131" s="137"/>
      <c r="N131" s="137"/>
      <c r="O131" s="137"/>
    </row>
    <row r="132" spans="2:15" x14ac:dyDescent="0.3">
      <c r="B132" s="137"/>
      <c r="C132" s="137"/>
      <c r="D132" s="137"/>
      <c r="E132" s="137"/>
      <c r="F132" s="137"/>
      <c r="G132" s="137"/>
      <c r="H132" s="137"/>
      <c r="I132" s="137"/>
      <c r="J132" s="137"/>
      <c r="K132" s="137"/>
      <c r="L132" s="137"/>
      <c r="M132" s="137"/>
      <c r="N132" s="137"/>
      <c r="O132" s="137"/>
    </row>
    <row r="133" spans="2:15" x14ac:dyDescent="0.3">
      <c r="B133" s="137"/>
      <c r="C133" s="137"/>
      <c r="D133" s="137"/>
      <c r="E133" s="137"/>
      <c r="F133" s="137"/>
      <c r="G133" s="137"/>
      <c r="H133" s="137"/>
      <c r="I133" s="137"/>
      <c r="J133" s="137"/>
      <c r="K133" s="137"/>
      <c r="L133" s="137"/>
      <c r="M133" s="137"/>
      <c r="N133" s="137"/>
      <c r="O133" s="137"/>
    </row>
    <row r="134" spans="2:15" x14ac:dyDescent="0.3">
      <c r="B134" s="137"/>
      <c r="C134" s="137"/>
      <c r="D134" s="137"/>
      <c r="E134" s="137"/>
      <c r="F134" s="137"/>
      <c r="G134" s="137"/>
      <c r="H134" s="137"/>
      <c r="I134" s="137"/>
      <c r="J134" s="137"/>
      <c r="K134" s="137"/>
      <c r="L134" s="137"/>
      <c r="M134" s="137"/>
      <c r="N134" s="137"/>
      <c r="O134" s="137"/>
    </row>
    <row r="135" spans="2:15" x14ac:dyDescent="0.3">
      <c r="B135" s="137"/>
      <c r="C135" s="137"/>
      <c r="D135" s="137"/>
      <c r="E135" s="137"/>
      <c r="F135" s="137"/>
      <c r="G135" s="137"/>
      <c r="H135" s="137"/>
      <c r="I135" s="137"/>
      <c r="J135" s="137"/>
      <c r="K135" s="137"/>
      <c r="L135" s="137"/>
      <c r="M135" s="137"/>
      <c r="N135" s="137"/>
      <c r="O135" s="137"/>
    </row>
    <row r="136" spans="2:15" x14ac:dyDescent="0.3">
      <c r="B136" s="137"/>
      <c r="C136" s="137"/>
      <c r="D136" s="137"/>
      <c r="E136" s="137"/>
      <c r="F136" s="137"/>
      <c r="G136" s="137"/>
      <c r="H136" s="137"/>
      <c r="I136" s="137"/>
      <c r="J136" s="137"/>
      <c r="K136" s="137"/>
      <c r="L136" s="137"/>
      <c r="M136" s="137"/>
      <c r="N136" s="137"/>
      <c r="O136" s="137"/>
    </row>
    <row r="137" spans="2:15" x14ac:dyDescent="0.3">
      <c r="B137" s="137"/>
      <c r="C137" s="137"/>
      <c r="D137" s="137"/>
      <c r="E137" s="137"/>
      <c r="F137" s="137"/>
      <c r="G137" s="137"/>
      <c r="H137" s="137"/>
      <c r="I137" s="137"/>
      <c r="J137" s="137"/>
      <c r="K137" s="137"/>
      <c r="L137" s="137"/>
      <c r="M137" s="137"/>
      <c r="N137" s="137"/>
      <c r="O137" s="137"/>
    </row>
    <row r="138" spans="2:15" x14ac:dyDescent="0.3">
      <c r="B138" s="137"/>
      <c r="C138" s="137"/>
      <c r="D138" s="137"/>
      <c r="E138" s="137"/>
      <c r="F138" s="137"/>
      <c r="G138" s="137"/>
      <c r="H138" s="137"/>
      <c r="I138" s="137"/>
      <c r="J138" s="137"/>
      <c r="K138" s="137"/>
      <c r="L138" s="137"/>
      <c r="M138" s="137"/>
      <c r="N138" s="137"/>
      <c r="O138" s="137"/>
    </row>
    <row r="139" spans="2:15" x14ac:dyDescent="0.3">
      <c r="B139" s="137"/>
      <c r="C139" s="137"/>
      <c r="D139" s="137"/>
      <c r="E139" s="137"/>
      <c r="F139" s="137"/>
      <c r="G139" s="137"/>
      <c r="H139" s="137"/>
      <c r="I139" s="137"/>
      <c r="J139" s="137"/>
      <c r="K139" s="137"/>
      <c r="L139" s="137"/>
      <c r="M139" s="137"/>
      <c r="N139" s="137"/>
      <c r="O139" s="137"/>
    </row>
    <row r="140" spans="2:15" x14ac:dyDescent="0.3">
      <c r="B140" s="137"/>
      <c r="C140" s="137"/>
      <c r="D140" s="137"/>
      <c r="E140" s="137"/>
      <c r="F140" s="137"/>
      <c r="G140" s="137"/>
      <c r="H140" s="137"/>
      <c r="I140" s="137"/>
      <c r="J140" s="137"/>
      <c r="K140" s="137"/>
      <c r="L140" s="137"/>
      <c r="M140" s="137"/>
      <c r="N140" s="137"/>
      <c r="O140" s="137"/>
    </row>
    <row r="141" spans="2:15" x14ac:dyDescent="0.3">
      <c r="B141" s="137"/>
      <c r="C141" s="137"/>
      <c r="D141" s="137"/>
      <c r="E141" s="137"/>
      <c r="F141" s="137"/>
      <c r="G141" s="137"/>
      <c r="H141" s="137"/>
      <c r="I141" s="137"/>
      <c r="J141" s="137"/>
      <c r="K141" s="137"/>
      <c r="L141" s="137"/>
      <c r="M141" s="137"/>
      <c r="N141" s="137"/>
      <c r="O141" s="137"/>
    </row>
    <row r="142" spans="2:15" x14ac:dyDescent="0.3">
      <c r="B142" s="137"/>
      <c r="C142" s="137"/>
      <c r="D142" s="137"/>
      <c r="E142" s="137"/>
      <c r="F142" s="137"/>
      <c r="G142" s="137"/>
      <c r="H142" s="137"/>
      <c r="I142" s="137"/>
      <c r="J142" s="137"/>
      <c r="K142" s="137"/>
      <c r="L142" s="137"/>
      <c r="M142" s="137"/>
      <c r="N142" s="137"/>
      <c r="O142" s="137"/>
    </row>
    <row r="143" spans="2:15" x14ac:dyDescent="0.3">
      <c r="B143" s="137"/>
      <c r="C143" s="137"/>
      <c r="D143" s="137"/>
      <c r="E143" s="137"/>
      <c r="F143" s="137"/>
      <c r="G143" s="137"/>
      <c r="H143" s="137"/>
      <c r="I143" s="137"/>
      <c r="J143" s="137"/>
      <c r="K143" s="137"/>
      <c r="L143" s="137"/>
      <c r="M143" s="137"/>
      <c r="N143" s="137"/>
      <c r="O143" s="137"/>
    </row>
    <row r="144" spans="2:15" x14ac:dyDescent="0.3">
      <c r="B144" s="137"/>
      <c r="C144" s="137"/>
      <c r="D144" s="137"/>
      <c r="E144" s="137"/>
      <c r="F144" s="137"/>
      <c r="G144" s="137"/>
      <c r="H144" s="137"/>
      <c r="I144" s="137"/>
      <c r="J144" s="137"/>
      <c r="K144" s="137"/>
      <c r="L144" s="137"/>
      <c r="M144" s="137"/>
      <c r="N144" s="137"/>
      <c r="O144" s="137"/>
    </row>
    <row r="145" spans="2:15" x14ac:dyDescent="0.3">
      <c r="B145" s="137"/>
      <c r="C145" s="137"/>
      <c r="D145" s="137"/>
      <c r="E145" s="137"/>
      <c r="F145" s="137"/>
      <c r="G145" s="137"/>
      <c r="H145" s="137"/>
      <c r="I145" s="137"/>
      <c r="J145" s="137"/>
      <c r="K145" s="137"/>
      <c r="L145" s="137"/>
      <c r="M145" s="137"/>
      <c r="N145" s="137"/>
      <c r="O145" s="137"/>
    </row>
    <row r="146" spans="2:15" x14ac:dyDescent="0.3">
      <c r="B146" s="137"/>
      <c r="C146" s="137"/>
      <c r="D146" s="137"/>
      <c r="E146" s="137"/>
      <c r="F146" s="137"/>
      <c r="G146" s="137"/>
      <c r="H146" s="137"/>
      <c r="I146" s="137"/>
      <c r="J146" s="137"/>
      <c r="K146" s="137"/>
      <c r="L146" s="137"/>
      <c r="M146" s="137"/>
      <c r="N146" s="137"/>
      <c r="O146" s="137"/>
    </row>
    <row r="147" spans="2:15" x14ac:dyDescent="0.3">
      <c r="B147" s="137"/>
      <c r="C147" s="137"/>
      <c r="D147" s="137"/>
      <c r="E147" s="137"/>
      <c r="F147" s="137"/>
      <c r="G147" s="137"/>
      <c r="H147" s="137"/>
      <c r="I147" s="137"/>
      <c r="J147" s="137"/>
      <c r="K147" s="137"/>
      <c r="L147" s="137"/>
      <c r="M147" s="137"/>
      <c r="N147" s="137"/>
      <c r="O147" s="137"/>
    </row>
    <row r="148" spans="2:15" x14ac:dyDescent="0.3">
      <c r="B148" s="137"/>
      <c r="C148" s="137"/>
      <c r="D148" s="137"/>
      <c r="E148" s="137"/>
      <c r="F148" s="137"/>
      <c r="G148" s="137"/>
      <c r="H148" s="137"/>
      <c r="I148" s="137"/>
      <c r="J148" s="137"/>
      <c r="K148" s="137"/>
      <c r="L148" s="137"/>
      <c r="M148" s="137"/>
      <c r="N148" s="137"/>
      <c r="O148" s="137"/>
    </row>
    <row r="149" spans="2:15" x14ac:dyDescent="0.3">
      <c r="B149" s="137"/>
      <c r="C149" s="137"/>
      <c r="D149" s="137"/>
      <c r="E149" s="137"/>
      <c r="F149" s="137"/>
      <c r="G149" s="137"/>
      <c r="H149" s="137"/>
      <c r="I149" s="137"/>
      <c r="J149" s="137"/>
      <c r="K149" s="137"/>
      <c r="L149" s="137"/>
      <c r="M149" s="137"/>
      <c r="N149" s="137"/>
      <c r="O149" s="137"/>
    </row>
    <row r="150" spans="2:15" x14ac:dyDescent="0.3">
      <c r="B150" s="137"/>
      <c r="C150" s="137"/>
      <c r="D150" s="137"/>
      <c r="E150" s="137"/>
      <c r="F150" s="137"/>
      <c r="G150" s="137"/>
      <c r="H150" s="137"/>
      <c r="I150" s="137"/>
      <c r="J150" s="137"/>
      <c r="K150" s="137"/>
      <c r="L150" s="137"/>
      <c r="M150" s="137"/>
      <c r="N150" s="137"/>
      <c r="O150" s="137"/>
    </row>
    <row r="151" spans="2:15" x14ac:dyDescent="0.3">
      <c r="B151" s="137"/>
      <c r="C151" s="137"/>
      <c r="D151" s="137"/>
      <c r="E151" s="137"/>
      <c r="F151" s="137"/>
      <c r="G151" s="137"/>
      <c r="H151" s="137"/>
      <c r="I151" s="137"/>
      <c r="J151" s="137"/>
      <c r="K151" s="137"/>
      <c r="L151" s="137"/>
      <c r="M151" s="137"/>
      <c r="N151" s="137"/>
      <c r="O151" s="137"/>
    </row>
    <row r="152" spans="2:15" x14ac:dyDescent="0.3">
      <c r="B152" s="137"/>
      <c r="C152" s="137"/>
      <c r="D152" s="137"/>
      <c r="E152" s="137"/>
      <c r="F152" s="137"/>
      <c r="G152" s="137"/>
      <c r="H152" s="137"/>
      <c r="I152" s="137"/>
      <c r="J152" s="137"/>
      <c r="K152" s="137"/>
      <c r="L152" s="137"/>
      <c r="M152" s="137"/>
      <c r="N152" s="137"/>
      <c r="O152" s="137"/>
    </row>
    <row r="153" spans="2:15" x14ac:dyDescent="0.3">
      <c r="B153" s="137"/>
      <c r="C153" s="137"/>
      <c r="D153" s="137"/>
      <c r="E153" s="137"/>
      <c r="F153" s="137"/>
      <c r="G153" s="137"/>
      <c r="H153" s="137"/>
      <c r="I153" s="137"/>
      <c r="J153" s="137"/>
      <c r="K153" s="137"/>
      <c r="L153" s="137"/>
      <c r="M153" s="137"/>
      <c r="N153" s="137"/>
      <c r="O153" s="137"/>
    </row>
    <row r="154" spans="2:15" x14ac:dyDescent="0.3">
      <c r="B154" s="137"/>
      <c r="C154" s="137"/>
      <c r="D154" s="137"/>
      <c r="E154" s="137"/>
      <c r="F154" s="137"/>
      <c r="G154" s="137"/>
      <c r="H154" s="137"/>
      <c r="I154" s="137"/>
      <c r="J154" s="137"/>
      <c r="K154" s="137"/>
      <c r="L154" s="137"/>
      <c r="M154" s="137"/>
      <c r="N154" s="137"/>
      <c r="O154" s="137"/>
    </row>
    <row r="155" spans="2:15" x14ac:dyDescent="0.3">
      <c r="B155" s="137"/>
      <c r="C155" s="137"/>
      <c r="D155" s="137"/>
      <c r="E155" s="137"/>
      <c r="F155" s="137"/>
      <c r="G155" s="137"/>
      <c r="H155" s="137"/>
      <c r="I155" s="137"/>
      <c r="J155" s="137"/>
      <c r="K155" s="137"/>
      <c r="L155" s="137"/>
      <c r="M155" s="137"/>
      <c r="N155" s="137"/>
      <c r="O155" s="137"/>
    </row>
    <row r="156" spans="2:15" x14ac:dyDescent="0.3">
      <c r="B156" s="137"/>
      <c r="C156" s="137"/>
      <c r="D156" s="137"/>
      <c r="E156" s="137"/>
      <c r="F156" s="137"/>
      <c r="G156" s="137"/>
      <c r="H156" s="137"/>
      <c r="I156" s="137"/>
      <c r="J156" s="137"/>
      <c r="K156" s="137"/>
      <c r="L156" s="137"/>
      <c r="M156" s="137"/>
      <c r="N156" s="137"/>
      <c r="O156" s="137"/>
    </row>
    <row r="157" spans="2:15" x14ac:dyDescent="0.3">
      <c r="B157" s="137"/>
      <c r="C157" s="137"/>
      <c r="D157" s="137"/>
      <c r="E157" s="137"/>
      <c r="F157" s="137"/>
      <c r="G157" s="137"/>
      <c r="H157" s="137"/>
      <c r="I157" s="137"/>
      <c r="J157" s="137"/>
      <c r="K157" s="137"/>
      <c r="L157" s="137"/>
      <c r="M157" s="137"/>
      <c r="N157" s="137"/>
      <c r="O157" s="137"/>
    </row>
    <row r="158" spans="2:15" x14ac:dyDescent="0.3">
      <c r="B158" s="137"/>
      <c r="C158" s="137"/>
      <c r="D158" s="137"/>
      <c r="E158" s="137"/>
      <c r="F158" s="137"/>
      <c r="G158" s="137"/>
      <c r="H158" s="137"/>
      <c r="I158" s="137"/>
      <c r="J158" s="137"/>
      <c r="K158" s="137"/>
      <c r="L158" s="137"/>
      <c r="M158" s="137"/>
      <c r="N158" s="137"/>
      <c r="O158" s="137"/>
    </row>
    <row r="159" spans="2:15" x14ac:dyDescent="0.3">
      <c r="B159" s="137"/>
      <c r="C159" s="137"/>
      <c r="D159" s="137"/>
      <c r="E159" s="137"/>
      <c r="F159" s="137"/>
      <c r="G159" s="137"/>
      <c r="H159" s="137"/>
      <c r="I159" s="137"/>
      <c r="J159" s="137"/>
      <c r="K159" s="137"/>
      <c r="L159" s="137"/>
      <c r="M159" s="137"/>
      <c r="N159" s="137"/>
      <c r="O159" s="137"/>
    </row>
    <row r="160" spans="2:15" x14ac:dyDescent="0.3">
      <c r="B160" s="137"/>
      <c r="C160" s="137"/>
      <c r="D160" s="137"/>
      <c r="E160" s="137"/>
      <c r="F160" s="137"/>
      <c r="G160" s="137"/>
      <c r="H160" s="137"/>
      <c r="I160" s="137"/>
      <c r="J160" s="137"/>
      <c r="K160" s="137"/>
      <c r="L160" s="137"/>
      <c r="M160" s="137"/>
      <c r="N160" s="137"/>
      <c r="O160" s="137"/>
    </row>
    <row r="161" spans="2:15" x14ac:dyDescent="0.3">
      <c r="B161" s="137"/>
      <c r="C161" s="137"/>
      <c r="D161" s="137"/>
      <c r="E161" s="137"/>
      <c r="F161" s="137"/>
      <c r="G161" s="137"/>
      <c r="H161" s="137"/>
      <c r="I161" s="137"/>
      <c r="J161" s="137"/>
      <c r="K161" s="137"/>
      <c r="L161" s="137"/>
      <c r="M161" s="137"/>
      <c r="N161" s="137"/>
      <c r="O161" s="137"/>
    </row>
    <row r="162" spans="2:15" x14ac:dyDescent="0.3">
      <c r="B162" s="137"/>
      <c r="C162" s="137"/>
      <c r="D162" s="137"/>
      <c r="E162" s="137"/>
      <c r="F162" s="137"/>
      <c r="G162" s="137"/>
      <c r="H162" s="137"/>
      <c r="I162" s="137"/>
      <c r="J162" s="137"/>
      <c r="K162" s="137"/>
      <c r="L162" s="137"/>
      <c r="M162" s="137"/>
      <c r="N162" s="137"/>
      <c r="O162" s="137"/>
    </row>
    <row r="163" spans="2:15" x14ac:dyDescent="0.3">
      <c r="B163" s="137"/>
      <c r="C163" s="137"/>
      <c r="D163" s="137"/>
      <c r="E163" s="137"/>
      <c r="F163" s="137"/>
      <c r="G163" s="137"/>
      <c r="H163" s="137"/>
      <c r="I163" s="137"/>
      <c r="J163" s="137"/>
      <c r="K163" s="137"/>
      <c r="L163" s="137"/>
      <c r="M163" s="137"/>
      <c r="N163" s="137"/>
      <c r="O163" s="137"/>
    </row>
    <row r="164" spans="2:15" x14ac:dyDescent="0.3">
      <c r="B164" s="137"/>
      <c r="C164" s="137"/>
      <c r="D164" s="137"/>
      <c r="E164" s="137"/>
      <c r="F164" s="137"/>
      <c r="G164" s="137"/>
      <c r="H164" s="137"/>
      <c r="I164" s="137"/>
      <c r="J164" s="137"/>
      <c r="K164" s="137"/>
      <c r="L164" s="137"/>
      <c r="M164" s="137"/>
      <c r="N164" s="137"/>
      <c r="O164" s="137"/>
    </row>
    <row r="165" spans="2:15" x14ac:dyDescent="0.3">
      <c r="B165" s="137"/>
      <c r="C165" s="137"/>
      <c r="D165" s="137"/>
      <c r="E165" s="137"/>
      <c r="F165" s="137"/>
      <c r="G165" s="137"/>
      <c r="H165" s="137"/>
      <c r="I165" s="137"/>
      <c r="J165" s="137"/>
      <c r="K165" s="137"/>
      <c r="L165" s="137"/>
      <c r="M165" s="137"/>
      <c r="N165" s="137"/>
      <c r="O165" s="137"/>
    </row>
    <row r="166" spans="2:15" x14ac:dyDescent="0.3">
      <c r="B166" s="137"/>
      <c r="C166" s="137"/>
      <c r="D166" s="137"/>
      <c r="E166" s="137"/>
      <c r="F166" s="137"/>
      <c r="G166" s="137"/>
      <c r="H166" s="137"/>
      <c r="I166" s="137"/>
      <c r="J166" s="137"/>
      <c r="K166" s="137"/>
      <c r="L166" s="137"/>
      <c r="M166" s="137"/>
      <c r="N166" s="137"/>
      <c r="O166" s="137"/>
    </row>
    <row r="167" spans="2:15" x14ac:dyDescent="0.3">
      <c r="B167" s="137"/>
      <c r="C167" s="137"/>
      <c r="D167" s="137"/>
      <c r="E167" s="137"/>
      <c r="F167" s="137"/>
      <c r="G167" s="137"/>
      <c r="H167" s="137"/>
      <c r="I167" s="137"/>
      <c r="J167" s="137"/>
      <c r="K167" s="137"/>
      <c r="L167" s="137"/>
      <c r="M167" s="137"/>
      <c r="N167" s="137"/>
      <c r="O167" s="137"/>
    </row>
    <row r="168" spans="2:15" x14ac:dyDescent="0.3">
      <c r="B168" s="137"/>
      <c r="C168" s="137"/>
      <c r="D168" s="137"/>
      <c r="E168" s="137"/>
      <c r="F168" s="137"/>
      <c r="G168" s="137"/>
      <c r="H168" s="137"/>
      <c r="I168" s="137"/>
      <c r="J168" s="137"/>
      <c r="K168" s="137"/>
      <c r="L168" s="137"/>
      <c r="M168" s="137"/>
      <c r="N168" s="137"/>
      <c r="O168" s="137"/>
    </row>
    <row r="169" spans="2:15" x14ac:dyDescent="0.3">
      <c r="B169" s="137"/>
      <c r="C169" s="137"/>
      <c r="D169" s="137"/>
      <c r="E169" s="137"/>
      <c r="F169" s="137"/>
      <c r="G169" s="137"/>
      <c r="H169" s="137"/>
      <c r="I169" s="137"/>
      <c r="J169" s="137"/>
      <c r="K169" s="137"/>
      <c r="L169" s="137"/>
      <c r="M169" s="137"/>
      <c r="N169" s="137"/>
      <c r="O169" s="137"/>
    </row>
    <row r="170" spans="2:15" x14ac:dyDescent="0.3">
      <c r="B170" s="137"/>
      <c r="C170" s="137"/>
      <c r="D170" s="137"/>
      <c r="E170" s="137"/>
      <c r="F170" s="137"/>
      <c r="G170" s="137"/>
      <c r="H170" s="137"/>
      <c r="I170" s="137"/>
      <c r="J170" s="137"/>
      <c r="K170" s="137"/>
      <c r="L170" s="137"/>
      <c r="M170" s="137"/>
      <c r="N170" s="137"/>
      <c r="O170" s="137"/>
    </row>
    <row r="171" spans="2:15" x14ac:dyDescent="0.3">
      <c r="B171" s="137"/>
      <c r="C171" s="137"/>
      <c r="D171" s="137"/>
      <c r="E171" s="137"/>
      <c r="F171" s="137"/>
      <c r="G171" s="137"/>
      <c r="H171" s="137"/>
      <c r="I171" s="137"/>
      <c r="J171" s="137"/>
      <c r="K171" s="137"/>
      <c r="L171" s="137"/>
      <c r="M171" s="137"/>
      <c r="N171" s="137"/>
      <c r="O171" s="137"/>
    </row>
    <row r="172" spans="2:15" x14ac:dyDescent="0.3">
      <c r="B172" s="137"/>
      <c r="C172" s="137"/>
      <c r="D172" s="137"/>
      <c r="E172" s="137"/>
      <c r="F172" s="137"/>
      <c r="G172" s="137"/>
      <c r="H172" s="137"/>
      <c r="I172" s="137"/>
      <c r="J172" s="137"/>
      <c r="K172" s="137"/>
      <c r="L172" s="137"/>
      <c r="M172" s="137"/>
      <c r="N172" s="137"/>
      <c r="O172" s="137"/>
    </row>
    <row r="173" spans="2:15" x14ac:dyDescent="0.3">
      <c r="B173" s="137"/>
      <c r="C173" s="137"/>
      <c r="D173" s="137"/>
      <c r="E173" s="137"/>
      <c r="F173" s="137"/>
      <c r="G173" s="137"/>
      <c r="H173" s="137"/>
      <c r="I173" s="137"/>
      <c r="J173" s="137"/>
      <c r="K173" s="137"/>
      <c r="L173" s="137"/>
      <c r="M173" s="137"/>
      <c r="N173" s="137"/>
      <c r="O173" s="137"/>
    </row>
    <row r="174" spans="2:15" x14ac:dyDescent="0.3">
      <c r="B174" s="137"/>
      <c r="C174" s="137"/>
      <c r="D174" s="137"/>
      <c r="E174" s="137"/>
      <c r="F174" s="137"/>
      <c r="G174" s="137"/>
      <c r="H174" s="137"/>
      <c r="I174" s="137"/>
      <c r="J174" s="137"/>
      <c r="K174" s="137"/>
      <c r="L174" s="137"/>
      <c r="M174" s="137"/>
      <c r="N174" s="137"/>
      <c r="O174" s="137"/>
    </row>
    <row r="175" spans="2:15" x14ac:dyDescent="0.3">
      <c r="B175" s="137"/>
      <c r="C175" s="137"/>
      <c r="D175" s="137"/>
      <c r="E175" s="137"/>
      <c r="F175" s="137"/>
      <c r="G175" s="137"/>
      <c r="H175" s="137"/>
      <c r="I175" s="137"/>
      <c r="J175" s="137"/>
      <c r="K175" s="137"/>
      <c r="L175" s="137"/>
      <c r="M175" s="137"/>
      <c r="N175" s="137"/>
      <c r="O175" s="137"/>
    </row>
    <row r="176" spans="2:15" x14ac:dyDescent="0.3">
      <c r="B176" s="137"/>
      <c r="C176" s="137"/>
      <c r="D176" s="137"/>
      <c r="E176" s="137"/>
      <c r="F176" s="137"/>
      <c r="G176" s="137"/>
      <c r="H176" s="137"/>
      <c r="I176" s="137"/>
      <c r="J176" s="137"/>
      <c r="K176" s="137"/>
      <c r="L176" s="137"/>
      <c r="M176" s="137"/>
      <c r="N176" s="137"/>
      <c r="O176" s="137"/>
    </row>
    <row r="177" spans="2:15" x14ac:dyDescent="0.3">
      <c r="B177" s="137"/>
      <c r="C177" s="137"/>
      <c r="D177" s="137"/>
      <c r="E177" s="137"/>
      <c r="F177" s="137"/>
      <c r="G177" s="137"/>
      <c r="H177" s="137"/>
      <c r="I177" s="137"/>
      <c r="J177" s="137"/>
      <c r="K177" s="137"/>
      <c r="L177" s="137"/>
      <c r="M177" s="137"/>
      <c r="N177" s="137"/>
      <c r="O177" s="137"/>
    </row>
    <row r="178" spans="2:15" x14ac:dyDescent="0.3">
      <c r="B178" s="137"/>
      <c r="C178" s="137"/>
      <c r="D178" s="137"/>
      <c r="E178" s="137"/>
      <c r="F178" s="137"/>
      <c r="G178" s="137"/>
      <c r="H178" s="137"/>
      <c r="I178" s="137"/>
      <c r="J178" s="137"/>
      <c r="K178" s="137"/>
      <c r="L178" s="137"/>
      <c r="M178" s="137"/>
      <c r="N178" s="137"/>
      <c r="O178" s="137"/>
    </row>
    <row r="179" spans="2:15" x14ac:dyDescent="0.3">
      <c r="B179" s="137"/>
      <c r="C179" s="137"/>
      <c r="D179" s="137"/>
      <c r="E179" s="137"/>
      <c r="F179" s="137"/>
      <c r="G179" s="137"/>
      <c r="H179" s="137"/>
      <c r="I179" s="137"/>
      <c r="J179" s="137"/>
      <c r="K179" s="137"/>
      <c r="L179" s="137"/>
      <c r="M179" s="137"/>
      <c r="N179" s="137"/>
      <c r="O179" s="137"/>
    </row>
    <row r="180" spans="2:15" x14ac:dyDescent="0.3">
      <c r="B180" s="137"/>
      <c r="C180" s="137"/>
      <c r="D180" s="137"/>
      <c r="E180" s="137"/>
      <c r="F180" s="137"/>
      <c r="G180" s="137"/>
      <c r="H180" s="137"/>
      <c r="I180" s="137"/>
      <c r="J180" s="137"/>
      <c r="K180" s="137"/>
      <c r="L180" s="137"/>
      <c r="M180" s="137"/>
      <c r="N180" s="137"/>
      <c r="O180" s="137"/>
    </row>
    <row r="181" spans="2:15" x14ac:dyDescent="0.3">
      <c r="B181" s="137"/>
      <c r="C181" s="137"/>
      <c r="D181" s="137"/>
      <c r="E181" s="137"/>
      <c r="F181" s="137"/>
      <c r="G181" s="137"/>
      <c r="H181" s="137"/>
      <c r="I181" s="137"/>
      <c r="J181" s="137"/>
      <c r="K181" s="137"/>
      <c r="L181" s="137"/>
      <c r="M181" s="137"/>
      <c r="N181" s="137"/>
      <c r="O181" s="137"/>
    </row>
    <row r="182" spans="2:15" x14ac:dyDescent="0.3">
      <c r="B182" s="137"/>
      <c r="C182" s="137"/>
      <c r="D182" s="137"/>
      <c r="E182" s="137"/>
      <c r="F182" s="137"/>
      <c r="G182" s="137"/>
      <c r="H182" s="137"/>
      <c r="I182" s="137"/>
      <c r="J182" s="137"/>
      <c r="K182" s="137"/>
      <c r="L182" s="137"/>
      <c r="M182" s="137"/>
      <c r="N182" s="137"/>
      <c r="O182" s="137"/>
    </row>
    <row r="183" spans="2:15" x14ac:dyDescent="0.3">
      <c r="B183" s="137"/>
      <c r="C183" s="137"/>
      <c r="D183" s="137"/>
      <c r="E183" s="137"/>
      <c r="F183" s="137"/>
      <c r="G183" s="137"/>
      <c r="H183" s="137"/>
      <c r="I183" s="137"/>
      <c r="J183" s="137"/>
      <c r="K183" s="137"/>
      <c r="L183" s="137"/>
      <c r="M183" s="137"/>
      <c r="N183" s="137"/>
      <c r="O183" s="137"/>
    </row>
    <row r="184" spans="2:15" x14ac:dyDescent="0.3">
      <c r="B184" s="137"/>
      <c r="C184" s="137"/>
      <c r="D184" s="137"/>
      <c r="E184" s="137"/>
      <c r="F184" s="137"/>
      <c r="G184" s="137"/>
      <c r="H184" s="137"/>
      <c r="I184" s="137"/>
      <c r="J184" s="137"/>
      <c r="K184" s="137"/>
      <c r="L184" s="137"/>
      <c r="M184" s="137"/>
      <c r="N184" s="137"/>
      <c r="O184" s="137"/>
    </row>
    <row r="185" spans="2:15" x14ac:dyDescent="0.3">
      <c r="B185" s="137"/>
      <c r="C185" s="137"/>
      <c r="D185" s="137"/>
      <c r="E185" s="137"/>
      <c r="F185" s="137"/>
      <c r="G185" s="137"/>
      <c r="H185" s="137"/>
      <c r="I185" s="137"/>
      <c r="J185" s="137"/>
      <c r="K185" s="137"/>
      <c r="L185" s="137"/>
      <c r="M185" s="137"/>
      <c r="N185" s="137"/>
      <c r="O185" s="137"/>
    </row>
    <row r="186" spans="2:15" x14ac:dyDescent="0.3">
      <c r="B186" s="137"/>
      <c r="C186" s="137"/>
      <c r="D186" s="137"/>
      <c r="E186" s="137"/>
      <c r="F186" s="137"/>
      <c r="G186" s="137"/>
      <c r="H186" s="137"/>
      <c r="I186" s="137"/>
      <c r="J186" s="137"/>
      <c r="K186" s="137"/>
      <c r="L186" s="137"/>
      <c r="M186" s="137"/>
      <c r="N186" s="137"/>
      <c r="O186" s="137"/>
    </row>
    <row r="187" spans="2:15" x14ac:dyDescent="0.3">
      <c r="B187" s="137"/>
      <c r="C187" s="137"/>
      <c r="D187" s="137"/>
      <c r="E187" s="137"/>
      <c r="F187" s="137"/>
      <c r="G187" s="137"/>
      <c r="H187" s="137"/>
      <c r="I187" s="137"/>
      <c r="J187" s="137"/>
      <c r="K187" s="137"/>
      <c r="L187" s="137"/>
      <c r="M187" s="137"/>
      <c r="N187" s="137"/>
      <c r="O187" s="137"/>
    </row>
    <row r="188" spans="2:15" x14ac:dyDescent="0.3">
      <c r="B188" s="137"/>
      <c r="C188" s="137"/>
      <c r="D188" s="137"/>
      <c r="E188" s="137"/>
      <c r="F188" s="137"/>
      <c r="G188" s="137"/>
      <c r="H188" s="137"/>
      <c r="I188" s="137"/>
      <c r="J188" s="137"/>
      <c r="K188" s="137"/>
      <c r="L188" s="137"/>
      <c r="M188" s="137"/>
      <c r="N188" s="137"/>
      <c r="O188" s="137"/>
    </row>
    <row r="189" spans="2:15" x14ac:dyDescent="0.3">
      <c r="B189" s="137"/>
      <c r="C189" s="137"/>
      <c r="D189" s="137"/>
      <c r="E189" s="137"/>
      <c r="F189" s="137"/>
      <c r="G189" s="137"/>
      <c r="H189" s="137"/>
      <c r="I189" s="137"/>
      <c r="J189" s="137"/>
      <c r="K189" s="137"/>
      <c r="L189" s="137"/>
      <c r="M189" s="137"/>
      <c r="N189" s="137"/>
      <c r="O189" s="137"/>
    </row>
    <row r="190" spans="2:15" x14ac:dyDescent="0.3">
      <c r="B190" s="137"/>
      <c r="C190" s="137"/>
      <c r="D190" s="137"/>
      <c r="E190" s="137"/>
      <c r="F190" s="137"/>
      <c r="G190" s="137"/>
      <c r="H190" s="137"/>
      <c r="I190" s="137"/>
      <c r="J190" s="137"/>
      <c r="K190" s="137"/>
      <c r="L190" s="137"/>
      <c r="M190" s="137"/>
      <c r="N190" s="137"/>
      <c r="O190" s="137"/>
    </row>
    <row r="191" spans="2:15" x14ac:dyDescent="0.3">
      <c r="B191" s="137"/>
      <c r="C191" s="137"/>
      <c r="D191" s="137"/>
      <c r="E191" s="137"/>
      <c r="F191" s="137"/>
      <c r="G191" s="137"/>
      <c r="H191" s="137"/>
      <c r="I191" s="137"/>
      <c r="J191" s="137"/>
      <c r="K191" s="137"/>
      <c r="L191" s="137"/>
      <c r="M191" s="137"/>
      <c r="N191" s="137"/>
      <c r="O191" s="137"/>
    </row>
    <row r="192" spans="2:15" x14ac:dyDescent="0.3">
      <c r="B192" s="137"/>
      <c r="C192" s="137"/>
      <c r="D192" s="137"/>
      <c r="E192" s="137"/>
      <c r="F192" s="137"/>
      <c r="G192" s="137"/>
      <c r="H192" s="137"/>
      <c r="I192" s="137"/>
      <c r="J192" s="137"/>
      <c r="K192" s="137"/>
      <c r="L192" s="137"/>
      <c r="M192" s="137"/>
      <c r="N192" s="137"/>
      <c r="O192" s="137"/>
    </row>
    <row r="193" spans="2:15" x14ac:dyDescent="0.3">
      <c r="B193" s="137"/>
      <c r="C193" s="137"/>
      <c r="D193" s="137"/>
      <c r="E193" s="137"/>
      <c r="F193" s="137"/>
      <c r="G193" s="137"/>
      <c r="H193" s="137"/>
      <c r="I193" s="137"/>
      <c r="J193" s="137"/>
      <c r="K193" s="137"/>
      <c r="L193" s="137"/>
      <c r="M193" s="137"/>
      <c r="N193" s="137"/>
      <c r="O193" s="137"/>
    </row>
    <row r="194" spans="2:15" x14ac:dyDescent="0.3">
      <c r="B194" s="137"/>
      <c r="C194" s="137"/>
      <c r="D194" s="137"/>
      <c r="E194" s="137"/>
      <c r="F194" s="137"/>
      <c r="G194" s="137"/>
      <c r="H194" s="137"/>
      <c r="I194" s="137"/>
      <c r="J194" s="137"/>
      <c r="K194" s="137"/>
      <c r="L194" s="137"/>
      <c r="M194" s="137"/>
      <c r="N194" s="137"/>
      <c r="O194" s="137"/>
    </row>
    <row r="195" spans="2:15" x14ac:dyDescent="0.3">
      <c r="B195" s="137"/>
      <c r="C195" s="137"/>
      <c r="D195" s="137"/>
      <c r="E195" s="137"/>
      <c r="F195" s="137"/>
      <c r="G195" s="137"/>
      <c r="H195" s="137"/>
      <c r="I195" s="137"/>
      <c r="J195" s="137"/>
      <c r="K195" s="137"/>
      <c r="L195" s="137"/>
      <c r="M195" s="137"/>
      <c r="N195" s="137"/>
      <c r="O195" s="137"/>
    </row>
    <row r="196" spans="2:15" x14ac:dyDescent="0.3">
      <c r="B196" s="137"/>
      <c r="C196" s="137"/>
      <c r="D196" s="137"/>
      <c r="E196" s="137"/>
      <c r="F196" s="137"/>
      <c r="G196" s="137"/>
      <c r="H196" s="137"/>
      <c r="I196" s="137"/>
      <c r="J196" s="137"/>
      <c r="K196" s="137"/>
      <c r="L196" s="137"/>
      <c r="M196" s="137"/>
      <c r="N196" s="137"/>
      <c r="O196" s="137"/>
    </row>
    <row r="197" spans="2:15" x14ac:dyDescent="0.3">
      <c r="B197" s="137"/>
      <c r="C197" s="137"/>
      <c r="D197" s="137"/>
      <c r="E197" s="137"/>
      <c r="F197" s="137"/>
      <c r="G197" s="137"/>
      <c r="H197" s="137"/>
      <c r="I197" s="137"/>
      <c r="J197" s="137"/>
      <c r="K197" s="137"/>
      <c r="L197" s="137"/>
      <c r="M197" s="137"/>
      <c r="N197" s="137"/>
      <c r="O197" s="137"/>
    </row>
    <row r="198" spans="2:15" x14ac:dyDescent="0.3">
      <c r="B198" s="137"/>
      <c r="C198" s="137"/>
      <c r="D198" s="137"/>
      <c r="E198" s="137"/>
      <c r="F198" s="137"/>
      <c r="G198" s="137"/>
      <c r="H198" s="137"/>
      <c r="I198" s="137"/>
      <c r="J198" s="137"/>
      <c r="K198" s="137"/>
      <c r="L198" s="137"/>
      <c r="M198" s="137"/>
      <c r="N198" s="137"/>
      <c r="O198" s="137"/>
    </row>
    <row r="199" spans="2:15" x14ac:dyDescent="0.3">
      <c r="B199" s="137"/>
      <c r="C199" s="137"/>
      <c r="D199" s="137"/>
      <c r="E199" s="137"/>
      <c r="F199" s="137"/>
      <c r="G199" s="137"/>
      <c r="H199" s="137"/>
      <c r="I199" s="137"/>
      <c r="J199" s="137"/>
      <c r="K199" s="137"/>
      <c r="L199" s="137"/>
      <c r="M199" s="137"/>
      <c r="N199" s="137"/>
      <c r="O199" s="137"/>
    </row>
    <row r="200" spans="2:15" x14ac:dyDescent="0.3">
      <c r="B200" s="137"/>
      <c r="C200" s="137"/>
      <c r="D200" s="137"/>
      <c r="E200" s="137"/>
      <c r="F200" s="137"/>
      <c r="G200" s="137"/>
      <c r="H200" s="137"/>
      <c r="I200" s="137"/>
      <c r="J200" s="137"/>
      <c r="K200" s="137"/>
      <c r="L200" s="137"/>
      <c r="M200" s="137"/>
      <c r="N200" s="137"/>
      <c r="O200" s="137"/>
    </row>
    <row r="201" spans="2:15" x14ac:dyDescent="0.3">
      <c r="B201" s="137"/>
      <c r="C201" s="137"/>
      <c r="D201" s="137"/>
      <c r="E201" s="137"/>
      <c r="F201" s="137"/>
      <c r="G201" s="137"/>
      <c r="H201" s="137"/>
      <c r="I201" s="137"/>
      <c r="J201" s="137"/>
      <c r="K201" s="137"/>
      <c r="L201" s="137"/>
      <c r="M201" s="137"/>
      <c r="N201" s="137"/>
      <c r="O201" s="137"/>
    </row>
    <row r="202" spans="2:15" x14ac:dyDescent="0.3">
      <c r="B202" s="137"/>
      <c r="C202" s="137"/>
      <c r="D202" s="137"/>
      <c r="E202" s="137"/>
      <c r="F202" s="137"/>
      <c r="G202" s="137"/>
      <c r="H202" s="137"/>
      <c r="I202" s="137"/>
      <c r="J202" s="137"/>
      <c r="K202" s="137"/>
      <c r="L202" s="137"/>
      <c r="M202" s="137"/>
      <c r="N202" s="137"/>
      <c r="O202" s="137"/>
    </row>
    <row r="203" spans="2:15" x14ac:dyDescent="0.3">
      <c r="B203" s="137"/>
      <c r="C203" s="137"/>
      <c r="D203" s="137"/>
      <c r="E203" s="137"/>
      <c r="F203" s="137"/>
      <c r="G203" s="137"/>
      <c r="H203" s="137"/>
      <c r="I203" s="137"/>
      <c r="J203" s="137"/>
      <c r="K203" s="137"/>
      <c r="L203" s="137"/>
      <c r="M203" s="137"/>
      <c r="N203" s="137"/>
      <c r="O203" s="137"/>
    </row>
    <row r="204" spans="2:15" x14ac:dyDescent="0.3">
      <c r="B204" s="137"/>
      <c r="C204" s="137"/>
      <c r="D204" s="137"/>
      <c r="E204" s="137"/>
      <c r="F204" s="137"/>
      <c r="G204" s="137"/>
      <c r="H204" s="137"/>
      <c r="I204" s="137"/>
      <c r="J204" s="137"/>
      <c r="K204" s="137"/>
      <c r="L204" s="137"/>
      <c r="M204" s="137"/>
      <c r="N204" s="137"/>
      <c r="O204" s="137"/>
    </row>
    <row r="205" spans="2:15" x14ac:dyDescent="0.3">
      <c r="B205" s="137"/>
      <c r="C205" s="137"/>
      <c r="D205" s="137"/>
      <c r="E205" s="137"/>
      <c r="F205" s="137"/>
      <c r="G205" s="137"/>
      <c r="H205" s="137"/>
      <c r="I205" s="137"/>
      <c r="J205" s="137"/>
      <c r="K205" s="137"/>
      <c r="L205" s="137"/>
      <c r="M205" s="137"/>
      <c r="N205" s="137"/>
      <c r="O205" s="137"/>
    </row>
    <row r="206" spans="2:15" x14ac:dyDescent="0.3">
      <c r="B206" s="137"/>
      <c r="C206" s="137"/>
      <c r="D206" s="137"/>
      <c r="E206" s="137"/>
      <c r="F206" s="137"/>
      <c r="G206" s="137"/>
      <c r="H206" s="137"/>
      <c r="I206" s="137"/>
      <c r="J206" s="137"/>
      <c r="K206" s="137"/>
      <c r="L206" s="137"/>
      <c r="M206" s="137"/>
      <c r="N206" s="137"/>
      <c r="O206" s="137"/>
    </row>
    <row r="207" spans="2:15" x14ac:dyDescent="0.3">
      <c r="B207" s="137"/>
      <c r="C207" s="137"/>
      <c r="D207" s="137"/>
      <c r="E207" s="137"/>
      <c r="F207" s="137"/>
      <c r="G207" s="137"/>
      <c r="H207" s="137"/>
      <c r="I207" s="137"/>
      <c r="J207" s="137"/>
      <c r="K207" s="137"/>
      <c r="L207" s="137"/>
      <c r="M207" s="137"/>
      <c r="N207" s="137"/>
      <c r="O207" s="137"/>
    </row>
    <row r="208" spans="2:15" x14ac:dyDescent="0.3">
      <c r="B208" s="137"/>
      <c r="C208" s="137"/>
      <c r="D208" s="137"/>
      <c r="E208" s="137"/>
      <c r="F208" s="137"/>
      <c r="G208" s="137"/>
      <c r="H208" s="137"/>
      <c r="I208" s="137"/>
      <c r="J208" s="137"/>
      <c r="K208" s="137"/>
      <c r="L208" s="137"/>
      <c r="M208" s="137"/>
      <c r="N208" s="137"/>
      <c r="O208" s="137"/>
    </row>
    <row r="209" spans="2:15" x14ac:dyDescent="0.3">
      <c r="B209" s="137"/>
      <c r="C209" s="137"/>
      <c r="D209" s="137"/>
      <c r="E209" s="137"/>
      <c r="F209" s="137"/>
      <c r="G209" s="137"/>
      <c r="H209" s="137"/>
      <c r="I209" s="137"/>
      <c r="J209" s="137"/>
      <c r="K209" s="137"/>
      <c r="L209" s="137"/>
      <c r="M209" s="137"/>
      <c r="N209" s="137"/>
      <c r="O209" s="137"/>
    </row>
    <row r="210" spans="2:15" x14ac:dyDescent="0.3">
      <c r="B210" s="137"/>
      <c r="C210" s="137"/>
      <c r="D210" s="137"/>
      <c r="E210" s="137"/>
      <c r="F210" s="137"/>
      <c r="G210" s="137"/>
      <c r="H210" s="137"/>
      <c r="I210" s="137"/>
      <c r="J210" s="137"/>
      <c r="K210" s="137"/>
      <c r="L210" s="137"/>
      <c r="M210" s="137"/>
      <c r="N210" s="137"/>
      <c r="O210" s="137"/>
    </row>
    <row r="211" spans="2:15" x14ac:dyDescent="0.3">
      <c r="B211" s="137"/>
      <c r="C211" s="137"/>
      <c r="D211" s="137"/>
      <c r="E211" s="137"/>
      <c r="F211" s="137"/>
      <c r="G211" s="137"/>
      <c r="H211" s="137"/>
      <c r="I211" s="137"/>
      <c r="J211" s="137"/>
      <c r="K211" s="137"/>
      <c r="L211" s="137"/>
      <c r="M211" s="137"/>
      <c r="N211" s="137"/>
      <c r="O211" s="137"/>
    </row>
    <row r="212" spans="2:15" x14ac:dyDescent="0.3">
      <c r="B212" s="137"/>
      <c r="C212" s="137"/>
      <c r="D212" s="137"/>
      <c r="E212" s="137"/>
      <c r="F212" s="137"/>
      <c r="G212" s="137"/>
      <c r="H212" s="137"/>
      <c r="I212" s="137"/>
      <c r="J212" s="137"/>
      <c r="K212" s="137"/>
      <c r="L212" s="137"/>
      <c r="M212" s="137"/>
      <c r="N212" s="137"/>
      <c r="O212" s="137"/>
    </row>
    <row r="213" spans="2:15" x14ac:dyDescent="0.3">
      <c r="B213" s="137"/>
      <c r="C213" s="137"/>
      <c r="D213" s="137"/>
      <c r="E213" s="137"/>
      <c r="F213" s="137"/>
      <c r="G213" s="137"/>
      <c r="H213" s="137"/>
      <c r="I213" s="137"/>
      <c r="J213" s="137"/>
      <c r="K213" s="137"/>
      <c r="L213" s="137"/>
      <c r="M213" s="137"/>
      <c r="N213" s="137"/>
      <c r="O213" s="137"/>
    </row>
    <row r="214" spans="2:15" x14ac:dyDescent="0.3">
      <c r="B214" s="137"/>
      <c r="C214" s="137"/>
      <c r="D214" s="137"/>
      <c r="E214" s="137"/>
      <c r="F214" s="137"/>
      <c r="G214" s="137"/>
      <c r="H214" s="137"/>
      <c r="I214" s="137"/>
      <c r="J214" s="137"/>
      <c r="K214" s="137"/>
      <c r="L214" s="137"/>
      <c r="M214" s="137"/>
      <c r="N214" s="137"/>
      <c r="O214" s="137"/>
    </row>
    <row r="215" spans="2:15" x14ac:dyDescent="0.3">
      <c r="B215" s="137"/>
      <c r="C215" s="137"/>
      <c r="D215" s="137"/>
      <c r="E215" s="137"/>
      <c r="F215" s="137"/>
      <c r="G215" s="137"/>
      <c r="H215" s="137"/>
      <c r="I215" s="137"/>
      <c r="J215" s="137"/>
      <c r="K215" s="137"/>
      <c r="L215" s="137"/>
      <c r="M215" s="137"/>
      <c r="N215" s="137"/>
      <c r="O215" s="137"/>
    </row>
    <row r="216" spans="2:15" x14ac:dyDescent="0.3">
      <c r="B216" s="137"/>
      <c r="C216" s="137"/>
      <c r="D216" s="137"/>
      <c r="E216" s="137"/>
      <c r="F216" s="137"/>
      <c r="G216" s="137"/>
      <c r="H216" s="137"/>
      <c r="I216" s="137"/>
      <c r="J216" s="137"/>
      <c r="K216" s="137"/>
      <c r="L216" s="137"/>
      <c r="M216" s="137"/>
      <c r="N216" s="137"/>
      <c r="O216" s="137"/>
    </row>
    <row r="217" spans="2:15" x14ac:dyDescent="0.3">
      <c r="B217" s="137"/>
      <c r="C217" s="137"/>
      <c r="D217" s="137"/>
      <c r="E217" s="137"/>
      <c r="F217" s="137"/>
      <c r="G217" s="137"/>
      <c r="H217" s="137"/>
      <c r="I217" s="137"/>
      <c r="J217" s="137"/>
      <c r="K217" s="137"/>
      <c r="L217" s="137"/>
      <c r="M217" s="137"/>
      <c r="N217" s="137"/>
      <c r="O217" s="137"/>
    </row>
    <row r="218" spans="2:15" x14ac:dyDescent="0.3">
      <c r="B218" s="137"/>
      <c r="C218" s="137"/>
      <c r="D218" s="137"/>
      <c r="E218" s="137"/>
      <c r="F218" s="137"/>
      <c r="G218" s="137"/>
      <c r="H218" s="137"/>
      <c r="I218" s="137"/>
      <c r="J218" s="137"/>
      <c r="K218" s="137"/>
      <c r="L218" s="137"/>
      <c r="M218" s="137"/>
      <c r="N218" s="137"/>
      <c r="O218" s="137"/>
    </row>
    <row r="219" spans="2:15" x14ac:dyDescent="0.3">
      <c r="B219" s="137"/>
      <c r="C219" s="137"/>
      <c r="D219" s="137"/>
      <c r="E219" s="137"/>
      <c r="F219" s="137"/>
      <c r="G219" s="137"/>
      <c r="H219" s="137"/>
      <c r="I219" s="137"/>
      <c r="J219" s="137"/>
      <c r="K219" s="137"/>
      <c r="L219" s="137"/>
      <c r="M219" s="137"/>
      <c r="N219" s="137"/>
      <c r="O219" s="137"/>
    </row>
    <row r="220" spans="2:15" x14ac:dyDescent="0.3">
      <c r="B220" s="137"/>
      <c r="C220" s="137"/>
      <c r="D220" s="137"/>
      <c r="E220" s="137"/>
      <c r="F220" s="137"/>
      <c r="G220" s="137"/>
      <c r="H220" s="137"/>
      <c r="I220" s="137"/>
      <c r="J220" s="137"/>
      <c r="K220" s="137"/>
      <c r="L220" s="137"/>
      <c r="M220" s="137"/>
      <c r="N220" s="137"/>
      <c r="O220" s="137"/>
    </row>
    <row r="221" spans="2:15" x14ac:dyDescent="0.3">
      <c r="B221" s="137"/>
      <c r="C221" s="137"/>
      <c r="D221" s="137"/>
      <c r="E221" s="137"/>
      <c r="F221" s="137"/>
      <c r="G221" s="137"/>
      <c r="H221" s="137"/>
      <c r="I221" s="137"/>
      <c r="J221" s="137"/>
      <c r="K221" s="137"/>
      <c r="L221" s="137"/>
      <c r="M221" s="137"/>
      <c r="N221" s="137"/>
      <c r="O221" s="137"/>
    </row>
    <row r="222" spans="2:15" x14ac:dyDescent="0.3">
      <c r="B222" s="137"/>
      <c r="C222" s="137"/>
      <c r="D222" s="137"/>
      <c r="E222" s="137"/>
      <c r="F222" s="137"/>
      <c r="G222" s="137"/>
      <c r="H222" s="137"/>
      <c r="I222" s="137"/>
      <c r="J222" s="137"/>
      <c r="K222" s="137"/>
      <c r="L222" s="137"/>
      <c r="M222" s="137"/>
      <c r="N222" s="137"/>
      <c r="O222" s="137"/>
    </row>
    <row r="223" spans="2:15" x14ac:dyDescent="0.3">
      <c r="B223" s="137"/>
      <c r="C223" s="137"/>
      <c r="D223" s="137"/>
      <c r="E223" s="137"/>
      <c r="F223" s="137"/>
      <c r="G223" s="137"/>
      <c r="H223" s="137"/>
      <c r="I223" s="137"/>
      <c r="J223" s="137"/>
      <c r="K223" s="137"/>
      <c r="L223" s="137"/>
      <c r="M223" s="137"/>
      <c r="N223" s="137"/>
      <c r="O223" s="137"/>
    </row>
    <row r="224" spans="2:15" x14ac:dyDescent="0.3">
      <c r="B224" s="137"/>
      <c r="C224" s="137"/>
      <c r="D224" s="137"/>
      <c r="E224" s="137"/>
      <c r="F224" s="137"/>
      <c r="G224" s="137"/>
      <c r="H224" s="137"/>
      <c r="I224" s="137"/>
      <c r="J224" s="137"/>
      <c r="K224" s="137"/>
      <c r="L224" s="137"/>
      <c r="M224" s="137"/>
      <c r="N224" s="137"/>
      <c r="O224" s="137"/>
    </row>
    <row r="225" spans="2:15" x14ac:dyDescent="0.3">
      <c r="B225" s="137"/>
      <c r="C225" s="137"/>
      <c r="D225" s="137"/>
      <c r="E225" s="137"/>
      <c r="F225" s="137"/>
      <c r="G225" s="137"/>
      <c r="H225" s="137"/>
      <c r="I225" s="137"/>
      <c r="J225" s="137"/>
      <c r="K225" s="137"/>
      <c r="L225" s="137"/>
      <c r="M225" s="137"/>
      <c r="N225" s="137"/>
      <c r="O225" s="137"/>
    </row>
    <row r="226" spans="2:15" x14ac:dyDescent="0.3">
      <c r="B226" s="137"/>
      <c r="C226" s="137"/>
      <c r="D226" s="137"/>
      <c r="E226" s="137"/>
      <c r="F226" s="137"/>
      <c r="G226" s="137"/>
      <c r="H226" s="137"/>
      <c r="I226" s="137"/>
      <c r="J226" s="137"/>
      <c r="K226" s="137"/>
      <c r="L226" s="137"/>
      <c r="M226" s="137"/>
      <c r="N226" s="137"/>
      <c r="O226" s="137"/>
    </row>
    <row r="227" spans="2:15" x14ac:dyDescent="0.3">
      <c r="B227" s="137"/>
      <c r="C227" s="137"/>
      <c r="D227" s="137"/>
      <c r="E227" s="137"/>
      <c r="F227" s="137"/>
      <c r="G227" s="137"/>
      <c r="H227" s="137"/>
      <c r="I227" s="137"/>
      <c r="J227" s="137"/>
      <c r="K227" s="137"/>
      <c r="L227" s="137"/>
      <c r="M227" s="137"/>
      <c r="N227" s="137"/>
      <c r="O227" s="137"/>
    </row>
    <row r="228" spans="2:15" x14ac:dyDescent="0.3">
      <c r="B228" s="137"/>
      <c r="C228" s="137"/>
      <c r="D228" s="137"/>
      <c r="E228" s="137"/>
      <c r="F228" s="137"/>
      <c r="G228" s="137"/>
      <c r="H228" s="137"/>
      <c r="I228" s="137"/>
      <c r="J228" s="137"/>
      <c r="K228" s="137"/>
      <c r="L228" s="137"/>
      <c r="M228" s="137"/>
      <c r="N228" s="137"/>
      <c r="O228" s="137"/>
    </row>
    <row r="229" spans="2:15" x14ac:dyDescent="0.3">
      <c r="B229" s="137"/>
      <c r="C229" s="137"/>
      <c r="D229" s="137"/>
      <c r="E229" s="137"/>
      <c r="F229" s="137"/>
      <c r="G229" s="137"/>
      <c r="H229" s="137"/>
      <c r="I229" s="137"/>
      <c r="J229" s="137"/>
      <c r="K229" s="137"/>
      <c r="L229" s="137"/>
      <c r="M229" s="137"/>
      <c r="N229" s="137"/>
      <c r="O229" s="137"/>
    </row>
    <row r="230" spans="2:15" x14ac:dyDescent="0.3">
      <c r="B230" s="137"/>
      <c r="C230" s="137"/>
      <c r="D230" s="137"/>
      <c r="E230" s="137"/>
      <c r="F230" s="137"/>
      <c r="G230" s="137"/>
      <c r="H230" s="137"/>
      <c r="I230" s="137"/>
      <c r="J230" s="137"/>
      <c r="K230" s="137"/>
      <c r="L230" s="137"/>
      <c r="M230" s="137"/>
      <c r="N230" s="137"/>
      <c r="O230" s="137"/>
    </row>
    <row r="231" spans="2:15" x14ac:dyDescent="0.3">
      <c r="B231" s="137"/>
      <c r="C231" s="137"/>
      <c r="D231" s="137"/>
      <c r="E231" s="137"/>
      <c r="F231" s="137"/>
      <c r="G231" s="137"/>
      <c r="H231" s="137"/>
      <c r="I231" s="137"/>
      <c r="J231" s="137"/>
      <c r="K231" s="137"/>
      <c r="L231" s="137"/>
      <c r="M231" s="137"/>
      <c r="N231" s="137"/>
      <c r="O231" s="137"/>
    </row>
    <row r="232" spans="2:15" x14ac:dyDescent="0.3">
      <c r="B232" s="137"/>
      <c r="C232" s="137"/>
      <c r="D232" s="137"/>
      <c r="E232" s="137"/>
      <c r="F232" s="137"/>
      <c r="G232" s="137"/>
      <c r="H232" s="137"/>
      <c r="I232" s="137"/>
      <c r="J232" s="137"/>
      <c r="K232" s="137"/>
      <c r="L232" s="137"/>
      <c r="M232" s="137"/>
      <c r="N232" s="137"/>
      <c r="O232" s="137"/>
    </row>
    <row r="233" spans="2:15" x14ac:dyDescent="0.3">
      <c r="B233" s="137"/>
      <c r="C233" s="137"/>
      <c r="D233" s="137"/>
      <c r="E233" s="137"/>
      <c r="F233" s="137"/>
      <c r="G233" s="137"/>
      <c r="H233" s="137"/>
      <c r="I233" s="137"/>
      <c r="J233" s="137"/>
      <c r="K233" s="137"/>
      <c r="L233" s="137"/>
      <c r="M233" s="137"/>
      <c r="N233" s="137"/>
      <c r="O233" s="137"/>
    </row>
    <row r="234" spans="2:15" x14ac:dyDescent="0.3">
      <c r="B234" s="137"/>
      <c r="C234" s="137"/>
      <c r="D234" s="137"/>
      <c r="E234" s="137"/>
      <c r="F234" s="137"/>
      <c r="G234" s="137"/>
      <c r="H234" s="137"/>
      <c r="I234" s="137"/>
      <c r="J234" s="137"/>
      <c r="K234" s="137"/>
      <c r="L234" s="137"/>
      <c r="M234" s="137"/>
      <c r="N234" s="137"/>
      <c r="O234" s="137"/>
    </row>
    <row r="235" spans="2:15" x14ac:dyDescent="0.3">
      <c r="B235" s="137"/>
      <c r="C235" s="137"/>
      <c r="D235" s="137"/>
      <c r="E235" s="137"/>
      <c r="F235" s="137"/>
      <c r="G235" s="137"/>
      <c r="H235" s="137"/>
      <c r="I235" s="137"/>
      <c r="J235" s="137"/>
      <c r="K235" s="137"/>
      <c r="L235" s="137"/>
      <c r="M235" s="137"/>
      <c r="N235" s="137"/>
      <c r="O235" s="137"/>
    </row>
    <row r="236" spans="2:15" x14ac:dyDescent="0.3">
      <c r="B236" s="137"/>
      <c r="C236" s="137"/>
      <c r="D236" s="137"/>
      <c r="E236" s="137"/>
      <c r="F236" s="137"/>
      <c r="G236" s="137"/>
      <c r="H236" s="137"/>
      <c r="I236" s="137"/>
      <c r="J236" s="137"/>
      <c r="K236" s="137"/>
      <c r="L236" s="137"/>
      <c r="M236" s="137"/>
      <c r="N236" s="137"/>
      <c r="O236" s="137"/>
    </row>
    <row r="237" spans="2:15" x14ac:dyDescent="0.3">
      <c r="B237" s="137"/>
      <c r="C237" s="137"/>
      <c r="D237" s="137"/>
      <c r="E237" s="137"/>
      <c r="F237" s="137"/>
      <c r="G237" s="137"/>
      <c r="H237" s="137"/>
      <c r="I237" s="137"/>
      <c r="J237" s="137"/>
      <c r="K237" s="137"/>
      <c r="L237" s="137"/>
      <c r="M237" s="137"/>
      <c r="N237" s="137"/>
      <c r="O237" s="137"/>
    </row>
    <row r="238" spans="2:15" x14ac:dyDescent="0.3">
      <c r="B238" s="137"/>
      <c r="C238" s="137"/>
      <c r="D238" s="137"/>
      <c r="E238" s="137"/>
      <c r="F238" s="137"/>
      <c r="G238" s="137"/>
      <c r="H238" s="137"/>
      <c r="I238" s="137"/>
      <c r="J238" s="137"/>
      <c r="K238" s="137"/>
      <c r="L238" s="137"/>
      <c r="M238" s="137"/>
      <c r="N238" s="137"/>
      <c r="O238" s="137"/>
    </row>
    <row r="239" spans="2:15" x14ac:dyDescent="0.3">
      <c r="B239" s="137"/>
      <c r="C239" s="137"/>
      <c r="D239" s="137"/>
      <c r="E239" s="137"/>
      <c r="F239" s="137"/>
      <c r="G239" s="137"/>
      <c r="H239" s="137"/>
      <c r="I239" s="137"/>
      <c r="J239" s="137"/>
      <c r="K239" s="137"/>
      <c r="L239" s="137"/>
      <c r="M239" s="137"/>
      <c r="N239" s="137"/>
      <c r="O239" s="137"/>
    </row>
    <row r="240" spans="2:15" x14ac:dyDescent="0.3">
      <c r="B240" s="137"/>
      <c r="C240" s="137"/>
      <c r="D240" s="137"/>
      <c r="E240" s="137"/>
      <c r="F240" s="137"/>
      <c r="G240" s="137"/>
      <c r="H240" s="137"/>
      <c r="I240" s="137"/>
      <c r="J240" s="137"/>
      <c r="K240" s="137"/>
      <c r="L240" s="137"/>
      <c r="M240" s="137"/>
      <c r="N240" s="137"/>
      <c r="O240" s="137"/>
    </row>
    <row r="241" spans="2:15" x14ac:dyDescent="0.3">
      <c r="B241" s="137"/>
      <c r="C241" s="137"/>
      <c r="D241" s="137"/>
      <c r="E241" s="137"/>
      <c r="F241" s="137"/>
      <c r="G241" s="137"/>
      <c r="H241" s="137"/>
      <c r="I241" s="137"/>
      <c r="J241" s="137"/>
      <c r="K241" s="137"/>
      <c r="L241" s="137"/>
      <c r="M241" s="137"/>
      <c r="N241" s="137"/>
      <c r="O241" s="137"/>
    </row>
    <row r="242" spans="2:15" x14ac:dyDescent="0.3">
      <c r="B242" s="137"/>
      <c r="C242" s="137"/>
      <c r="D242" s="137"/>
      <c r="E242" s="137"/>
      <c r="F242" s="137"/>
      <c r="G242" s="137"/>
      <c r="H242" s="137"/>
      <c r="I242" s="137"/>
      <c r="J242" s="137"/>
      <c r="K242" s="137"/>
      <c r="L242" s="137"/>
      <c r="M242" s="137"/>
      <c r="N242" s="137"/>
      <c r="O242" s="137"/>
    </row>
    <row r="243" spans="2:15" x14ac:dyDescent="0.3">
      <c r="B243" s="137"/>
      <c r="C243" s="137"/>
      <c r="D243" s="137"/>
      <c r="E243" s="137"/>
      <c r="F243" s="137"/>
      <c r="G243" s="137"/>
      <c r="H243" s="137"/>
      <c r="I243" s="137"/>
      <c r="J243" s="137"/>
      <c r="K243" s="137"/>
      <c r="L243" s="137"/>
      <c r="M243" s="137"/>
      <c r="N243" s="137"/>
      <c r="O243" s="137"/>
    </row>
    <row r="244" spans="2:15" x14ac:dyDescent="0.3">
      <c r="B244" s="137"/>
      <c r="C244" s="137"/>
      <c r="D244" s="137"/>
      <c r="E244" s="137"/>
      <c r="F244" s="137"/>
      <c r="G244" s="137"/>
      <c r="H244" s="137"/>
      <c r="I244" s="137"/>
      <c r="J244" s="137"/>
      <c r="K244" s="137"/>
      <c r="L244" s="137"/>
      <c r="M244" s="137"/>
      <c r="N244" s="137"/>
      <c r="O244" s="137"/>
    </row>
    <row r="245" spans="2:15" x14ac:dyDescent="0.3">
      <c r="B245" s="137"/>
      <c r="C245" s="137"/>
      <c r="D245" s="137"/>
      <c r="E245" s="137"/>
      <c r="F245" s="137"/>
      <c r="G245" s="137"/>
      <c r="H245" s="137"/>
      <c r="I245" s="137"/>
      <c r="J245" s="137"/>
      <c r="K245" s="137"/>
      <c r="L245" s="137"/>
      <c r="M245" s="137"/>
      <c r="N245" s="137"/>
      <c r="O245" s="137"/>
    </row>
    <row r="246" spans="2:15" x14ac:dyDescent="0.3">
      <c r="B246" s="137"/>
      <c r="C246" s="137"/>
      <c r="D246" s="137"/>
      <c r="E246" s="137"/>
      <c r="F246" s="137"/>
      <c r="G246" s="137"/>
      <c r="H246" s="137"/>
      <c r="I246" s="137"/>
      <c r="J246" s="137"/>
      <c r="K246" s="137"/>
      <c r="L246" s="137"/>
      <c r="M246" s="137"/>
      <c r="N246" s="137"/>
      <c r="O246" s="137"/>
    </row>
    <row r="247" spans="2:15" x14ac:dyDescent="0.3">
      <c r="B247" s="137"/>
      <c r="C247" s="137"/>
      <c r="D247" s="137"/>
      <c r="E247" s="137"/>
      <c r="F247" s="137"/>
      <c r="G247" s="137"/>
      <c r="H247" s="137"/>
      <c r="I247" s="137"/>
      <c r="J247" s="137"/>
      <c r="K247" s="137"/>
      <c r="L247" s="137"/>
      <c r="M247" s="137"/>
      <c r="N247" s="137"/>
      <c r="O247" s="137"/>
    </row>
  </sheetData>
  <mergeCells count="1">
    <mergeCell ref="A2:J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>
    <tabColor indexed="48"/>
    <outlinePr applyStyles="1" summaryBelow="0"/>
    <pageSetUpPr fitToPage="1"/>
  </sheetPr>
  <dimension ref="A2:S247"/>
  <sheetViews>
    <sheetView workbookViewId="0">
      <selection activeCell="A2" sqref="A2:D2"/>
    </sheetView>
  </sheetViews>
  <sheetFormatPr defaultColWidth="9.1796875" defaultRowHeight="13" x14ac:dyDescent="0.3"/>
  <cols>
    <col min="1" max="1" width="77.26953125" style="150" bestFit="1" customWidth="1"/>
    <col min="2" max="2" width="20" style="150" customWidth="1"/>
    <col min="3" max="3" width="20.81640625" style="150" customWidth="1"/>
    <col min="4" max="4" width="11.453125" style="150" bestFit="1" customWidth="1"/>
    <col min="5" max="16384" width="9.1796875" style="150"/>
  </cols>
  <sheetData>
    <row r="2" spans="1:19" ht="54.75" customHeight="1" x14ac:dyDescent="0.45">
      <c r="A2" s="4" t="str">
        <f>"Державний та гарантований державою борг України
за станом на " &amp; STRPRESENTDATE &amp; " 
(за видами відсоткових ставок)"</f>
        <v>Державний та гарантований державою борг України
за станом на 31.08.2024 
(за видами відсоткових ставок)</v>
      </c>
      <c r="B2" s="3"/>
      <c r="C2" s="3"/>
      <c r="D2" s="3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</row>
    <row r="3" spans="1:19" x14ac:dyDescent="0.3">
      <c r="A3" s="2"/>
      <c r="B3" s="2"/>
      <c r="C3" s="2"/>
      <c r="D3" s="2"/>
    </row>
    <row r="4" spans="1:19" s="140" customFormat="1" x14ac:dyDescent="0.3">
      <c r="D4" s="140" t="str">
        <f>VALVAL</f>
        <v>млрд. одиниць</v>
      </c>
    </row>
    <row r="5" spans="1:19" s="111" customFormat="1" x14ac:dyDescent="0.25">
      <c r="A5" s="126"/>
      <c r="B5" s="12" t="s">
        <v>170</v>
      </c>
      <c r="C5" s="12" t="s">
        <v>173</v>
      </c>
      <c r="D5" s="12" t="s">
        <v>195</v>
      </c>
    </row>
    <row r="6" spans="1:19" s="253" customFormat="1" ht="15.5" x14ac:dyDescent="0.25">
      <c r="A6" s="158" t="s">
        <v>155</v>
      </c>
      <c r="B6" s="227">
        <f>SUM(B$7+ B$8)</f>
        <v>154.68978262837999</v>
      </c>
      <c r="C6" s="227">
        <f>SUM(C$7+ C$8)</f>
        <v>6371.6876154330603</v>
      </c>
      <c r="D6" s="54">
        <f>SUM(D$7+ D$8)</f>
        <v>1</v>
      </c>
    </row>
    <row r="7" spans="1:19" s="160" customFormat="1" ht="14" x14ac:dyDescent="0.25">
      <c r="A7" s="232" t="s">
        <v>48</v>
      </c>
      <c r="B7" s="68">
        <v>50.257140131619998</v>
      </c>
      <c r="C7" s="68">
        <v>2070.0966277370298</v>
      </c>
      <c r="D7" s="161">
        <v>0.32489000000000001</v>
      </c>
    </row>
    <row r="8" spans="1:19" s="160" customFormat="1" ht="14" x14ac:dyDescent="0.25">
      <c r="A8" s="232" t="s">
        <v>110</v>
      </c>
      <c r="B8" s="68">
        <v>104.43264249676</v>
      </c>
      <c r="C8" s="68">
        <v>4301.5909876960304</v>
      </c>
      <c r="D8" s="161">
        <v>0.67510999999999999</v>
      </c>
    </row>
    <row r="9" spans="1:19" x14ac:dyDescent="0.3">
      <c r="B9" s="173"/>
      <c r="C9" s="173"/>
      <c r="D9" s="173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</row>
    <row r="10" spans="1:19" x14ac:dyDescent="0.3">
      <c r="B10" s="173"/>
      <c r="C10" s="173"/>
      <c r="D10" s="173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</row>
    <row r="11" spans="1:19" x14ac:dyDescent="0.3">
      <c r="B11" s="173"/>
      <c r="C11" s="173"/>
      <c r="D11" s="173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</row>
    <row r="12" spans="1:19" x14ac:dyDescent="0.3"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</row>
    <row r="13" spans="1:19" x14ac:dyDescent="0.3">
      <c r="B13" s="137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</row>
    <row r="14" spans="1:19" x14ac:dyDescent="0.3">
      <c r="B14" s="137"/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</row>
    <row r="15" spans="1:19" x14ac:dyDescent="0.3">
      <c r="B15" s="137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</row>
    <row r="16" spans="1:19" x14ac:dyDescent="0.3"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</row>
    <row r="17" spans="2:17" x14ac:dyDescent="0.3"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</row>
    <row r="18" spans="2:17" x14ac:dyDescent="0.3">
      <c r="B18" s="137"/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</row>
    <row r="19" spans="2:17" x14ac:dyDescent="0.3">
      <c r="B19" s="137"/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</row>
    <row r="20" spans="2:17" x14ac:dyDescent="0.3">
      <c r="B20" s="137"/>
      <c r="C20" s="137"/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</row>
    <row r="21" spans="2:17" x14ac:dyDescent="0.3">
      <c r="B21" s="137"/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</row>
    <row r="22" spans="2:17" x14ac:dyDescent="0.3">
      <c r="B22" s="137"/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37"/>
    </row>
    <row r="23" spans="2:17" x14ac:dyDescent="0.3">
      <c r="B23" s="137"/>
      <c r="C23" s="137"/>
      <c r="D23" s="137"/>
      <c r="E23" s="137"/>
      <c r="F23" s="137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</row>
    <row r="24" spans="2:17" x14ac:dyDescent="0.3">
      <c r="B24" s="137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</row>
    <row r="25" spans="2:17" x14ac:dyDescent="0.3">
      <c r="B25" s="137"/>
      <c r="C25" s="137"/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</row>
    <row r="26" spans="2:17" x14ac:dyDescent="0.3">
      <c r="B26" s="137"/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</row>
    <row r="27" spans="2:17" x14ac:dyDescent="0.3">
      <c r="B27" s="137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7"/>
    </row>
    <row r="28" spans="2:17" x14ac:dyDescent="0.3">
      <c r="B28" s="137"/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</row>
    <row r="29" spans="2:17" x14ac:dyDescent="0.3">
      <c r="B29" s="137"/>
      <c r="C29" s="137"/>
      <c r="D29" s="137"/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</row>
    <row r="30" spans="2:17" x14ac:dyDescent="0.3">
      <c r="B30" s="137"/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</row>
    <row r="31" spans="2:17" x14ac:dyDescent="0.3">
      <c r="B31" s="137"/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</row>
    <row r="32" spans="2:17" x14ac:dyDescent="0.3">
      <c r="B32" s="137"/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</row>
    <row r="33" spans="2:17" x14ac:dyDescent="0.3">
      <c r="B33" s="137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</row>
    <row r="34" spans="2:17" x14ac:dyDescent="0.3">
      <c r="B34" s="137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</row>
    <row r="35" spans="2:17" x14ac:dyDescent="0.3">
      <c r="B35" s="137"/>
      <c r="C35" s="137"/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</row>
    <row r="36" spans="2:17" x14ac:dyDescent="0.3">
      <c r="B36" s="137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</row>
    <row r="37" spans="2:17" x14ac:dyDescent="0.3">
      <c r="B37" s="137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</row>
    <row r="38" spans="2:17" x14ac:dyDescent="0.3"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</row>
    <row r="39" spans="2:17" x14ac:dyDescent="0.3">
      <c r="B39" s="137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</row>
    <row r="40" spans="2:17" x14ac:dyDescent="0.3">
      <c r="B40" s="137"/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</row>
    <row r="41" spans="2:17" x14ac:dyDescent="0.3">
      <c r="B41" s="137"/>
      <c r="C41" s="137"/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</row>
    <row r="42" spans="2:17" x14ac:dyDescent="0.3">
      <c r="B42" s="137"/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</row>
    <row r="43" spans="2:17" x14ac:dyDescent="0.3">
      <c r="B43" s="137"/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</row>
    <row r="44" spans="2:17" x14ac:dyDescent="0.3">
      <c r="B44" s="137"/>
      <c r="C44" s="137"/>
      <c r="D44" s="137"/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</row>
    <row r="45" spans="2:17" x14ac:dyDescent="0.3">
      <c r="B45" s="137"/>
      <c r="C45" s="137"/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</row>
    <row r="46" spans="2:17" x14ac:dyDescent="0.3">
      <c r="B46" s="137"/>
      <c r="C46" s="137"/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</row>
    <row r="47" spans="2:17" x14ac:dyDescent="0.3">
      <c r="B47" s="137"/>
      <c r="C47" s="137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</row>
    <row r="48" spans="2:17" x14ac:dyDescent="0.3">
      <c r="B48" s="137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</row>
    <row r="49" spans="2:17" x14ac:dyDescent="0.3">
      <c r="B49" s="137"/>
      <c r="C49" s="137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</row>
    <row r="50" spans="2:17" x14ac:dyDescent="0.3">
      <c r="B50" s="137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</row>
    <row r="51" spans="2:17" x14ac:dyDescent="0.3">
      <c r="B51" s="137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</row>
    <row r="52" spans="2:17" x14ac:dyDescent="0.3">
      <c r="B52" s="137"/>
      <c r="C52" s="137"/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137"/>
      <c r="P52" s="137"/>
      <c r="Q52" s="137"/>
    </row>
    <row r="53" spans="2:17" x14ac:dyDescent="0.3">
      <c r="B53" s="137"/>
      <c r="C53" s="137"/>
      <c r="D53" s="137"/>
      <c r="E53" s="137"/>
      <c r="F53" s="137"/>
      <c r="G53" s="137"/>
      <c r="H53" s="137"/>
      <c r="I53" s="137"/>
      <c r="J53" s="137"/>
      <c r="K53" s="137"/>
      <c r="L53" s="137"/>
      <c r="M53" s="137"/>
      <c r="N53" s="137"/>
      <c r="O53" s="137"/>
      <c r="P53" s="137"/>
      <c r="Q53" s="137"/>
    </row>
    <row r="54" spans="2:17" x14ac:dyDescent="0.3">
      <c r="B54" s="137"/>
      <c r="C54" s="137"/>
      <c r="D54" s="137"/>
      <c r="E54" s="137"/>
      <c r="F54" s="137"/>
      <c r="G54" s="137"/>
      <c r="H54" s="137"/>
      <c r="I54" s="137"/>
      <c r="J54" s="137"/>
      <c r="K54" s="137"/>
      <c r="L54" s="137"/>
      <c r="M54" s="137"/>
      <c r="N54" s="137"/>
      <c r="O54" s="137"/>
      <c r="P54" s="137"/>
      <c r="Q54" s="137"/>
    </row>
    <row r="55" spans="2:17" x14ac:dyDescent="0.3"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  <c r="Q55" s="137"/>
    </row>
    <row r="56" spans="2:17" x14ac:dyDescent="0.3">
      <c r="B56" s="137"/>
      <c r="C56" s="137"/>
      <c r="D56" s="137"/>
      <c r="E56" s="137"/>
      <c r="F56" s="137"/>
      <c r="G56" s="137"/>
      <c r="H56" s="137"/>
      <c r="I56" s="137"/>
      <c r="J56" s="137"/>
      <c r="K56" s="137"/>
      <c r="L56" s="137"/>
      <c r="M56" s="137"/>
      <c r="N56" s="137"/>
      <c r="O56" s="137"/>
      <c r="P56" s="137"/>
      <c r="Q56" s="137"/>
    </row>
    <row r="57" spans="2:17" x14ac:dyDescent="0.3">
      <c r="B57" s="137"/>
      <c r="C57" s="137"/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7"/>
      <c r="O57" s="137"/>
      <c r="P57" s="137"/>
      <c r="Q57" s="137"/>
    </row>
    <row r="58" spans="2:17" x14ac:dyDescent="0.3">
      <c r="B58" s="137"/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7"/>
      <c r="O58" s="137"/>
      <c r="P58" s="137"/>
      <c r="Q58" s="137"/>
    </row>
    <row r="59" spans="2:17" x14ac:dyDescent="0.3">
      <c r="B59" s="137"/>
      <c r="C59" s="137"/>
      <c r="D59" s="137"/>
      <c r="E59" s="137"/>
      <c r="F59" s="137"/>
      <c r="G59" s="137"/>
      <c r="H59" s="137"/>
      <c r="I59" s="137"/>
      <c r="J59" s="137"/>
      <c r="K59" s="137"/>
      <c r="L59" s="137"/>
      <c r="M59" s="137"/>
      <c r="N59" s="137"/>
      <c r="O59" s="137"/>
      <c r="P59" s="137"/>
      <c r="Q59" s="137"/>
    </row>
    <row r="60" spans="2:17" x14ac:dyDescent="0.3">
      <c r="B60" s="137"/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7"/>
      <c r="O60" s="137"/>
      <c r="P60" s="137"/>
      <c r="Q60" s="137"/>
    </row>
    <row r="61" spans="2:17" x14ac:dyDescent="0.3">
      <c r="B61" s="137"/>
      <c r="C61" s="137"/>
      <c r="D61" s="137"/>
      <c r="E61" s="137"/>
      <c r="F61" s="137"/>
      <c r="G61" s="137"/>
      <c r="H61" s="137"/>
      <c r="I61" s="137"/>
      <c r="J61" s="137"/>
      <c r="K61" s="137"/>
      <c r="L61" s="137"/>
      <c r="M61" s="137"/>
      <c r="N61" s="137"/>
      <c r="O61" s="137"/>
      <c r="P61" s="137"/>
      <c r="Q61" s="137"/>
    </row>
    <row r="62" spans="2:17" x14ac:dyDescent="0.3">
      <c r="B62" s="137"/>
      <c r="C62" s="137"/>
      <c r="D62" s="137"/>
      <c r="E62" s="137"/>
      <c r="F62" s="137"/>
      <c r="G62" s="137"/>
      <c r="H62" s="137"/>
      <c r="I62" s="137"/>
      <c r="J62" s="137"/>
      <c r="K62" s="137"/>
      <c r="L62" s="137"/>
      <c r="M62" s="137"/>
      <c r="N62" s="137"/>
      <c r="O62" s="137"/>
      <c r="P62" s="137"/>
      <c r="Q62" s="137"/>
    </row>
    <row r="63" spans="2:17" x14ac:dyDescent="0.3">
      <c r="B63" s="137"/>
      <c r="C63" s="137"/>
      <c r="D63" s="137"/>
      <c r="E63" s="137"/>
      <c r="F63" s="137"/>
      <c r="G63" s="137"/>
      <c r="H63" s="137"/>
      <c r="I63" s="137"/>
      <c r="J63" s="137"/>
      <c r="K63" s="137"/>
      <c r="L63" s="137"/>
      <c r="M63" s="137"/>
      <c r="N63" s="137"/>
      <c r="O63" s="137"/>
      <c r="P63" s="137"/>
      <c r="Q63" s="137"/>
    </row>
    <row r="64" spans="2:17" x14ac:dyDescent="0.3">
      <c r="B64" s="137"/>
      <c r="C64" s="137"/>
      <c r="D64" s="137"/>
      <c r="E64" s="137"/>
      <c r="F64" s="137"/>
      <c r="G64" s="137"/>
      <c r="H64" s="137"/>
      <c r="I64" s="137"/>
      <c r="J64" s="137"/>
      <c r="K64" s="137"/>
      <c r="L64" s="137"/>
      <c r="M64" s="137"/>
      <c r="N64" s="137"/>
      <c r="O64" s="137"/>
      <c r="P64" s="137"/>
      <c r="Q64" s="137"/>
    </row>
    <row r="65" spans="2:17" x14ac:dyDescent="0.3">
      <c r="B65" s="137"/>
      <c r="C65" s="137"/>
      <c r="D65" s="137"/>
      <c r="E65" s="137"/>
      <c r="F65" s="137"/>
      <c r="G65" s="137"/>
      <c r="H65" s="137"/>
      <c r="I65" s="137"/>
      <c r="J65" s="137"/>
      <c r="K65" s="137"/>
      <c r="L65" s="137"/>
      <c r="M65" s="137"/>
      <c r="N65" s="137"/>
      <c r="O65" s="137"/>
      <c r="P65" s="137"/>
      <c r="Q65" s="137"/>
    </row>
    <row r="66" spans="2:17" x14ac:dyDescent="0.3">
      <c r="B66" s="137"/>
      <c r="C66" s="137"/>
      <c r="D66" s="137"/>
      <c r="E66" s="137"/>
      <c r="F66" s="137"/>
      <c r="G66" s="137"/>
      <c r="H66" s="137"/>
      <c r="I66" s="137"/>
      <c r="J66" s="137"/>
      <c r="K66" s="137"/>
      <c r="L66" s="137"/>
      <c r="M66" s="137"/>
      <c r="N66" s="137"/>
      <c r="O66" s="137"/>
      <c r="P66" s="137"/>
      <c r="Q66" s="137"/>
    </row>
    <row r="67" spans="2:17" x14ac:dyDescent="0.3">
      <c r="B67" s="137"/>
      <c r="C67" s="137"/>
      <c r="D67" s="137"/>
      <c r="E67" s="137"/>
      <c r="F67" s="137"/>
      <c r="G67" s="137"/>
      <c r="H67" s="137"/>
      <c r="I67" s="137"/>
      <c r="J67" s="137"/>
      <c r="K67" s="137"/>
      <c r="L67" s="137"/>
      <c r="M67" s="137"/>
      <c r="N67" s="137"/>
      <c r="O67" s="137"/>
      <c r="P67" s="137"/>
      <c r="Q67" s="137"/>
    </row>
    <row r="68" spans="2:17" x14ac:dyDescent="0.3">
      <c r="B68" s="137"/>
      <c r="C68" s="137"/>
      <c r="D68" s="137"/>
      <c r="E68" s="137"/>
      <c r="F68" s="137"/>
      <c r="G68" s="137"/>
      <c r="H68" s="137"/>
      <c r="I68" s="137"/>
      <c r="J68" s="137"/>
      <c r="K68" s="137"/>
      <c r="L68" s="137"/>
      <c r="M68" s="137"/>
      <c r="N68" s="137"/>
      <c r="O68" s="137"/>
      <c r="P68" s="137"/>
      <c r="Q68" s="137"/>
    </row>
    <row r="69" spans="2:17" x14ac:dyDescent="0.3">
      <c r="B69" s="137"/>
      <c r="C69" s="137"/>
      <c r="D69" s="137"/>
      <c r="E69" s="137"/>
      <c r="F69" s="137"/>
      <c r="G69" s="137"/>
      <c r="H69" s="137"/>
      <c r="I69" s="137"/>
      <c r="J69" s="137"/>
      <c r="K69" s="137"/>
      <c r="L69" s="137"/>
      <c r="M69" s="137"/>
      <c r="N69" s="137"/>
      <c r="O69" s="137"/>
      <c r="P69" s="137"/>
      <c r="Q69" s="137"/>
    </row>
    <row r="70" spans="2:17" x14ac:dyDescent="0.3">
      <c r="B70" s="137"/>
      <c r="C70" s="137"/>
      <c r="D70" s="137"/>
      <c r="E70" s="137"/>
      <c r="F70" s="137"/>
      <c r="G70" s="137"/>
      <c r="H70" s="137"/>
      <c r="I70" s="137"/>
      <c r="J70" s="137"/>
      <c r="K70" s="137"/>
      <c r="L70" s="137"/>
      <c r="M70" s="137"/>
      <c r="N70" s="137"/>
      <c r="O70" s="137"/>
      <c r="P70" s="137"/>
      <c r="Q70" s="137"/>
    </row>
    <row r="71" spans="2:17" x14ac:dyDescent="0.3">
      <c r="B71" s="137"/>
      <c r="C71" s="137"/>
      <c r="D71" s="137"/>
      <c r="E71" s="137"/>
      <c r="F71" s="137"/>
      <c r="G71" s="137"/>
      <c r="H71" s="137"/>
      <c r="I71" s="137"/>
      <c r="J71" s="137"/>
      <c r="K71" s="137"/>
      <c r="L71" s="137"/>
      <c r="M71" s="137"/>
      <c r="N71" s="137"/>
      <c r="O71" s="137"/>
      <c r="P71" s="137"/>
      <c r="Q71" s="137"/>
    </row>
    <row r="72" spans="2:17" x14ac:dyDescent="0.3">
      <c r="B72" s="137"/>
      <c r="C72" s="137"/>
      <c r="D72" s="137"/>
      <c r="E72" s="137"/>
      <c r="F72" s="137"/>
      <c r="G72" s="137"/>
      <c r="H72" s="137"/>
      <c r="I72" s="137"/>
      <c r="J72" s="137"/>
      <c r="K72" s="137"/>
      <c r="L72" s="137"/>
      <c r="M72" s="137"/>
      <c r="N72" s="137"/>
      <c r="O72" s="137"/>
      <c r="P72" s="137"/>
      <c r="Q72" s="137"/>
    </row>
    <row r="73" spans="2:17" x14ac:dyDescent="0.3">
      <c r="B73" s="137"/>
      <c r="C73" s="137"/>
      <c r="D73" s="137"/>
      <c r="E73" s="137"/>
      <c r="F73" s="137"/>
      <c r="G73" s="137"/>
      <c r="H73" s="137"/>
      <c r="I73" s="137"/>
      <c r="J73" s="137"/>
      <c r="K73" s="137"/>
      <c r="L73" s="137"/>
      <c r="M73" s="137"/>
      <c r="N73" s="137"/>
      <c r="O73" s="137"/>
      <c r="P73" s="137"/>
      <c r="Q73" s="137"/>
    </row>
    <row r="74" spans="2:17" x14ac:dyDescent="0.3">
      <c r="B74" s="137"/>
      <c r="C74" s="137"/>
      <c r="D74" s="137"/>
      <c r="E74" s="137"/>
      <c r="F74" s="137"/>
      <c r="G74" s="137"/>
      <c r="H74" s="137"/>
      <c r="I74" s="137"/>
      <c r="J74" s="137"/>
      <c r="K74" s="137"/>
      <c r="L74" s="137"/>
      <c r="M74" s="137"/>
      <c r="N74" s="137"/>
      <c r="O74" s="137"/>
      <c r="P74" s="137"/>
      <c r="Q74" s="137"/>
    </row>
    <row r="75" spans="2:17" x14ac:dyDescent="0.3">
      <c r="B75" s="137"/>
      <c r="C75" s="137"/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7"/>
      <c r="O75" s="137"/>
      <c r="P75" s="137"/>
      <c r="Q75" s="137"/>
    </row>
    <row r="76" spans="2:17" x14ac:dyDescent="0.3">
      <c r="B76" s="137"/>
      <c r="C76" s="137"/>
      <c r="D76" s="137"/>
      <c r="E76" s="137"/>
      <c r="F76" s="137"/>
      <c r="G76" s="137"/>
      <c r="H76" s="137"/>
      <c r="I76" s="137"/>
      <c r="J76" s="137"/>
      <c r="K76" s="137"/>
      <c r="L76" s="137"/>
      <c r="M76" s="137"/>
      <c r="N76" s="137"/>
      <c r="O76" s="137"/>
      <c r="P76" s="137"/>
      <c r="Q76" s="137"/>
    </row>
    <row r="77" spans="2:17" x14ac:dyDescent="0.3">
      <c r="B77" s="137"/>
      <c r="C77" s="137"/>
      <c r="D77" s="137"/>
      <c r="E77" s="137"/>
      <c r="F77" s="137"/>
      <c r="G77" s="137"/>
      <c r="H77" s="137"/>
      <c r="I77" s="137"/>
      <c r="J77" s="137"/>
      <c r="K77" s="137"/>
      <c r="L77" s="137"/>
      <c r="M77" s="137"/>
      <c r="N77" s="137"/>
      <c r="O77" s="137"/>
      <c r="P77" s="137"/>
      <c r="Q77" s="137"/>
    </row>
    <row r="78" spans="2:17" x14ac:dyDescent="0.3">
      <c r="B78" s="137"/>
      <c r="C78" s="137"/>
      <c r="D78" s="137"/>
      <c r="E78" s="137"/>
      <c r="F78" s="137"/>
      <c r="G78" s="137"/>
      <c r="H78" s="137"/>
      <c r="I78" s="137"/>
      <c r="J78" s="137"/>
      <c r="K78" s="137"/>
      <c r="L78" s="137"/>
      <c r="M78" s="137"/>
      <c r="N78" s="137"/>
      <c r="O78" s="137"/>
      <c r="P78" s="137"/>
      <c r="Q78" s="137"/>
    </row>
    <row r="79" spans="2:17" x14ac:dyDescent="0.3">
      <c r="B79" s="137"/>
      <c r="C79" s="137"/>
      <c r="D79" s="137"/>
      <c r="E79" s="137"/>
      <c r="F79" s="137"/>
      <c r="G79" s="137"/>
      <c r="H79" s="137"/>
      <c r="I79" s="137"/>
      <c r="J79" s="137"/>
      <c r="K79" s="137"/>
      <c r="L79" s="137"/>
      <c r="M79" s="137"/>
      <c r="N79" s="137"/>
      <c r="O79" s="137"/>
      <c r="P79" s="137"/>
      <c r="Q79" s="137"/>
    </row>
    <row r="80" spans="2:17" x14ac:dyDescent="0.3">
      <c r="B80" s="137"/>
      <c r="C80" s="137"/>
      <c r="D80" s="137"/>
      <c r="E80" s="137"/>
      <c r="F80" s="137"/>
      <c r="G80" s="137"/>
      <c r="H80" s="137"/>
      <c r="I80" s="137"/>
      <c r="J80" s="137"/>
      <c r="K80" s="137"/>
      <c r="L80" s="137"/>
      <c r="M80" s="137"/>
      <c r="N80" s="137"/>
      <c r="O80" s="137"/>
      <c r="P80" s="137"/>
      <c r="Q80" s="137"/>
    </row>
    <row r="81" spans="2:17" x14ac:dyDescent="0.3">
      <c r="B81" s="137"/>
      <c r="C81" s="137"/>
      <c r="D81" s="137"/>
      <c r="E81" s="137"/>
      <c r="F81" s="137"/>
      <c r="G81" s="137"/>
      <c r="H81" s="137"/>
      <c r="I81" s="137"/>
      <c r="J81" s="137"/>
      <c r="K81" s="137"/>
      <c r="L81" s="137"/>
      <c r="M81" s="137"/>
      <c r="N81" s="137"/>
      <c r="O81" s="137"/>
      <c r="P81" s="137"/>
      <c r="Q81" s="137"/>
    </row>
    <row r="82" spans="2:17" x14ac:dyDescent="0.3">
      <c r="B82" s="137"/>
      <c r="C82" s="137"/>
      <c r="D82" s="137"/>
      <c r="E82" s="137"/>
      <c r="F82" s="137"/>
      <c r="G82" s="137"/>
      <c r="H82" s="137"/>
      <c r="I82" s="137"/>
      <c r="J82" s="137"/>
      <c r="K82" s="137"/>
      <c r="L82" s="137"/>
      <c r="M82" s="137"/>
      <c r="N82" s="137"/>
      <c r="O82" s="137"/>
      <c r="P82" s="137"/>
      <c r="Q82" s="137"/>
    </row>
    <row r="83" spans="2:17" x14ac:dyDescent="0.3">
      <c r="B83" s="137"/>
      <c r="C83" s="137"/>
      <c r="D83" s="137"/>
      <c r="E83" s="137"/>
      <c r="F83" s="137"/>
      <c r="G83" s="137"/>
      <c r="H83" s="137"/>
      <c r="I83" s="137"/>
      <c r="J83" s="137"/>
      <c r="K83" s="137"/>
      <c r="L83" s="137"/>
      <c r="M83" s="137"/>
      <c r="N83" s="137"/>
      <c r="O83" s="137"/>
      <c r="P83" s="137"/>
      <c r="Q83" s="137"/>
    </row>
    <row r="84" spans="2:17" x14ac:dyDescent="0.3">
      <c r="B84" s="137"/>
      <c r="C84" s="137"/>
      <c r="D84" s="137"/>
      <c r="E84" s="137"/>
      <c r="F84" s="137"/>
      <c r="G84" s="137"/>
      <c r="H84" s="137"/>
      <c r="I84" s="137"/>
      <c r="J84" s="137"/>
      <c r="K84" s="137"/>
      <c r="L84" s="137"/>
      <c r="M84" s="137"/>
      <c r="N84" s="137"/>
      <c r="O84" s="137"/>
      <c r="P84" s="137"/>
      <c r="Q84" s="137"/>
    </row>
    <row r="85" spans="2:17" x14ac:dyDescent="0.3">
      <c r="B85" s="137"/>
      <c r="C85" s="137"/>
      <c r="D85" s="137"/>
      <c r="E85" s="137"/>
      <c r="F85" s="137"/>
      <c r="G85" s="137"/>
      <c r="H85" s="137"/>
      <c r="I85" s="137"/>
      <c r="J85" s="137"/>
      <c r="K85" s="137"/>
      <c r="L85" s="137"/>
      <c r="M85" s="137"/>
      <c r="N85" s="137"/>
      <c r="O85" s="137"/>
      <c r="P85" s="137"/>
      <c r="Q85" s="137"/>
    </row>
    <row r="86" spans="2:17" x14ac:dyDescent="0.3">
      <c r="B86" s="137"/>
      <c r="C86" s="137"/>
      <c r="D86" s="137"/>
      <c r="E86" s="137"/>
      <c r="F86" s="137"/>
      <c r="G86" s="137"/>
      <c r="H86" s="137"/>
      <c r="I86" s="137"/>
      <c r="J86" s="137"/>
      <c r="K86" s="137"/>
      <c r="L86" s="137"/>
      <c r="M86" s="137"/>
      <c r="N86" s="137"/>
      <c r="O86" s="137"/>
      <c r="P86" s="137"/>
      <c r="Q86" s="137"/>
    </row>
    <row r="87" spans="2:17" x14ac:dyDescent="0.3">
      <c r="B87" s="137"/>
      <c r="C87" s="137"/>
      <c r="D87" s="137"/>
      <c r="E87" s="137"/>
      <c r="F87" s="137"/>
      <c r="G87" s="137"/>
      <c r="H87" s="137"/>
      <c r="I87" s="137"/>
      <c r="J87" s="137"/>
      <c r="K87" s="137"/>
      <c r="L87" s="137"/>
      <c r="M87" s="137"/>
      <c r="N87" s="137"/>
      <c r="O87" s="137"/>
      <c r="P87" s="137"/>
      <c r="Q87" s="137"/>
    </row>
    <row r="88" spans="2:17" x14ac:dyDescent="0.3">
      <c r="B88" s="137"/>
      <c r="C88" s="137"/>
      <c r="D88" s="137"/>
      <c r="E88" s="137"/>
      <c r="F88" s="137"/>
      <c r="G88" s="137"/>
      <c r="H88" s="137"/>
      <c r="I88" s="137"/>
      <c r="J88" s="137"/>
      <c r="K88" s="137"/>
      <c r="L88" s="137"/>
      <c r="M88" s="137"/>
      <c r="N88" s="137"/>
      <c r="O88" s="137"/>
      <c r="P88" s="137"/>
      <c r="Q88" s="137"/>
    </row>
    <row r="89" spans="2:17" x14ac:dyDescent="0.3">
      <c r="B89" s="137"/>
      <c r="C89" s="137"/>
      <c r="D89" s="137"/>
      <c r="E89" s="137"/>
      <c r="F89" s="137"/>
      <c r="G89" s="137"/>
      <c r="H89" s="137"/>
      <c r="I89" s="137"/>
      <c r="J89" s="137"/>
      <c r="K89" s="137"/>
      <c r="L89" s="137"/>
      <c r="M89" s="137"/>
      <c r="N89" s="137"/>
      <c r="O89" s="137"/>
      <c r="P89" s="137"/>
      <c r="Q89" s="137"/>
    </row>
    <row r="90" spans="2:17" x14ac:dyDescent="0.3">
      <c r="B90" s="137"/>
      <c r="C90" s="137"/>
      <c r="D90" s="137"/>
      <c r="E90" s="137"/>
      <c r="F90" s="137"/>
      <c r="G90" s="137"/>
      <c r="H90" s="137"/>
      <c r="I90" s="137"/>
      <c r="J90" s="137"/>
      <c r="K90" s="137"/>
      <c r="L90" s="137"/>
      <c r="M90" s="137"/>
      <c r="N90" s="137"/>
      <c r="O90" s="137"/>
      <c r="P90" s="137"/>
      <c r="Q90" s="137"/>
    </row>
    <row r="91" spans="2:17" x14ac:dyDescent="0.3">
      <c r="B91" s="137"/>
      <c r="C91" s="137"/>
      <c r="D91" s="137"/>
      <c r="E91" s="137"/>
      <c r="F91" s="137"/>
      <c r="G91" s="137"/>
      <c r="H91" s="137"/>
      <c r="I91" s="137"/>
      <c r="J91" s="137"/>
      <c r="K91" s="137"/>
      <c r="L91" s="137"/>
      <c r="M91" s="137"/>
      <c r="N91" s="137"/>
      <c r="O91" s="137"/>
      <c r="P91" s="137"/>
      <c r="Q91" s="137"/>
    </row>
    <row r="92" spans="2:17" x14ac:dyDescent="0.3">
      <c r="B92" s="137"/>
      <c r="C92" s="137"/>
      <c r="D92" s="137"/>
      <c r="E92" s="137"/>
      <c r="F92" s="137"/>
      <c r="G92" s="137"/>
      <c r="H92" s="137"/>
      <c r="I92" s="137"/>
      <c r="J92" s="137"/>
      <c r="K92" s="137"/>
      <c r="L92" s="137"/>
      <c r="M92" s="137"/>
      <c r="N92" s="137"/>
      <c r="O92" s="137"/>
      <c r="P92" s="137"/>
      <c r="Q92" s="137"/>
    </row>
    <row r="93" spans="2:17" x14ac:dyDescent="0.3">
      <c r="B93" s="137"/>
      <c r="C93" s="137"/>
      <c r="D93" s="137"/>
      <c r="E93" s="137"/>
      <c r="F93" s="137"/>
      <c r="G93" s="137"/>
      <c r="H93" s="137"/>
      <c r="I93" s="137"/>
      <c r="J93" s="137"/>
      <c r="K93" s="137"/>
      <c r="L93" s="137"/>
      <c r="M93" s="137"/>
      <c r="N93" s="137"/>
      <c r="O93" s="137"/>
      <c r="P93" s="137"/>
      <c r="Q93" s="137"/>
    </row>
    <row r="94" spans="2:17" x14ac:dyDescent="0.3">
      <c r="B94" s="137"/>
      <c r="C94" s="137"/>
      <c r="D94" s="137"/>
      <c r="E94" s="137"/>
      <c r="F94" s="137"/>
      <c r="G94" s="137"/>
      <c r="H94" s="137"/>
      <c r="I94" s="137"/>
      <c r="J94" s="137"/>
      <c r="K94" s="137"/>
      <c r="L94" s="137"/>
      <c r="M94" s="137"/>
      <c r="N94" s="137"/>
      <c r="O94" s="137"/>
      <c r="P94" s="137"/>
      <c r="Q94" s="137"/>
    </row>
    <row r="95" spans="2:17" x14ac:dyDescent="0.3">
      <c r="B95" s="137"/>
      <c r="C95" s="137"/>
      <c r="D95" s="137"/>
      <c r="E95" s="137"/>
      <c r="F95" s="137"/>
      <c r="G95" s="137"/>
      <c r="H95" s="137"/>
      <c r="I95" s="137"/>
      <c r="J95" s="137"/>
      <c r="K95" s="137"/>
      <c r="L95" s="137"/>
      <c r="M95" s="137"/>
      <c r="N95" s="137"/>
      <c r="O95" s="137"/>
      <c r="P95" s="137"/>
      <c r="Q95" s="137"/>
    </row>
    <row r="96" spans="2:17" x14ac:dyDescent="0.3">
      <c r="B96" s="137"/>
      <c r="C96" s="137"/>
      <c r="D96" s="137"/>
      <c r="E96" s="137"/>
      <c r="F96" s="137"/>
      <c r="G96" s="137"/>
      <c r="H96" s="137"/>
      <c r="I96" s="137"/>
      <c r="J96" s="137"/>
      <c r="K96" s="137"/>
      <c r="L96" s="137"/>
      <c r="M96" s="137"/>
      <c r="N96" s="137"/>
      <c r="O96" s="137"/>
      <c r="P96" s="137"/>
      <c r="Q96" s="137"/>
    </row>
    <row r="97" spans="2:17" x14ac:dyDescent="0.3">
      <c r="B97" s="137"/>
      <c r="C97" s="137"/>
      <c r="D97" s="137"/>
      <c r="E97" s="137"/>
      <c r="F97" s="137"/>
      <c r="G97" s="137"/>
      <c r="H97" s="137"/>
      <c r="I97" s="137"/>
      <c r="J97" s="137"/>
      <c r="K97" s="137"/>
      <c r="L97" s="137"/>
      <c r="M97" s="137"/>
      <c r="N97" s="137"/>
      <c r="O97" s="137"/>
      <c r="P97" s="137"/>
      <c r="Q97" s="137"/>
    </row>
    <row r="98" spans="2:17" x14ac:dyDescent="0.3">
      <c r="B98" s="137"/>
      <c r="C98" s="137"/>
      <c r="D98" s="137"/>
      <c r="E98" s="137"/>
      <c r="F98" s="137"/>
      <c r="G98" s="137"/>
      <c r="H98" s="137"/>
      <c r="I98" s="137"/>
      <c r="J98" s="137"/>
      <c r="K98" s="137"/>
      <c r="L98" s="137"/>
      <c r="M98" s="137"/>
      <c r="N98" s="137"/>
      <c r="O98" s="137"/>
      <c r="P98" s="137"/>
      <c r="Q98" s="137"/>
    </row>
    <row r="99" spans="2:17" x14ac:dyDescent="0.3">
      <c r="B99" s="137"/>
      <c r="C99" s="137"/>
      <c r="D99" s="137"/>
      <c r="E99" s="137"/>
      <c r="F99" s="137"/>
      <c r="G99" s="137"/>
      <c r="H99" s="137"/>
      <c r="I99" s="137"/>
      <c r="J99" s="137"/>
      <c r="K99" s="137"/>
      <c r="L99" s="137"/>
      <c r="M99" s="137"/>
      <c r="N99" s="137"/>
      <c r="O99" s="137"/>
      <c r="P99" s="137"/>
      <c r="Q99" s="137"/>
    </row>
    <row r="100" spans="2:17" x14ac:dyDescent="0.3">
      <c r="B100" s="137"/>
      <c r="C100" s="137"/>
      <c r="D100" s="137"/>
      <c r="E100" s="137"/>
      <c r="F100" s="137"/>
      <c r="G100" s="137"/>
      <c r="H100" s="137"/>
      <c r="I100" s="137"/>
      <c r="J100" s="137"/>
      <c r="K100" s="137"/>
      <c r="L100" s="137"/>
      <c r="M100" s="137"/>
      <c r="N100" s="137"/>
      <c r="O100" s="137"/>
      <c r="P100" s="137"/>
      <c r="Q100" s="137"/>
    </row>
    <row r="101" spans="2:17" x14ac:dyDescent="0.3">
      <c r="B101" s="137"/>
      <c r="C101" s="137"/>
      <c r="D101" s="137"/>
      <c r="E101" s="137"/>
      <c r="F101" s="137"/>
      <c r="G101" s="137"/>
      <c r="H101" s="137"/>
      <c r="I101" s="137"/>
      <c r="J101" s="137"/>
      <c r="K101" s="137"/>
      <c r="L101" s="137"/>
      <c r="M101" s="137"/>
      <c r="N101" s="137"/>
      <c r="O101" s="137"/>
      <c r="P101" s="137"/>
      <c r="Q101" s="137"/>
    </row>
    <row r="102" spans="2:17" x14ac:dyDescent="0.3">
      <c r="B102" s="137"/>
      <c r="C102" s="137"/>
      <c r="D102" s="137"/>
      <c r="E102" s="137"/>
      <c r="F102" s="137"/>
      <c r="G102" s="137"/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</row>
    <row r="103" spans="2:17" x14ac:dyDescent="0.3">
      <c r="B103" s="137"/>
      <c r="C103" s="137"/>
      <c r="D103" s="137"/>
      <c r="E103" s="137"/>
      <c r="F103" s="137"/>
      <c r="G103" s="137"/>
      <c r="H103" s="137"/>
      <c r="I103" s="137"/>
      <c r="J103" s="137"/>
      <c r="K103" s="137"/>
      <c r="L103" s="137"/>
      <c r="M103" s="137"/>
      <c r="N103" s="137"/>
      <c r="O103" s="137"/>
      <c r="P103" s="137"/>
      <c r="Q103" s="137"/>
    </row>
    <row r="104" spans="2:17" x14ac:dyDescent="0.3">
      <c r="B104" s="137"/>
      <c r="C104" s="137"/>
      <c r="D104" s="137"/>
      <c r="E104" s="137"/>
      <c r="F104" s="137"/>
      <c r="G104" s="137"/>
      <c r="H104" s="137"/>
      <c r="I104" s="137"/>
      <c r="J104" s="137"/>
      <c r="K104" s="137"/>
      <c r="L104" s="137"/>
      <c r="M104" s="137"/>
      <c r="N104" s="137"/>
      <c r="O104" s="137"/>
      <c r="P104" s="137"/>
      <c r="Q104" s="137"/>
    </row>
    <row r="105" spans="2:17" x14ac:dyDescent="0.3">
      <c r="B105" s="137"/>
      <c r="C105" s="137"/>
      <c r="D105" s="137"/>
      <c r="E105" s="137"/>
      <c r="F105" s="137"/>
      <c r="G105" s="137"/>
      <c r="H105" s="137"/>
      <c r="I105" s="137"/>
      <c r="J105" s="137"/>
      <c r="K105" s="137"/>
      <c r="L105" s="137"/>
      <c r="M105" s="137"/>
      <c r="N105" s="137"/>
      <c r="O105" s="137"/>
      <c r="P105" s="137"/>
      <c r="Q105" s="137"/>
    </row>
    <row r="106" spans="2:17" x14ac:dyDescent="0.3">
      <c r="B106" s="137"/>
      <c r="C106" s="137"/>
      <c r="D106" s="137"/>
      <c r="E106" s="137"/>
      <c r="F106" s="137"/>
      <c r="G106" s="137"/>
      <c r="H106" s="137"/>
      <c r="I106" s="137"/>
      <c r="J106" s="137"/>
      <c r="K106" s="137"/>
      <c r="L106" s="137"/>
      <c r="M106" s="137"/>
      <c r="N106" s="137"/>
      <c r="O106" s="137"/>
      <c r="P106" s="137"/>
      <c r="Q106" s="137"/>
    </row>
    <row r="107" spans="2:17" x14ac:dyDescent="0.3">
      <c r="B107" s="137"/>
      <c r="C107" s="137"/>
      <c r="D107" s="137"/>
      <c r="E107" s="137"/>
      <c r="F107" s="137"/>
      <c r="G107" s="137"/>
      <c r="H107" s="137"/>
      <c r="I107" s="137"/>
      <c r="J107" s="137"/>
      <c r="K107" s="137"/>
      <c r="L107" s="137"/>
      <c r="M107" s="137"/>
      <c r="N107" s="137"/>
      <c r="O107" s="137"/>
      <c r="P107" s="137"/>
      <c r="Q107" s="137"/>
    </row>
    <row r="108" spans="2:17" x14ac:dyDescent="0.3">
      <c r="B108" s="137"/>
      <c r="C108" s="137"/>
      <c r="D108" s="137"/>
      <c r="E108" s="137"/>
      <c r="F108" s="137"/>
      <c r="G108" s="137"/>
      <c r="H108" s="137"/>
      <c r="I108" s="137"/>
      <c r="J108" s="137"/>
      <c r="K108" s="137"/>
      <c r="L108" s="137"/>
      <c r="M108" s="137"/>
      <c r="N108" s="137"/>
      <c r="O108" s="137"/>
      <c r="P108" s="137"/>
      <c r="Q108" s="137"/>
    </row>
    <row r="109" spans="2:17" x14ac:dyDescent="0.3">
      <c r="B109" s="137"/>
      <c r="C109" s="137"/>
      <c r="D109" s="137"/>
      <c r="E109" s="137"/>
      <c r="F109" s="137"/>
      <c r="G109" s="137"/>
      <c r="H109" s="137"/>
      <c r="I109" s="137"/>
      <c r="J109" s="137"/>
      <c r="K109" s="137"/>
      <c r="L109" s="137"/>
      <c r="M109" s="137"/>
      <c r="N109" s="137"/>
      <c r="O109" s="137"/>
      <c r="P109" s="137"/>
      <c r="Q109" s="137"/>
    </row>
    <row r="110" spans="2:17" x14ac:dyDescent="0.3">
      <c r="B110" s="137"/>
      <c r="C110" s="137"/>
      <c r="D110" s="137"/>
      <c r="E110" s="137"/>
      <c r="F110" s="137"/>
      <c r="G110" s="137"/>
      <c r="H110" s="137"/>
      <c r="I110" s="137"/>
      <c r="J110" s="137"/>
      <c r="K110" s="137"/>
      <c r="L110" s="137"/>
      <c r="M110" s="137"/>
      <c r="N110" s="137"/>
      <c r="O110" s="137"/>
      <c r="P110" s="137"/>
      <c r="Q110" s="137"/>
    </row>
    <row r="111" spans="2:17" x14ac:dyDescent="0.3">
      <c r="B111" s="137"/>
      <c r="C111" s="137"/>
      <c r="D111" s="137"/>
      <c r="E111" s="137"/>
      <c r="F111" s="137"/>
      <c r="G111" s="137"/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</row>
    <row r="112" spans="2:17" x14ac:dyDescent="0.3">
      <c r="B112" s="137"/>
      <c r="C112" s="137"/>
      <c r="D112" s="137"/>
      <c r="E112" s="137"/>
      <c r="F112" s="137"/>
      <c r="G112" s="137"/>
      <c r="H112" s="137"/>
      <c r="I112" s="137"/>
      <c r="J112" s="137"/>
      <c r="K112" s="137"/>
      <c r="L112" s="137"/>
      <c r="M112" s="137"/>
      <c r="N112" s="137"/>
      <c r="O112" s="137"/>
      <c r="P112" s="137"/>
      <c r="Q112" s="137"/>
    </row>
    <row r="113" spans="2:17" x14ac:dyDescent="0.3">
      <c r="B113" s="137"/>
      <c r="C113" s="137"/>
      <c r="D113" s="137"/>
      <c r="E113" s="137"/>
      <c r="F113" s="137"/>
      <c r="G113" s="137"/>
      <c r="H113" s="137"/>
      <c r="I113" s="137"/>
      <c r="J113" s="137"/>
      <c r="K113" s="137"/>
      <c r="L113" s="137"/>
      <c r="M113" s="137"/>
      <c r="N113" s="137"/>
      <c r="O113" s="137"/>
      <c r="P113" s="137"/>
      <c r="Q113" s="137"/>
    </row>
    <row r="114" spans="2:17" x14ac:dyDescent="0.3">
      <c r="B114" s="137"/>
      <c r="C114" s="137"/>
      <c r="D114" s="137"/>
      <c r="E114" s="137"/>
      <c r="F114" s="137"/>
      <c r="G114" s="137"/>
      <c r="H114" s="137"/>
      <c r="I114" s="137"/>
      <c r="J114" s="137"/>
      <c r="K114" s="137"/>
      <c r="L114" s="137"/>
      <c r="M114" s="137"/>
      <c r="N114" s="137"/>
      <c r="O114" s="137"/>
      <c r="P114" s="137"/>
      <c r="Q114" s="137"/>
    </row>
    <row r="115" spans="2:17" x14ac:dyDescent="0.3">
      <c r="B115" s="137"/>
      <c r="C115" s="137"/>
      <c r="D115" s="137"/>
      <c r="E115" s="137"/>
      <c r="F115" s="137"/>
      <c r="G115" s="137"/>
      <c r="H115" s="137"/>
      <c r="I115" s="137"/>
      <c r="J115" s="137"/>
      <c r="K115" s="137"/>
      <c r="L115" s="137"/>
      <c r="M115" s="137"/>
      <c r="N115" s="137"/>
      <c r="O115" s="137"/>
      <c r="P115" s="137"/>
      <c r="Q115" s="137"/>
    </row>
    <row r="116" spans="2:17" x14ac:dyDescent="0.3">
      <c r="B116" s="137"/>
      <c r="C116" s="137"/>
      <c r="D116" s="137"/>
      <c r="E116" s="137"/>
      <c r="F116" s="137"/>
      <c r="G116" s="137"/>
      <c r="H116" s="137"/>
      <c r="I116" s="137"/>
      <c r="J116" s="137"/>
      <c r="K116" s="137"/>
      <c r="L116" s="137"/>
      <c r="M116" s="137"/>
      <c r="N116" s="137"/>
      <c r="O116" s="137"/>
      <c r="P116" s="137"/>
      <c r="Q116" s="137"/>
    </row>
    <row r="117" spans="2:17" x14ac:dyDescent="0.3">
      <c r="B117" s="137"/>
      <c r="C117" s="137"/>
      <c r="D117" s="137"/>
      <c r="E117" s="137"/>
      <c r="F117" s="137"/>
      <c r="G117" s="137"/>
      <c r="H117" s="137"/>
      <c r="I117" s="137"/>
      <c r="J117" s="137"/>
      <c r="K117" s="137"/>
      <c r="L117" s="137"/>
      <c r="M117" s="137"/>
      <c r="N117" s="137"/>
      <c r="O117" s="137"/>
      <c r="P117" s="137"/>
      <c r="Q117" s="137"/>
    </row>
    <row r="118" spans="2:17" x14ac:dyDescent="0.3">
      <c r="B118" s="137"/>
      <c r="C118" s="137"/>
      <c r="D118" s="137"/>
      <c r="E118" s="137"/>
      <c r="F118" s="137"/>
      <c r="G118" s="137"/>
      <c r="H118" s="137"/>
      <c r="I118" s="137"/>
      <c r="J118" s="137"/>
      <c r="K118" s="137"/>
      <c r="L118" s="137"/>
      <c r="M118" s="137"/>
      <c r="N118" s="137"/>
      <c r="O118" s="137"/>
      <c r="P118" s="137"/>
      <c r="Q118" s="137"/>
    </row>
    <row r="119" spans="2:17" x14ac:dyDescent="0.3">
      <c r="B119" s="137"/>
      <c r="C119" s="137"/>
      <c r="D119" s="137"/>
      <c r="E119" s="137"/>
      <c r="F119" s="137"/>
      <c r="G119" s="137"/>
      <c r="H119" s="137"/>
      <c r="I119" s="137"/>
      <c r="J119" s="137"/>
      <c r="K119" s="137"/>
      <c r="L119" s="137"/>
      <c r="M119" s="137"/>
      <c r="N119" s="137"/>
      <c r="O119" s="137"/>
      <c r="P119" s="137"/>
      <c r="Q119" s="137"/>
    </row>
    <row r="120" spans="2:17" x14ac:dyDescent="0.3">
      <c r="B120" s="137"/>
      <c r="C120" s="137"/>
      <c r="D120" s="137"/>
      <c r="E120" s="137"/>
      <c r="F120" s="137"/>
      <c r="G120" s="137"/>
      <c r="H120" s="137"/>
      <c r="I120" s="137"/>
      <c r="J120" s="137"/>
      <c r="K120" s="137"/>
      <c r="L120" s="137"/>
      <c r="M120" s="137"/>
      <c r="N120" s="137"/>
      <c r="O120" s="137"/>
      <c r="P120" s="137"/>
      <c r="Q120" s="137"/>
    </row>
    <row r="121" spans="2:17" x14ac:dyDescent="0.3">
      <c r="B121" s="137"/>
      <c r="C121" s="137"/>
      <c r="D121" s="137"/>
      <c r="E121" s="137"/>
      <c r="F121" s="137"/>
      <c r="G121" s="137"/>
      <c r="H121" s="137"/>
      <c r="I121" s="137"/>
      <c r="J121" s="137"/>
      <c r="K121" s="137"/>
      <c r="L121" s="137"/>
      <c r="M121" s="137"/>
      <c r="N121" s="137"/>
      <c r="O121" s="137"/>
      <c r="P121" s="137"/>
      <c r="Q121" s="137"/>
    </row>
    <row r="122" spans="2:17" x14ac:dyDescent="0.3">
      <c r="B122" s="137"/>
      <c r="C122" s="137"/>
      <c r="D122" s="137"/>
      <c r="E122" s="137"/>
      <c r="F122" s="137"/>
      <c r="G122" s="137"/>
      <c r="H122" s="137"/>
      <c r="I122" s="137"/>
      <c r="J122" s="137"/>
      <c r="K122" s="137"/>
      <c r="L122" s="137"/>
      <c r="M122" s="137"/>
      <c r="N122" s="137"/>
      <c r="O122" s="137"/>
      <c r="P122" s="137"/>
      <c r="Q122" s="137"/>
    </row>
    <row r="123" spans="2:17" x14ac:dyDescent="0.3">
      <c r="B123" s="137"/>
      <c r="C123" s="137"/>
      <c r="D123" s="137"/>
      <c r="E123" s="137"/>
      <c r="F123" s="137"/>
      <c r="G123" s="137"/>
      <c r="H123" s="137"/>
      <c r="I123" s="137"/>
      <c r="J123" s="137"/>
      <c r="K123" s="137"/>
      <c r="L123" s="137"/>
      <c r="M123" s="137"/>
      <c r="N123" s="137"/>
      <c r="O123" s="137"/>
      <c r="P123" s="137"/>
      <c r="Q123" s="137"/>
    </row>
    <row r="124" spans="2:17" x14ac:dyDescent="0.3">
      <c r="B124" s="137"/>
      <c r="C124" s="137"/>
      <c r="D124" s="137"/>
      <c r="E124" s="137"/>
      <c r="F124" s="137"/>
      <c r="G124" s="137"/>
      <c r="H124" s="137"/>
      <c r="I124" s="137"/>
      <c r="J124" s="137"/>
      <c r="K124" s="137"/>
      <c r="L124" s="137"/>
      <c r="M124" s="137"/>
      <c r="N124" s="137"/>
      <c r="O124" s="137"/>
      <c r="P124" s="137"/>
      <c r="Q124" s="137"/>
    </row>
    <row r="125" spans="2:17" x14ac:dyDescent="0.3">
      <c r="B125" s="137"/>
      <c r="C125" s="137"/>
      <c r="D125" s="137"/>
      <c r="E125" s="137"/>
      <c r="F125" s="137"/>
      <c r="G125" s="137"/>
      <c r="H125" s="137"/>
      <c r="I125" s="137"/>
      <c r="J125" s="137"/>
      <c r="K125" s="137"/>
      <c r="L125" s="137"/>
      <c r="M125" s="137"/>
      <c r="N125" s="137"/>
      <c r="O125" s="137"/>
      <c r="P125" s="137"/>
      <c r="Q125" s="137"/>
    </row>
    <row r="126" spans="2:17" x14ac:dyDescent="0.3">
      <c r="B126" s="137"/>
      <c r="C126" s="137"/>
      <c r="D126" s="137"/>
      <c r="E126" s="137"/>
      <c r="F126" s="137"/>
      <c r="G126" s="137"/>
      <c r="H126" s="137"/>
      <c r="I126" s="137"/>
      <c r="J126" s="137"/>
      <c r="K126" s="137"/>
      <c r="L126" s="137"/>
      <c r="M126" s="137"/>
      <c r="N126" s="137"/>
      <c r="O126" s="137"/>
      <c r="P126" s="137"/>
      <c r="Q126" s="137"/>
    </row>
    <row r="127" spans="2:17" x14ac:dyDescent="0.3">
      <c r="B127" s="137"/>
      <c r="C127" s="137"/>
      <c r="D127" s="137"/>
      <c r="E127" s="137"/>
      <c r="F127" s="137"/>
      <c r="G127" s="137"/>
      <c r="H127" s="137"/>
      <c r="I127" s="137"/>
      <c r="J127" s="137"/>
      <c r="K127" s="137"/>
      <c r="L127" s="137"/>
      <c r="M127" s="137"/>
      <c r="N127" s="137"/>
      <c r="O127" s="137"/>
      <c r="P127" s="137"/>
      <c r="Q127" s="137"/>
    </row>
    <row r="128" spans="2:17" x14ac:dyDescent="0.3">
      <c r="B128" s="137"/>
      <c r="C128" s="137"/>
      <c r="D128" s="137"/>
      <c r="E128" s="137"/>
      <c r="F128" s="137"/>
      <c r="G128" s="137"/>
      <c r="H128" s="137"/>
      <c r="I128" s="137"/>
      <c r="J128" s="137"/>
      <c r="K128" s="137"/>
      <c r="L128" s="137"/>
      <c r="M128" s="137"/>
      <c r="N128" s="137"/>
      <c r="O128" s="137"/>
      <c r="P128" s="137"/>
      <c r="Q128" s="137"/>
    </row>
    <row r="129" spans="2:17" x14ac:dyDescent="0.3">
      <c r="B129" s="137"/>
      <c r="C129" s="137"/>
      <c r="D129" s="137"/>
      <c r="E129" s="137"/>
      <c r="F129" s="137"/>
      <c r="G129" s="137"/>
      <c r="H129" s="137"/>
      <c r="I129" s="137"/>
      <c r="J129" s="137"/>
      <c r="K129" s="137"/>
      <c r="L129" s="137"/>
      <c r="M129" s="137"/>
      <c r="N129" s="137"/>
      <c r="O129" s="137"/>
      <c r="P129" s="137"/>
      <c r="Q129" s="137"/>
    </row>
    <row r="130" spans="2:17" x14ac:dyDescent="0.3">
      <c r="B130" s="137"/>
      <c r="C130" s="137"/>
      <c r="D130" s="137"/>
      <c r="E130" s="137"/>
      <c r="F130" s="137"/>
      <c r="G130" s="137"/>
      <c r="H130" s="137"/>
      <c r="I130" s="137"/>
      <c r="J130" s="137"/>
      <c r="K130" s="137"/>
      <c r="L130" s="137"/>
      <c r="M130" s="137"/>
      <c r="N130" s="137"/>
      <c r="O130" s="137"/>
      <c r="P130" s="137"/>
      <c r="Q130" s="137"/>
    </row>
    <row r="131" spans="2:17" x14ac:dyDescent="0.3">
      <c r="B131" s="137"/>
      <c r="C131" s="137"/>
      <c r="D131" s="137"/>
      <c r="E131" s="137"/>
      <c r="F131" s="137"/>
      <c r="G131" s="137"/>
      <c r="H131" s="137"/>
      <c r="I131" s="137"/>
      <c r="J131" s="137"/>
      <c r="K131" s="137"/>
      <c r="L131" s="137"/>
      <c r="M131" s="137"/>
      <c r="N131" s="137"/>
      <c r="O131" s="137"/>
      <c r="P131" s="137"/>
      <c r="Q131" s="137"/>
    </row>
    <row r="132" spans="2:17" x14ac:dyDescent="0.3">
      <c r="B132" s="137"/>
      <c r="C132" s="137"/>
      <c r="D132" s="137"/>
      <c r="E132" s="137"/>
      <c r="F132" s="137"/>
      <c r="G132" s="137"/>
      <c r="H132" s="137"/>
      <c r="I132" s="137"/>
      <c r="J132" s="137"/>
      <c r="K132" s="137"/>
      <c r="L132" s="137"/>
      <c r="M132" s="137"/>
      <c r="N132" s="137"/>
      <c r="O132" s="137"/>
      <c r="P132" s="137"/>
      <c r="Q132" s="137"/>
    </row>
    <row r="133" spans="2:17" x14ac:dyDescent="0.3">
      <c r="B133" s="137"/>
      <c r="C133" s="137"/>
      <c r="D133" s="137"/>
      <c r="E133" s="137"/>
      <c r="F133" s="137"/>
      <c r="G133" s="137"/>
      <c r="H133" s="137"/>
      <c r="I133" s="137"/>
      <c r="J133" s="137"/>
      <c r="K133" s="137"/>
      <c r="L133" s="137"/>
      <c r="M133" s="137"/>
      <c r="N133" s="137"/>
      <c r="O133" s="137"/>
      <c r="P133" s="137"/>
      <c r="Q133" s="137"/>
    </row>
    <row r="134" spans="2:17" x14ac:dyDescent="0.3">
      <c r="B134" s="137"/>
      <c r="C134" s="137"/>
      <c r="D134" s="137"/>
      <c r="E134" s="137"/>
      <c r="F134" s="137"/>
      <c r="G134" s="137"/>
      <c r="H134" s="137"/>
      <c r="I134" s="137"/>
      <c r="J134" s="137"/>
      <c r="K134" s="137"/>
      <c r="L134" s="137"/>
      <c r="M134" s="137"/>
      <c r="N134" s="137"/>
      <c r="O134" s="137"/>
      <c r="P134" s="137"/>
      <c r="Q134" s="137"/>
    </row>
    <row r="135" spans="2:17" x14ac:dyDescent="0.3">
      <c r="B135" s="137"/>
      <c r="C135" s="137"/>
      <c r="D135" s="137"/>
      <c r="E135" s="137"/>
      <c r="F135" s="137"/>
      <c r="G135" s="137"/>
      <c r="H135" s="137"/>
      <c r="I135" s="137"/>
      <c r="J135" s="137"/>
      <c r="K135" s="137"/>
      <c r="L135" s="137"/>
      <c r="M135" s="137"/>
      <c r="N135" s="137"/>
      <c r="O135" s="137"/>
      <c r="P135" s="137"/>
      <c r="Q135" s="137"/>
    </row>
    <row r="136" spans="2:17" x14ac:dyDescent="0.3">
      <c r="B136" s="137"/>
      <c r="C136" s="137"/>
      <c r="D136" s="137"/>
      <c r="E136" s="137"/>
      <c r="F136" s="137"/>
      <c r="G136" s="137"/>
      <c r="H136" s="137"/>
      <c r="I136" s="137"/>
      <c r="J136" s="137"/>
      <c r="K136" s="137"/>
      <c r="L136" s="137"/>
      <c r="M136" s="137"/>
      <c r="N136" s="137"/>
      <c r="O136" s="137"/>
      <c r="P136" s="137"/>
      <c r="Q136" s="137"/>
    </row>
    <row r="137" spans="2:17" x14ac:dyDescent="0.3">
      <c r="B137" s="137"/>
      <c r="C137" s="137"/>
      <c r="D137" s="137"/>
      <c r="E137" s="137"/>
      <c r="F137" s="137"/>
      <c r="G137" s="137"/>
      <c r="H137" s="137"/>
      <c r="I137" s="137"/>
      <c r="J137" s="137"/>
      <c r="K137" s="137"/>
      <c r="L137" s="137"/>
      <c r="M137" s="137"/>
      <c r="N137" s="137"/>
      <c r="O137" s="137"/>
      <c r="P137" s="137"/>
      <c r="Q137" s="137"/>
    </row>
    <row r="138" spans="2:17" x14ac:dyDescent="0.3">
      <c r="B138" s="137"/>
      <c r="C138" s="137"/>
      <c r="D138" s="137"/>
      <c r="E138" s="137"/>
      <c r="F138" s="137"/>
      <c r="G138" s="137"/>
      <c r="H138" s="137"/>
      <c r="I138" s="137"/>
      <c r="J138" s="137"/>
      <c r="K138" s="137"/>
      <c r="L138" s="137"/>
      <c r="M138" s="137"/>
      <c r="N138" s="137"/>
      <c r="O138" s="137"/>
      <c r="P138" s="137"/>
      <c r="Q138" s="137"/>
    </row>
    <row r="139" spans="2:17" x14ac:dyDescent="0.3">
      <c r="B139" s="137"/>
      <c r="C139" s="137"/>
      <c r="D139" s="137"/>
      <c r="E139" s="137"/>
      <c r="F139" s="137"/>
      <c r="G139" s="137"/>
      <c r="H139" s="137"/>
      <c r="I139" s="137"/>
      <c r="J139" s="137"/>
      <c r="K139" s="137"/>
      <c r="L139" s="137"/>
      <c r="M139" s="137"/>
      <c r="N139" s="137"/>
      <c r="O139" s="137"/>
      <c r="P139" s="137"/>
      <c r="Q139" s="137"/>
    </row>
    <row r="140" spans="2:17" x14ac:dyDescent="0.3">
      <c r="B140" s="137"/>
      <c r="C140" s="137"/>
      <c r="D140" s="137"/>
      <c r="E140" s="137"/>
      <c r="F140" s="137"/>
      <c r="G140" s="137"/>
      <c r="H140" s="137"/>
      <c r="I140" s="137"/>
      <c r="J140" s="137"/>
      <c r="K140" s="137"/>
      <c r="L140" s="137"/>
      <c r="M140" s="137"/>
      <c r="N140" s="137"/>
      <c r="O140" s="137"/>
      <c r="P140" s="137"/>
      <c r="Q140" s="137"/>
    </row>
    <row r="141" spans="2:17" x14ac:dyDescent="0.3">
      <c r="B141" s="137"/>
      <c r="C141" s="137"/>
      <c r="D141" s="137"/>
      <c r="E141" s="137"/>
      <c r="F141" s="137"/>
      <c r="G141" s="137"/>
      <c r="H141" s="137"/>
      <c r="I141" s="137"/>
      <c r="J141" s="137"/>
      <c r="K141" s="137"/>
      <c r="L141" s="137"/>
      <c r="M141" s="137"/>
      <c r="N141" s="137"/>
      <c r="O141" s="137"/>
      <c r="P141" s="137"/>
      <c r="Q141" s="137"/>
    </row>
    <row r="142" spans="2:17" x14ac:dyDescent="0.3">
      <c r="B142" s="137"/>
      <c r="C142" s="137"/>
      <c r="D142" s="137"/>
      <c r="E142" s="137"/>
      <c r="F142" s="137"/>
      <c r="G142" s="137"/>
      <c r="H142" s="137"/>
      <c r="I142" s="137"/>
      <c r="J142" s="137"/>
      <c r="K142" s="137"/>
      <c r="L142" s="137"/>
      <c r="M142" s="137"/>
      <c r="N142" s="137"/>
      <c r="O142" s="137"/>
      <c r="P142" s="137"/>
      <c r="Q142" s="137"/>
    </row>
    <row r="143" spans="2:17" x14ac:dyDescent="0.3">
      <c r="B143" s="137"/>
      <c r="C143" s="137"/>
      <c r="D143" s="137"/>
      <c r="E143" s="137"/>
      <c r="F143" s="137"/>
      <c r="G143" s="137"/>
      <c r="H143" s="137"/>
      <c r="I143" s="137"/>
      <c r="J143" s="137"/>
      <c r="K143" s="137"/>
      <c r="L143" s="137"/>
      <c r="M143" s="137"/>
      <c r="N143" s="137"/>
      <c r="O143" s="137"/>
      <c r="P143" s="137"/>
      <c r="Q143" s="137"/>
    </row>
    <row r="144" spans="2:17" x14ac:dyDescent="0.3">
      <c r="B144" s="137"/>
      <c r="C144" s="137"/>
      <c r="D144" s="137"/>
      <c r="E144" s="137"/>
      <c r="F144" s="137"/>
      <c r="G144" s="137"/>
      <c r="H144" s="137"/>
      <c r="I144" s="137"/>
      <c r="J144" s="137"/>
      <c r="K144" s="137"/>
      <c r="L144" s="137"/>
      <c r="M144" s="137"/>
      <c r="N144" s="137"/>
      <c r="O144" s="137"/>
      <c r="P144" s="137"/>
      <c r="Q144" s="137"/>
    </row>
    <row r="145" spans="2:17" x14ac:dyDescent="0.3">
      <c r="B145" s="137"/>
      <c r="C145" s="137"/>
      <c r="D145" s="137"/>
      <c r="E145" s="137"/>
      <c r="F145" s="137"/>
      <c r="G145" s="137"/>
      <c r="H145" s="137"/>
      <c r="I145" s="137"/>
      <c r="J145" s="137"/>
      <c r="K145" s="137"/>
      <c r="L145" s="137"/>
      <c r="M145" s="137"/>
      <c r="N145" s="137"/>
      <c r="O145" s="137"/>
      <c r="P145" s="137"/>
      <c r="Q145" s="137"/>
    </row>
    <row r="146" spans="2:17" x14ac:dyDescent="0.3">
      <c r="B146" s="137"/>
      <c r="C146" s="137"/>
      <c r="D146" s="137"/>
      <c r="E146" s="137"/>
      <c r="F146" s="137"/>
      <c r="G146" s="137"/>
      <c r="H146" s="137"/>
      <c r="I146" s="137"/>
      <c r="J146" s="137"/>
      <c r="K146" s="137"/>
      <c r="L146" s="137"/>
      <c r="M146" s="137"/>
      <c r="N146" s="137"/>
      <c r="O146" s="137"/>
      <c r="P146" s="137"/>
      <c r="Q146" s="137"/>
    </row>
    <row r="147" spans="2:17" x14ac:dyDescent="0.3">
      <c r="B147" s="137"/>
      <c r="C147" s="137"/>
      <c r="D147" s="137"/>
      <c r="E147" s="137"/>
      <c r="F147" s="137"/>
      <c r="G147" s="137"/>
      <c r="H147" s="137"/>
      <c r="I147" s="137"/>
      <c r="J147" s="137"/>
      <c r="K147" s="137"/>
      <c r="L147" s="137"/>
      <c r="M147" s="137"/>
      <c r="N147" s="137"/>
      <c r="O147" s="137"/>
      <c r="P147" s="137"/>
      <c r="Q147" s="137"/>
    </row>
    <row r="148" spans="2:17" x14ac:dyDescent="0.3">
      <c r="B148" s="137"/>
      <c r="C148" s="137"/>
      <c r="D148" s="137"/>
      <c r="E148" s="137"/>
      <c r="F148" s="137"/>
      <c r="G148" s="137"/>
      <c r="H148" s="137"/>
      <c r="I148" s="137"/>
      <c r="J148" s="137"/>
      <c r="K148" s="137"/>
      <c r="L148" s="137"/>
      <c r="M148" s="137"/>
      <c r="N148" s="137"/>
      <c r="O148" s="137"/>
      <c r="P148" s="137"/>
      <c r="Q148" s="137"/>
    </row>
    <row r="149" spans="2:17" x14ac:dyDescent="0.3">
      <c r="B149" s="137"/>
      <c r="C149" s="137"/>
      <c r="D149" s="137"/>
      <c r="E149" s="137"/>
      <c r="F149" s="137"/>
      <c r="G149" s="137"/>
      <c r="H149" s="137"/>
      <c r="I149" s="137"/>
      <c r="J149" s="137"/>
      <c r="K149" s="137"/>
      <c r="L149" s="137"/>
      <c r="M149" s="137"/>
      <c r="N149" s="137"/>
      <c r="O149" s="137"/>
      <c r="P149" s="137"/>
      <c r="Q149" s="137"/>
    </row>
    <row r="150" spans="2:17" x14ac:dyDescent="0.3">
      <c r="B150" s="137"/>
      <c r="C150" s="137"/>
      <c r="D150" s="137"/>
      <c r="E150" s="137"/>
      <c r="F150" s="137"/>
      <c r="G150" s="137"/>
      <c r="H150" s="137"/>
      <c r="I150" s="137"/>
      <c r="J150" s="137"/>
      <c r="K150" s="137"/>
      <c r="L150" s="137"/>
      <c r="M150" s="137"/>
      <c r="N150" s="137"/>
      <c r="O150" s="137"/>
      <c r="P150" s="137"/>
      <c r="Q150" s="137"/>
    </row>
    <row r="151" spans="2:17" x14ac:dyDescent="0.3">
      <c r="B151" s="137"/>
      <c r="C151" s="137"/>
      <c r="D151" s="137"/>
      <c r="E151" s="137"/>
      <c r="F151" s="137"/>
      <c r="G151" s="137"/>
      <c r="H151" s="137"/>
      <c r="I151" s="137"/>
      <c r="J151" s="137"/>
      <c r="K151" s="137"/>
      <c r="L151" s="137"/>
      <c r="M151" s="137"/>
      <c r="N151" s="137"/>
      <c r="O151" s="137"/>
      <c r="P151" s="137"/>
      <c r="Q151" s="137"/>
    </row>
    <row r="152" spans="2:17" x14ac:dyDescent="0.3">
      <c r="B152" s="137"/>
      <c r="C152" s="137"/>
      <c r="D152" s="137"/>
      <c r="E152" s="137"/>
      <c r="F152" s="137"/>
      <c r="G152" s="137"/>
      <c r="H152" s="137"/>
      <c r="I152" s="137"/>
      <c r="J152" s="137"/>
      <c r="K152" s="137"/>
      <c r="L152" s="137"/>
      <c r="M152" s="137"/>
      <c r="N152" s="137"/>
      <c r="O152" s="137"/>
      <c r="P152" s="137"/>
      <c r="Q152" s="137"/>
    </row>
    <row r="153" spans="2:17" x14ac:dyDescent="0.3">
      <c r="B153" s="137"/>
      <c r="C153" s="137"/>
      <c r="D153" s="137"/>
      <c r="E153" s="137"/>
      <c r="F153" s="137"/>
      <c r="G153" s="137"/>
      <c r="H153" s="137"/>
      <c r="I153" s="137"/>
      <c r="J153" s="137"/>
      <c r="K153" s="137"/>
      <c r="L153" s="137"/>
      <c r="M153" s="137"/>
      <c r="N153" s="137"/>
      <c r="O153" s="137"/>
      <c r="P153" s="137"/>
      <c r="Q153" s="137"/>
    </row>
    <row r="154" spans="2:17" x14ac:dyDescent="0.3">
      <c r="B154" s="137"/>
      <c r="C154" s="137"/>
      <c r="D154" s="137"/>
      <c r="E154" s="137"/>
      <c r="F154" s="137"/>
      <c r="G154" s="137"/>
      <c r="H154" s="137"/>
      <c r="I154" s="137"/>
      <c r="J154" s="137"/>
      <c r="K154" s="137"/>
      <c r="L154" s="137"/>
      <c r="M154" s="137"/>
      <c r="N154" s="137"/>
      <c r="O154" s="137"/>
      <c r="P154" s="137"/>
      <c r="Q154" s="137"/>
    </row>
    <row r="155" spans="2:17" x14ac:dyDescent="0.3">
      <c r="B155" s="137"/>
      <c r="C155" s="137"/>
      <c r="D155" s="137"/>
      <c r="E155" s="137"/>
      <c r="F155" s="137"/>
      <c r="G155" s="137"/>
      <c r="H155" s="137"/>
      <c r="I155" s="137"/>
      <c r="J155" s="137"/>
      <c r="K155" s="137"/>
      <c r="L155" s="137"/>
      <c r="M155" s="137"/>
      <c r="N155" s="137"/>
      <c r="O155" s="137"/>
      <c r="P155" s="137"/>
      <c r="Q155" s="137"/>
    </row>
    <row r="156" spans="2:17" x14ac:dyDescent="0.3">
      <c r="B156" s="137"/>
      <c r="C156" s="137"/>
      <c r="D156" s="137"/>
      <c r="E156" s="137"/>
      <c r="F156" s="137"/>
      <c r="G156" s="137"/>
      <c r="H156" s="137"/>
      <c r="I156" s="137"/>
      <c r="J156" s="137"/>
      <c r="K156" s="137"/>
      <c r="L156" s="137"/>
      <c r="M156" s="137"/>
      <c r="N156" s="137"/>
      <c r="O156" s="137"/>
      <c r="P156" s="137"/>
      <c r="Q156" s="137"/>
    </row>
    <row r="157" spans="2:17" x14ac:dyDescent="0.3">
      <c r="B157" s="137"/>
      <c r="C157" s="137"/>
      <c r="D157" s="137"/>
      <c r="E157" s="137"/>
      <c r="F157" s="137"/>
      <c r="G157" s="137"/>
      <c r="H157" s="137"/>
      <c r="I157" s="137"/>
      <c r="J157" s="137"/>
      <c r="K157" s="137"/>
      <c r="L157" s="137"/>
      <c r="M157" s="137"/>
      <c r="N157" s="137"/>
      <c r="O157" s="137"/>
      <c r="P157" s="137"/>
      <c r="Q157" s="137"/>
    </row>
    <row r="158" spans="2:17" x14ac:dyDescent="0.3">
      <c r="B158" s="137"/>
      <c r="C158" s="137"/>
      <c r="D158" s="137"/>
      <c r="E158" s="137"/>
      <c r="F158" s="137"/>
      <c r="G158" s="137"/>
      <c r="H158" s="137"/>
      <c r="I158" s="137"/>
      <c r="J158" s="137"/>
      <c r="K158" s="137"/>
      <c r="L158" s="137"/>
      <c r="M158" s="137"/>
      <c r="N158" s="137"/>
      <c r="O158" s="137"/>
      <c r="P158" s="137"/>
      <c r="Q158" s="137"/>
    </row>
    <row r="159" spans="2:17" x14ac:dyDescent="0.3">
      <c r="B159" s="137"/>
      <c r="C159" s="137"/>
      <c r="D159" s="137"/>
      <c r="E159" s="137"/>
      <c r="F159" s="137"/>
      <c r="G159" s="137"/>
      <c r="H159" s="137"/>
      <c r="I159" s="137"/>
      <c r="J159" s="137"/>
      <c r="K159" s="137"/>
      <c r="L159" s="137"/>
      <c r="M159" s="137"/>
      <c r="N159" s="137"/>
      <c r="O159" s="137"/>
      <c r="P159" s="137"/>
      <c r="Q159" s="137"/>
    </row>
    <row r="160" spans="2:17" x14ac:dyDescent="0.3">
      <c r="B160" s="137"/>
      <c r="C160" s="137"/>
      <c r="D160" s="137"/>
      <c r="E160" s="137"/>
      <c r="F160" s="137"/>
      <c r="G160" s="137"/>
      <c r="H160" s="137"/>
      <c r="I160" s="137"/>
      <c r="J160" s="137"/>
      <c r="K160" s="137"/>
      <c r="L160" s="137"/>
      <c r="M160" s="137"/>
      <c r="N160" s="137"/>
      <c r="O160" s="137"/>
      <c r="P160" s="137"/>
      <c r="Q160" s="137"/>
    </row>
    <row r="161" spans="2:17" x14ac:dyDescent="0.3">
      <c r="B161" s="137"/>
      <c r="C161" s="137"/>
      <c r="D161" s="137"/>
      <c r="E161" s="137"/>
      <c r="F161" s="137"/>
      <c r="G161" s="137"/>
      <c r="H161" s="137"/>
      <c r="I161" s="137"/>
      <c r="J161" s="137"/>
      <c r="K161" s="137"/>
      <c r="L161" s="137"/>
      <c r="M161" s="137"/>
      <c r="N161" s="137"/>
      <c r="O161" s="137"/>
      <c r="P161" s="137"/>
      <c r="Q161" s="137"/>
    </row>
    <row r="162" spans="2:17" x14ac:dyDescent="0.3">
      <c r="B162" s="137"/>
      <c r="C162" s="137"/>
      <c r="D162" s="137"/>
      <c r="E162" s="137"/>
      <c r="F162" s="137"/>
      <c r="G162" s="137"/>
      <c r="H162" s="137"/>
      <c r="I162" s="137"/>
      <c r="J162" s="137"/>
      <c r="K162" s="137"/>
      <c r="L162" s="137"/>
      <c r="M162" s="137"/>
      <c r="N162" s="137"/>
      <c r="O162" s="137"/>
      <c r="P162" s="137"/>
      <c r="Q162" s="137"/>
    </row>
    <row r="163" spans="2:17" x14ac:dyDescent="0.3">
      <c r="B163" s="137"/>
      <c r="C163" s="137"/>
      <c r="D163" s="137"/>
      <c r="E163" s="137"/>
      <c r="F163" s="137"/>
      <c r="G163" s="137"/>
      <c r="H163" s="137"/>
      <c r="I163" s="137"/>
      <c r="J163" s="137"/>
      <c r="K163" s="137"/>
      <c r="L163" s="137"/>
      <c r="M163" s="137"/>
      <c r="N163" s="137"/>
      <c r="O163" s="137"/>
      <c r="P163" s="137"/>
      <c r="Q163" s="137"/>
    </row>
    <row r="164" spans="2:17" x14ac:dyDescent="0.3">
      <c r="B164" s="137"/>
      <c r="C164" s="137"/>
      <c r="D164" s="137"/>
      <c r="E164" s="137"/>
      <c r="F164" s="137"/>
      <c r="G164" s="137"/>
      <c r="H164" s="137"/>
      <c r="I164" s="137"/>
      <c r="J164" s="137"/>
      <c r="K164" s="137"/>
      <c r="L164" s="137"/>
      <c r="M164" s="137"/>
      <c r="N164" s="137"/>
      <c r="O164" s="137"/>
      <c r="P164" s="137"/>
      <c r="Q164" s="137"/>
    </row>
    <row r="165" spans="2:17" x14ac:dyDescent="0.3">
      <c r="B165" s="137"/>
      <c r="C165" s="137"/>
      <c r="D165" s="137"/>
      <c r="E165" s="137"/>
      <c r="F165" s="137"/>
      <c r="G165" s="137"/>
      <c r="H165" s="137"/>
      <c r="I165" s="137"/>
      <c r="J165" s="137"/>
      <c r="K165" s="137"/>
      <c r="L165" s="137"/>
      <c r="M165" s="137"/>
      <c r="N165" s="137"/>
      <c r="O165" s="137"/>
      <c r="P165" s="137"/>
      <c r="Q165" s="137"/>
    </row>
    <row r="166" spans="2:17" x14ac:dyDescent="0.3">
      <c r="B166" s="137"/>
      <c r="C166" s="137"/>
      <c r="D166" s="137"/>
      <c r="E166" s="137"/>
      <c r="F166" s="137"/>
      <c r="G166" s="137"/>
      <c r="H166" s="137"/>
      <c r="I166" s="137"/>
      <c r="J166" s="137"/>
      <c r="K166" s="137"/>
      <c r="L166" s="137"/>
      <c r="M166" s="137"/>
      <c r="N166" s="137"/>
      <c r="O166" s="137"/>
      <c r="P166" s="137"/>
      <c r="Q166" s="137"/>
    </row>
    <row r="167" spans="2:17" x14ac:dyDescent="0.3">
      <c r="B167" s="137"/>
      <c r="C167" s="137"/>
      <c r="D167" s="137"/>
      <c r="E167" s="137"/>
      <c r="F167" s="137"/>
      <c r="G167" s="137"/>
      <c r="H167" s="137"/>
      <c r="I167" s="137"/>
      <c r="J167" s="137"/>
      <c r="K167" s="137"/>
      <c r="L167" s="137"/>
      <c r="M167" s="137"/>
      <c r="N167" s="137"/>
      <c r="O167" s="137"/>
      <c r="P167" s="137"/>
      <c r="Q167" s="137"/>
    </row>
    <row r="168" spans="2:17" x14ac:dyDescent="0.3">
      <c r="B168" s="137"/>
      <c r="C168" s="137"/>
      <c r="D168" s="137"/>
      <c r="E168" s="137"/>
      <c r="F168" s="137"/>
      <c r="G168" s="137"/>
      <c r="H168" s="137"/>
      <c r="I168" s="137"/>
      <c r="J168" s="137"/>
      <c r="K168" s="137"/>
      <c r="L168" s="137"/>
      <c r="M168" s="137"/>
      <c r="N168" s="137"/>
      <c r="O168" s="137"/>
      <c r="P168" s="137"/>
      <c r="Q168" s="137"/>
    </row>
    <row r="169" spans="2:17" x14ac:dyDescent="0.3">
      <c r="B169" s="137"/>
      <c r="C169" s="137"/>
      <c r="D169" s="137"/>
      <c r="E169" s="137"/>
      <c r="F169" s="137"/>
      <c r="G169" s="137"/>
      <c r="H169" s="137"/>
      <c r="I169" s="137"/>
      <c r="J169" s="137"/>
      <c r="K169" s="137"/>
      <c r="L169" s="137"/>
      <c r="M169" s="137"/>
      <c r="N169" s="137"/>
      <c r="O169" s="137"/>
      <c r="P169" s="137"/>
      <c r="Q169" s="137"/>
    </row>
    <row r="170" spans="2:17" x14ac:dyDescent="0.3">
      <c r="B170" s="137"/>
      <c r="C170" s="137"/>
      <c r="D170" s="137"/>
      <c r="E170" s="137"/>
      <c r="F170" s="137"/>
      <c r="G170" s="137"/>
      <c r="H170" s="137"/>
      <c r="I170" s="137"/>
      <c r="J170" s="137"/>
      <c r="K170" s="137"/>
      <c r="L170" s="137"/>
      <c r="M170" s="137"/>
      <c r="N170" s="137"/>
      <c r="O170" s="137"/>
      <c r="P170" s="137"/>
      <c r="Q170" s="137"/>
    </row>
    <row r="171" spans="2:17" x14ac:dyDescent="0.3">
      <c r="B171" s="137"/>
      <c r="C171" s="137"/>
      <c r="D171" s="137"/>
      <c r="E171" s="137"/>
      <c r="F171" s="137"/>
      <c r="G171" s="137"/>
      <c r="H171" s="137"/>
      <c r="I171" s="137"/>
      <c r="J171" s="137"/>
      <c r="K171" s="137"/>
      <c r="L171" s="137"/>
      <c r="M171" s="137"/>
      <c r="N171" s="137"/>
      <c r="O171" s="137"/>
      <c r="P171" s="137"/>
      <c r="Q171" s="137"/>
    </row>
    <row r="172" spans="2:17" x14ac:dyDescent="0.3">
      <c r="B172" s="137"/>
      <c r="C172" s="137"/>
      <c r="D172" s="137"/>
      <c r="E172" s="137"/>
      <c r="F172" s="137"/>
      <c r="G172" s="137"/>
      <c r="H172" s="137"/>
      <c r="I172" s="137"/>
      <c r="J172" s="137"/>
      <c r="K172" s="137"/>
      <c r="L172" s="137"/>
      <c r="M172" s="137"/>
      <c r="N172" s="137"/>
      <c r="O172" s="137"/>
      <c r="P172" s="137"/>
      <c r="Q172" s="137"/>
    </row>
    <row r="173" spans="2:17" x14ac:dyDescent="0.3">
      <c r="B173" s="137"/>
      <c r="C173" s="137"/>
      <c r="D173" s="137"/>
      <c r="E173" s="137"/>
      <c r="F173" s="137"/>
      <c r="G173" s="137"/>
      <c r="H173" s="137"/>
      <c r="I173" s="137"/>
      <c r="J173" s="137"/>
      <c r="K173" s="137"/>
      <c r="L173" s="137"/>
      <c r="M173" s="137"/>
      <c r="N173" s="137"/>
      <c r="O173" s="137"/>
      <c r="P173" s="137"/>
      <c r="Q173" s="137"/>
    </row>
    <row r="174" spans="2:17" x14ac:dyDescent="0.3">
      <c r="B174" s="137"/>
      <c r="C174" s="137"/>
      <c r="D174" s="137"/>
      <c r="E174" s="137"/>
      <c r="F174" s="137"/>
      <c r="G174" s="137"/>
      <c r="H174" s="137"/>
      <c r="I174" s="137"/>
      <c r="J174" s="137"/>
      <c r="K174" s="137"/>
      <c r="L174" s="137"/>
      <c r="M174" s="137"/>
      <c r="N174" s="137"/>
      <c r="O174" s="137"/>
      <c r="P174" s="137"/>
      <c r="Q174" s="137"/>
    </row>
    <row r="175" spans="2:17" x14ac:dyDescent="0.3">
      <c r="B175" s="137"/>
      <c r="C175" s="137"/>
      <c r="D175" s="137"/>
      <c r="E175" s="137"/>
      <c r="F175" s="137"/>
      <c r="G175" s="137"/>
      <c r="H175" s="137"/>
      <c r="I175" s="137"/>
      <c r="J175" s="137"/>
      <c r="K175" s="137"/>
      <c r="L175" s="137"/>
      <c r="M175" s="137"/>
      <c r="N175" s="137"/>
      <c r="O175" s="137"/>
      <c r="P175" s="137"/>
      <c r="Q175" s="137"/>
    </row>
    <row r="176" spans="2:17" x14ac:dyDescent="0.3">
      <c r="B176" s="137"/>
      <c r="C176" s="137"/>
      <c r="D176" s="137"/>
      <c r="E176" s="137"/>
      <c r="F176" s="137"/>
      <c r="G176" s="137"/>
      <c r="H176" s="137"/>
      <c r="I176" s="137"/>
      <c r="J176" s="137"/>
      <c r="K176" s="137"/>
      <c r="L176" s="137"/>
      <c r="M176" s="137"/>
      <c r="N176" s="137"/>
      <c r="O176" s="137"/>
      <c r="P176" s="137"/>
      <c r="Q176" s="137"/>
    </row>
    <row r="177" spans="2:17" x14ac:dyDescent="0.3">
      <c r="B177" s="137"/>
      <c r="C177" s="137"/>
      <c r="D177" s="137"/>
      <c r="E177" s="137"/>
      <c r="F177" s="137"/>
      <c r="G177" s="137"/>
      <c r="H177" s="137"/>
      <c r="I177" s="137"/>
      <c r="J177" s="137"/>
      <c r="K177" s="137"/>
      <c r="L177" s="137"/>
      <c r="M177" s="137"/>
      <c r="N177" s="137"/>
      <c r="O177" s="137"/>
      <c r="P177" s="137"/>
      <c r="Q177" s="137"/>
    </row>
    <row r="178" spans="2:17" x14ac:dyDescent="0.3">
      <c r="B178" s="137"/>
      <c r="C178" s="137"/>
      <c r="D178" s="137"/>
      <c r="E178" s="137"/>
      <c r="F178" s="137"/>
      <c r="G178" s="137"/>
      <c r="H178" s="137"/>
      <c r="I178" s="137"/>
      <c r="J178" s="137"/>
      <c r="K178" s="137"/>
      <c r="L178" s="137"/>
      <c r="M178" s="137"/>
      <c r="N178" s="137"/>
      <c r="O178" s="137"/>
      <c r="P178" s="137"/>
      <c r="Q178" s="137"/>
    </row>
    <row r="179" spans="2:17" x14ac:dyDescent="0.3">
      <c r="B179" s="137"/>
      <c r="C179" s="137"/>
      <c r="D179" s="137"/>
      <c r="E179" s="137"/>
      <c r="F179" s="137"/>
      <c r="G179" s="137"/>
      <c r="H179" s="137"/>
      <c r="I179" s="137"/>
      <c r="J179" s="137"/>
      <c r="K179" s="137"/>
      <c r="L179" s="137"/>
      <c r="M179" s="137"/>
      <c r="N179" s="137"/>
      <c r="O179" s="137"/>
      <c r="P179" s="137"/>
      <c r="Q179" s="137"/>
    </row>
    <row r="180" spans="2:17" x14ac:dyDescent="0.3">
      <c r="B180" s="137"/>
      <c r="C180" s="137"/>
      <c r="D180" s="137"/>
      <c r="E180" s="137"/>
      <c r="F180" s="137"/>
      <c r="G180" s="137"/>
      <c r="H180" s="137"/>
      <c r="I180" s="137"/>
      <c r="J180" s="137"/>
      <c r="K180" s="137"/>
      <c r="L180" s="137"/>
      <c r="M180" s="137"/>
      <c r="N180" s="137"/>
      <c r="O180" s="137"/>
      <c r="P180" s="137"/>
      <c r="Q180" s="137"/>
    </row>
    <row r="181" spans="2:17" x14ac:dyDescent="0.3">
      <c r="B181" s="137"/>
      <c r="C181" s="137"/>
      <c r="D181" s="137"/>
      <c r="E181" s="137"/>
      <c r="F181" s="137"/>
      <c r="G181" s="137"/>
      <c r="H181" s="137"/>
      <c r="I181" s="137"/>
      <c r="J181" s="137"/>
      <c r="K181" s="137"/>
      <c r="L181" s="137"/>
      <c r="M181" s="137"/>
      <c r="N181" s="137"/>
      <c r="O181" s="137"/>
      <c r="P181" s="137"/>
      <c r="Q181" s="137"/>
    </row>
    <row r="182" spans="2:17" x14ac:dyDescent="0.3">
      <c r="B182" s="137"/>
      <c r="C182" s="137"/>
      <c r="D182" s="137"/>
      <c r="E182" s="137"/>
      <c r="F182" s="137"/>
      <c r="G182" s="137"/>
      <c r="H182" s="137"/>
      <c r="I182" s="137"/>
      <c r="J182" s="137"/>
      <c r="K182" s="137"/>
      <c r="L182" s="137"/>
      <c r="M182" s="137"/>
      <c r="N182" s="137"/>
      <c r="O182" s="137"/>
      <c r="P182" s="137"/>
      <c r="Q182" s="137"/>
    </row>
    <row r="183" spans="2:17" x14ac:dyDescent="0.3">
      <c r="B183" s="137"/>
      <c r="C183" s="137"/>
      <c r="D183" s="137"/>
      <c r="E183" s="137"/>
      <c r="F183" s="137"/>
      <c r="G183" s="137"/>
      <c r="H183" s="137"/>
      <c r="I183" s="137"/>
      <c r="J183" s="137"/>
      <c r="K183" s="137"/>
      <c r="L183" s="137"/>
      <c r="M183" s="137"/>
      <c r="N183" s="137"/>
      <c r="O183" s="137"/>
      <c r="P183" s="137"/>
      <c r="Q183" s="137"/>
    </row>
    <row r="184" spans="2:17" x14ac:dyDescent="0.3">
      <c r="B184" s="137"/>
      <c r="C184" s="137"/>
      <c r="D184" s="137"/>
      <c r="E184" s="137"/>
      <c r="F184" s="137"/>
      <c r="G184" s="137"/>
      <c r="H184" s="137"/>
      <c r="I184" s="137"/>
      <c r="J184" s="137"/>
      <c r="K184" s="137"/>
      <c r="L184" s="137"/>
      <c r="M184" s="137"/>
      <c r="N184" s="137"/>
      <c r="O184" s="137"/>
      <c r="P184" s="137"/>
      <c r="Q184" s="137"/>
    </row>
    <row r="185" spans="2:17" x14ac:dyDescent="0.3">
      <c r="B185" s="137"/>
      <c r="C185" s="137"/>
      <c r="D185" s="137"/>
      <c r="E185" s="137"/>
      <c r="F185" s="137"/>
      <c r="G185" s="137"/>
      <c r="H185" s="137"/>
      <c r="I185" s="137"/>
      <c r="J185" s="137"/>
      <c r="K185" s="137"/>
      <c r="L185" s="137"/>
      <c r="M185" s="137"/>
      <c r="N185" s="137"/>
      <c r="O185" s="137"/>
      <c r="P185" s="137"/>
      <c r="Q185" s="137"/>
    </row>
    <row r="186" spans="2:17" x14ac:dyDescent="0.3">
      <c r="B186" s="137"/>
      <c r="C186" s="137"/>
      <c r="D186" s="137"/>
      <c r="E186" s="137"/>
      <c r="F186" s="137"/>
      <c r="G186" s="137"/>
      <c r="H186" s="137"/>
      <c r="I186" s="137"/>
      <c r="J186" s="137"/>
      <c r="K186" s="137"/>
      <c r="L186" s="137"/>
      <c r="M186" s="137"/>
      <c r="N186" s="137"/>
      <c r="O186" s="137"/>
      <c r="P186" s="137"/>
      <c r="Q186" s="137"/>
    </row>
    <row r="187" spans="2:17" x14ac:dyDescent="0.3">
      <c r="B187" s="137"/>
      <c r="C187" s="137"/>
      <c r="D187" s="137"/>
      <c r="E187" s="137"/>
      <c r="F187" s="137"/>
      <c r="G187" s="137"/>
      <c r="H187" s="137"/>
      <c r="I187" s="137"/>
      <c r="J187" s="137"/>
      <c r="K187" s="137"/>
      <c r="L187" s="137"/>
      <c r="M187" s="137"/>
      <c r="N187" s="137"/>
      <c r="O187" s="137"/>
      <c r="P187" s="137"/>
      <c r="Q187" s="137"/>
    </row>
    <row r="188" spans="2:17" x14ac:dyDescent="0.3">
      <c r="B188" s="137"/>
      <c r="C188" s="137"/>
      <c r="D188" s="137"/>
      <c r="E188" s="137"/>
      <c r="F188" s="137"/>
      <c r="G188" s="137"/>
      <c r="H188" s="137"/>
      <c r="I188" s="137"/>
      <c r="J188" s="137"/>
      <c r="K188" s="137"/>
      <c r="L188" s="137"/>
      <c r="M188" s="137"/>
      <c r="N188" s="137"/>
      <c r="O188" s="137"/>
      <c r="P188" s="137"/>
      <c r="Q188" s="137"/>
    </row>
    <row r="189" spans="2:17" x14ac:dyDescent="0.3">
      <c r="B189" s="137"/>
      <c r="C189" s="137"/>
      <c r="D189" s="137"/>
      <c r="E189" s="137"/>
      <c r="F189" s="137"/>
      <c r="G189" s="137"/>
      <c r="H189" s="137"/>
      <c r="I189" s="137"/>
      <c r="J189" s="137"/>
      <c r="K189" s="137"/>
      <c r="L189" s="137"/>
      <c r="M189" s="137"/>
      <c r="N189" s="137"/>
      <c r="O189" s="137"/>
      <c r="P189" s="137"/>
      <c r="Q189" s="137"/>
    </row>
    <row r="190" spans="2:17" x14ac:dyDescent="0.3">
      <c r="B190" s="137"/>
      <c r="C190" s="137"/>
      <c r="D190" s="137"/>
      <c r="E190" s="137"/>
      <c r="F190" s="137"/>
      <c r="G190" s="137"/>
      <c r="H190" s="137"/>
      <c r="I190" s="137"/>
      <c r="J190" s="137"/>
      <c r="K190" s="137"/>
      <c r="L190" s="137"/>
      <c r="M190" s="137"/>
      <c r="N190" s="137"/>
      <c r="O190" s="137"/>
      <c r="P190" s="137"/>
      <c r="Q190" s="137"/>
    </row>
    <row r="191" spans="2:17" x14ac:dyDescent="0.3">
      <c r="B191" s="137"/>
      <c r="C191" s="137"/>
      <c r="D191" s="137"/>
      <c r="E191" s="137"/>
      <c r="F191" s="137"/>
      <c r="G191" s="137"/>
      <c r="H191" s="137"/>
      <c r="I191" s="137"/>
      <c r="J191" s="137"/>
      <c r="K191" s="137"/>
      <c r="L191" s="137"/>
      <c r="M191" s="137"/>
      <c r="N191" s="137"/>
      <c r="O191" s="137"/>
      <c r="P191" s="137"/>
      <c r="Q191" s="137"/>
    </row>
    <row r="192" spans="2:17" x14ac:dyDescent="0.3">
      <c r="B192" s="137"/>
      <c r="C192" s="137"/>
      <c r="D192" s="137"/>
      <c r="E192" s="137"/>
      <c r="F192" s="137"/>
      <c r="G192" s="137"/>
      <c r="H192" s="137"/>
      <c r="I192" s="137"/>
      <c r="J192" s="137"/>
      <c r="K192" s="137"/>
      <c r="L192" s="137"/>
      <c r="M192" s="137"/>
      <c r="N192" s="137"/>
      <c r="O192" s="137"/>
      <c r="P192" s="137"/>
      <c r="Q192" s="137"/>
    </row>
    <row r="193" spans="2:17" x14ac:dyDescent="0.3">
      <c r="B193" s="137"/>
      <c r="C193" s="137"/>
      <c r="D193" s="137"/>
      <c r="E193" s="137"/>
      <c r="F193" s="137"/>
      <c r="G193" s="137"/>
      <c r="H193" s="137"/>
      <c r="I193" s="137"/>
      <c r="J193" s="137"/>
      <c r="K193" s="137"/>
      <c r="L193" s="137"/>
      <c r="M193" s="137"/>
      <c r="N193" s="137"/>
      <c r="O193" s="137"/>
      <c r="P193" s="137"/>
      <c r="Q193" s="137"/>
    </row>
    <row r="194" spans="2:17" x14ac:dyDescent="0.3">
      <c r="B194" s="137"/>
      <c r="C194" s="137"/>
      <c r="D194" s="137"/>
      <c r="E194" s="137"/>
      <c r="F194" s="137"/>
      <c r="G194" s="137"/>
      <c r="H194" s="137"/>
      <c r="I194" s="137"/>
      <c r="J194" s="137"/>
      <c r="K194" s="137"/>
      <c r="L194" s="137"/>
      <c r="M194" s="137"/>
      <c r="N194" s="137"/>
      <c r="O194" s="137"/>
      <c r="P194" s="137"/>
      <c r="Q194" s="137"/>
    </row>
    <row r="195" spans="2:17" x14ac:dyDescent="0.3">
      <c r="B195" s="137"/>
      <c r="C195" s="137"/>
      <c r="D195" s="137"/>
      <c r="E195" s="137"/>
      <c r="F195" s="137"/>
      <c r="G195" s="137"/>
      <c r="H195" s="137"/>
      <c r="I195" s="137"/>
      <c r="J195" s="137"/>
      <c r="K195" s="137"/>
      <c r="L195" s="137"/>
      <c r="M195" s="137"/>
      <c r="N195" s="137"/>
      <c r="O195" s="137"/>
      <c r="P195" s="137"/>
      <c r="Q195" s="137"/>
    </row>
    <row r="196" spans="2:17" x14ac:dyDescent="0.3">
      <c r="B196" s="137"/>
      <c r="C196" s="137"/>
      <c r="D196" s="137"/>
      <c r="E196" s="137"/>
      <c r="F196" s="137"/>
      <c r="G196" s="137"/>
      <c r="H196" s="137"/>
      <c r="I196" s="137"/>
      <c r="J196" s="137"/>
      <c r="K196" s="137"/>
      <c r="L196" s="137"/>
      <c r="M196" s="137"/>
      <c r="N196" s="137"/>
      <c r="O196" s="137"/>
      <c r="P196" s="137"/>
      <c r="Q196" s="137"/>
    </row>
    <row r="197" spans="2:17" x14ac:dyDescent="0.3">
      <c r="B197" s="137"/>
      <c r="C197" s="137"/>
      <c r="D197" s="137"/>
      <c r="E197" s="137"/>
      <c r="F197" s="137"/>
      <c r="G197" s="137"/>
      <c r="H197" s="137"/>
      <c r="I197" s="137"/>
      <c r="J197" s="137"/>
      <c r="K197" s="137"/>
      <c r="L197" s="137"/>
      <c r="M197" s="137"/>
      <c r="N197" s="137"/>
      <c r="O197" s="137"/>
      <c r="P197" s="137"/>
      <c r="Q197" s="137"/>
    </row>
    <row r="198" spans="2:17" x14ac:dyDescent="0.3">
      <c r="B198" s="137"/>
      <c r="C198" s="137"/>
      <c r="D198" s="137"/>
      <c r="E198" s="137"/>
      <c r="F198" s="137"/>
      <c r="G198" s="137"/>
      <c r="H198" s="137"/>
      <c r="I198" s="137"/>
      <c r="J198" s="137"/>
      <c r="K198" s="137"/>
      <c r="L198" s="137"/>
      <c r="M198" s="137"/>
      <c r="N198" s="137"/>
      <c r="O198" s="137"/>
      <c r="P198" s="137"/>
      <c r="Q198" s="137"/>
    </row>
    <row r="199" spans="2:17" x14ac:dyDescent="0.3">
      <c r="B199" s="137"/>
      <c r="C199" s="137"/>
      <c r="D199" s="137"/>
      <c r="E199" s="137"/>
      <c r="F199" s="137"/>
      <c r="G199" s="137"/>
      <c r="H199" s="137"/>
      <c r="I199" s="137"/>
      <c r="J199" s="137"/>
      <c r="K199" s="137"/>
      <c r="L199" s="137"/>
      <c r="M199" s="137"/>
      <c r="N199" s="137"/>
      <c r="O199" s="137"/>
      <c r="P199" s="137"/>
      <c r="Q199" s="137"/>
    </row>
    <row r="200" spans="2:17" x14ac:dyDescent="0.3">
      <c r="B200" s="137"/>
      <c r="C200" s="137"/>
      <c r="D200" s="137"/>
      <c r="E200" s="137"/>
      <c r="F200" s="137"/>
      <c r="G200" s="137"/>
      <c r="H200" s="137"/>
      <c r="I200" s="137"/>
      <c r="J200" s="137"/>
      <c r="K200" s="137"/>
      <c r="L200" s="137"/>
      <c r="M200" s="137"/>
      <c r="N200" s="137"/>
      <c r="O200" s="137"/>
      <c r="P200" s="137"/>
      <c r="Q200" s="137"/>
    </row>
    <row r="201" spans="2:17" x14ac:dyDescent="0.3">
      <c r="B201" s="137"/>
      <c r="C201" s="137"/>
      <c r="D201" s="137"/>
      <c r="E201" s="137"/>
      <c r="F201" s="137"/>
      <c r="G201" s="137"/>
      <c r="H201" s="137"/>
      <c r="I201" s="137"/>
      <c r="J201" s="137"/>
      <c r="K201" s="137"/>
      <c r="L201" s="137"/>
      <c r="M201" s="137"/>
      <c r="N201" s="137"/>
      <c r="O201" s="137"/>
      <c r="P201" s="137"/>
      <c r="Q201" s="137"/>
    </row>
    <row r="202" spans="2:17" x14ac:dyDescent="0.3">
      <c r="B202" s="137"/>
      <c r="C202" s="137"/>
      <c r="D202" s="137"/>
      <c r="E202" s="137"/>
      <c r="F202" s="137"/>
      <c r="G202" s="137"/>
      <c r="H202" s="137"/>
      <c r="I202" s="137"/>
      <c r="J202" s="137"/>
      <c r="K202" s="137"/>
      <c r="L202" s="137"/>
      <c r="M202" s="137"/>
      <c r="N202" s="137"/>
      <c r="O202" s="137"/>
      <c r="P202" s="137"/>
      <c r="Q202" s="137"/>
    </row>
    <row r="203" spans="2:17" x14ac:dyDescent="0.3">
      <c r="B203" s="137"/>
      <c r="C203" s="137"/>
      <c r="D203" s="137"/>
      <c r="E203" s="137"/>
      <c r="F203" s="137"/>
      <c r="G203" s="137"/>
      <c r="H203" s="137"/>
      <c r="I203" s="137"/>
      <c r="J203" s="137"/>
      <c r="K203" s="137"/>
      <c r="L203" s="137"/>
      <c r="M203" s="137"/>
      <c r="N203" s="137"/>
      <c r="O203" s="137"/>
      <c r="P203" s="137"/>
      <c r="Q203" s="137"/>
    </row>
    <row r="204" spans="2:17" x14ac:dyDescent="0.3">
      <c r="B204" s="137"/>
      <c r="C204" s="137"/>
      <c r="D204" s="137"/>
      <c r="E204" s="137"/>
      <c r="F204" s="137"/>
      <c r="G204" s="137"/>
      <c r="H204" s="137"/>
      <c r="I204" s="137"/>
      <c r="J204" s="137"/>
      <c r="K204" s="137"/>
      <c r="L204" s="137"/>
      <c r="M204" s="137"/>
      <c r="N204" s="137"/>
      <c r="O204" s="137"/>
      <c r="P204" s="137"/>
      <c r="Q204" s="137"/>
    </row>
    <row r="205" spans="2:17" x14ac:dyDescent="0.3">
      <c r="B205" s="137"/>
      <c r="C205" s="137"/>
      <c r="D205" s="137"/>
      <c r="E205" s="137"/>
      <c r="F205" s="137"/>
      <c r="G205" s="137"/>
      <c r="H205" s="137"/>
      <c r="I205" s="137"/>
      <c r="J205" s="137"/>
      <c r="K205" s="137"/>
      <c r="L205" s="137"/>
      <c r="M205" s="137"/>
      <c r="N205" s="137"/>
      <c r="O205" s="137"/>
      <c r="P205" s="137"/>
      <c r="Q205" s="137"/>
    </row>
    <row r="206" spans="2:17" x14ac:dyDescent="0.3">
      <c r="B206" s="137"/>
      <c r="C206" s="137"/>
      <c r="D206" s="137"/>
      <c r="E206" s="137"/>
      <c r="F206" s="137"/>
      <c r="G206" s="137"/>
      <c r="H206" s="137"/>
      <c r="I206" s="137"/>
      <c r="J206" s="137"/>
      <c r="K206" s="137"/>
      <c r="L206" s="137"/>
      <c r="M206" s="137"/>
      <c r="N206" s="137"/>
      <c r="O206" s="137"/>
      <c r="P206" s="137"/>
      <c r="Q206" s="137"/>
    </row>
    <row r="207" spans="2:17" x14ac:dyDescent="0.3">
      <c r="B207" s="137"/>
      <c r="C207" s="137"/>
      <c r="D207" s="137"/>
      <c r="E207" s="137"/>
      <c r="F207" s="137"/>
      <c r="G207" s="137"/>
      <c r="H207" s="137"/>
      <c r="I207" s="137"/>
      <c r="J207" s="137"/>
      <c r="K207" s="137"/>
      <c r="L207" s="137"/>
      <c r="M207" s="137"/>
      <c r="N207" s="137"/>
      <c r="O207" s="137"/>
      <c r="P207" s="137"/>
      <c r="Q207" s="137"/>
    </row>
    <row r="208" spans="2:17" x14ac:dyDescent="0.3">
      <c r="B208" s="137"/>
      <c r="C208" s="137"/>
      <c r="D208" s="137"/>
      <c r="E208" s="137"/>
      <c r="F208" s="137"/>
      <c r="G208" s="137"/>
      <c r="H208" s="137"/>
      <c r="I208" s="137"/>
      <c r="J208" s="137"/>
      <c r="K208" s="137"/>
      <c r="L208" s="137"/>
      <c r="M208" s="137"/>
      <c r="N208" s="137"/>
      <c r="O208" s="137"/>
      <c r="P208" s="137"/>
      <c r="Q208" s="137"/>
    </row>
    <row r="209" spans="2:17" x14ac:dyDescent="0.3">
      <c r="B209" s="137"/>
      <c r="C209" s="137"/>
      <c r="D209" s="137"/>
      <c r="E209" s="137"/>
      <c r="F209" s="137"/>
      <c r="G209" s="137"/>
      <c r="H209" s="137"/>
      <c r="I209" s="137"/>
      <c r="J209" s="137"/>
      <c r="K209" s="137"/>
      <c r="L209" s="137"/>
      <c r="M209" s="137"/>
      <c r="N209" s="137"/>
      <c r="O209" s="137"/>
      <c r="P209" s="137"/>
      <c r="Q209" s="137"/>
    </row>
    <row r="210" spans="2:17" x14ac:dyDescent="0.3">
      <c r="B210" s="137"/>
      <c r="C210" s="137"/>
      <c r="D210" s="137"/>
      <c r="E210" s="137"/>
      <c r="F210" s="137"/>
      <c r="G210" s="137"/>
      <c r="H210" s="137"/>
      <c r="I210" s="137"/>
      <c r="J210" s="137"/>
      <c r="K210" s="137"/>
      <c r="L210" s="137"/>
      <c r="M210" s="137"/>
      <c r="N210" s="137"/>
      <c r="O210" s="137"/>
      <c r="P210" s="137"/>
      <c r="Q210" s="137"/>
    </row>
    <row r="211" spans="2:17" x14ac:dyDescent="0.3">
      <c r="B211" s="137"/>
      <c r="C211" s="137"/>
      <c r="D211" s="137"/>
      <c r="E211" s="137"/>
      <c r="F211" s="137"/>
      <c r="G211" s="137"/>
      <c r="H211" s="137"/>
      <c r="I211" s="137"/>
      <c r="J211" s="137"/>
      <c r="K211" s="137"/>
      <c r="L211" s="137"/>
      <c r="M211" s="137"/>
      <c r="N211" s="137"/>
      <c r="O211" s="137"/>
      <c r="P211" s="137"/>
      <c r="Q211" s="137"/>
    </row>
    <row r="212" spans="2:17" x14ac:dyDescent="0.3">
      <c r="B212" s="137"/>
      <c r="C212" s="137"/>
      <c r="D212" s="137"/>
      <c r="E212" s="137"/>
      <c r="F212" s="137"/>
      <c r="G212" s="137"/>
      <c r="H212" s="137"/>
      <c r="I212" s="137"/>
      <c r="J212" s="137"/>
      <c r="K212" s="137"/>
      <c r="L212" s="137"/>
      <c r="M212" s="137"/>
      <c r="N212" s="137"/>
      <c r="O212" s="137"/>
      <c r="P212" s="137"/>
      <c r="Q212" s="137"/>
    </row>
    <row r="213" spans="2:17" x14ac:dyDescent="0.3">
      <c r="B213" s="137"/>
      <c r="C213" s="137"/>
      <c r="D213" s="137"/>
      <c r="E213" s="137"/>
      <c r="F213" s="137"/>
      <c r="G213" s="137"/>
      <c r="H213" s="137"/>
      <c r="I213" s="137"/>
      <c r="J213" s="137"/>
      <c r="K213" s="137"/>
      <c r="L213" s="137"/>
      <c r="M213" s="137"/>
      <c r="N213" s="137"/>
      <c r="O213" s="137"/>
      <c r="P213" s="137"/>
      <c r="Q213" s="137"/>
    </row>
    <row r="214" spans="2:17" x14ac:dyDescent="0.3">
      <c r="B214" s="137"/>
      <c r="C214" s="137"/>
      <c r="D214" s="137"/>
      <c r="E214" s="137"/>
      <c r="F214" s="137"/>
      <c r="G214" s="137"/>
      <c r="H214" s="137"/>
      <c r="I214" s="137"/>
      <c r="J214" s="137"/>
      <c r="K214" s="137"/>
      <c r="L214" s="137"/>
      <c r="M214" s="137"/>
      <c r="N214" s="137"/>
      <c r="O214" s="137"/>
      <c r="P214" s="137"/>
      <c r="Q214" s="137"/>
    </row>
    <row r="215" spans="2:17" x14ac:dyDescent="0.3">
      <c r="B215" s="137"/>
      <c r="C215" s="137"/>
      <c r="D215" s="137"/>
      <c r="E215" s="137"/>
      <c r="F215" s="137"/>
      <c r="G215" s="137"/>
      <c r="H215" s="137"/>
      <c r="I215" s="137"/>
      <c r="J215" s="137"/>
      <c r="K215" s="137"/>
      <c r="L215" s="137"/>
      <c r="M215" s="137"/>
      <c r="N215" s="137"/>
      <c r="O215" s="137"/>
      <c r="P215" s="137"/>
      <c r="Q215" s="137"/>
    </row>
    <row r="216" spans="2:17" x14ac:dyDescent="0.3">
      <c r="B216" s="137"/>
      <c r="C216" s="137"/>
      <c r="D216" s="137"/>
      <c r="E216" s="137"/>
      <c r="F216" s="137"/>
      <c r="G216" s="137"/>
      <c r="H216" s="137"/>
      <c r="I216" s="137"/>
      <c r="J216" s="137"/>
      <c r="K216" s="137"/>
      <c r="L216" s="137"/>
      <c r="M216" s="137"/>
      <c r="N216" s="137"/>
      <c r="O216" s="137"/>
      <c r="P216" s="137"/>
      <c r="Q216" s="137"/>
    </row>
    <row r="217" spans="2:17" x14ac:dyDescent="0.3">
      <c r="B217" s="137"/>
      <c r="C217" s="137"/>
      <c r="D217" s="137"/>
      <c r="E217" s="137"/>
      <c r="F217" s="137"/>
      <c r="G217" s="137"/>
      <c r="H217" s="137"/>
      <c r="I217" s="137"/>
      <c r="J217" s="137"/>
      <c r="K217" s="137"/>
      <c r="L217" s="137"/>
      <c r="M217" s="137"/>
      <c r="N217" s="137"/>
      <c r="O217" s="137"/>
      <c r="P217" s="137"/>
      <c r="Q217" s="137"/>
    </row>
    <row r="218" spans="2:17" x14ac:dyDescent="0.3">
      <c r="B218" s="137"/>
      <c r="C218" s="137"/>
      <c r="D218" s="137"/>
      <c r="E218" s="137"/>
      <c r="F218" s="137"/>
      <c r="G218" s="137"/>
      <c r="H218" s="137"/>
      <c r="I218" s="137"/>
      <c r="J218" s="137"/>
      <c r="K218" s="137"/>
      <c r="L218" s="137"/>
      <c r="M218" s="137"/>
      <c r="N218" s="137"/>
      <c r="O218" s="137"/>
      <c r="P218" s="137"/>
      <c r="Q218" s="137"/>
    </row>
    <row r="219" spans="2:17" x14ac:dyDescent="0.3">
      <c r="B219" s="137"/>
      <c r="C219" s="137"/>
      <c r="D219" s="137"/>
      <c r="E219" s="137"/>
      <c r="F219" s="137"/>
      <c r="G219" s="137"/>
      <c r="H219" s="137"/>
      <c r="I219" s="137"/>
      <c r="J219" s="137"/>
      <c r="K219" s="137"/>
      <c r="L219" s="137"/>
      <c r="M219" s="137"/>
      <c r="N219" s="137"/>
      <c r="O219" s="137"/>
      <c r="P219" s="137"/>
      <c r="Q219" s="137"/>
    </row>
    <row r="220" spans="2:17" x14ac:dyDescent="0.3">
      <c r="B220" s="137"/>
      <c r="C220" s="137"/>
      <c r="D220" s="137"/>
      <c r="E220" s="137"/>
      <c r="F220" s="137"/>
      <c r="G220" s="137"/>
      <c r="H220" s="137"/>
      <c r="I220" s="137"/>
      <c r="J220" s="137"/>
      <c r="K220" s="137"/>
      <c r="L220" s="137"/>
      <c r="M220" s="137"/>
      <c r="N220" s="137"/>
      <c r="O220" s="137"/>
      <c r="P220" s="137"/>
      <c r="Q220" s="137"/>
    </row>
    <row r="221" spans="2:17" x14ac:dyDescent="0.3">
      <c r="B221" s="137"/>
      <c r="C221" s="137"/>
      <c r="D221" s="137"/>
      <c r="E221" s="137"/>
      <c r="F221" s="137"/>
      <c r="G221" s="137"/>
      <c r="H221" s="137"/>
      <c r="I221" s="137"/>
      <c r="J221" s="137"/>
      <c r="K221" s="137"/>
      <c r="L221" s="137"/>
      <c r="M221" s="137"/>
      <c r="N221" s="137"/>
      <c r="O221" s="137"/>
      <c r="P221" s="137"/>
      <c r="Q221" s="137"/>
    </row>
    <row r="222" spans="2:17" x14ac:dyDescent="0.3">
      <c r="B222" s="137"/>
      <c r="C222" s="137"/>
      <c r="D222" s="137"/>
      <c r="E222" s="137"/>
      <c r="F222" s="137"/>
      <c r="G222" s="137"/>
      <c r="H222" s="137"/>
      <c r="I222" s="137"/>
      <c r="J222" s="137"/>
      <c r="K222" s="137"/>
      <c r="L222" s="137"/>
      <c r="M222" s="137"/>
      <c r="N222" s="137"/>
      <c r="O222" s="137"/>
      <c r="P222" s="137"/>
      <c r="Q222" s="137"/>
    </row>
    <row r="223" spans="2:17" x14ac:dyDescent="0.3">
      <c r="B223" s="137"/>
      <c r="C223" s="137"/>
      <c r="D223" s="137"/>
      <c r="E223" s="137"/>
      <c r="F223" s="137"/>
      <c r="G223" s="137"/>
      <c r="H223" s="137"/>
      <c r="I223" s="137"/>
      <c r="J223" s="137"/>
      <c r="K223" s="137"/>
      <c r="L223" s="137"/>
      <c r="M223" s="137"/>
      <c r="N223" s="137"/>
      <c r="O223" s="137"/>
      <c r="P223" s="137"/>
      <c r="Q223" s="137"/>
    </row>
    <row r="224" spans="2:17" x14ac:dyDescent="0.3">
      <c r="B224" s="137"/>
      <c r="C224" s="137"/>
      <c r="D224" s="137"/>
      <c r="E224" s="137"/>
      <c r="F224" s="137"/>
      <c r="G224" s="137"/>
      <c r="H224" s="137"/>
      <c r="I224" s="137"/>
      <c r="J224" s="137"/>
      <c r="K224" s="137"/>
      <c r="L224" s="137"/>
      <c r="M224" s="137"/>
      <c r="N224" s="137"/>
      <c r="O224" s="137"/>
      <c r="P224" s="137"/>
      <c r="Q224" s="137"/>
    </row>
    <row r="225" spans="2:17" x14ac:dyDescent="0.3">
      <c r="B225" s="137"/>
      <c r="C225" s="137"/>
      <c r="D225" s="137"/>
      <c r="E225" s="137"/>
      <c r="F225" s="137"/>
      <c r="G225" s="137"/>
      <c r="H225" s="137"/>
      <c r="I225" s="137"/>
      <c r="J225" s="137"/>
      <c r="K225" s="137"/>
      <c r="L225" s="137"/>
      <c r="M225" s="137"/>
      <c r="N225" s="137"/>
      <c r="O225" s="137"/>
      <c r="P225" s="137"/>
      <c r="Q225" s="137"/>
    </row>
    <row r="226" spans="2:17" x14ac:dyDescent="0.3">
      <c r="B226" s="137"/>
      <c r="C226" s="137"/>
      <c r="D226" s="137"/>
      <c r="E226" s="137"/>
      <c r="F226" s="137"/>
      <c r="G226" s="137"/>
      <c r="H226" s="137"/>
      <c r="I226" s="137"/>
      <c r="J226" s="137"/>
      <c r="K226" s="137"/>
      <c r="L226" s="137"/>
      <c r="M226" s="137"/>
      <c r="N226" s="137"/>
      <c r="O226" s="137"/>
      <c r="P226" s="137"/>
      <c r="Q226" s="137"/>
    </row>
    <row r="227" spans="2:17" x14ac:dyDescent="0.3">
      <c r="B227" s="137"/>
      <c r="C227" s="137"/>
      <c r="D227" s="137"/>
      <c r="E227" s="137"/>
      <c r="F227" s="137"/>
      <c r="G227" s="137"/>
      <c r="H227" s="137"/>
      <c r="I227" s="137"/>
      <c r="J227" s="137"/>
      <c r="K227" s="137"/>
      <c r="L227" s="137"/>
      <c r="M227" s="137"/>
      <c r="N227" s="137"/>
      <c r="O227" s="137"/>
      <c r="P227" s="137"/>
      <c r="Q227" s="137"/>
    </row>
    <row r="228" spans="2:17" x14ac:dyDescent="0.3">
      <c r="B228" s="137"/>
      <c r="C228" s="137"/>
      <c r="D228" s="137"/>
      <c r="E228" s="137"/>
      <c r="F228" s="137"/>
      <c r="G228" s="137"/>
      <c r="H228" s="137"/>
      <c r="I228" s="137"/>
      <c r="J228" s="137"/>
      <c r="K228" s="137"/>
      <c r="L228" s="137"/>
      <c r="M228" s="137"/>
      <c r="N228" s="137"/>
      <c r="O228" s="137"/>
      <c r="P228" s="137"/>
      <c r="Q228" s="137"/>
    </row>
    <row r="229" spans="2:17" x14ac:dyDescent="0.3">
      <c r="B229" s="137"/>
      <c r="C229" s="137"/>
      <c r="D229" s="137"/>
      <c r="E229" s="137"/>
      <c r="F229" s="137"/>
      <c r="G229" s="137"/>
      <c r="H229" s="137"/>
      <c r="I229" s="137"/>
      <c r="J229" s="137"/>
      <c r="K229" s="137"/>
      <c r="L229" s="137"/>
      <c r="M229" s="137"/>
      <c r="N229" s="137"/>
      <c r="O229" s="137"/>
      <c r="P229" s="137"/>
      <c r="Q229" s="137"/>
    </row>
    <row r="230" spans="2:17" x14ac:dyDescent="0.3">
      <c r="B230" s="137"/>
      <c r="C230" s="137"/>
      <c r="D230" s="137"/>
      <c r="E230" s="137"/>
      <c r="F230" s="137"/>
      <c r="G230" s="137"/>
      <c r="H230" s="137"/>
      <c r="I230" s="137"/>
      <c r="J230" s="137"/>
      <c r="K230" s="137"/>
      <c r="L230" s="137"/>
      <c r="M230" s="137"/>
      <c r="N230" s="137"/>
      <c r="O230" s="137"/>
      <c r="P230" s="137"/>
      <c r="Q230" s="137"/>
    </row>
    <row r="231" spans="2:17" x14ac:dyDescent="0.3">
      <c r="B231" s="137"/>
      <c r="C231" s="137"/>
      <c r="D231" s="137"/>
      <c r="E231" s="137"/>
      <c r="F231" s="137"/>
      <c r="G231" s="137"/>
      <c r="H231" s="137"/>
      <c r="I231" s="137"/>
      <c r="J231" s="137"/>
      <c r="K231" s="137"/>
      <c r="L231" s="137"/>
      <c r="M231" s="137"/>
      <c r="N231" s="137"/>
      <c r="O231" s="137"/>
      <c r="P231" s="137"/>
      <c r="Q231" s="137"/>
    </row>
    <row r="232" spans="2:17" x14ac:dyDescent="0.3">
      <c r="B232" s="137"/>
      <c r="C232" s="137"/>
      <c r="D232" s="137"/>
      <c r="E232" s="137"/>
      <c r="F232" s="137"/>
      <c r="G232" s="137"/>
      <c r="H232" s="137"/>
      <c r="I232" s="137"/>
      <c r="J232" s="137"/>
      <c r="K232" s="137"/>
      <c r="L232" s="137"/>
      <c r="M232" s="137"/>
      <c r="N232" s="137"/>
      <c r="O232" s="137"/>
      <c r="P232" s="137"/>
      <c r="Q232" s="137"/>
    </row>
    <row r="233" spans="2:17" x14ac:dyDescent="0.3">
      <c r="B233" s="137"/>
      <c r="C233" s="137"/>
      <c r="D233" s="137"/>
      <c r="E233" s="137"/>
      <c r="F233" s="137"/>
      <c r="G233" s="137"/>
      <c r="H233" s="137"/>
      <c r="I233" s="137"/>
      <c r="J233" s="137"/>
      <c r="K233" s="137"/>
      <c r="L233" s="137"/>
      <c r="M233" s="137"/>
      <c r="N233" s="137"/>
      <c r="O233" s="137"/>
      <c r="P233" s="137"/>
      <c r="Q233" s="137"/>
    </row>
    <row r="234" spans="2:17" x14ac:dyDescent="0.3">
      <c r="B234" s="137"/>
      <c r="C234" s="137"/>
      <c r="D234" s="137"/>
      <c r="E234" s="137"/>
      <c r="F234" s="137"/>
      <c r="G234" s="137"/>
      <c r="H234" s="137"/>
      <c r="I234" s="137"/>
      <c r="J234" s="137"/>
      <c r="K234" s="137"/>
      <c r="L234" s="137"/>
      <c r="M234" s="137"/>
      <c r="N234" s="137"/>
      <c r="O234" s="137"/>
      <c r="P234" s="137"/>
      <c r="Q234" s="137"/>
    </row>
    <row r="235" spans="2:17" x14ac:dyDescent="0.3">
      <c r="B235" s="137"/>
      <c r="C235" s="137"/>
      <c r="D235" s="137"/>
      <c r="E235" s="137"/>
      <c r="F235" s="137"/>
      <c r="G235" s="137"/>
      <c r="H235" s="137"/>
      <c r="I235" s="137"/>
      <c r="J235" s="137"/>
      <c r="K235" s="137"/>
      <c r="L235" s="137"/>
      <c r="M235" s="137"/>
      <c r="N235" s="137"/>
      <c r="O235" s="137"/>
      <c r="P235" s="137"/>
      <c r="Q235" s="137"/>
    </row>
    <row r="236" spans="2:17" x14ac:dyDescent="0.3">
      <c r="B236" s="137"/>
      <c r="C236" s="137"/>
      <c r="D236" s="137"/>
      <c r="E236" s="137"/>
      <c r="F236" s="137"/>
      <c r="G236" s="137"/>
      <c r="H236" s="137"/>
      <c r="I236" s="137"/>
      <c r="J236" s="137"/>
      <c r="K236" s="137"/>
      <c r="L236" s="137"/>
      <c r="M236" s="137"/>
      <c r="N236" s="137"/>
      <c r="O236" s="137"/>
      <c r="P236" s="137"/>
      <c r="Q236" s="137"/>
    </row>
    <row r="237" spans="2:17" x14ac:dyDescent="0.3">
      <c r="B237" s="137"/>
      <c r="C237" s="137"/>
      <c r="D237" s="137"/>
      <c r="E237" s="137"/>
      <c r="F237" s="137"/>
      <c r="G237" s="137"/>
      <c r="H237" s="137"/>
      <c r="I237" s="137"/>
      <c r="J237" s="137"/>
      <c r="K237" s="137"/>
      <c r="L237" s="137"/>
      <c r="M237" s="137"/>
      <c r="N237" s="137"/>
      <c r="O237" s="137"/>
      <c r="P237" s="137"/>
      <c r="Q237" s="137"/>
    </row>
    <row r="238" spans="2:17" x14ac:dyDescent="0.3">
      <c r="B238" s="137"/>
      <c r="C238" s="137"/>
      <c r="D238" s="137"/>
      <c r="E238" s="137"/>
      <c r="F238" s="137"/>
      <c r="G238" s="137"/>
      <c r="H238" s="137"/>
      <c r="I238" s="137"/>
      <c r="J238" s="137"/>
      <c r="K238" s="137"/>
      <c r="L238" s="137"/>
      <c r="M238" s="137"/>
      <c r="N238" s="137"/>
      <c r="O238" s="137"/>
      <c r="P238" s="137"/>
      <c r="Q238" s="137"/>
    </row>
    <row r="239" spans="2:17" x14ac:dyDescent="0.3">
      <c r="B239" s="137"/>
      <c r="C239" s="137"/>
      <c r="D239" s="137"/>
      <c r="E239" s="137"/>
      <c r="F239" s="137"/>
      <c r="G239" s="137"/>
      <c r="H239" s="137"/>
      <c r="I239" s="137"/>
      <c r="J239" s="137"/>
      <c r="K239" s="137"/>
      <c r="L239" s="137"/>
      <c r="M239" s="137"/>
      <c r="N239" s="137"/>
      <c r="O239" s="137"/>
      <c r="P239" s="137"/>
      <c r="Q239" s="137"/>
    </row>
    <row r="240" spans="2:17" x14ac:dyDescent="0.3">
      <c r="B240" s="137"/>
      <c r="C240" s="137"/>
      <c r="D240" s="137"/>
      <c r="E240" s="137"/>
      <c r="F240" s="137"/>
      <c r="G240" s="137"/>
      <c r="H240" s="137"/>
      <c r="I240" s="137"/>
      <c r="J240" s="137"/>
      <c r="K240" s="137"/>
      <c r="L240" s="137"/>
      <c r="M240" s="137"/>
      <c r="N240" s="137"/>
      <c r="O240" s="137"/>
      <c r="P240" s="137"/>
      <c r="Q240" s="137"/>
    </row>
    <row r="241" spans="2:17" x14ac:dyDescent="0.3">
      <c r="B241" s="137"/>
      <c r="C241" s="137"/>
      <c r="D241" s="137"/>
      <c r="E241" s="137"/>
      <c r="F241" s="137"/>
      <c r="G241" s="137"/>
      <c r="H241" s="137"/>
      <c r="I241" s="137"/>
      <c r="J241" s="137"/>
      <c r="K241" s="137"/>
      <c r="L241" s="137"/>
      <c r="M241" s="137"/>
      <c r="N241" s="137"/>
      <c r="O241" s="137"/>
      <c r="P241" s="137"/>
      <c r="Q241" s="137"/>
    </row>
    <row r="242" spans="2:17" x14ac:dyDescent="0.3">
      <c r="B242" s="137"/>
      <c r="C242" s="137"/>
      <c r="D242" s="137"/>
      <c r="E242" s="137"/>
      <c r="F242" s="137"/>
      <c r="G242" s="137"/>
      <c r="H242" s="137"/>
      <c r="I242" s="137"/>
      <c r="J242" s="137"/>
      <c r="K242" s="137"/>
      <c r="L242" s="137"/>
      <c r="M242" s="137"/>
      <c r="N242" s="137"/>
      <c r="O242" s="137"/>
      <c r="P242" s="137"/>
      <c r="Q242" s="137"/>
    </row>
    <row r="243" spans="2:17" x14ac:dyDescent="0.3">
      <c r="B243" s="137"/>
      <c r="C243" s="137"/>
      <c r="D243" s="137"/>
      <c r="E243" s="137"/>
      <c r="F243" s="137"/>
      <c r="G243" s="137"/>
      <c r="H243" s="137"/>
      <c r="I243" s="137"/>
      <c r="J243" s="137"/>
      <c r="K243" s="137"/>
      <c r="L243" s="137"/>
      <c r="M243" s="137"/>
      <c r="N243" s="137"/>
      <c r="O243" s="137"/>
      <c r="P243" s="137"/>
      <c r="Q243" s="137"/>
    </row>
    <row r="244" spans="2:17" x14ac:dyDescent="0.3">
      <c r="B244" s="137"/>
      <c r="C244" s="137"/>
      <c r="D244" s="137"/>
      <c r="E244" s="137"/>
      <c r="F244" s="137"/>
      <c r="G244" s="137"/>
      <c r="H244" s="137"/>
      <c r="I244" s="137"/>
      <c r="J244" s="137"/>
      <c r="K244" s="137"/>
      <c r="L244" s="137"/>
      <c r="M244" s="137"/>
      <c r="N244" s="137"/>
      <c r="O244" s="137"/>
      <c r="P244" s="137"/>
      <c r="Q244" s="137"/>
    </row>
    <row r="245" spans="2:17" x14ac:dyDescent="0.3">
      <c r="B245" s="137"/>
      <c r="C245" s="137"/>
      <c r="D245" s="137"/>
      <c r="E245" s="137"/>
      <c r="F245" s="137"/>
      <c r="G245" s="137"/>
      <c r="H245" s="137"/>
      <c r="I245" s="137"/>
      <c r="J245" s="137"/>
      <c r="K245" s="137"/>
      <c r="L245" s="137"/>
      <c r="M245" s="137"/>
      <c r="N245" s="137"/>
      <c r="O245" s="137"/>
      <c r="P245" s="137"/>
      <c r="Q245" s="137"/>
    </row>
    <row r="246" spans="2:17" x14ac:dyDescent="0.3">
      <c r="B246" s="137"/>
      <c r="C246" s="137"/>
      <c r="D246" s="137"/>
      <c r="E246" s="137"/>
      <c r="F246" s="137"/>
      <c r="G246" s="137"/>
      <c r="H246" s="137"/>
      <c r="I246" s="137"/>
      <c r="J246" s="137"/>
      <c r="K246" s="137"/>
      <c r="L246" s="137"/>
      <c r="M246" s="137"/>
      <c r="N246" s="137"/>
      <c r="O246" s="137"/>
      <c r="P246" s="137"/>
      <c r="Q246" s="137"/>
    </row>
    <row r="247" spans="2:17" x14ac:dyDescent="0.3">
      <c r="B247" s="137"/>
      <c r="C247" s="137"/>
      <c r="D247" s="137"/>
      <c r="E247" s="137"/>
      <c r="F247" s="137"/>
      <c r="G247" s="137"/>
      <c r="H247" s="137"/>
      <c r="I247" s="137"/>
      <c r="J247" s="137"/>
      <c r="K247" s="137"/>
      <c r="L247" s="137"/>
      <c r="M247" s="137"/>
      <c r="N247" s="137"/>
      <c r="O247" s="137"/>
      <c r="P247" s="137"/>
      <c r="Q247" s="137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>
    <tabColor indexed="48"/>
    <outlinePr applyStyles="1" summaryBelow="0"/>
    <pageSetUpPr fitToPage="1"/>
  </sheetPr>
  <dimension ref="A2:S248"/>
  <sheetViews>
    <sheetView workbookViewId="0">
      <selection activeCell="A2" sqref="A2:D2"/>
    </sheetView>
  </sheetViews>
  <sheetFormatPr defaultColWidth="9.1796875" defaultRowHeight="13" outlineLevelRow="1" x14ac:dyDescent="0.3"/>
  <cols>
    <col min="1" max="1" width="75.54296875" style="150" bestFit="1" customWidth="1"/>
    <col min="2" max="2" width="18" style="150" customWidth="1"/>
    <col min="3" max="3" width="19.81640625" style="150" customWidth="1"/>
    <col min="4" max="4" width="11.453125" style="150" bestFit="1" customWidth="1"/>
    <col min="5" max="16384" width="9.1796875" style="150"/>
  </cols>
  <sheetData>
    <row r="2" spans="1:19" ht="18.75" customHeight="1" x14ac:dyDescent="0.45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31.08.2024</v>
      </c>
      <c r="B2" s="3"/>
      <c r="C2" s="3"/>
      <c r="D2" s="3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</row>
    <row r="3" spans="1:19" ht="18.5" x14ac:dyDescent="0.45">
      <c r="A3" s="1" t="s">
        <v>90</v>
      </c>
      <c r="B3" s="1"/>
      <c r="C3" s="1"/>
      <c r="D3" s="1"/>
    </row>
    <row r="4" spans="1:19" x14ac:dyDescent="0.3"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</row>
    <row r="5" spans="1:19" s="140" customFormat="1" x14ac:dyDescent="0.3">
      <c r="D5" s="140" t="str">
        <f>VALVAL</f>
        <v>млрд. одиниць</v>
      </c>
    </row>
    <row r="6" spans="1:19" s="111" customFormat="1" x14ac:dyDescent="0.25">
      <c r="A6" s="178"/>
      <c r="B6" s="12" t="s">
        <v>170</v>
      </c>
      <c r="C6" s="12" t="s">
        <v>173</v>
      </c>
      <c r="D6" s="12" t="s">
        <v>195</v>
      </c>
    </row>
    <row r="7" spans="1:19" s="253" customFormat="1" ht="15.5" x14ac:dyDescent="0.25">
      <c r="A7" s="158" t="s">
        <v>155</v>
      </c>
      <c r="B7" s="194">
        <f>SUM(B$8+ B$9)</f>
        <v>154.68978262837999</v>
      </c>
      <c r="C7" s="194">
        <f>SUM(C$8+ C$9)</f>
        <v>6371.6876154330603</v>
      </c>
      <c r="D7" s="174">
        <f>SUM(D$8+ D$9)</f>
        <v>1</v>
      </c>
    </row>
    <row r="8" spans="1:19" s="160" customFormat="1" ht="14" x14ac:dyDescent="0.25">
      <c r="A8" s="114" t="str">
        <f>SRATE_M!A7</f>
        <v>Борг, по якому сплата відсотків здійснюється за плаваючими процентними ставками</v>
      </c>
      <c r="B8" s="68">
        <f>SRATE_M!B7</f>
        <v>50.257140131619998</v>
      </c>
      <c r="C8" s="68">
        <f>SRATE_M!C7</f>
        <v>2070.0966277370298</v>
      </c>
      <c r="D8" s="161">
        <f>SRATE_M!D7</f>
        <v>0.32489000000000001</v>
      </c>
    </row>
    <row r="9" spans="1:19" s="160" customFormat="1" ht="14" x14ac:dyDescent="0.25">
      <c r="A9" s="114" t="str">
        <f>SRATE_M!A8</f>
        <v>Борг, по якому сплата відсотків здійснюється за фіксованими процентними ставками</v>
      </c>
      <c r="B9" s="68">
        <f>SRATE_M!B8</f>
        <v>104.43264249676</v>
      </c>
      <c r="C9" s="68">
        <f>SRATE_M!C8</f>
        <v>4301.5909876960304</v>
      </c>
      <c r="D9" s="161">
        <f>SRATE_M!D8</f>
        <v>0.67510999999999999</v>
      </c>
    </row>
    <row r="10" spans="1:19" x14ac:dyDescent="0.3">
      <c r="B10" s="137"/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</row>
    <row r="11" spans="1:19" x14ac:dyDescent="0.3">
      <c r="A11" s="182" t="s">
        <v>165</v>
      </c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</row>
    <row r="12" spans="1:19" x14ac:dyDescent="0.3">
      <c r="B12" s="137"/>
      <c r="C12" s="137"/>
      <c r="D12" s="140" t="str">
        <f>VALVAL</f>
        <v>млрд. одиниць</v>
      </c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</row>
    <row r="13" spans="1:19" s="215" customFormat="1" x14ac:dyDescent="0.3">
      <c r="A13" s="126"/>
      <c r="B13" s="12" t="s">
        <v>170</v>
      </c>
      <c r="C13" s="12" t="s">
        <v>173</v>
      </c>
      <c r="D13" s="12" t="s">
        <v>195</v>
      </c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</row>
    <row r="14" spans="1:19" s="108" customFormat="1" ht="14.5" x14ac:dyDescent="0.35">
      <c r="A14" s="72" t="s">
        <v>155</v>
      </c>
      <c r="B14" s="116">
        <f>B$15+B$18</f>
        <v>154.68978262838002</v>
      </c>
      <c r="C14" s="116">
        <f>C$15+C$18</f>
        <v>6371.6876154330603</v>
      </c>
      <c r="D14" s="92">
        <f>D$15+D$18</f>
        <v>1</v>
      </c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</row>
    <row r="15" spans="1:19" s="255" customFormat="1" ht="14.5" x14ac:dyDescent="0.35">
      <c r="A15" s="103" t="s">
        <v>68</v>
      </c>
      <c r="B15" s="162">
        <f>SUM(B$16:B$17)</f>
        <v>147.58083686668002</v>
      </c>
      <c r="C15" s="162">
        <f>SUM(C$16:C$17)</f>
        <v>6078.8694286145201</v>
      </c>
      <c r="D15" s="146">
        <f>SUM(D$16:D$17)</f>
        <v>0.95404400000000011</v>
      </c>
      <c r="E15" s="247"/>
      <c r="F15" s="247"/>
      <c r="G15" s="247"/>
      <c r="H15" s="247"/>
      <c r="I15" s="247"/>
      <c r="J15" s="247"/>
      <c r="K15" s="247"/>
      <c r="L15" s="247"/>
      <c r="M15" s="247"/>
      <c r="N15" s="247"/>
      <c r="O15" s="247"/>
      <c r="P15" s="247"/>
      <c r="Q15" s="247"/>
    </row>
    <row r="16" spans="1:19" s="28" customFormat="1" outlineLevel="1" x14ac:dyDescent="0.3">
      <c r="A16" s="66" t="s">
        <v>48</v>
      </c>
      <c r="B16" s="206">
        <v>45.640727825760003</v>
      </c>
      <c r="C16" s="206">
        <v>1879.9461432171499</v>
      </c>
      <c r="D16" s="35">
        <v>0.295047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1:17" s="28" customFormat="1" outlineLevel="1" x14ac:dyDescent="0.3">
      <c r="A17" s="66" t="s">
        <v>110</v>
      </c>
      <c r="B17" s="206">
        <v>101.94010904092001</v>
      </c>
      <c r="C17" s="206">
        <v>4198.9232853973699</v>
      </c>
      <c r="D17" s="35">
        <v>0.65899700000000005</v>
      </c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</row>
    <row r="18" spans="1:17" s="255" customFormat="1" ht="14.5" x14ac:dyDescent="0.35">
      <c r="A18" s="103" t="s">
        <v>14</v>
      </c>
      <c r="B18" s="162">
        <f>SUM(B$19:B$20)</f>
        <v>7.1089457616999994</v>
      </c>
      <c r="C18" s="162">
        <f>SUM(C$19:C$20)</f>
        <v>292.81818681853997</v>
      </c>
      <c r="D18" s="146">
        <f>SUM(D$19:D$20)</f>
        <v>4.5955999999999997E-2</v>
      </c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7"/>
      <c r="Q18" s="247"/>
    </row>
    <row r="19" spans="1:17" s="28" customFormat="1" outlineLevel="1" x14ac:dyDescent="0.3">
      <c r="A19" s="66" t="s">
        <v>48</v>
      </c>
      <c r="B19" s="206">
        <v>4.61641230586</v>
      </c>
      <c r="C19" s="206">
        <v>190.15048451988</v>
      </c>
      <c r="D19" s="35">
        <v>2.9843000000000001E-2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</row>
    <row r="20" spans="1:17" s="28" customFormat="1" outlineLevel="1" x14ac:dyDescent="0.3">
      <c r="A20" s="66" t="s">
        <v>110</v>
      </c>
      <c r="B20" s="206">
        <v>2.4925334558399999</v>
      </c>
      <c r="C20" s="206">
        <v>102.66770229866</v>
      </c>
      <c r="D20" s="35">
        <v>1.6112999999999999E-2</v>
      </c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</row>
    <row r="21" spans="1:17" x14ac:dyDescent="0.3">
      <c r="B21" s="173"/>
      <c r="C21" s="173"/>
      <c r="D21" s="20"/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</row>
    <row r="22" spans="1:17" x14ac:dyDescent="0.3">
      <c r="B22" s="173"/>
      <c r="C22" s="173"/>
      <c r="D22" s="20"/>
      <c r="E22" s="137"/>
      <c r="F22" s="137"/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37"/>
    </row>
    <row r="23" spans="1:17" x14ac:dyDescent="0.3">
      <c r="B23" s="173"/>
      <c r="C23" s="173"/>
      <c r="D23" s="20"/>
      <c r="E23" s="137"/>
      <c r="F23" s="137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</row>
    <row r="24" spans="1:17" x14ac:dyDescent="0.3">
      <c r="B24" s="173"/>
      <c r="C24" s="173"/>
      <c r="D24" s="20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</row>
    <row r="25" spans="1:17" x14ac:dyDescent="0.3">
      <c r="B25" s="173"/>
      <c r="C25" s="173"/>
      <c r="D25" s="20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</row>
    <row r="26" spans="1:17" x14ac:dyDescent="0.3">
      <c r="B26" s="173"/>
      <c r="C26" s="173"/>
      <c r="D26" s="20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</row>
    <row r="27" spans="1:17" x14ac:dyDescent="0.3">
      <c r="B27" s="173"/>
      <c r="C27" s="173"/>
      <c r="D27" s="20"/>
      <c r="E27" s="137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7"/>
    </row>
    <row r="28" spans="1:17" x14ac:dyDescent="0.3">
      <c r="B28" s="173"/>
      <c r="C28" s="173"/>
      <c r="D28" s="20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</row>
    <row r="29" spans="1:17" x14ac:dyDescent="0.3">
      <c r="B29" s="173"/>
      <c r="C29" s="173"/>
      <c r="D29" s="20"/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</row>
    <row r="30" spans="1:17" x14ac:dyDescent="0.3">
      <c r="B30" s="173"/>
      <c r="C30" s="173"/>
      <c r="D30" s="20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</row>
    <row r="31" spans="1:17" x14ac:dyDescent="0.3">
      <c r="B31" s="173"/>
      <c r="C31" s="173"/>
      <c r="D31" s="20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</row>
    <row r="32" spans="1:17" x14ac:dyDescent="0.3">
      <c r="B32" s="173"/>
      <c r="C32" s="173"/>
      <c r="D32" s="20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</row>
    <row r="33" spans="2:17" x14ac:dyDescent="0.3">
      <c r="B33" s="173"/>
      <c r="C33" s="173"/>
      <c r="D33" s="20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</row>
    <row r="34" spans="2:17" x14ac:dyDescent="0.3">
      <c r="B34" s="173"/>
      <c r="C34" s="173"/>
      <c r="D34" s="20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</row>
    <row r="35" spans="2:17" x14ac:dyDescent="0.3">
      <c r="B35" s="173"/>
      <c r="C35" s="173"/>
      <c r="D35" s="20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</row>
    <row r="36" spans="2:17" x14ac:dyDescent="0.3">
      <c r="B36" s="173"/>
      <c r="C36" s="173"/>
      <c r="D36" s="20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</row>
    <row r="37" spans="2:17" x14ac:dyDescent="0.3">
      <c r="B37" s="173"/>
      <c r="C37" s="173"/>
      <c r="D37" s="20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</row>
    <row r="38" spans="2:17" x14ac:dyDescent="0.3">
      <c r="B38" s="173"/>
      <c r="C38" s="173"/>
      <c r="D38" s="20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</row>
    <row r="39" spans="2:17" x14ac:dyDescent="0.3">
      <c r="B39" s="173"/>
      <c r="C39" s="173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</row>
    <row r="40" spans="2:17" x14ac:dyDescent="0.3">
      <c r="B40" s="137"/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</row>
    <row r="41" spans="2:17" x14ac:dyDescent="0.3">
      <c r="B41" s="137"/>
      <c r="C41" s="137"/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</row>
    <row r="42" spans="2:17" x14ac:dyDescent="0.3">
      <c r="B42" s="137"/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</row>
    <row r="43" spans="2:17" x14ac:dyDescent="0.3">
      <c r="B43" s="137"/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</row>
    <row r="44" spans="2:17" x14ac:dyDescent="0.3">
      <c r="B44" s="137"/>
      <c r="C44" s="137"/>
      <c r="D44" s="137"/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</row>
    <row r="45" spans="2:17" x14ac:dyDescent="0.3">
      <c r="B45" s="137"/>
      <c r="C45" s="137"/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</row>
    <row r="46" spans="2:17" x14ac:dyDescent="0.3">
      <c r="B46" s="137"/>
      <c r="C46" s="137"/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</row>
    <row r="47" spans="2:17" x14ac:dyDescent="0.3">
      <c r="B47" s="137"/>
      <c r="C47" s="137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</row>
    <row r="48" spans="2:17" x14ac:dyDescent="0.3">
      <c r="B48" s="137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</row>
    <row r="49" spans="2:17" x14ac:dyDescent="0.3">
      <c r="B49" s="137"/>
      <c r="C49" s="137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</row>
    <row r="50" spans="2:17" x14ac:dyDescent="0.3">
      <c r="B50" s="137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</row>
    <row r="51" spans="2:17" x14ac:dyDescent="0.3">
      <c r="B51" s="137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</row>
    <row r="52" spans="2:17" x14ac:dyDescent="0.3">
      <c r="B52" s="137"/>
      <c r="C52" s="137"/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137"/>
      <c r="P52" s="137"/>
      <c r="Q52" s="137"/>
    </row>
    <row r="53" spans="2:17" x14ac:dyDescent="0.3">
      <c r="B53" s="137"/>
      <c r="C53" s="137"/>
      <c r="D53" s="137"/>
      <c r="E53" s="137"/>
      <c r="F53" s="137"/>
      <c r="G53" s="137"/>
      <c r="H53" s="137"/>
      <c r="I53" s="137"/>
      <c r="J53" s="137"/>
      <c r="K53" s="137"/>
      <c r="L53" s="137"/>
      <c r="M53" s="137"/>
      <c r="N53" s="137"/>
      <c r="O53" s="137"/>
      <c r="P53" s="137"/>
      <c r="Q53" s="137"/>
    </row>
    <row r="54" spans="2:17" x14ac:dyDescent="0.3">
      <c r="B54" s="137"/>
      <c r="C54" s="137"/>
      <c r="D54" s="137"/>
      <c r="E54" s="137"/>
      <c r="F54" s="137"/>
      <c r="G54" s="137"/>
      <c r="H54" s="137"/>
      <c r="I54" s="137"/>
      <c r="J54" s="137"/>
      <c r="K54" s="137"/>
      <c r="L54" s="137"/>
      <c r="M54" s="137"/>
      <c r="N54" s="137"/>
      <c r="O54" s="137"/>
      <c r="P54" s="137"/>
      <c r="Q54" s="137"/>
    </row>
    <row r="55" spans="2:17" x14ac:dyDescent="0.3"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  <c r="Q55" s="137"/>
    </row>
    <row r="56" spans="2:17" x14ac:dyDescent="0.3">
      <c r="B56" s="137"/>
      <c r="C56" s="137"/>
      <c r="D56" s="137"/>
      <c r="E56" s="137"/>
      <c r="F56" s="137"/>
      <c r="G56" s="137"/>
      <c r="H56" s="137"/>
      <c r="I56" s="137"/>
      <c r="J56" s="137"/>
      <c r="K56" s="137"/>
      <c r="L56" s="137"/>
      <c r="M56" s="137"/>
      <c r="N56" s="137"/>
      <c r="O56" s="137"/>
      <c r="P56" s="137"/>
      <c r="Q56" s="137"/>
    </row>
    <row r="57" spans="2:17" x14ac:dyDescent="0.3">
      <c r="B57" s="137"/>
      <c r="C57" s="137"/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7"/>
      <c r="O57" s="137"/>
      <c r="P57" s="137"/>
      <c r="Q57" s="137"/>
    </row>
    <row r="58" spans="2:17" x14ac:dyDescent="0.3">
      <c r="B58" s="137"/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7"/>
      <c r="O58" s="137"/>
      <c r="P58" s="137"/>
      <c r="Q58" s="137"/>
    </row>
    <row r="59" spans="2:17" x14ac:dyDescent="0.3">
      <c r="B59" s="137"/>
      <c r="C59" s="137"/>
      <c r="D59" s="137"/>
      <c r="E59" s="137"/>
      <c r="F59" s="137"/>
      <c r="G59" s="137"/>
      <c r="H59" s="137"/>
      <c r="I59" s="137"/>
      <c r="J59" s="137"/>
      <c r="K59" s="137"/>
      <c r="L59" s="137"/>
      <c r="M59" s="137"/>
      <c r="N59" s="137"/>
      <c r="O59" s="137"/>
      <c r="P59" s="137"/>
      <c r="Q59" s="137"/>
    </row>
    <row r="60" spans="2:17" x14ac:dyDescent="0.3">
      <c r="B60" s="137"/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7"/>
      <c r="O60" s="137"/>
      <c r="P60" s="137"/>
      <c r="Q60" s="137"/>
    </row>
    <row r="61" spans="2:17" x14ac:dyDescent="0.3">
      <c r="B61" s="137"/>
      <c r="C61" s="137"/>
      <c r="D61" s="137"/>
      <c r="E61" s="137"/>
      <c r="F61" s="137"/>
      <c r="G61" s="137"/>
      <c r="H61" s="137"/>
      <c r="I61" s="137"/>
      <c r="J61" s="137"/>
      <c r="K61" s="137"/>
      <c r="L61" s="137"/>
      <c r="M61" s="137"/>
      <c r="N61" s="137"/>
      <c r="O61" s="137"/>
      <c r="P61" s="137"/>
      <c r="Q61" s="137"/>
    </row>
    <row r="62" spans="2:17" x14ac:dyDescent="0.3">
      <c r="B62" s="137"/>
      <c r="C62" s="137"/>
      <c r="D62" s="137"/>
      <c r="E62" s="137"/>
      <c r="F62" s="137"/>
      <c r="G62" s="137"/>
      <c r="H62" s="137"/>
      <c r="I62" s="137"/>
      <c r="J62" s="137"/>
      <c r="K62" s="137"/>
      <c r="L62" s="137"/>
      <c r="M62" s="137"/>
      <c r="N62" s="137"/>
      <c r="O62" s="137"/>
      <c r="P62" s="137"/>
      <c r="Q62" s="137"/>
    </row>
    <row r="63" spans="2:17" x14ac:dyDescent="0.3">
      <c r="B63" s="137"/>
      <c r="C63" s="137"/>
      <c r="D63" s="137"/>
      <c r="E63" s="137"/>
      <c r="F63" s="137"/>
      <c r="G63" s="137"/>
      <c r="H63" s="137"/>
      <c r="I63" s="137"/>
      <c r="J63" s="137"/>
      <c r="K63" s="137"/>
      <c r="L63" s="137"/>
      <c r="M63" s="137"/>
      <c r="N63" s="137"/>
      <c r="O63" s="137"/>
      <c r="P63" s="137"/>
      <c r="Q63" s="137"/>
    </row>
    <row r="64" spans="2:17" x14ac:dyDescent="0.3">
      <c r="B64" s="137"/>
      <c r="C64" s="137"/>
      <c r="D64" s="137"/>
      <c r="E64" s="137"/>
      <c r="F64" s="137"/>
      <c r="G64" s="137"/>
      <c r="H64" s="137"/>
      <c r="I64" s="137"/>
      <c r="J64" s="137"/>
      <c r="K64" s="137"/>
      <c r="L64" s="137"/>
      <c r="M64" s="137"/>
      <c r="N64" s="137"/>
      <c r="O64" s="137"/>
      <c r="P64" s="137"/>
      <c r="Q64" s="137"/>
    </row>
    <row r="65" spans="2:17" x14ac:dyDescent="0.3">
      <c r="B65" s="137"/>
      <c r="C65" s="137"/>
      <c r="D65" s="137"/>
      <c r="E65" s="137"/>
      <c r="F65" s="137"/>
      <c r="G65" s="137"/>
      <c r="H65" s="137"/>
      <c r="I65" s="137"/>
      <c r="J65" s="137"/>
      <c r="K65" s="137"/>
      <c r="L65" s="137"/>
      <c r="M65" s="137"/>
      <c r="N65" s="137"/>
      <c r="O65" s="137"/>
      <c r="P65" s="137"/>
      <c r="Q65" s="137"/>
    </row>
    <row r="66" spans="2:17" x14ac:dyDescent="0.3">
      <c r="B66" s="137"/>
      <c r="C66" s="137"/>
      <c r="D66" s="137"/>
      <c r="E66" s="137"/>
      <c r="F66" s="137"/>
      <c r="G66" s="137"/>
      <c r="H66" s="137"/>
      <c r="I66" s="137"/>
      <c r="J66" s="137"/>
      <c r="K66" s="137"/>
      <c r="L66" s="137"/>
      <c r="M66" s="137"/>
      <c r="N66" s="137"/>
      <c r="O66" s="137"/>
      <c r="P66" s="137"/>
      <c r="Q66" s="137"/>
    </row>
    <row r="67" spans="2:17" x14ac:dyDescent="0.3">
      <c r="B67" s="137"/>
      <c r="C67" s="137"/>
      <c r="D67" s="137"/>
      <c r="E67" s="137"/>
      <c r="F67" s="137"/>
      <c r="G67" s="137"/>
      <c r="H67" s="137"/>
      <c r="I67" s="137"/>
      <c r="J67" s="137"/>
      <c r="K67" s="137"/>
      <c r="L67" s="137"/>
      <c r="M67" s="137"/>
      <c r="N67" s="137"/>
      <c r="O67" s="137"/>
      <c r="P67" s="137"/>
      <c r="Q67" s="137"/>
    </row>
    <row r="68" spans="2:17" x14ac:dyDescent="0.3">
      <c r="B68" s="137"/>
      <c r="C68" s="137"/>
      <c r="D68" s="137"/>
      <c r="E68" s="137"/>
      <c r="F68" s="137"/>
      <c r="G68" s="137"/>
      <c r="H68" s="137"/>
      <c r="I68" s="137"/>
      <c r="J68" s="137"/>
      <c r="K68" s="137"/>
      <c r="L68" s="137"/>
      <c r="M68" s="137"/>
      <c r="N68" s="137"/>
      <c r="O68" s="137"/>
      <c r="P68" s="137"/>
      <c r="Q68" s="137"/>
    </row>
    <row r="69" spans="2:17" x14ac:dyDescent="0.3">
      <c r="B69" s="137"/>
      <c r="C69" s="137"/>
      <c r="D69" s="137"/>
      <c r="E69" s="137"/>
      <c r="F69" s="137"/>
      <c r="G69" s="137"/>
      <c r="H69" s="137"/>
      <c r="I69" s="137"/>
      <c r="J69" s="137"/>
      <c r="K69" s="137"/>
      <c r="L69" s="137"/>
      <c r="M69" s="137"/>
      <c r="N69" s="137"/>
      <c r="O69" s="137"/>
      <c r="P69" s="137"/>
      <c r="Q69" s="137"/>
    </row>
    <row r="70" spans="2:17" x14ac:dyDescent="0.3">
      <c r="B70" s="137"/>
      <c r="C70" s="137"/>
      <c r="D70" s="137"/>
      <c r="E70" s="137"/>
      <c r="F70" s="137"/>
      <c r="G70" s="137"/>
      <c r="H70" s="137"/>
      <c r="I70" s="137"/>
      <c r="J70" s="137"/>
      <c r="K70" s="137"/>
      <c r="L70" s="137"/>
      <c r="M70" s="137"/>
      <c r="N70" s="137"/>
      <c r="O70" s="137"/>
      <c r="P70" s="137"/>
      <c r="Q70" s="137"/>
    </row>
    <row r="71" spans="2:17" x14ac:dyDescent="0.3">
      <c r="B71" s="137"/>
      <c r="C71" s="137"/>
      <c r="D71" s="137"/>
      <c r="E71" s="137"/>
      <c r="F71" s="137"/>
      <c r="G71" s="137"/>
      <c r="H71" s="137"/>
      <c r="I71" s="137"/>
      <c r="J71" s="137"/>
      <c r="K71" s="137"/>
      <c r="L71" s="137"/>
      <c r="M71" s="137"/>
      <c r="N71" s="137"/>
      <c r="O71" s="137"/>
      <c r="P71" s="137"/>
      <c r="Q71" s="137"/>
    </row>
    <row r="72" spans="2:17" x14ac:dyDescent="0.3">
      <c r="B72" s="137"/>
      <c r="C72" s="137"/>
      <c r="D72" s="137"/>
      <c r="E72" s="137"/>
      <c r="F72" s="137"/>
      <c r="G72" s="137"/>
      <c r="H72" s="137"/>
      <c r="I72" s="137"/>
      <c r="J72" s="137"/>
      <c r="K72" s="137"/>
      <c r="L72" s="137"/>
      <c r="M72" s="137"/>
      <c r="N72" s="137"/>
      <c r="O72" s="137"/>
      <c r="P72" s="137"/>
      <c r="Q72" s="137"/>
    </row>
    <row r="73" spans="2:17" x14ac:dyDescent="0.3">
      <c r="B73" s="137"/>
      <c r="C73" s="137"/>
      <c r="D73" s="137"/>
      <c r="E73" s="137"/>
      <c r="F73" s="137"/>
      <c r="G73" s="137"/>
      <c r="H73" s="137"/>
      <c r="I73" s="137"/>
      <c r="J73" s="137"/>
      <c r="K73" s="137"/>
      <c r="L73" s="137"/>
      <c r="M73" s="137"/>
      <c r="N73" s="137"/>
      <c r="O73" s="137"/>
      <c r="P73" s="137"/>
      <c r="Q73" s="137"/>
    </row>
    <row r="74" spans="2:17" x14ac:dyDescent="0.3">
      <c r="B74" s="137"/>
      <c r="C74" s="137"/>
      <c r="D74" s="137"/>
      <c r="E74" s="137"/>
      <c r="F74" s="137"/>
      <c r="G74" s="137"/>
      <c r="H74" s="137"/>
      <c r="I74" s="137"/>
      <c r="J74" s="137"/>
      <c r="K74" s="137"/>
      <c r="L74" s="137"/>
      <c r="M74" s="137"/>
      <c r="N74" s="137"/>
      <c r="O74" s="137"/>
      <c r="P74" s="137"/>
      <c r="Q74" s="137"/>
    </row>
    <row r="75" spans="2:17" x14ac:dyDescent="0.3">
      <c r="B75" s="137"/>
      <c r="C75" s="137"/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7"/>
      <c r="O75" s="137"/>
      <c r="P75" s="137"/>
      <c r="Q75" s="137"/>
    </row>
    <row r="76" spans="2:17" x14ac:dyDescent="0.3">
      <c r="B76" s="137"/>
      <c r="C76" s="137"/>
      <c r="D76" s="137"/>
      <c r="E76" s="137"/>
      <c r="F76" s="137"/>
      <c r="G76" s="137"/>
      <c r="H76" s="137"/>
      <c r="I76" s="137"/>
      <c r="J76" s="137"/>
      <c r="K76" s="137"/>
      <c r="L76" s="137"/>
      <c r="M76" s="137"/>
      <c r="N76" s="137"/>
      <c r="O76" s="137"/>
      <c r="P76" s="137"/>
      <c r="Q76" s="137"/>
    </row>
    <row r="77" spans="2:17" x14ac:dyDescent="0.3">
      <c r="B77" s="137"/>
      <c r="C77" s="137"/>
      <c r="D77" s="137"/>
      <c r="E77" s="137"/>
      <c r="F77" s="137"/>
      <c r="G77" s="137"/>
      <c r="H77" s="137"/>
      <c r="I77" s="137"/>
      <c r="J77" s="137"/>
      <c r="K77" s="137"/>
      <c r="L77" s="137"/>
      <c r="M77" s="137"/>
      <c r="N77" s="137"/>
      <c r="O77" s="137"/>
      <c r="P77" s="137"/>
      <c r="Q77" s="137"/>
    </row>
    <row r="78" spans="2:17" x14ac:dyDescent="0.3">
      <c r="B78" s="137"/>
      <c r="C78" s="137"/>
      <c r="D78" s="137"/>
      <c r="E78" s="137"/>
      <c r="F78" s="137"/>
      <c r="G78" s="137"/>
      <c r="H78" s="137"/>
      <c r="I78" s="137"/>
      <c r="J78" s="137"/>
      <c r="K78" s="137"/>
      <c r="L78" s="137"/>
      <c r="M78" s="137"/>
      <c r="N78" s="137"/>
      <c r="O78" s="137"/>
      <c r="P78" s="137"/>
      <c r="Q78" s="137"/>
    </row>
    <row r="79" spans="2:17" x14ac:dyDescent="0.3">
      <c r="B79" s="137"/>
      <c r="C79" s="137"/>
      <c r="D79" s="137"/>
      <c r="E79" s="137"/>
      <c r="F79" s="137"/>
      <c r="G79" s="137"/>
      <c r="H79" s="137"/>
      <c r="I79" s="137"/>
      <c r="J79" s="137"/>
      <c r="K79" s="137"/>
      <c r="L79" s="137"/>
      <c r="M79" s="137"/>
      <c r="N79" s="137"/>
      <c r="O79" s="137"/>
      <c r="P79" s="137"/>
      <c r="Q79" s="137"/>
    </row>
    <row r="80" spans="2:17" x14ac:dyDescent="0.3">
      <c r="B80" s="137"/>
      <c r="C80" s="137"/>
      <c r="D80" s="137"/>
      <c r="E80" s="137"/>
      <c r="F80" s="137"/>
      <c r="G80" s="137"/>
      <c r="H80" s="137"/>
      <c r="I80" s="137"/>
      <c r="J80" s="137"/>
      <c r="K80" s="137"/>
      <c r="L80" s="137"/>
      <c r="M80" s="137"/>
      <c r="N80" s="137"/>
      <c r="O80" s="137"/>
      <c r="P80" s="137"/>
      <c r="Q80" s="137"/>
    </row>
    <row r="81" spans="2:17" x14ac:dyDescent="0.3">
      <c r="B81" s="137"/>
      <c r="C81" s="137"/>
      <c r="D81" s="137"/>
      <c r="E81" s="137"/>
      <c r="F81" s="137"/>
      <c r="G81" s="137"/>
      <c r="H81" s="137"/>
      <c r="I81" s="137"/>
      <c r="J81" s="137"/>
      <c r="K81" s="137"/>
      <c r="L81" s="137"/>
      <c r="M81" s="137"/>
      <c r="N81" s="137"/>
      <c r="O81" s="137"/>
      <c r="P81" s="137"/>
      <c r="Q81" s="137"/>
    </row>
    <row r="82" spans="2:17" x14ac:dyDescent="0.3">
      <c r="B82" s="137"/>
      <c r="C82" s="137"/>
      <c r="D82" s="137"/>
      <c r="E82" s="137"/>
      <c r="F82" s="137"/>
      <c r="G82" s="137"/>
      <c r="H82" s="137"/>
      <c r="I82" s="137"/>
      <c r="J82" s="137"/>
      <c r="K82" s="137"/>
      <c r="L82" s="137"/>
      <c r="M82" s="137"/>
      <c r="N82" s="137"/>
      <c r="O82" s="137"/>
      <c r="P82" s="137"/>
      <c r="Q82" s="137"/>
    </row>
    <row r="83" spans="2:17" x14ac:dyDescent="0.3">
      <c r="B83" s="137"/>
      <c r="C83" s="137"/>
      <c r="D83" s="137"/>
      <c r="E83" s="137"/>
      <c r="F83" s="137"/>
      <c r="G83" s="137"/>
      <c r="H83" s="137"/>
      <c r="I83" s="137"/>
      <c r="J83" s="137"/>
      <c r="K83" s="137"/>
      <c r="L83" s="137"/>
      <c r="M83" s="137"/>
      <c r="N83" s="137"/>
      <c r="O83" s="137"/>
      <c r="P83" s="137"/>
      <c r="Q83" s="137"/>
    </row>
    <row r="84" spans="2:17" x14ac:dyDescent="0.3">
      <c r="B84" s="137"/>
      <c r="C84" s="137"/>
      <c r="D84" s="137"/>
      <c r="E84" s="137"/>
      <c r="F84" s="137"/>
      <c r="G84" s="137"/>
      <c r="H84" s="137"/>
      <c r="I84" s="137"/>
      <c r="J84" s="137"/>
      <c r="K84" s="137"/>
      <c r="L84" s="137"/>
      <c r="M84" s="137"/>
      <c r="N84" s="137"/>
      <c r="O84" s="137"/>
      <c r="P84" s="137"/>
      <c r="Q84" s="137"/>
    </row>
    <row r="85" spans="2:17" x14ac:dyDescent="0.3">
      <c r="B85" s="137"/>
      <c r="C85" s="137"/>
      <c r="D85" s="137"/>
      <c r="E85" s="137"/>
      <c r="F85" s="137"/>
      <c r="G85" s="137"/>
      <c r="H85" s="137"/>
      <c r="I85" s="137"/>
      <c r="J85" s="137"/>
      <c r="K85" s="137"/>
      <c r="L85" s="137"/>
      <c r="M85" s="137"/>
      <c r="N85" s="137"/>
      <c r="O85" s="137"/>
      <c r="P85" s="137"/>
      <c r="Q85" s="137"/>
    </row>
    <row r="86" spans="2:17" x14ac:dyDescent="0.3">
      <c r="B86" s="137"/>
      <c r="C86" s="137"/>
      <c r="D86" s="137"/>
      <c r="E86" s="137"/>
      <c r="F86" s="137"/>
      <c r="G86" s="137"/>
      <c r="H86" s="137"/>
      <c r="I86" s="137"/>
      <c r="J86" s="137"/>
      <c r="K86" s="137"/>
      <c r="L86" s="137"/>
      <c r="M86" s="137"/>
      <c r="N86" s="137"/>
      <c r="O86" s="137"/>
      <c r="P86" s="137"/>
      <c r="Q86" s="137"/>
    </row>
    <row r="87" spans="2:17" x14ac:dyDescent="0.3">
      <c r="B87" s="137"/>
      <c r="C87" s="137"/>
      <c r="D87" s="137"/>
      <c r="E87" s="137"/>
      <c r="F87" s="137"/>
      <c r="G87" s="137"/>
      <c r="H87" s="137"/>
      <c r="I87" s="137"/>
      <c r="J87" s="137"/>
      <c r="K87" s="137"/>
      <c r="L87" s="137"/>
      <c r="M87" s="137"/>
      <c r="N87" s="137"/>
      <c r="O87" s="137"/>
      <c r="P87" s="137"/>
      <c r="Q87" s="137"/>
    </row>
    <row r="88" spans="2:17" x14ac:dyDescent="0.3">
      <c r="B88" s="137"/>
      <c r="C88" s="137"/>
      <c r="D88" s="137"/>
      <c r="E88" s="137"/>
      <c r="F88" s="137"/>
      <c r="G88" s="137"/>
      <c r="H88" s="137"/>
      <c r="I88" s="137"/>
      <c r="J88" s="137"/>
      <c r="K88" s="137"/>
      <c r="L88" s="137"/>
      <c r="M88" s="137"/>
      <c r="N88" s="137"/>
      <c r="O88" s="137"/>
      <c r="P88" s="137"/>
      <c r="Q88" s="137"/>
    </row>
    <row r="89" spans="2:17" x14ac:dyDescent="0.3">
      <c r="B89" s="137"/>
      <c r="C89" s="137"/>
      <c r="D89" s="137"/>
      <c r="E89" s="137"/>
      <c r="F89" s="137"/>
      <c r="G89" s="137"/>
      <c r="H89" s="137"/>
      <c r="I89" s="137"/>
      <c r="J89" s="137"/>
      <c r="K89" s="137"/>
      <c r="L89" s="137"/>
      <c r="M89" s="137"/>
      <c r="N89" s="137"/>
      <c r="O89" s="137"/>
      <c r="P89" s="137"/>
      <c r="Q89" s="137"/>
    </row>
    <row r="90" spans="2:17" x14ac:dyDescent="0.3">
      <c r="B90" s="137"/>
      <c r="C90" s="137"/>
      <c r="D90" s="137"/>
      <c r="E90" s="137"/>
      <c r="F90" s="137"/>
      <c r="G90" s="137"/>
      <c r="H90" s="137"/>
      <c r="I90" s="137"/>
      <c r="J90" s="137"/>
      <c r="K90" s="137"/>
      <c r="L90" s="137"/>
      <c r="M90" s="137"/>
      <c r="N90" s="137"/>
      <c r="O90" s="137"/>
      <c r="P90" s="137"/>
      <c r="Q90" s="137"/>
    </row>
    <row r="91" spans="2:17" x14ac:dyDescent="0.3">
      <c r="B91" s="137"/>
      <c r="C91" s="137"/>
      <c r="D91" s="137"/>
      <c r="E91" s="137"/>
      <c r="F91" s="137"/>
      <c r="G91" s="137"/>
      <c r="H91" s="137"/>
      <c r="I91" s="137"/>
      <c r="J91" s="137"/>
      <c r="K91" s="137"/>
      <c r="L91" s="137"/>
      <c r="M91" s="137"/>
      <c r="N91" s="137"/>
      <c r="O91" s="137"/>
      <c r="P91" s="137"/>
      <c r="Q91" s="137"/>
    </row>
    <row r="92" spans="2:17" x14ac:dyDescent="0.3">
      <c r="B92" s="137"/>
      <c r="C92" s="137"/>
      <c r="D92" s="137"/>
      <c r="E92" s="137"/>
      <c r="F92" s="137"/>
      <c r="G92" s="137"/>
      <c r="H92" s="137"/>
      <c r="I92" s="137"/>
      <c r="J92" s="137"/>
      <c r="K92" s="137"/>
      <c r="L92" s="137"/>
      <c r="M92" s="137"/>
      <c r="N92" s="137"/>
      <c r="O92" s="137"/>
      <c r="P92" s="137"/>
      <c r="Q92" s="137"/>
    </row>
    <row r="93" spans="2:17" x14ac:dyDescent="0.3">
      <c r="B93" s="137"/>
      <c r="C93" s="137"/>
      <c r="D93" s="137"/>
      <c r="E93" s="137"/>
      <c r="F93" s="137"/>
      <c r="G93" s="137"/>
      <c r="H93" s="137"/>
      <c r="I93" s="137"/>
      <c r="J93" s="137"/>
      <c r="K93" s="137"/>
      <c r="L93" s="137"/>
      <c r="M93" s="137"/>
      <c r="N93" s="137"/>
      <c r="O93" s="137"/>
      <c r="P93" s="137"/>
      <c r="Q93" s="137"/>
    </row>
    <row r="94" spans="2:17" x14ac:dyDescent="0.3">
      <c r="B94" s="137"/>
      <c r="C94" s="137"/>
      <c r="D94" s="137"/>
      <c r="E94" s="137"/>
      <c r="F94" s="137"/>
      <c r="G94" s="137"/>
      <c r="H94" s="137"/>
      <c r="I94" s="137"/>
      <c r="J94" s="137"/>
      <c r="K94" s="137"/>
      <c r="L94" s="137"/>
      <c r="M94" s="137"/>
      <c r="N94" s="137"/>
      <c r="O94" s="137"/>
      <c r="P94" s="137"/>
      <c r="Q94" s="137"/>
    </row>
    <row r="95" spans="2:17" x14ac:dyDescent="0.3">
      <c r="B95" s="137"/>
      <c r="C95" s="137"/>
      <c r="D95" s="137"/>
      <c r="E95" s="137"/>
      <c r="F95" s="137"/>
      <c r="G95" s="137"/>
      <c r="H95" s="137"/>
      <c r="I95" s="137"/>
      <c r="J95" s="137"/>
      <c r="K95" s="137"/>
      <c r="L95" s="137"/>
      <c r="M95" s="137"/>
      <c r="N95" s="137"/>
      <c r="O95" s="137"/>
      <c r="P95" s="137"/>
      <c r="Q95" s="137"/>
    </row>
    <row r="96" spans="2:17" x14ac:dyDescent="0.3">
      <c r="B96" s="137"/>
      <c r="C96" s="137"/>
      <c r="D96" s="137"/>
      <c r="E96" s="137"/>
      <c r="F96" s="137"/>
      <c r="G96" s="137"/>
      <c r="H96" s="137"/>
      <c r="I96" s="137"/>
      <c r="J96" s="137"/>
      <c r="K96" s="137"/>
      <c r="L96" s="137"/>
      <c r="M96" s="137"/>
      <c r="N96" s="137"/>
      <c r="O96" s="137"/>
      <c r="P96" s="137"/>
      <c r="Q96" s="137"/>
    </row>
    <row r="97" spans="2:17" x14ac:dyDescent="0.3">
      <c r="B97" s="137"/>
      <c r="C97" s="137"/>
      <c r="D97" s="137"/>
      <c r="E97" s="137"/>
      <c r="F97" s="137"/>
      <c r="G97" s="137"/>
      <c r="H97" s="137"/>
      <c r="I97" s="137"/>
      <c r="J97" s="137"/>
      <c r="K97" s="137"/>
      <c r="L97" s="137"/>
      <c r="M97" s="137"/>
      <c r="N97" s="137"/>
      <c r="O97" s="137"/>
      <c r="P97" s="137"/>
      <c r="Q97" s="137"/>
    </row>
    <row r="98" spans="2:17" x14ac:dyDescent="0.3">
      <c r="B98" s="137"/>
      <c r="C98" s="137"/>
      <c r="D98" s="137"/>
      <c r="E98" s="137"/>
      <c r="F98" s="137"/>
      <c r="G98" s="137"/>
      <c r="H98" s="137"/>
      <c r="I98" s="137"/>
      <c r="J98" s="137"/>
      <c r="K98" s="137"/>
      <c r="L98" s="137"/>
      <c r="M98" s="137"/>
      <c r="N98" s="137"/>
      <c r="O98" s="137"/>
      <c r="P98" s="137"/>
      <c r="Q98" s="137"/>
    </row>
    <row r="99" spans="2:17" x14ac:dyDescent="0.3">
      <c r="B99" s="137"/>
      <c r="C99" s="137"/>
      <c r="D99" s="137"/>
      <c r="E99" s="137"/>
      <c r="F99" s="137"/>
      <c r="G99" s="137"/>
      <c r="H99" s="137"/>
      <c r="I99" s="137"/>
      <c r="J99" s="137"/>
      <c r="K99" s="137"/>
      <c r="L99" s="137"/>
      <c r="M99" s="137"/>
      <c r="N99" s="137"/>
      <c r="O99" s="137"/>
      <c r="P99" s="137"/>
      <c r="Q99" s="137"/>
    </row>
    <row r="100" spans="2:17" x14ac:dyDescent="0.3">
      <c r="B100" s="137"/>
      <c r="C100" s="137"/>
      <c r="D100" s="137"/>
      <c r="E100" s="137"/>
      <c r="F100" s="137"/>
      <c r="G100" s="137"/>
      <c r="H100" s="137"/>
      <c r="I100" s="137"/>
      <c r="J100" s="137"/>
      <c r="K100" s="137"/>
      <c r="L100" s="137"/>
      <c r="M100" s="137"/>
      <c r="N100" s="137"/>
      <c r="O100" s="137"/>
      <c r="P100" s="137"/>
      <c r="Q100" s="137"/>
    </row>
    <row r="101" spans="2:17" x14ac:dyDescent="0.3">
      <c r="B101" s="137"/>
      <c r="C101" s="137"/>
      <c r="D101" s="137"/>
      <c r="E101" s="137"/>
      <c r="F101" s="137"/>
      <c r="G101" s="137"/>
      <c r="H101" s="137"/>
      <c r="I101" s="137"/>
      <c r="J101" s="137"/>
      <c r="K101" s="137"/>
      <c r="L101" s="137"/>
      <c r="M101" s="137"/>
      <c r="N101" s="137"/>
      <c r="O101" s="137"/>
      <c r="P101" s="137"/>
      <c r="Q101" s="137"/>
    </row>
    <row r="102" spans="2:17" x14ac:dyDescent="0.3">
      <c r="B102" s="137"/>
      <c r="C102" s="137"/>
      <c r="D102" s="137"/>
      <c r="E102" s="137"/>
      <c r="F102" s="137"/>
      <c r="G102" s="137"/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</row>
    <row r="103" spans="2:17" x14ac:dyDescent="0.3">
      <c r="B103" s="137"/>
      <c r="C103" s="137"/>
      <c r="D103" s="137"/>
      <c r="E103" s="137"/>
      <c r="F103" s="137"/>
      <c r="G103" s="137"/>
      <c r="H103" s="137"/>
      <c r="I103" s="137"/>
      <c r="J103" s="137"/>
      <c r="K103" s="137"/>
      <c r="L103" s="137"/>
      <c r="M103" s="137"/>
      <c r="N103" s="137"/>
      <c r="O103" s="137"/>
      <c r="P103" s="137"/>
      <c r="Q103" s="137"/>
    </row>
    <row r="104" spans="2:17" x14ac:dyDescent="0.3">
      <c r="B104" s="137"/>
      <c r="C104" s="137"/>
      <c r="D104" s="137"/>
      <c r="E104" s="137"/>
      <c r="F104" s="137"/>
      <c r="G104" s="137"/>
      <c r="H104" s="137"/>
      <c r="I104" s="137"/>
      <c r="J104" s="137"/>
      <c r="K104" s="137"/>
      <c r="L104" s="137"/>
      <c r="M104" s="137"/>
      <c r="N104" s="137"/>
      <c r="O104" s="137"/>
      <c r="P104" s="137"/>
      <c r="Q104" s="137"/>
    </row>
    <row r="105" spans="2:17" x14ac:dyDescent="0.3">
      <c r="B105" s="137"/>
      <c r="C105" s="137"/>
      <c r="D105" s="137"/>
      <c r="E105" s="137"/>
      <c r="F105" s="137"/>
      <c r="G105" s="137"/>
      <c r="H105" s="137"/>
      <c r="I105" s="137"/>
      <c r="J105" s="137"/>
      <c r="K105" s="137"/>
      <c r="L105" s="137"/>
      <c r="M105" s="137"/>
      <c r="N105" s="137"/>
      <c r="O105" s="137"/>
      <c r="P105" s="137"/>
      <c r="Q105" s="137"/>
    </row>
    <row r="106" spans="2:17" x14ac:dyDescent="0.3">
      <c r="B106" s="137"/>
      <c r="C106" s="137"/>
      <c r="D106" s="137"/>
      <c r="E106" s="137"/>
      <c r="F106" s="137"/>
      <c r="G106" s="137"/>
      <c r="H106" s="137"/>
      <c r="I106" s="137"/>
      <c r="J106" s="137"/>
      <c r="K106" s="137"/>
      <c r="L106" s="137"/>
      <c r="M106" s="137"/>
      <c r="N106" s="137"/>
      <c r="O106" s="137"/>
      <c r="P106" s="137"/>
      <c r="Q106" s="137"/>
    </row>
    <row r="107" spans="2:17" x14ac:dyDescent="0.3">
      <c r="B107" s="137"/>
      <c r="C107" s="137"/>
      <c r="D107" s="137"/>
      <c r="E107" s="137"/>
      <c r="F107" s="137"/>
      <c r="G107" s="137"/>
      <c r="H107" s="137"/>
      <c r="I107" s="137"/>
      <c r="J107" s="137"/>
      <c r="K107" s="137"/>
      <c r="L107" s="137"/>
      <c r="M107" s="137"/>
      <c r="N107" s="137"/>
      <c r="O107" s="137"/>
      <c r="P107" s="137"/>
      <c r="Q107" s="137"/>
    </row>
    <row r="108" spans="2:17" x14ac:dyDescent="0.3">
      <c r="B108" s="137"/>
      <c r="C108" s="137"/>
      <c r="D108" s="137"/>
      <c r="E108" s="137"/>
      <c r="F108" s="137"/>
      <c r="G108" s="137"/>
      <c r="H108" s="137"/>
      <c r="I108" s="137"/>
      <c r="J108" s="137"/>
      <c r="K108" s="137"/>
      <c r="L108" s="137"/>
      <c r="M108" s="137"/>
      <c r="N108" s="137"/>
      <c r="O108" s="137"/>
      <c r="P108" s="137"/>
      <c r="Q108" s="137"/>
    </row>
    <row r="109" spans="2:17" x14ac:dyDescent="0.3">
      <c r="B109" s="137"/>
      <c r="C109" s="137"/>
      <c r="D109" s="137"/>
      <c r="E109" s="137"/>
      <c r="F109" s="137"/>
      <c r="G109" s="137"/>
      <c r="H109" s="137"/>
      <c r="I109" s="137"/>
      <c r="J109" s="137"/>
      <c r="K109" s="137"/>
      <c r="L109" s="137"/>
      <c r="M109" s="137"/>
      <c r="N109" s="137"/>
      <c r="O109" s="137"/>
      <c r="P109" s="137"/>
      <c r="Q109" s="137"/>
    </row>
    <row r="110" spans="2:17" x14ac:dyDescent="0.3">
      <c r="B110" s="137"/>
      <c r="C110" s="137"/>
      <c r="D110" s="137"/>
      <c r="E110" s="137"/>
      <c r="F110" s="137"/>
      <c r="G110" s="137"/>
      <c r="H110" s="137"/>
      <c r="I110" s="137"/>
      <c r="J110" s="137"/>
      <c r="K110" s="137"/>
      <c r="L110" s="137"/>
      <c r="M110" s="137"/>
      <c r="N110" s="137"/>
      <c r="O110" s="137"/>
      <c r="P110" s="137"/>
      <c r="Q110" s="137"/>
    </row>
    <row r="111" spans="2:17" x14ac:dyDescent="0.3">
      <c r="B111" s="137"/>
      <c r="C111" s="137"/>
      <c r="D111" s="137"/>
      <c r="E111" s="137"/>
      <c r="F111" s="137"/>
      <c r="G111" s="137"/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</row>
    <row r="112" spans="2:17" x14ac:dyDescent="0.3">
      <c r="B112" s="137"/>
      <c r="C112" s="137"/>
      <c r="D112" s="137"/>
      <c r="E112" s="137"/>
      <c r="F112" s="137"/>
      <c r="G112" s="137"/>
      <c r="H112" s="137"/>
      <c r="I112" s="137"/>
      <c r="J112" s="137"/>
      <c r="K112" s="137"/>
      <c r="L112" s="137"/>
      <c r="M112" s="137"/>
      <c r="N112" s="137"/>
      <c r="O112" s="137"/>
      <c r="P112" s="137"/>
      <c r="Q112" s="137"/>
    </row>
    <row r="113" spans="2:17" x14ac:dyDescent="0.3">
      <c r="B113" s="137"/>
      <c r="C113" s="137"/>
      <c r="D113" s="137"/>
      <c r="E113" s="137"/>
      <c r="F113" s="137"/>
      <c r="G113" s="137"/>
      <c r="H113" s="137"/>
      <c r="I113" s="137"/>
      <c r="J113" s="137"/>
      <c r="K113" s="137"/>
      <c r="L113" s="137"/>
      <c r="M113" s="137"/>
      <c r="N113" s="137"/>
      <c r="O113" s="137"/>
      <c r="P113" s="137"/>
      <c r="Q113" s="137"/>
    </row>
    <row r="114" spans="2:17" x14ac:dyDescent="0.3">
      <c r="B114" s="137"/>
      <c r="C114" s="137"/>
      <c r="D114" s="137"/>
      <c r="E114" s="137"/>
      <c r="F114" s="137"/>
      <c r="G114" s="137"/>
      <c r="H114" s="137"/>
      <c r="I114" s="137"/>
      <c r="J114" s="137"/>
      <c r="K114" s="137"/>
      <c r="L114" s="137"/>
      <c r="M114" s="137"/>
      <c r="N114" s="137"/>
      <c r="O114" s="137"/>
      <c r="P114" s="137"/>
      <c r="Q114" s="137"/>
    </row>
    <row r="115" spans="2:17" x14ac:dyDescent="0.3">
      <c r="B115" s="137"/>
      <c r="C115" s="137"/>
      <c r="D115" s="137"/>
      <c r="E115" s="137"/>
      <c r="F115" s="137"/>
      <c r="G115" s="137"/>
      <c r="H115" s="137"/>
      <c r="I115" s="137"/>
      <c r="J115" s="137"/>
      <c r="K115" s="137"/>
      <c r="L115" s="137"/>
      <c r="M115" s="137"/>
      <c r="N115" s="137"/>
      <c r="O115" s="137"/>
      <c r="P115" s="137"/>
      <c r="Q115" s="137"/>
    </row>
    <row r="116" spans="2:17" x14ac:dyDescent="0.3">
      <c r="B116" s="137"/>
      <c r="C116" s="137"/>
      <c r="D116" s="137"/>
      <c r="E116" s="137"/>
      <c r="F116" s="137"/>
      <c r="G116" s="137"/>
      <c r="H116" s="137"/>
      <c r="I116" s="137"/>
      <c r="J116" s="137"/>
      <c r="K116" s="137"/>
      <c r="L116" s="137"/>
      <c r="M116" s="137"/>
      <c r="N116" s="137"/>
      <c r="O116" s="137"/>
      <c r="P116" s="137"/>
      <c r="Q116" s="137"/>
    </row>
    <row r="117" spans="2:17" x14ac:dyDescent="0.3">
      <c r="B117" s="137"/>
      <c r="C117" s="137"/>
      <c r="D117" s="137"/>
      <c r="E117" s="137"/>
      <c r="F117" s="137"/>
      <c r="G117" s="137"/>
      <c r="H117" s="137"/>
      <c r="I117" s="137"/>
      <c r="J117" s="137"/>
      <c r="K117" s="137"/>
      <c r="L117" s="137"/>
      <c r="M117" s="137"/>
      <c r="N117" s="137"/>
      <c r="O117" s="137"/>
      <c r="P117" s="137"/>
      <c r="Q117" s="137"/>
    </row>
    <row r="118" spans="2:17" x14ac:dyDescent="0.3">
      <c r="B118" s="137"/>
      <c r="C118" s="137"/>
      <c r="D118" s="137"/>
      <c r="E118" s="137"/>
      <c r="F118" s="137"/>
      <c r="G118" s="137"/>
      <c r="H118" s="137"/>
      <c r="I118" s="137"/>
      <c r="J118" s="137"/>
      <c r="K118" s="137"/>
      <c r="L118" s="137"/>
      <c r="M118" s="137"/>
      <c r="N118" s="137"/>
      <c r="O118" s="137"/>
      <c r="P118" s="137"/>
      <c r="Q118" s="137"/>
    </row>
    <row r="119" spans="2:17" x14ac:dyDescent="0.3">
      <c r="B119" s="137"/>
      <c r="C119" s="137"/>
      <c r="D119" s="137"/>
      <c r="E119" s="137"/>
      <c r="F119" s="137"/>
      <c r="G119" s="137"/>
      <c r="H119" s="137"/>
      <c r="I119" s="137"/>
      <c r="J119" s="137"/>
      <c r="K119" s="137"/>
      <c r="L119" s="137"/>
      <c r="M119" s="137"/>
      <c r="N119" s="137"/>
      <c r="O119" s="137"/>
      <c r="P119" s="137"/>
      <c r="Q119" s="137"/>
    </row>
    <row r="120" spans="2:17" x14ac:dyDescent="0.3">
      <c r="B120" s="137"/>
      <c r="C120" s="137"/>
      <c r="D120" s="137"/>
      <c r="E120" s="137"/>
      <c r="F120" s="137"/>
      <c r="G120" s="137"/>
      <c r="H120" s="137"/>
      <c r="I120" s="137"/>
      <c r="J120" s="137"/>
      <c r="K120" s="137"/>
      <c r="L120" s="137"/>
      <c r="M120" s="137"/>
      <c r="N120" s="137"/>
      <c r="O120" s="137"/>
      <c r="P120" s="137"/>
      <c r="Q120" s="137"/>
    </row>
    <row r="121" spans="2:17" x14ac:dyDescent="0.3">
      <c r="B121" s="137"/>
      <c r="C121" s="137"/>
      <c r="D121" s="137"/>
      <c r="E121" s="137"/>
      <c r="F121" s="137"/>
      <c r="G121" s="137"/>
      <c r="H121" s="137"/>
      <c r="I121" s="137"/>
      <c r="J121" s="137"/>
      <c r="K121" s="137"/>
      <c r="L121" s="137"/>
      <c r="M121" s="137"/>
      <c r="N121" s="137"/>
      <c r="O121" s="137"/>
      <c r="P121" s="137"/>
      <c r="Q121" s="137"/>
    </row>
    <row r="122" spans="2:17" x14ac:dyDescent="0.3">
      <c r="B122" s="137"/>
      <c r="C122" s="137"/>
      <c r="D122" s="137"/>
      <c r="E122" s="137"/>
      <c r="F122" s="137"/>
      <c r="G122" s="137"/>
      <c r="H122" s="137"/>
      <c r="I122" s="137"/>
      <c r="J122" s="137"/>
      <c r="K122" s="137"/>
      <c r="L122" s="137"/>
      <c r="M122" s="137"/>
      <c r="N122" s="137"/>
      <c r="O122" s="137"/>
      <c r="P122" s="137"/>
      <c r="Q122" s="137"/>
    </row>
    <row r="123" spans="2:17" x14ac:dyDescent="0.3">
      <c r="B123" s="137"/>
      <c r="C123" s="137"/>
      <c r="D123" s="137"/>
      <c r="E123" s="137"/>
      <c r="F123" s="137"/>
      <c r="G123" s="137"/>
      <c r="H123" s="137"/>
      <c r="I123" s="137"/>
      <c r="J123" s="137"/>
      <c r="K123" s="137"/>
      <c r="L123" s="137"/>
      <c r="M123" s="137"/>
      <c r="N123" s="137"/>
      <c r="O123" s="137"/>
      <c r="P123" s="137"/>
      <c r="Q123" s="137"/>
    </row>
    <row r="124" spans="2:17" x14ac:dyDescent="0.3">
      <c r="B124" s="137"/>
      <c r="C124" s="137"/>
      <c r="D124" s="137"/>
      <c r="E124" s="137"/>
      <c r="F124" s="137"/>
      <c r="G124" s="137"/>
      <c r="H124" s="137"/>
      <c r="I124" s="137"/>
      <c r="J124" s="137"/>
      <c r="K124" s="137"/>
      <c r="L124" s="137"/>
      <c r="M124" s="137"/>
      <c r="N124" s="137"/>
      <c r="O124" s="137"/>
      <c r="P124" s="137"/>
      <c r="Q124" s="137"/>
    </row>
    <row r="125" spans="2:17" x14ac:dyDescent="0.3">
      <c r="B125" s="137"/>
      <c r="C125" s="137"/>
      <c r="D125" s="137"/>
      <c r="E125" s="137"/>
      <c r="F125" s="137"/>
      <c r="G125" s="137"/>
      <c r="H125" s="137"/>
      <c r="I125" s="137"/>
      <c r="J125" s="137"/>
      <c r="K125" s="137"/>
      <c r="L125" s="137"/>
      <c r="M125" s="137"/>
      <c r="N125" s="137"/>
      <c r="O125" s="137"/>
      <c r="P125" s="137"/>
      <c r="Q125" s="137"/>
    </row>
    <row r="126" spans="2:17" x14ac:dyDescent="0.3">
      <c r="B126" s="137"/>
      <c r="C126" s="137"/>
      <c r="D126" s="137"/>
      <c r="E126" s="137"/>
      <c r="F126" s="137"/>
      <c r="G126" s="137"/>
      <c r="H126" s="137"/>
      <c r="I126" s="137"/>
      <c r="J126" s="137"/>
      <c r="K126" s="137"/>
      <c r="L126" s="137"/>
      <c r="M126" s="137"/>
      <c r="N126" s="137"/>
      <c r="O126" s="137"/>
      <c r="P126" s="137"/>
      <c r="Q126" s="137"/>
    </row>
    <row r="127" spans="2:17" x14ac:dyDescent="0.3">
      <c r="B127" s="137"/>
      <c r="C127" s="137"/>
      <c r="D127" s="137"/>
      <c r="E127" s="137"/>
      <c r="F127" s="137"/>
      <c r="G127" s="137"/>
      <c r="H127" s="137"/>
      <c r="I127" s="137"/>
      <c r="J127" s="137"/>
      <c r="K127" s="137"/>
      <c r="L127" s="137"/>
      <c r="M127" s="137"/>
      <c r="N127" s="137"/>
      <c r="O127" s="137"/>
      <c r="P127" s="137"/>
      <c r="Q127" s="137"/>
    </row>
    <row r="128" spans="2:17" x14ac:dyDescent="0.3">
      <c r="B128" s="137"/>
      <c r="C128" s="137"/>
      <c r="D128" s="137"/>
      <c r="E128" s="137"/>
      <c r="F128" s="137"/>
      <c r="G128" s="137"/>
      <c r="H128" s="137"/>
      <c r="I128" s="137"/>
      <c r="J128" s="137"/>
      <c r="K128" s="137"/>
      <c r="L128" s="137"/>
      <c r="M128" s="137"/>
      <c r="N128" s="137"/>
      <c r="O128" s="137"/>
      <c r="P128" s="137"/>
      <c r="Q128" s="137"/>
    </row>
    <row r="129" spans="2:17" x14ac:dyDescent="0.3">
      <c r="B129" s="137"/>
      <c r="C129" s="137"/>
      <c r="D129" s="137"/>
      <c r="E129" s="137"/>
      <c r="F129" s="137"/>
      <c r="G129" s="137"/>
      <c r="H129" s="137"/>
      <c r="I129" s="137"/>
      <c r="J129" s="137"/>
      <c r="K129" s="137"/>
      <c r="L129" s="137"/>
      <c r="M129" s="137"/>
      <c r="N129" s="137"/>
      <c r="O129" s="137"/>
      <c r="P129" s="137"/>
      <c r="Q129" s="137"/>
    </row>
    <row r="130" spans="2:17" x14ac:dyDescent="0.3">
      <c r="B130" s="137"/>
      <c r="C130" s="137"/>
      <c r="D130" s="137"/>
      <c r="E130" s="137"/>
      <c r="F130" s="137"/>
      <c r="G130" s="137"/>
      <c r="H130" s="137"/>
      <c r="I130" s="137"/>
      <c r="J130" s="137"/>
      <c r="K130" s="137"/>
      <c r="L130" s="137"/>
      <c r="M130" s="137"/>
      <c r="N130" s="137"/>
      <c r="O130" s="137"/>
      <c r="P130" s="137"/>
      <c r="Q130" s="137"/>
    </row>
    <row r="131" spans="2:17" x14ac:dyDescent="0.3">
      <c r="B131" s="137"/>
      <c r="C131" s="137"/>
      <c r="D131" s="137"/>
      <c r="E131" s="137"/>
      <c r="F131" s="137"/>
      <c r="G131" s="137"/>
      <c r="H131" s="137"/>
      <c r="I131" s="137"/>
      <c r="J131" s="137"/>
      <c r="K131" s="137"/>
      <c r="L131" s="137"/>
      <c r="M131" s="137"/>
      <c r="N131" s="137"/>
      <c r="O131" s="137"/>
      <c r="P131" s="137"/>
      <c r="Q131" s="137"/>
    </row>
    <row r="132" spans="2:17" x14ac:dyDescent="0.3">
      <c r="B132" s="137"/>
      <c r="C132" s="137"/>
      <c r="D132" s="137"/>
      <c r="E132" s="137"/>
      <c r="F132" s="137"/>
      <c r="G132" s="137"/>
      <c r="H132" s="137"/>
      <c r="I132" s="137"/>
      <c r="J132" s="137"/>
      <c r="K132" s="137"/>
      <c r="L132" s="137"/>
      <c r="M132" s="137"/>
      <c r="N132" s="137"/>
      <c r="O132" s="137"/>
      <c r="P132" s="137"/>
      <c r="Q132" s="137"/>
    </row>
    <row r="133" spans="2:17" x14ac:dyDescent="0.3">
      <c r="B133" s="137"/>
      <c r="C133" s="137"/>
      <c r="D133" s="137"/>
      <c r="E133" s="137"/>
      <c r="F133" s="137"/>
      <c r="G133" s="137"/>
      <c r="H133" s="137"/>
      <c r="I133" s="137"/>
      <c r="J133" s="137"/>
      <c r="K133" s="137"/>
      <c r="L133" s="137"/>
      <c r="M133" s="137"/>
      <c r="N133" s="137"/>
      <c r="O133" s="137"/>
      <c r="P133" s="137"/>
      <c r="Q133" s="137"/>
    </row>
    <row r="134" spans="2:17" x14ac:dyDescent="0.3">
      <c r="B134" s="137"/>
      <c r="C134" s="137"/>
      <c r="D134" s="137"/>
      <c r="E134" s="137"/>
      <c r="F134" s="137"/>
      <c r="G134" s="137"/>
      <c r="H134" s="137"/>
      <c r="I134" s="137"/>
      <c r="J134" s="137"/>
      <c r="K134" s="137"/>
      <c r="L134" s="137"/>
      <c r="M134" s="137"/>
      <c r="N134" s="137"/>
      <c r="O134" s="137"/>
      <c r="P134" s="137"/>
      <c r="Q134" s="137"/>
    </row>
    <row r="135" spans="2:17" x14ac:dyDescent="0.3">
      <c r="B135" s="137"/>
      <c r="C135" s="137"/>
      <c r="D135" s="137"/>
      <c r="E135" s="137"/>
      <c r="F135" s="137"/>
      <c r="G135" s="137"/>
      <c r="H135" s="137"/>
      <c r="I135" s="137"/>
      <c r="J135" s="137"/>
      <c r="K135" s="137"/>
      <c r="L135" s="137"/>
      <c r="M135" s="137"/>
      <c r="N135" s="137"/>
      <c r="O135" s="137"/>
      <c r="P135" s="137"/>
      <c r="Q135" s="137"/>
    </row>
    <row r="136" spans="2:17" x14ac:dyDescent="0.3">
      <c r="B136" s="137"/>
      <c r="C136" s="137"/>
      <c r="D136" s="137"/>
      <c r="E136" s="137"/>
      <c r="F136" s="137"/>
      <c r="G136" s="137"/>
      <c r="H136" s="137"/>
      <c r="I136" s="137"/>
      <c r="J136" s="137"/>
      <c r="K136" s="137"/>
      <c r="L136" s="137"/>
      <c r="M136" s="137"/>
      <c r="N136" s="137"/>
      <c r="O136" s="137"/>
      <c r="P136" s="137"/>
      <c r="Q136" s="137"/>
    </row>
    <row r="137" spans="2:17" x14ac:dyDescent="0.3">
      <c r="B137" s="137"/>
      <c r="C137" s="137"/>
      <c r="D137" s="137"/>
      <c r="E137" s="137"/>
      <c r="F137" s="137"/>
      <c r="G137" s="137"/>
      <c r="H137" s="137"/>
      <c r="I137" s="137"/>
      <c r="J137" s="137"/>
      <c r="K137" s="137"/>
      <c r="L137" s="137"/>
      <c r="M137" s="137"/>
      <c r="N137" s="137"/>
      <c r="O137" s="137"/>
      <c r="P137" s="137"/>
      <c r="Q137" s="137"/>
    </row>
    <row r="138" spans="2:17" x14ac:dyDescent="0.3">
      <c r="B138" s="137"/>
      <c r="C138" s="137"/>
      <c r="D138" s="137"/>
      <c r="E138" s="137"/>
      <c r="F138" s="137"/>
      <c r="G138" s="137"/>
      <c r="H138" s="137"/>
      <c r="I138" s="137"/>
      <c r="J138" s="137"/>
      <c r="K138" s="137"/>
      <c r="L138" s="137"/>
      <c r="M138" s="137"/>
      <c r="N138" s="137"/>
      <c r="O138" s="137"/>
      <c r="P138" s="137"/>
      <c r="Q138" s="137"/>
    </row>
    <row r="139" spans="2:17" x14ac:dyDescent="0.3">
      <c r="B139" s="137"/>
      <c r="C139" s="137"/>
      <c r="D139" s="137"/>
      <c r="E139" s="137"/>
      <c r="F139" s="137"/>
      <c r="G139" s="137"/>
      <c r="H139" s="137"/>
      <c r="I139" s="137"/>
      <c r="J139" s="137"/>
      <c r="K139" s="137"/>
      <c r="L139" s="137"/>
      <c r="M139" s="137"/>
      <c r="N139" s="137"/>
      <c r="O139" s="137"/>
      <c r="P139" s="137"/>
      <c r="Q139" s="137"/>
    </row>
    <row r="140" spans="2:17" x14ac:dyDescent="0.3">
      <c r="B140" s="137"/>
      <c r="C140" s="137"/>
      <c r="D140" s="137"/>
      <c r="E140" s="137"/>
      <c r="F140" s="137"/>
      <c r="G140" s="137"/>
      <c r="H140" s="137"/>
      <c r="I140" s="137"/>
      <c r="J140" s="137"/>
      <c r="K140" s="137"/>
      <c r="L140" s="137"/>
      <c r="M140" s="137"/>
      <c r="N140" s="137"/>
      <c r="O140" s="137"/>
      <c r="P140" s="137"/>
      <c r="Q140" s="137"/>
    </row>
    <row r="141" spans="2:17" x14ac:dyDescent="0.3">
      <c r="B141" s="137"/>
      <c r="C141" s="137"/>
      <c r="D141" s="137"/>
      <c r="E141" s="137"/>
      <c r="F141" s="137"/>
      <c r="G141" s="137"/>
      <c r="H141" s="137"/>
      <c r="I141" s="137"/>
      <c r="J141" s="137"/>
      <c r="K141" s="137"/>
      <c r="L141" s="137"/>
      <c r="M141" s="137"/>
      <c r="N141" s="137"/>
      <c r="O141" s="137"/>
      <c r="P141" s="137"/>
      <c r="Q141" s="137"/>
    </row>
    <row r="142" spans="2:17" x14ac:dyDescent="0.3">
      <c r="B142" s="137"/>
      <c r="C142" s="137"/>
      <c r="D142" s="137"/>
      <c r="E142" s="137"/>
      <c r="F142" s="137"/>
      <c r="G142" s="137"/>
      <c r="H142" s="137"/>
      <c r="I142" s="137"/>
      <c r="J142" s="137"/>
      <c r="K142" s="137"/>
      <c r="L142" s="137"/>
      <c r="M142" s="137"/>
      <c r="N142" s="137"/>
      <c r="O142" s="137"/>
      <c r="P142" s="137"/>
      <c r="Q142" s="137"/>
    </row>
    <row r="143" spans="2:17" x14ac:dyDescent="0.3">
      <c r="B143" s="137"/>
      <c r="C143" s="137"/>
      <c r="D143" s="137"/>
      <c r="E143" s="137"/>
      <c r="F143" s="137"/>
      <c r="G143" s="137"/>
      <c r="H143" s="137"/>
      <c r="I143" s="137"/>
      <c r="J143" s="137"/>
      <c r="K143" s="137"/>
      <c r="L143" s="137"/>
      <c r="M143" s="137"/>
      <c r="N143" s="137"/>
      <c r="O143" s="137"/>
      <c r="P143" s="137"/>
      <c r="Q143" s="137"/>
    </row>
    <row r="144" spans="2:17" x14ac:dyDescent="0.3">
      <c r="B144" s="137"/>
      <c r="C144" s="137"/>
      <c r="D144" s="137"/>
      <c r="E144" s="137"/>
      <c r="F144" s="137"/>
      <c r="G144" s="137"/>
      <c r="H144" s="137"/>
      <c r="I144" s="137"/>
      <c r="J144" s="137"/>
      <c r="K144" s="137"/>
      <c r="L144" s="137"/>
      <c r="M144" s="137"/>
      <c r="N144" s="137"/>
      <c r="O144" s="137"/>
      <c r="P144" s="137"/>
      <c r="Q144" s="137"/>
    </row>
    <row r="145" spans="2:17" x14ac:dyDescent="0.3">
      <c r="B145" s="137"/>
      <c r="C145" s="137"/>
      <c r="D145" s="137"/>
      <c r="E145" s="137"/>
      <c r="F145" s="137"/>
      <c r="G145" s="137"/>
      <c r="H145" s="137"/>
      <c r="I145" s="137"/>
      <c r="J145" s="137"/>
      <c r="K145" s="137"/>
      <c r="L145" s="137"/>
      <c r="M145" s="137"/>
      <c r="N145" s="137"/>
      <c r="O145" s="137"/>
      <c r="P145" s="137"/>
      <c r="Q145" s="137"/>
    </row>
    <row r="146" spans="2:17" x14ac:dyDescent="0.3">
      <c r="B146" s="137"/>
      <c r="C146" s="137"/>
      <c r="D146" s="137"/>
      <c r="E146" s="137"/>
      <c r="F146" s="137"/>
      <c r="G146" s="137"/>
      <c r="H146" s="137"/>
      <c r="I146" s="137"/>
      <c r="J146" s="137"/>
      <c r="K146" s="137"/>
      <c r="L146" s="137"/>
      <c r="M146" s="137"/>
      <c r="N146" s="137"/>
      <c r="O146" s="137"/>
      <c r="P146" s="137"/>
      <c r="Q146" s="137"/>
    </row>
    <row r="147" spans="2:17" x14ac:dyDescent="0.3">
      <c r="B147" s="137"/>
      <c r="C147" s="137"/>
      <c r="D147" s="137"/>
      <c r="E147" s="137"/>
      <c r="F147" s="137"/>
      <c r="G147" s="137"/>
      <c r="H147" s="137"/>
      <c r="I147" s="137"/>
      <c r="J147" s="137"/>
      <c r="K147" s="137"/>
      <c r="L147" s="137"/>
      <c r="M147" s="137"/>
      <c r="N147" s="137"/>
      <c r="O147" s="137"/>
      <c r="P147" s="137"/>
      <c r="Q147" s="137"/>
    </row>
    <row r="148" spans="2:17" x14ac:dyDescent="0.3">
      <c r="B148" s="137"/>
      <c r="C148" s="137"/>
      <c r="D148" s="137"/>
      <c r="E148" s="137"/>
      <c r="F148" s="137"/>
      <c r="G148" s="137"/>
      <c r="H148" s="137"/>
      <c r="I148" s="137"/>
      <c r="J148" s="137"/>
      <c r="K148" s="137"/>
      <c r="L148" s="137"/>
      <c r="M148" s="137"/>
      <c r="N148" s="137"/>
      <c r="O148" s="137"/>
      <c r="P148" s="137"/>
      <c r="Q148" s="137"/>
    </row>
    <row r="149" spans="2:17" x14ac:dyDescent="0.3">
      <c r="B149" s="137"/>
      <c r="C149" s="137"/>
      <c r="D149" s="137"/>
      <c r="E149" s="137"/>
      <c r="F149" s="137"/>
      <c r="G149" s="137"/>
      <c r="H149" s="137"/>
      <c r="I149" s="137"/>
      <c r="J149" s="137"/>
      <c r="K149" s="137"/>
      <c r="L149" s="137"/>
      <c r="M149" s="137"/>
      <c r="N149" s="137"/>
      <c r="O149" s="137"/>
      <c r="P149" s="137"/>
      <c r="Q149" s="137"/>
    </row>
    <row r="150" spans="2:17" x14ac:dyDescent="0.3">
      <c r="B150" s="137"/>
      <c r="C150" s="137"/>
      <c r="D150" s="137"/>
      <c r="E150" s="137"/>
      <c r="F150" s="137"/>
      <c r="G150" s="137"/>
      <c r="H150" s="137"/>
      <c r="I150" s="137"/>
      <c r="J150" s="137"/>
      <c r="K150" s="137"/>
      <c r="L150" s="137"/>
      <c r="M150" s="137"/>
      <c r="N150" s="137"/>
      <c r="O150" s="137"/>
      <c r="P150" s="137"/>
      <c r="Q150" s="137"/>
    </row>
    <row r="151" spans="2:17" x14ac:dyDescent="0.3">
      <c r="B151" s="137"/>
      <c r="C151" s="137"/>
      <c r="D151" s="137"/>
      <c r="E151" s="137"/>
      <c r="F151" s="137"/>
      <c r="G151" s="137"/>
      <c r="H151" s="137"/>
      <c r="I151" s="137"/>
      <c r="J151" s="137"/>
      <c r="K151" s="137"/>
      <c r="L151" s="137"/>
      <c r="M151" s="137"/>
      <c r="N151" s="137"/>
      <c r="O151" s="137"/>
      <c r="P151" s="137"/>
      <c r="Q151" s="137"/>
    </row>
    <row r="152" spans="2:17" x14ac:dyDescent="0.3">
      <c r="B152" s="137"/>
      <c r="C152" s="137"/>
      <c r="D152" s="137"/>
      <c r="E152" s="137"/>
      <c r="F152" s="137"/>
      <c r="G152" s="137"/>
      <c r="H152" s="137"/>
      <c r="I152" s="137"/>
      <c r="J152" s="137"/>
      <c r="K152" s="137"/>
      <c r="L152" s="137"/>
      <c r="M152" s="137"/>
      <c r="N152" s="137"/>
      <c r="O152" s="137"/>
      <c r="P152" s="137"/>
      <c r="Q152" s="137"/>
    </row>
    <row r="153" spans="2:17" x14ac:dyDescent="0.3">
      <c r="B153" s="137"/>
      <c r="C153" s="137"/>
      <c r="D153" s="137"/>
      <c r="E153" s="137"/>
      <c r="F153" s="137"/>
      <c r="G153" s="137"/>
      <c r="H153" s="137"/>
      <c r="I153" s="137"/>
      <c r="J153" s="137"/>
      <c r="K153" s="137"/>
      <c r="L153" s="137"/>
      <c r="M153" s="137"/>
      <c r="N153" s="137"/>
      <c r="O153" s="137"/>
      <c r="P153" s="137"/>
      <c r="Q153" s="137"/>
    </row>
    <row r="154" spans="2:17" x14ac:dyDescent="0.3">
      <c r="B154" s="137"/>
      <c r="C154" s="137"/>
      <c r="D154" s="137"/>
      <c r="E154" s="137"/>
      <c r="F154" s="137"/>
      <c r="G154" s="137"/>
      <c r="H154" s="137"/>
      <c r="I154" s="137"/>
      <c r="J154" s="137"/>
      <c r="K154" s="137"/>
      <c r="L154" s="137"/>
      <c r="M154" s="137"/>
      <c r="N154" s="137"/>
      <c r="O154" s="137"/>
      <c r="P154" s="137"/>
      <c r="Q154" s="137"/>
    </row>
    <row r="155" spans="2:17" x14ac:dyDescent="0.3">
      <c r="B155" s="137"/>
      <c r="C155" s="137"/>
      <c r="D155" s="137"/>
      <c r="E155" s="137"/>
      <c r="F155" s="137"/>
      <c r="G155" s="137"/>
      <c r="H155" s="137"/>
      <c r="I155" s="137"/>
      <c r="J155" s="137"/>
      <c r="K155" s="137"/>
      <c r="L155" s="137"/>
      <c r="M155" s="137"/>
      <c r="N155" s="137"/>
      <c r="O155" s="137"/>
      <c r="P155" s="137"/>
      <c r="Q155" s="137"/>
    </row>
    <row r="156" spans="2:17" x14ac:dyDescent="0.3">
      <c r="B156" s="137"/>
      <c r="C156" s="137"/>
      <c r="D156" s="137"/>
      <c r="E156" s="137"/>
      <c r="F156" s="137"/>
      <c r="G156" s="137"/>
      <c r="H156" s="137"/>
      <c r="I156" s="137"/>
      <c r="J156" s="137"/>
      <c r="K156" s="137"/>
      <c r="L156" s="137"/>
      <c r="M156" s="137"/>
      <c r="N156" s="137"/>
      <c r="O156" s="137"/>
      <c r="P156" s="137"/>
      <c r="Q156" s="137"/>
    </row>
    <row r="157" spans="2:17" x14ac:dyDescent="0.3">
      <c r="B157" s="137"/>
      <c r="C157" s="137"/>
      <c r="D157" s="137"/>
      <c r="E157" s="137"/>
      <c r="F157" s="137"/>
      <c r="G157" s="137"/>
      <c r="H157" s="137"/>
      <c r="I157" s="137"/>
      <c r="J157" s="137"/>
      <c r="K157" s="137"/>
      <c r="L157" s="137"/>
      <c r="M157" s="137"/>
      <c r="N157" s="137"/>
      <c r="O157" s="137"/>
      <c r="P157" s="137"/>
      <c r="Q157" s="137"/>
    </row>
    <row r="158" spans="2:17" x14ac:dyDescent="0.3">
      <c r="B158" s="137"/>
      <c r="C158" s="137"/>
      <c r="D158" s="137"/>
      <c r="E158" s="137"/>
      <c r="F158" s="137"/>
      <c r="G158" s="137"/>
      <c r="H158" s="137"/>
      <c r="I158" s="137"/>
      <c r="J158" s="137"/>
      <c r="K158" s="137"/>
      <c r="L158" s="137"/>
      <c r="M158" s="137"/>
      <c r="N158" s="137"/>
      <c r="O158" s="137"/>
      <c r="P158" s="137"/>
      <c r="Q158" s="137"/>
    </row>
    <row r="159" spans="2:17" x14ac:dyDescent="0.3">
      <c r="B159" s="137"/>
      <c r="C159" s="137"/>
      <c r="D159" s="137"/>
      <c r="E159" s="137"/>
      <c r="F159" s="137"/>
      <c r="G159" s="137"/>
      <c r="H159" s="137"/>
      <c r="I159" s="137"/>
      <c r="J159" s="137"/>
      <c r="K159" s="137"/>
      <c r="L159" s="137"/>
      <c r="M159" s="137"/>
      <c r="N159" s="137"/>
      <c r="O159" s="137"/>
      <c r="P159" s="137"/>
      <c r="Q159" s="137"/>
    </row>
    <row r="160" spans="2:17" x14ac:dyDescent="0.3">
      <c r="B160" s="137"/>
      <c r="C160" s="137"/>
      <c r="D160" s="137"/>
      <c r="E160" s="137"/>
      <c r="F160" s="137"/>
      <c r="G160" s="137"/>
      <c r="H160" s="137"/>
      <c r="I160" s="137"/>
      <c r="J160" s="137"/>
      <c r="K160" s="137"/>
      <c r="L160" s="137"/>
      <c r="M160" s="137"/>
      <c r="N160" s="137"/>
      <c r="O160" s="137"/>
      <c r="P160" s="137"/>
      <c r="Q160" s="137"/>
    </row>
    <row r="161" spans="2:17" x14ac:dyDescent="0.3">
      <c r="B161" s="137"/>
      <c r="C161" s="137"/>
      <c r="D161" s="137"/>
      <c r="E161" s="137"/>
      <c r="F161" s="137"/>
      <c r="G161" s="137"/>
      <c r="H161" s="137"/>
      <c r="I161" s="137"/>
      <c r="J161" s="137"/>
      <c r="K161" s="137"/>
      <c r="L161" s="137"/>
      <c r="M161" s="137"/>
      <c r="N161" s="137"/>
      <c r="O161" s="137"/>
      <c r="P161" s="137"/>
      <c r="Q161" s="137"/>
    </row>
    <row r="162" spans="2:17" x14ac:dyDescent="0.3">
      <c r="B162" s="137"/>
      <c r="C162" s="137"/>
      <c r="D162" s="137"/>
      <c r="E162" s="137"/>
      <c r="F162" s="137"/>
      <c r="G162" s="137"/>
      <c r="H162" s="137"/>
      <c r="I162" s="137"/>
      <c r="J162" s="137"/>
      <c r="K162" s="137"/>
      <c r="L162" s="137"/>
      <c r="M162" s="137"/>
      <c r="N162" s="137"/>
      <c r="O162" s="137"/>
      <c r="P162" s="137"/>
      <c r="Q162" s="137"/>
    </row>
    <row r="163" spans="2:17" x14ac:dyDescent="0.3">
      <c r="B163" s="137"/>
      <c r="C163" s="137"/>
      <c r="D163" s="137"/>
      <c r="E163" s="137"/>
      <c r="F163" s="137"/>
      <c r="G163" s="137"/>
      <c r="H163" s="137"/>
      <c r="I163" s="137"/>
      <c r="J163" s="137"/>
      <c r="K163" s="137"/>
      <c r="L163" s="137"/>
      <c r="M163" s="137"/>
      <c r="N163" s="137"/>
      <c r="O163" s="137"/>
      <c r="P163" s="137"/>
      <c r="Q163" s="137"/>
    </row>
    <row r="164" spans="2:17" x14ac:dyDescent="0.3">
      <c r="B164" s="137"/>
      <c r="C164" s="137"/>
      <c r="D164" s="137"/>
      <c r="E164" s="137"/>
      <c r="F164" s="137"/>
      <c r="G164" s="137"/>
      <c r="H164" s="137"/>
      <c r="I164" s="137"/>
      <c r="J164" s="137"/>
      <c r="K164" s="137"/>
      <c r="L164" s="137"/>
      <c r="M164" s="137"/>
      <c r="N164" s="137"/>
      <c r="O164" s="137"/>
      <c r="P164" s="137"/>
      <c r="Q164" s="137"/>
    </row>
    <row r="165" spans="2:17" x14ac:dyDescent="0.3">
      <c r="B165" s="137"/>
      <c r="C165" s="137"/>
      <c r="D165" s="137"/>
      <c r="E165" s="137"/>
      <c r="F165" s="137"/>
      <c r="G165" s="137"/>
      <c r="H165" s="137"/>
      <c r="I165" s="137"/>
      <c r="J165" s="137"/>
      <c r="K165" s="137"/>
      <c r="L165" s="137"/>
      <c r="M165" s="137"/>
      <c r="N165" s="137"/>
      <c r="O165" s="137"/>
      <c r="P165" s="137"/>
      <c r="Q165" s="137"/>
    </row>
    <row r="166" spans="2:17" x14ac:dyDescent="0.3">
      <c r="B166" s="137"/>
      <c r="C166" s="137"/>
      <c r="D166" s="137"/>
      <c r="E166" s="137"/>
      <c r="F166" s="137"/>
      <c r="G166" s="137"/>
      <c r="H166" s="137"/>
      <c r="I166" s="137"/>
      <c r="J166" s="137"/>
      <c r="K166" s="137"/>
      <c r="L166" s="137"/>
      <c r="M166" s="137"/>
      <c r="N166" s="137"/>
      <c r="O166" s="137"/>
      <c r="P166" s="137"/>
      <c r="Q166" s="137"/>
    </row>
    <row r="167" spans="2:17" x14ac:dyDescent="0.3">
      <c r="B167" s="137"/>
      <c r="C167" s="137"/>
      <c r="D167" s="137"/>
      <c r="E167" s="137"/>
      <c r="F167" s="137"/>
      <c r="G167" s="137"/>
      <c r="H167" s="137"/>
      <c r="I167" s="137"/>
      <c r="J167" s="137"/>
      <c r="K167" s="137"/>
      <c r="L167" s="137"/>
      <c r="M167" s="137"/>
      <c r="N167" s="137"/>
      <c r="O167" s="137"/>
      <c r="P167" s="137"/>
      <c r="Q167" s="137"/>
    </row>
    <row r="168" spans="2:17" x14ac:dyDescent="0.3">
      <c r="B168" s="137"/>
      <c r="C168" s="137"/>
      <c r="D168" s="137"/>
      <c r="E168" s="137"/>
      <c r="F168" s="137"/>
      <c r="G168" s="137"/>
      <c r="H168" s="137"/>
      <c r="I168" s="137"/>
      <c r="J168" s="137"/>
      <c r="K168" s="137"/>
      <c r="L168" s="137"/>
      <c r="M168" s="137"/>
      <c r="N168" s="137"/>
      <c r="O168" s="137"/>
      <c r="P168" s="137"/>
      <c r="Q168" s="137"/>
    </row>
    <row r="169" spans="2:17" x14ac:dyDescent="0.3">
      <c r="B169" s="137"/>
      <c r="C169" s="137"/>
      <c r="D169" s="137"/>
      <c r="E169" s="137"/>
      <c r="F169" s="137"/>
      <c r="G169" s="137"/>
      <c r="H169" s="137"/>
      <c r="I169" s="137"/>
      <c r="J169" s="137"/>
      <c r="K169" s="137"/>
      <c r="L169" s="137"/>
      <c r="M169" s="137"/>
      <c r="N169" s="137"/>
      <c r="O169" s="137"/>
      <c r="P169" s="137"/>
      <c r="Q169" s="137"/>
    </row>
    <row r="170" spans="2:17" x14ac:dyDescent="0.3">
      <c r="B170" s="137"/>
      <c r="C170" s="137"/>
      <c r="D170" s="137"/>
      <c r="E170" s="137"/>
      <c r="F170" s="137"/>
      <c r="G170" s="137"/>
      <c r="H170" s="137"/>
      <c r="I170" s="137"/>
      <c r="J170" s="137"/>
      <c r="K170" s="137"/>
      <c r="L170" s="137"/>
      <c r="M170" s="137"/>
      <c r="N170" s="137"/>
      <c r="O170" s="137"/>
      <c r="P170" s="137"/>
      <c r="Q170" s="137"/>
    </row>
    <row r="171" spans="2:17" x14ac:dyDescent="0.3">
      <c r="B171" s="137"/>
      <c r="C171" s="137"/>
      <c r="D171" s="137"/>
      <c r="E171" s="137"/>
      <c r="F171" s="137"/>
      <c r="G171" s="137"/>
      <c r="H171" s="137"/>
      <c r="I171" s="137"/>
      <c r="J171" s="137"/>
      <c r="K171" s="137"/>
      <c r="L171" s="137"/>
      <c r="M171" s="137"/>
      <c r="N171" s="137"/>
      <c r="O171" s="137"/>
      <c r="P171" s="137"/>
      <c r="Q171" s="137"/>
    </row>
    <row r="172" spans="2:17" x14ac:dyDescent="0.3">
      <c r="B172" s="137"/>
      <c r="C172" s="137"/>
      <c r="D172" s="137"/>
      <c r="E172" s="137"/>
      <c r="F172" s="137"/>
      <c r="G172" s="137"/>
      <c r="H172" s="137"/>
      <c r="I172" s="137"/>
      <c r="J172" s="137"/>
      <c r="K172" s="137"/>
      <c r="L172" s="137"/>
      <c r="M172" s="137"/>
      <c r="N172" s="137"/>
      <c r="O172" s="137"/>
      <c r="P172" s="137"/>
      <c r="Q172" s="137"/>
    </row>
    <row r="173" spans="2:17" x14ac:dyDescent="0.3">
      <c r="B173" s="137"/>
      <c r="C173" s="137"/>
      <c r="D173" s="137"/>
      <c r="E173" s="137"/>
      <c r="F173" s="137"/>
      <c r="G173" s="137"/>
      <c r="H173" s="137"/>
      <c r="I173" s="137"/>
      <c r="J173" s="137"/>
      <c r="K173" s="137"/>
      <c r="L173" s="137"/>
      <c r="M173" s="137"/>
      <c r="N173" s="137"/>
      <c r="O173" s="137"/>
      <c r="P173" s="137"/>
      <c r="Q173" s="137"/>
    </row>
    <row r="174" spans="2:17" x14ac:dyDescent="0.3">
      <c r="B174" s="137"/>
      <c r="C174" s="137"/>
      <c r="D174" s="137"/>
      <c r="E174" s="137"/>
      <c r="F174" s="137"/>
      <c r="G174" s="137"/>
      <c r="H174" s="137"/>
      <c r="I174" s="137"/>
      <c r="J174" s="137"/>
      <c r="K174" s="137"/>
      <c r="L174" s="137"/>
      <c r="M174" s="137"/>
      <c r="N174" s="137"/>
      <c r="O174" s="137"/>
      <c r="P174" s="137"/>
      <c r="Q174" s="137"/>
    </row>
    <row r="175" spans="2:17" x14ac:dyDescent="0.3">
      <c r="B175" s="137"/>
      <c r="C175" s="137"/>
      <c r="D175" s="137"/>
      <c r="E175" s="137"/>
      <c r="F175" s="137"/>
      <c r="G175" s="137"/>
      <c r="H175" s="137"/>
      <c r="I175" s="137"/>
      <c r="J175" s="137"/>
      <c r="K175" s="137"/>
      <c r="L175" s="137"/>
      <c r="M175" s="137"/>
      <c r="N175" s="137"/>
      <c r="O175" s="137"/>
      <c r="P175" s="137"/>
      <c r="Q175" s="137"/>
    </row>
    <row r="176" spans="2:17" x14ac:dyDescent="0.3">
      <c r="B176" s="137"/>
      <c r="C176" s="137"/>
      <c r="D176" s="137"/>
      <c r="E176" s="137"/>
      <c r="F176" s="137"/>
      <c r="G176" s="137"/>
      <c r="H176" s="137"/>
      <c r="I176" s="137"/>
      <c r="J176" s="137"/>
      <c r="K176" s="137"/>
      <c r="L176" s="137"/>
      <c r="M176" s="137"/>
      <c r="N176" s="137"/>
      <c r="O176" s="137"/>
      <c r="P176" s="137"/>
      <c r="Q176" s="137"/>
    </row>
    <row r="177" spans="2:17" x14ac:dyDescent="0.3">
      <c r="B177" s="137"/>
      <c r="C177" s="137"/>
      <c r="D177" s="137"/>
      <c r="E177" s="137"/>
      <c r="F177" s="137"/>
      <c r="G177" s="137"/>
      <c r="H177" s="137"/>
      <c r="I177" s="137"/>
      <c r="J177" s="137"/>
      <c r="K177" s="137"/>
      <c r="L177" s="137"/>
      <c r="M177" s="137"/>
      <c r="N177" s="137"/>
      <c r="O177" s="137"/>
      <c r="P177" s="137"/>
      <c r="Q177" s="137"/>
    </row>
    <row r="178" spans="2:17" x14ac:dyDescent="0.3">
      <c r="B178" s="137"/>
      <c r="C178" s="137"/>
      <c r="D178" s="137"/>
      <c r="E178" s="137"/>
      <c r="F178" s="137"/>
      <c r="G178" s="137"/>
      <c r="H178" s="137"/>
      <c r="I178" s="137"/>
      <c r="J178" s="137"/>
      <c r="K178" s="137"/>
      <c r="L178" s="137"/>
      <c r="M178" s="137"/>
      <c r="N178" s="137"/>
      <c r="O178" s="137"/>
      <c r="P178" s="137"/>
      <c r="Q178" s="137"/>
    </row>
    <row r="179" spans="2:17" x14ac:dyDescent="0.3">
      <c r="B179" s="137"/>
      <c r="C179" s="137"/>
      <c r="D179" s="137"/>
      <c r="E179" s="137"/>
      <c r="F179" s="137"/>
      <c r="G179" s="137"/>
      <c r="H179" s="137"/>
      <c r="I179" s="137"/>
      <c r="J179" s="137"/>
      <c r="K179" s="137"/>
      <c r="L179" s="137"/>
      <c r="M179" s="137"/>
      <c r="N179" s="137"/>
      <c r="O179" s="137"/>
      <c r="P179" s="137"/>
      <c r="Q179" s="137"/>
    </row>
    <row r="180" spans="2:17" x14ac:dyDescent="0.3">
      <c r="B180" s="137"/>
      <c r="C180" s="137"/>
      <c r="D180" s="137"/>
      <c r="E180" s="137"/>
      <c r="F180" s="137"/>
      <c r="G180" s="137"/>
      <c r="H180" s="137"/>
      <c r="I180" s="137"/>
      <c r="J180" s="137"/>
      <c r="K180" s="137"/>
      <c r="L180" s="137"/>
      <c r="M180" s="137"/>
      <c r="N180" s="137"/>
      <c r="O180" s="137"/>
      <c r="P180" s="137"/>
      <c r="Q180" s="137"/>
    </row>
    <row r="181" spans="2:17" x14ac:dyDescent="0.3">
      <c r="B181" s="137"/>
      <c r="C181" s="137"/>
      <c r="D181" s="137"/>
      <c r="E181" s="137"/>
      <c r="F181" s="137"/>
      <c r="G181" s="137"/>
      <c r="H181" s="137"/>
      <c r="I181" s="137"/>
      <c r="J181" s="137"/>
      <c r="K181" s="137"/>
      <c r="L181" s="137"/>
      <c r="M181" s="137"/>
      <c r="N181" s="137"/>
      <c r="O181" s="137"/>
      <c r="P181" s="137"/>
      <c r="Q181" s="137"/>
    </row>
    <row r="182" spans="2:17" x14ac:dyDescent="0.3">
      <c r="B182" s="137"/>
      <c r="C182" s="137"/>
      <c r="D182" s="137"/>
      <c r="E182" s="137"/>
      <c r="F182" s="137"/>
      <c r="G182" s="137"/>
      <c r="H182" s="137"/>
      <c r="I182" s="137"/>
      <c r="J182" s="137"/>
      <c r="K182" s="137"/>
      <c r="L182" s="137"/>
      <c r="M182" s="137"/>
      <c r="N182" s="137"/>
      <c r="O182" s="137"/>
      <c r="P182" s="137"/>
      <c r="Q182" s="137"/>
    </row>
    <row r="183" spans="2:17" x14ac:dyDescent="0.3">
      <c r="B183" s="137"/>
      <c r="C183" s="137"/>
      <c r="D183" s="137"/>
      <c r="E183" s="137"/>
      <c r="F183" s="137"/>
      <c r="G183" s="137"/>
      <c r="H183" s="137"/>
      <c r="I183" s="137"/>
      <c r="J183" s="137"/>
      <c r="K183" s="137"/>
      <c r="L183" s="137"/>
      <c r="M183" s="137"/>
      <c r="N183" s="137"/>
      <c r="O183" s="137"/>
      <c r="P183" s="137"/>
      <c r="Q183" s="137"/>
    </row>
    <row r="184" spans="2:17" x14ac:dyDescent="0.3">
      <c r="B184" s="137"/>
      <c r="C184" s="137"/>
      <c r="D184" s="137"/>
      <c r="E184" s="137"/>
      <c r="F184" s="137"/>
      <c r="G184" s="137"/>
      <c r="H184" s="137"/>
      <c r="I184" s="137"/>
      <c r="J184" s="137"/>
      <c r="K184" s="137"/>
      <c r="L184" s="137"/>
      <c r="M184" s="137"/>
      <c r="N184" s="137"/>
      <c r="O184" s="137"/>
      <c r="P184" s="137"/>
      <c r="Q184" s="137"/>
    </row>
    <row r="185" spans="2:17" x14ac:dyDescent="0.3">
      <c r="B185" s="137"/>
      <c r="C185" s="137"/>
      <c r="D185" s="137"/>
      <c r="E185" s="137"/>
      <c r="F185" s="137"/>
      <c r="G185" s="137"/>
      <c r="H185" s="137"/>
      <c r="I185" s="137"/>
      <c r="J185" s="137"/>
      <c r="K185" s="137"/>
      <c r="L185" s="137"/>
      <c r="M185" s="137"/>
      <c r="N185" s="137"/>
      <c r="O185" s="137"/>
      <c r="P185" s="137"/>
      <c r="Q185" s="137"/>
    </row>
    <row r="186" spans="2:17" x14ac:dyDescent="0.3">
      <c r="B186" s="137"/>
      <c r="C186" s="137"/>
      <c r="D186" s="137"/>
      <c r="E186" s="137"/>
      <c r="F186" s="137"/>
      <c r="G186" s="137"/>
      <c r="H186" s="137"/>
      <c r="I186" s="137"/>
      <c r="J186" s="137"/>
      <c r="K186" s="137"/>
      <c r="L186" s="137"/>
      <c r="M186" s="137"/>
      <c r="N186" s="137"/>
      <c r="O186" s="137"/>
      <c r="P186" s="137"/>
      <c r="Q186" s="137"/>
    </row>
    <row r="187" spans="2:17" x14ac:dyDescent="0.3">
      <c r="B187" s="137"/>
      <c r="C187" s="137"/>
      <c r="D187" s="137"/>
      <c r="E187" s="137"/>
      <c r="F187" s="137"/>
      <c r="G187" s="137"/>
      <c r="H187" s="137"/>
      <c r="I187" s="137"/>
      <c r="J187" s="137"/>
      <c r="K187" s="137"/>
      <c r="L187" s="137"/>
      <c r="M187" s="137"/>
      <c r="N187" s="137"/>
      <c r="O187" s="137"/>
      <c r="P187" s="137"/>
      <c r="Q187" s="137"/>
    </row>
    <row r="188" spans="2:17" x14ac:dyDescent="0.3">
      <c r="B188" s="137"/>
      <c r="C188" s="137"/>
      <c r="D188" s="137"/>
      <c r="E188" s="137"/>
      <c r="F188" s="137"/>
      <c r="G188" s="137"/>
      <c r="H188" s="137"/>
      <c r="I188" s="137"/>
      <c r="J188" s="137"/>
      <c r="K188" s="137"/>
      <c r="L188" s="137"/>
      <c r="M188" s="137"/>
      <c r="N188" s="137"/>
      <c r="O188" s="137"/>
      <c r="P188" s="137"/>
      <c r="Q188" s="137"/>
    </row>
    <row r="189" spans="2:17" x14ac:dyDescent="0.3">
      <c r="B189" s="137"/>
      <c r="C189" s="137"/>
      <c r="D189" s="137"/>
      <c r="E189" s="137"/>
      <c r="F189" s="137"/>
      <c r="G189" s="137"/>
      <c r="H189" s="137"/>
      <c r="I189" s="137"/>
      <c r="J189" s="137"/>
      <c r="K189" s="137"/>
      <c r="L189" s="137"/>
      <c r="M189" s="137"/>
      <c r="N189" s="137"/>
      <c r="O189" s="137"/>
      <c r="P189" s="137"/>
      <c r="Q189" s="137"/>
    </row>
    <row r="190" spans="2:17" x14ac:dyDescent="0.3">
      <c r="B190" s="137"/>
      <c r="C190" s="137"/>
      <c r="D190" s="137"/>
      <c r="E190" s="137"/>
      <c r="F190" s="137"/>
      <c r="G190" s="137"/>
      <c r="H190" s="137"/>
      <c r="I190" s="137"/>
      <c r="J190" s="137"/>
      <c r="K190" s="137"/>
      <c r="L190" s="137"/>
      <c r="M190" s="137"/>
      <c r="N190" s="137"/>
      <c r="O190" s="137"/>
      <c r="P190" s="137"/>
      <c r="Q190" s="137"/>
    </row>
    <row r="191" spans="2:17" x14ac:dyDescent="0.3">
      <c r="B191" s="137"/>
      <c r="C191" s="137"/>
      <c r="D191" s="137"/>
      <c r="E191" s="137"/>
      <c r="F191" s="137"/>
      <c r="G191" s="137"/>
      <c r="H191" s="137"/>
      <c r="I191" s="137"/>
      <c r="J191" s="137"/>
      <c r="K191" s="137"/>
      <c r="L191" s="137"/>
      <c r="M191" s="137"/>
      <c r="N191" s="137"/>
      <c r="O191" s="137"/>
      <c r="P191" s="137"/>
      <c r="Q191" s="137"/>
    </row>
    <row r="192" spans="2:17" x14ac:dyDescent="0.3">
      <c r="B192" s="137"/>
      <c r="C192" s="137"/>
      <c r="D192" s="137"/>
      <c r="E192" s="137"/>
      <c r="F192" s="137"/>
      <c r="G192" s="137"/>
      <c r="H192" s="137"/>
      <c r="I192" s="137"/>
      <c r="J192" s="137"/>
      <c r="K192" s="137"/>
      <c r="L192" s="137"/>
      <c r="M192" s="137"/>
      <c r="N192" s="137"/>
      <c r="O192" s="137"/>
      <c r="P192" s="137"/>
      <c r="Q192" s="137"/>
    </row>
    <row r="193" spans="2:17" x14ac:dyDescent="0.3">
      <c r="B193" s="137"/>
      <c r="C193" s="137"/>
      <c r="D193" s="137"/>
      <c r="E193" s="137"/>
      <c r="F193" s="137"/>
      <c r="G193" s="137"/>
      <c r="H193" s="137"/>
      <c r="I193" s="137"/>
      <c r="J193" s="137"/>
      <c r="K193" s="137"/>
      <c r="L193" s="137"/>
      <c r="M193" s="137"/>
      <c r="N193" s="137"/>
      <c r="O193" s="137"/>
      <c r="P193" s="137"/>
      <c r="Q193" s="137"/>
    </row>
    <row r="194" spans="2:17" x14ac:dyDescent="0.3">
      <c r="B194" s="137"/>
      <c r="C194" s="137"/>
      <c r="D194" s="137"/>
      <c r="E194" s="137"/>
      <c r="F194" s="137"/>
      <c r="G194" s="137"/>
      <c r="H194" s="137"/>
      <c r="I194" s="137"/>
      <c r="J194" s="137"/>
      <c r="K194" s="137"/>
      <c r="L194" s="137"/>
      <c r="M194" s="137"/>
      <c r="N194" s="137"/>
      <c r="O194" s="137"/>
      <c r="P194" s="137"/>
      <c r="Q194" s="137"/>
    </row>
    <row r="195" spans="2:17" x14ac:dyDescent="0.3">
      <c r="B195" s="137"/>
      <c r="C195" s="137"/>
      <c r="D195" s="137"/>
      <c r="E195" s="137"/>
      <c r="F195" s="137"/>
      <c r="G195" s="137"/>
      <c r="H195" s="137"/>
      <c r="I195" s="137"/>
      <c r="J195" s="137"/>
      <c r="K195" s="137"/>
      <c r="L195" s="137"/>
      <c r="M195" s="137"/>
      <c r="N195" s="137"/>
      <c r="O195" s="137"/>
      <c r="P195" s="137"/>
      <c r="Q195" s="137"/>
    </row>
    <row r="196" spans="2:17" x14ac:dyDescent="0.3">
      <c r="B196" s="137"/>
      <c r="C196" s="137"/>
      <c r="D196" s="137"/>
      <c r="E196" s="137"/>
      <c r="F196" s="137"/>
      <c r="G196" s="137"/>
      <c r="H196" s="137"/>
      <c r="I196" s="137"/>
      <c r="J196" s="137"/>
      <c r="K196" s="137"/>
      <c r="L196" s="137"/>
      <c r="M196" s="137"/>
      <c r="N196" s="137"/>
      <c r="O196" s="137"/>
      <c r="P196" s="137"/>
      <c r="Q196" s="137"/>
    </row>
    <row r="197" spans="2:17" x14ac:dyDescent="0.3">
      <c r="B197" s="137"/>
      <c r="C197" s="137"/>
      <c r="D197" s="137"/>
      <c r="E197" s="137"/>
      <c r="F197" s="137"/>
      <c r="G197" s="137"/>
      <c r="H197" s="137"/>
      <c r="I197" s="137"/>
      <c r="J197" s="137"/>
      <c r="K197" s="137"/>
      <c r="L197" s="137"/>
      <c r="M197" s="137"/>
      <c r="N197" s="137"/>
      <c r="O197" s="137"/>
      <c r="P197" s="137"/>
      <c r="Q197" s="137"/>
    </row>
    <row r="198" spans="2:17" x14ac:dyDescent="0.3">
      <c r="B198" s="137"/>
      <c r="C198" s="137"/>
      <c r="D198" s="137"/>
      <c r="E198" s="137"/>
      <c r="F198" s="137"/>
      <c r="G198" s="137"/>
      <c r="H198" s="137"/>
      <c r="I198" s="137"/>
      <c r="J198" s="137"/>
      <c r="K198" s="137"/>
      <c r="L198" s="137"/>
      <c r="M198" s="137"/>
      <c r="N198" s="137"/>
      <c r="O198" s="137"/>
      <c r="P198" s="137"/>
      <c r="Q198" s="137"/>
    </row>
    <row r="199" spans="2:17" x14ac:dyDescent="0.3">
      <c r="B199" s="137"/>
      <c r="C199" s="137"/>
      <c r="D199" s="137"/>
      <c r="E199" s="137"/>
      <c r="F199" s="137"/>
      <c r="G199" s="137"/>
      <c r="H199" s="137"/>
      <c r="I199" s="137"/>
      <c r="J199" s="137"/>
      <c r="K199" s="137"/>
      <c r="L199" s="137"/>
      <c r="M199" s="137"/>
      <c r="N199" s="137"/>
      <c r="O199" s="137"/>
      <c r="P199" s="137"/>
      <c r="Q199" s="137"/>
    </row>
    <row r="200" spans="2:17" x14ac:dyDescent="0.3">
      <c r="B200" s="137"/>
      <c r="C200" s="137"/>
      <c r="D200" s="137"/>
      <c r="E200" s="137"/>
      <c r="F200" s="137"/>
      <c r="G200" s="137"/>
      <c r="H200" s="137"/>
      <c r="I200" s="137"/>
      <c r="J200" s="137"/>
      <c r="K200" s="137"/>
      <c r="L200" s="137"/>
      <c r="M200" s="137"/>
      <c r="N200" s="137"/>
      <c r="O200" s="137"/>
      <c r="P200" s="137"/>
      <c r="Q200" s="137"/>
    </row>
    <row r="201" spans="2:17" x14ac:dyDescent="0.3">
      <c r="B201" s="137"/>
      <c r="C201" s="137"/>
      <c r="D201" s="137"/>
      <c r="E201" s="137"/>
      <c r="F201" s="137"/>
      <c r="G201" s="137"/>
      <c r="H201" s="137"/>
      <c r="I201" s="137"/>
      <c r="J201" s="137"/>
      <c r="K201" s="137"/>
      <c r="L201" s="137"/>
      <c r="M201" s="137"/>
      <c r="N201" s="137"/>
      <c r="O201" s="137"/>
      <c r="P201" s="137"/>
      <c r="Q201" s="137"/>
    </row>
    <row r="202" spans="2:17" x14ac:dyDescent="0.3">
      <c r="B202" s="137"/>
      <c r="C202" s="137"/>
      <c r="D202" s="137"/>
      <c r="E202" s="137"/>
      <c r="F202" s="137"/>
      <c r="G202" s="137"/>
      <c r="H202" s="137"/>
      <c r="I202" s="137"/>
      <c r="J202" s="137"/>
      <c r="K202" s="137"/>
      <c r="L202" s="137"/>
      <c r="M202" s="137"/>
      <c r="N202" s="137"/>
      <c r="O202" s="137"/>
      <c r="P202" s="137"/>
      <c r="Q202" s="137"/>
    </row>
    <row r="203" spans="2:17" x14ac:dyDescent="0.3">
      <c r="B203" s="137"/>
      <c r="C203" s="137"/>
      <c r="D203" s="137"/>
      <c r="E203" s="137"/>
      <c r="F203" s="137"/>
      <c r="G203" s="137"/>
      <c r="H203" s="137"/>
      <c r="I203" s="137"/>
      <c r="J203" s="137"/>
      <c r="K203" s="137"/>
      <c r="L203" s="137"/>
      <c r="M203" s="137"/>
      <c r="N203" s="137"/>
      <c r="O203" s="137"/>
      <c r="P203" s="137"/>
      <c r="Q203" s="137"/>
    </row>
    <row r="204" spans="2:17" x14ac:dyDescent="0.3">
      <c r="B204" s="137"/>
      <c r="C204" s="137"/>
      <c r="D204" s="137"/>
      <c r="E204" s="137"/>
      <c r="F204" s="137"/>
      <c r="G204" s="137"/>
      <c r="H204" s="137"/>
      <c r="I204" s="137"/>
      <c r="J204" s="137"/>
      <c r="K204" s="137"/>
      <c r="L204" s="137"/>
      <c r="M204" s="137"/>
      <c r="N204" s="137"/>
      <c r="O204" s="137"/>
      <c r="P204" s="137"/>
      <c r="Q204" s="137"/>
    </row>
    <row r="205" spans="2:17" x14ac:dyDescent="0.3">
      <c r="B205" s="137"/>
      <c r="C205" s="137"/>
      <c r="D205" s="137"/>
      <c r="E205" s="137"/>
      <c r="F205" s="137"/>
      <c r="G205" s="137"/>
      <c r="H205" s="137"/>
      <c r="I205" s="137"/>
      <c r="J205" s="137"/>
      <c r="K205" s="137"/>
      <c r="L205" s="137"/>
      <c r="M205" s="137"/>
      <c r="N205" s="137"/>
      <c r="O205" s="137"/>
      <c r="P205" s="137"/>
      <c r="Q205" s="137"/>
    </row>
    <row r="206" spans="2:17" x14ac:dyDescent="0.3">
      <c r="B206" s="137"/>
      <c r="C206" s="137"/>
      <c r="D206" s="137"/>
      <c r="E206" s="137"/>
      <c r="F206" s="137"/>
      <c r="G206" s="137"/>
      <c r="H206" s="137"/>
      <c r="I206" s="137"/>
      <c r="J206" s="137"/>
      <c r="K206" s="137"/>
      <c r="L206" s="137"/>
      <c r="M206" s="137"/>
      <c r="N206" s="137"/>
      <c r="O206" s="137"/>
      <c r="P206" s="137"/>
      <c r="Q206" s="137"/>
    </row>
    <row r="207" spans="2:17" x14ac:dyDescent="0.3">
      <c r="B207" s="137"/>
      <c r="C207" s="137"/>
      <c r="D207" s="137"/>
      <c r="E207" s="137"/>
      <c r="F207" s="137"/>
      <c r="G207" s="137"/>
      <c r="H207" s="137"/>
      <c r="I207" s="137"/>
      <c r="J207" s="137"/>
      <c r="K207" s="137"/>
      <c r="L207" s="137"/>
      <c r="M207" s="137"/>
      <c r="N207" s="137"/>
      <c r="O207" s="137"/>
      <c r="P207" s="137"/>
      <c r="Q207" s="137"/>
    </row>
    <row r="208" spans="2:17" x14ac:dyDescent="0.3">
      <c r="B208" s="137"/>
      <c r="C208" s="137"/>
      <c r="D208" s="137"/>
      <c r="E208" s="137"/>
      <c r="F208" s="137"/>
      <c r="G208" s="137"/>
      <c r="H208" s="137"/>
      <c r="I208" s="137"/>
      <c r="J208" s="137"/>
      <c r="K208" s="137"/>
      <c r="L208" s="137"/>
      <c r="M208" s="137"/>
      <c r="N208" s="137"/>
      <c r="O208" s="137"/>
      <c r="P208" s="137"/>
      <c r="Q208" s="137"/>
    </row>
    <row r="209" spans="2:17" x14ac:dyDescent="0.3">
      <c r="B209" s="137"/>
      <c r="C209" s="137"/>
      <c r="D209" s="137"/>
      <c r="E209" s="137"/>
      <c r="F209" s="137"/>
      <c r="G209" s="137"/>
      <c r="H209" s="137"/>
      <c r="I209" s="137"/>
      <c r="J209" s="137"/>
      <c r="K209" s="137"/>
      <c r="L209" s="137"/>
      <c r="M209" s="137"/>
      <c r="N209" s="137"/>
      <c r="O209" s="137"/>
      <c r="P209" s="137"/>
      <c r="Q209" s="137"/>
    </row>
    <row r="210" spans="2:17" x14ac:dyDescent="0.3">
      <c r="B210" s="137"/>
      <c r="C210" s="137"/>
      <c r="D210" s="137"/>
      <c r="E210" s="137"/>
      <c r="F210" s="137"/>
      <c r="G210" s="137"/>
      <c r="H210" s="137"/>
      <c r="I210" s="137"/>
      <c r="J210" s="137"/>
      <c r="K210" s="137"/>
      <c r="L210" s="137"/>
      <c r="M210" s="137"/>
      <c r="N210" s="137"/>
      <c r="O210" s="137"/>
      <c r="P210" s="137"/>
      <c r="Q210" s="137"/>
    </row>
    <row r="211" spans="2:17" x14ac:dyDescent="0.3">
      <c r="B211" s="137"/>
      <c r="C211" s="137"/>
      <c r="D211" s="137"/>
      <c r="E211" s="137"/>
      <c r="F211" s="137"/>
      <c r="G211" s="137"/>
      <c r="H211" s="137"/>
      <c r="I211" s="137"/>
      <c r="J211" s="137"/>
      <c r="K211" s="137"/>
      <c r="L211" s="137"/>
      <c r="M211" s="137"/>
      <c r="N211" s="137"/>
      <c r="O211" s="137"/>
      <c r="P211" s="137"/>
      <c r="Q211" s="137"/>
    </row>
    <row r="212" spans="2:17" x14ac:dyDescent="0.3">
      <c r="B212" s="137"/>
      <c r="C212" s="137"/>
      <c r="D212" s="137"/>
      <c r="E212" s="137"/>
      <c r="F212" s="137"/>
      <c r="G212" s="137"/>
      <c r="H212" s="137"/>
      <c r="I212" s="137"/>
      <c r="J212" s="137"/>
      <c r="K212" s="137"/>
      <c r="L212" s="137"/>
      <c r="M212" s="137"/>
      <c r="N212" s="137"/>
      <c r="O212" s="137"/>
      <c r="P212" s="137"/>
      <c r="Q212" s="137"/>
    </row>
    <row r="213" spans="2:17" x14ac:dyDescent="0.3">
      <c r="B213" s="137"/>
      <c r="C213" s="137"/>
      <c r="D213" s="137"/>
      <c r="E213" s="137"/>
      <c r="F213" s="137"/>
      <c r="G213" s="137"/>
      <c r="H213" s="137"/>
      <c r="I213" s="137"/>
      <c r="J213" s="137"/>
      <c r="K213" s="137"/>
      <c r="L213" s="137"/>
      <c r="M213" s="137"/>
      <c r="N213" s="137"/>
      <c r="O213" s="137"/>
      <c r="P213" s="137"/>
      <c r="Q213" s="137"/>
    </row>
    <row r="214" spans="2:17" x14ac:dyDescent="0.3">
      <c r="B214" s="137"/>
      <c r="C214" s="137"/>
      <c r="D214" s="137"/>
      <c r="E214" s="137"/>
      <c r="F214" s="137"/>
      <c r="G214" s="137"/>
      <c r="H214" s="137"/>
      <c r="I214" s="137"/>
      <c r="J214" s="137"/>
      <c r="K214" s="137"/>
      <c r="L214" s="137"/>
      <c r="M214" s="137"/>
      <c r="N214" s="137"/>
      <c r="O214" s="137"/>
      <c r="P214" s="137"/>
      <c r="Q214" s="137"/>
    </row>
    <row r="215" spans="2:17" x14ac:dyDescent="0.3">
      <c r="B215" s="137"/>
      <c r="C215" s="137"/>
      <c r="D215" s="137"/>
      <c r="E215" s="137"/>
      <c r="F215" s="137"/>
      <c r="G215" s="137"/>
      <c r="H215" s="137"/>
      <c r="I215" s="137"/>
      <c r="J215" s="137"/>
      <c r="K215" s="137"/>
      <c r="L215" s="137"/>
      <c r="M215" s="137"/>
      <c r="N215" s="137"/>
      <c r="O215" s="137"/>
      <c r="P215" s="137"/>
      <c r="Q215" s="137"/>
    </row>
    <row r="216" spans="2:17" x14ac:dyDescent="0.3">
      <c r="B216" s="137"/>
      <c r="C216" s="137"/>
      <c r="D216" s="137"/>
      <c r="E216" s="137"/>
      <c r="F216" s="137"/>
      <c r="G216" s="137"/>
      <c r="H216" s="137"/>
      <c r="I216" s="137"/>
      <c r="J216" s="137"/>
      <c r="K216" s="137"/>
      <c r="L216" s="137"/>
      <c r="M216" s="137"/>
      <c r="N216" s="137"/>
      <c r="O216" s="137"/>
      <c r="P216" s="137"/>
      <c r="Q216" s="137"/>
    </row>
    <row r="217" spans="2:17" x14ac:dyDescent="0.3">
      <c r="B217" s="137"/>
      <c r="C217" s="137"/>
      <c r="D217" s="137"/>
      <c r="E217" s="137"/>
      <c r="F217" s="137"/>
      <c r="G217" s="137"/>
      <c r="H217" s="137"/>
      <c r="I217" s="137"/>
      <c r="J217" s="137"/>
      <c r="K217" s="137"/>
      <c r="L217" s="137"/>
      <c r="M217" s="137"/>
      <c r="N217" s="137"/>
      <c r="O217" s="137"/>
      <c r="P217" s="137"/>
      <c r="Q217" s="137"/>
    </row>
    <row r="218" spans="2:17" x14ac:dyDescent="0.3">
      <c r="B218" s="137"/>
      <c r="C218" s="137"/>
      <c r="D218" s="137"/>
      <c r="E218" s="137"/>
      <c r="F218" s="137"/>
      <c r="G218" s="137"/>
      <c r="H218" s="137"/>
      <c r="I218" s="137"/>
      <c r="J218" s="137"/>
      <c r="K218" s="137"/>
      <c r="L218" s="137"/>
      <c r="M218" s="137"/>
      <c r="N218" s="137"/>
      <c r="O218" s="137"/>
      <c r="P218" s="137"/>
      <c r="Q218" s="137"/>
    </row>
    <row r="219" spans="2:17" x14ac:dyDescent="0.3">
      <c r="B219" s="137"/>
      <c r="C219" s="137"/>
      <c r="D219" s="137"/>
      <c r="E219" s="137"/>
      <c r="F219" s="137"/>
      <c r="G219" s="137"/>
      <c r="H219" s="137"/>
      <c r="I219" s="137"/>
      <c r="J219" s="137"/>
      <c r="K219" s="137"/>
      <c r="L219" s="137"/>
      <c r="M219" s="137"/>
      <c r="N219" s="137"/>
      <c r="O219" s="137"/>
      <c r="P219" s="137"/>
      <c r="Q219" s="137"/>
    </row>
    <row r="220" spans="2:17" x14ac:dyDescent="0.3">
      <c r="B220" s="137"/>
      <c r="C220" s="137"/>
      <c r="D220" s="137"/>
      <c r="E220" s="137"/>
      <c r="F220" s="137"/>
      <c r="G220" s="137"/>
      <c r="H220" s="137"/>
      <c r="I220" s="137"/>
      <c r="J220" s="137"/>
      <c r="K220" s="137"/>
      <c r="L220" s="137"/>
      <c r="M220" s="137"/>
      <c r="N220" s="137"/>
      <c r="O220" s="137"/>
      <c r="P220" s="137"/>
      <c r="Q220" s="137"/>
    </row>
    <row r="221" spans="2:17" x14ac:dyDescent="0.3">
      <c r="B221" s="137"/>
      <c r="C221" s="137"/>
      <c r="D221" s="137"/>
      <c r="E221" s="137"/>
      <c r="F221" s="137"/>
      <c r="G221" s="137"/>
      <c r="H221" s="137"/>
      <c r="I221" s="137"/>
      <c r="J221" s="137"/>
      <c r="K221" s="137"/>
      <c r="L221" s="137"/>
      <c r="M221" s="137"/>
      <c r="N221" s="137"/>
      <c r="O221" s="137"/>
      <c r="P221" s="137"/>
      <c r="Q221" s="137"/>
    </row>
    <row r="222" spans="2:17" x14ac:dyDescent="0.3">
      <c r="B222" s="137"/>
      <c r="C222" s="137"/>
      <c r="D222" s="137"/>
      <c r="E222" s="137"/>
      <c r="F222" s="137"/>
      <c r="G222" s="137"/>
      <c r="H222" s="137"/>
      <c r="I222" s="137"/>
      <c r="J222" s="137"/>
      <c r="K222" s="137"/>
      <c r="L222" s="137"/>
      <c r="M222" s="137"/>
      <c r="N222" s="137"/>
      <c r="O222" s="137"/>
      <c r="P222" s="137"/>
      <c r="Q222" s="137"/>
    </row>
    <row r="223" spans="2:17" x14ac:dyDescent="0.3">
      <c r="B223" s="137"/>
      <c r="C223" s="137"/>
      <c r="D223" s="137"/>
      <c r="E223" s="137"/>
      <c r="F223" s="137"/>
      <c r="G223" s="137"/>
      <c r="H223" s="137"/>
      <c r="I223" s="137"/>
      <c r="J223" s="137"/>
      <c r="K223" s="137"/>
      <c r="L223" s="137"/>
      <c r="M223" s="137"/>
      <c r="N223" s="137"/>
      <c r="O223" s="137"/>
      <c r="P223" s="137"/>
      <c r="Q223" s="137"/>
    </row>
    <row r="224" spans="2:17" x14ac:dyDescent="0.3">
      <c r="B224" s="137"/>
      <c r="C224" s="137"/>
      <c r="D224" s="137"/>
      <c r="E224" s="137"/>
      <c r="F224" s="137"/>
      <c r="G224" s="137"/>
      <c r="H224" s="137"/>
      <c r="I224" s="137"/>
      <c r="J224" s="137"/>
      <c r="K224" s="137"/>
      <c r="L224" s="137"/>
      <c r="M224" s="137"/>
      <c r="N224" s="137"/>
      <c r="O224" s="137"/>
      <c r="P224" s="137"/>
      <c r="Q224" s="137"/>
    </row>
    <row r="225" spans="2:17" x14ac:dyDescent="0.3">
      <c r="B225" s="137"/>
      <c r="C225" s="137"/>
      <c r="D225" s="137"/>
      <c r="E225" s="137"/>
      <c r="F225" s="137"/>
      <c r="G225" s="137"/>
      <c r="H225" s="137"/>
      <c r="I225" s="137"/>
      <c r="J225" s="137"/>
      <c r="K225" s="137"/>
      <c r="L225" s="137"/>
      <c r="M225" s="137"/>
      <c r="N225" s="137"/>
      <c r="O225" s="137"/>
      <c r="P225" s="137"/>
      <c r="Q225" s="137"/>
    </row>
    <row r="226" spans="2:17" x14ac:dyDescent="0.3">
      <c r="B226" s="137"/>
      <c r="C226" s="137"/>
      <c r="D226" s="137"/>
      <c r="E226" s="137"/>
      <c r="F226" s="137"/>
      <c r="G226" s="137"/>
      <c r="H226" s="137"/>
      <c r="I226" s="137"/>
      <c r="J226" s="137"/>
      <c r="K226" s="137"/>
      <c r="L226" s="137"/>
      <c r="M226" s="137"/>
      <c r="N226" s="137"/>
      <c r="O226" s="137"/>
      <c r="P226" s="137"/>
      <c r="Q226" s="137"/>
    </row>
    <row r="227" spans="2:17" x14ac:dyDescent="0.3">
      <c r="B227" s="137"/>
      <c r="C227" s="137"/>
      <c r="D227" s="137"/>
      <c r="E227" s="137"/>
      <c r="F227" s="137"/>
      <c r="G227" s="137"/>
      <c r="H227" s="137"/>
      <c r="I227" s="137"/>
      <c r="J227" s="137"/>
      <c r="K227" s="137"/>
      <c r="L227" s="137"/>
      <c r="M227" s="137"/>
      <c r="N227" s="137"/>
      <c r="O227" s="137"/>
      <c r="P227" s="137"/>
      <c r="Q227" s="137"/>
    </row>
    <row r="228" spans="2:17" x14ac:dyDescent="0.3">
      <c r="B228" s="137"/>
      <c r="C228" s="137"/>
      <c r="D228" s="137"/>
      <c r="E228" s="137"/>
      <c r="F228" s="137"/>
      <c r="G228" s="137"/>
      <c r="H228" s="137"/>
      <c r="I228" s="137"/>
      <c r="J228" s="137"/>
      <c r="K228" s="137"/>
      <c r="L228" s="137"/>
      <c r="M228" s="137"/>
      <c r="N228" s="137"/>
      <c r="O228" s="137"/>
      <c r="P228" s="137"/>
      <c r="Q228" s="137"/>
    </row>
    <row r="229" spans="2:17" x14ac:dyDescent="0.3">
      <c r="B229" s="137"/>
      <c r="C229" s="137"/>
      <c r="D229" s="137"/>
      <c r="E229" s="137"/>
      <c r="F229" s="137"/>
      <c r="G229" s="137"/>
      <c r="H229" s="137"/>
      <c r="I229" s="137"/>
      <c r="J229" s="137"/>
      <c r="K229" s="137"/>
      <c r="L229" s="137"/>
      <c r="M229" s="137"/>
      <c r="N229" s="137"/>
      <c r="O229" s="137"/>
      <c r="P229" s="137"/>
      <c r="Q229" s="137"/>
    </row>
    <row r="230" spans="2:17" x14ac:dyDescent="0.3">
      <c r="B230" s="137"/>
      <c r="C230" s="137"/>
      <c r="D230" s="137"/>
      <c r="E230" s="137"/>
      <c r="F230" s="137"/>
      <c r="G230" s="137"/>
      <c r="H230" s="137"/>
      <c r="I230" s="137"/>
      <c r="J230" s="137"/>
      <c r="K230" s="137"/>
      <c r="L230" s="137"/>
      <c r="M230" s="137"/>
      <c r="N230" s="137"/>
      <c r="O230" s="137"/>
      <c r="P230" s="137"/>
      <c r="Q230" s="137"/>
    </row>
    <row r="231" spans="2:17" x14ac:dyDescent="0.3">
      <c r="B231" s="137"/>
      <c r="C231" s="137"/>
      <c r="D231" s="137"/>
      <c r="E231" s="137"/>
      <c r="F231" s="137"/>
      <c r="G231" s="137"/>
      <c r="H231" s="137"/>
      <c r="I231" s="137"/>
      <c r="J231" s="137"/>
      <c r="K231" s="137"/>
      <c r="L231" s="137"/>
      <c r="M231" s="137"/>
      <c r="N231" s="137"/>
      <c r="O231" s="137"/>
      <c r="P231" s="137"/>
      <c r="Q231" s="137"/>
    </row>
    <row r="232" spans="2:17" x14ac:dyDescent="0.3">
      <c r="B232" s="137"/>
      <c r="C232" s="137"/>
      <c r="D232" s="137"/>
      <c r="E232" s="137"/>
      <c r="F232" s="137"/>
      <c r="G232" s="137"/>
      <c r="H232" s="137"/>
      <c r="I232" s="137"/>
      <c r="J232" s="137"/>
      <c r="K232" s="137"/>
      <c r="L232" s="137"/>
      <c r="M232" s="137"/>
      <c r="N232" s="137"/>
      <c r="O232" s="137"/>
      <c r="P232" s="137"/>
      <c r="Q232" s="137"/>
    </row>
    <row r="233" spans="2:17" x14ac:dyDescent="0.3">
      <c r="B233" s="137"/>
      <c r="C233" s="137"/>
      <c r="D233" s="137"/>
      <c r="E233" s="137"/>
      <c r="F233" s="137"/>
      <c r="G233" s="137"/>
      <c r="H233" s="137"/>
      <c r="I233" s="137"/>
      <c r="J233" s="137"/>
      <c r="K233" s="137"/>
      <c r="L233" s="137"/>
      <c r="M233" s="137"/>
      <c r="N233" s="137"/>
      <c r="O233" s="137"/>
      <c r="P233" s="137"/>
      <c r="Q233" s="137"/>
    </row>
    <row r="234" spans="2:17" x14ac:dyDescent="0.3">
      <c r="B234" s="137"/>
      <c r="C234" s="137"/>
      <c r="D234" s="137"/>
      <c r="E234" s="137"/>
      <c r="F234" s="137"/>
      <c r="G234" s="137"/>
      <c r="H234" s="137"/>
      <c r="I234" s="137"/>
      <c r="J234" s="137"/>
      <c r="K234" s="137"/>
      <c r="L234" s="137"/>
      <c r="M234" s="137"/>
      <c r="N234" s="137"/>
      <c r="O234" s="137"/>
      <c r="P234" s="137"/>
      <c r="Q234" s="137"/>
    </row>
    <row r="235" spans="2:17" x14ac:dyDescent="0.3">
      <c r="B235" s="137"/>
      <c r="C235" s="137"/>
      <c r="D235" s="137"/>
      <c r="E235" s="137"/>
      <c r="F235" s="137"/>
      <c r="G235" s="137"/>
      <c r="H235" s="137"/>
      <c r="I235" s="137"/>
      <c r="J235" s="137"/>
      <c r="K235" s="137"/>
      <c r="L235" s="137"/>
      <c r="M235" s="137"/>
      <c r="N235" s="137"/>
      <c r="O235" s="137"/>
      <c r="P235" s="137"/>
      <c r="Q235" s="137"/>
    </row>
    <row r="236" spans="2:17" x14ac:dyDescent="0.3">
      <c r="B236" s="137"/>
      <c r="C236" s="137"/>
      <c r="D236" s="137"/>
      <c r="E236" s="137"/>
      <c r="F236" s="137"/>
      <c r="G236" s="137"/>
      <c r="H236" s="137"/>
      <c r="I236" s="137"/>
      <c r="J236" s="137"/>
      <c r="K236" s="137"/>
      <c r="L236" s="137"/>
      <c r="M236" s="137"/>
      <c r="N236" s="137"/>
      <c r="O236" s="137"/>
      <c r="P236" s="137"/>
      <c r="Q236" s="137"/>
    </row>
    <row r="237" spans="2:17" x14ac:dyDescent="0.3">
      <c r="B237" s="137"/>
      <c r="C237" s="137"/>
      <c r="D237" s="137"/>
      <c r="E237" s="137"/>
      <c r="F237" s="137"/>
      <c r="G237" s="137"/>
      <c r="H237" s="137"/>
      <c r="I237" s="137"/>
      <c r="J237" s="137"/>
      <c r="K237" s="137"/>
      <c r="L237" s="137"/>
      <c r="M237" s="137"/>
      <c r="N237" s="137"/>
      <c r="O237" s="137"/>
      <c r="P237" s="137"/>
      <c r="Q237" s="137"/>
    </row>
    <row r="238" spans="2:17" x14ac:dyDescent="0.3">
      <c r="B238" s="137"/>
      <c r="C238" s="137"/>
      <c r="D238" s="137"/>
      <c r="E238" s="137"/>
      <c r="F238" s="137"/>
      <c r="G238" s="137"/>
      <c r="H238" s="137"/>
      <c r="I238" s="137"/>
      <c r="J238" s="137"/>
      <c r="K238" s="137"/>
      <c r="L238" s="137"/>
      <c r="M238" s="137"/>
      <c r="N238" s="137"/>
      <c r="O238" s="137"/>
      <c r="P238" s="137"/>
      <c r="Q238" s="137"/>
    </row>
    <row r="239" spans="2:17" x14ac:dyDescent="0.3">
      <c r="B239" s="137"/>
      <c r="C239" s="137"/>
      <c r="D239" s="137"/>
      <c r="E239" s="137"/>
      <c r="F239" s="137"/>
      <c r="G239" s="137"/>
      <c r="H239" s="137"/>
      <c r="I239" s="137"/>
      <c r="J239" s="137"/>
      <c r="K239" s="137"/>
      <c r="L239" s="137"/>
      <c r="M239" s="137"/>
      <c r="N239" s="137"/>
      <c r="O239" s="137"/>
      <c r="P239" s="137"/>
      <c r="Q239" s="137"/>
    </row>
    <row r="240" spans="2:17" x14ac:dyDescent="0.3">
      <c r="B240" s="137"/>
      <c r="C240" s="137"/>
      <c r="D240" s="137"/>
      <c r="E240" s="137"/>
      <c r="F240" s="137"/>
      <c r="G240" s="137"/>
      <c r="H240" s="137"/>
      <c r="I240" s="137"/>
      <c r="J240" s="137"/>
      <c r="K240" s="137"/>
      <c r="L240" s="137"/>
      <c r="M240" s="137"/>
      <c r="N240" s="137"/>
      <c r="O240" s="137"/>
      <c r="P240" s="137"/>
      <c r="Q240" s="137"/>
    </row>
    <row r="241" spans="2:17" x14ac:dyDescent="0.3">
      <c r="B241" s="137"/>
      <c r="C241" s="137"/>
      <c r="D241" s="137"/>
      <c r="E241" s="137"/>
      <c r="F241" s="137"/>
      <c r="G241" s="137"/>
      <c r="H241" s="137"/>
      <c r="I241" s="137"/>
      <c r="J241" s="137"/>
      <c r="K241" s="137"/>
      <c r="L241" s="137"/>
      <c r="M241" s="137"/>
      <c r="N241" s="137"/>
      <c r="O241" s="137"/>
      <c r="P241" s="137"/>
      <c r="Q241" s="137"/>
    </row>
    <row r="242" spans="2:17" x14ac:dyDescent="0.3">
      <c r="B242" s="137"/>
      <c r="C242" s="137"/>
      <c r="D242" s="137"/>
      <c r="E242" s="137"/>
      <c r="F242" s="137"/>
      <c r="G242" s="137"/>
      <c r="H242" s="137"/>
      <c r="I242" s="137"/>
      <c r="J242" s="137"/>
      <c r="K242" s="137"/>
      <c r="L242" s="137"/>
      <c r="M242" s="137"/>
      <c r="N242" s="137"/>
      <c r="O242" s="137"/>
      <c r="P242" s="137"/>
      <c r="Q242" s="137"/>
    </row>
    <row r="243" spans="2:17" x14ac:dyDescent="0.3">
      <c r="B243" s="137"/>
      <c r="C243" s="137"/>
      <c r="D243" s="137"/>
      <c r="E243" s="137"/>
      <c r="F243" s="137"/>
      <c r="G243" s="137"/>
      <c r="H243" s="137"/>
      <c r="I243" s="137"/>
      <c r="J243" s="137"/>
      <c r="K243" s="137"/>
      <c r="L243" s="137"/>
      <c r="M243" s="137"/>
      <c r="N243" s="137"/>
      <c r="O243" s="137"/>
      <c r="P243" s="137"/>
      <c r="Q243" s="137"/>
    </row>
    <row r="244" spans="2:17" x14ac:dyDescent="0.3">
      <c r="B244" s="137"/>
      <c r="C244" s="137"/>
      <c r="D244" s="137"/>
      <c r="E244" s="137"/>
      <c r="F244" s="137"/>
      <c r="G244" s="137"/>
      <c r="H244" s="137"/>
      <c r="I244" s="137"/>
      <c r="J244" s="137"/>
      <c r="K244" s="137"/>
      <c r="L244" s="137"/>
      <c r="M244" s="137"/>
      <c r="N244" s="137"/>
      <c r="O244" s="137"/>
      <c r="P244" s="137"/>
      <c r="Q244" s="137"/>
    </row>
    <row r="245" spans="2:17" x14ac:dyDescent="0.3">
      <c r="B245" s="137"/>
      <c r="C245" s="137"/>
      <c r="D245" s="137"/>
      <c r="E245" s="137"/>
      <c r="F245" s="137"/>
      <c r="G245" s="137"/>
      <c r="H245" s="137"/>
      <c r="I245" s="137"/>
      <c r="J245" s="137"/>
      <c r="K245" s="137"/>
      <c r="L245" s="137"/>
      <c r="M245" s="137"/>
      <c r="N245" s="137"/>
      <c r="O245" s="137"/>
      <c r="P245" s="137"/>
      <c r="Q245" s="137"/>
    </row>
    <row r="246" spans="2:17" x14ac:dyDescent="0.3">
      <c r="B246" s="137"/>
      <c r="C246" s="137"/>
      <c r="D246" s="137"/>
      <c r="E246" s="137"/>
      <c r="F246" s="137"/>
      <c r="G246" s="137"/>
      <c r="H246" s="137"/>
      <c r="I246" s="137"/>
      <c r="J246" s="137"/>
      <c r="K246" s="137"/>
      <c r="L246" s="137"/>
      <c r="M246" s="137"/>
      <c r="N246" s="137"/>
      <c r="O246" s="137"/>
      <c r="P246" s="137"/>
      <c r="Q246" s="137"/>
    </row>
    <row r="247" spans="2:17" x14ac:dyDescent="0.3">
      <c r="B247" s="137"/>
      <c r="C247" s="137"/>
      <c r="D247" s="137"/>
      <c r="E247" s="137"/>
      <c r="F247" s="137"/>
      <c r="G247" s="137"/>
      <c r="H247" s="137"/>
      <c r="I247" s="137"/>
      <c r="J247" s="137"/>
      <c r="K247" s="137"/>
      <c r="L247" s="137"/>
      <c r="M247" s="137"/>
      <c r="N247" s="137"/>
      <c r="O247" s="137"/>
      <c r="P247" s="137"/>
      <c r="Q247" s="137"/>
    </row>
    <row r="248" spans="2:17" x14ac:dyDescent="0.3">
      <c r="B248" s="137"/>
      <c r="C248" s="137"/>
      <c r="D248" s="137"/>
      <c r="E248" s="137"/>
      <c r="F248" s="137"/>
      <c r="G248" s="137"/>
      <c r="H248" s="137"/>
      <c r="I248" s="137"/>
      <c r="J248" s="137"/>
      <c r="K248" s="137"/>
      <c r="L248" s="137"/>
      <c r="M248" s="137"/>
      <c r="N248" s="137"/>
      <c r="O248" s="137"/>
      <c r="P248" s="137"/>
      <c r="Q248" s="137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Аркуші</vt:lpstr>
      </vt:variant>
      <vt:variant>
        <vt:i4>37</vt:i4>
      </vt:variant>
      <vt:variant>
        <vt:lpstr>Діаграми</vt:lpstr>
      </vt:variant>
      <vt:variant>
        <vt:i4>25</vt:i4>
      </vt:variant>
      <vt:variant>
        <vt:lpstr>Іменовані діапазони</vt:lpstr>
      </vt:variant>
      <vt:variant>
        <vt:i4>75</vt:i4>
      </vt:variant>
    </vt:vector>
  </HeadingPairs>
  <TitlesOfParts>
    <vt:vector size="137" baseType="lpstr">
      <vt:lpstr>MTK2_UAH</vt:lpstr>
      <vt:lpstr>MTK2_USD</vt:lpstr>
      <vt:lpstr>MKT2_UAH</vt:lpstr>
      <vt:lpstr>MKT2_USD</vt:lpstr>
      <vt:lpstr>MT_ALL</vt:lpstr>
      <vt:lpstr>MTM_ALL</vt:lpstr>
      <vt:lpstr>MK_ALL</vt:lpstr>
      <vt:lpstr>SRATE_M</vt:lpstr>
      <vt:lpstr>SRATE</vt:lpstr>
      <vt:lpstr>RATE_M</vt:lpstr>
      <vt:lpstr>RATE</vt:lpstr>
      <vt:lpstr>RATE_CMP</vt:lpstr>
      <vt:lpstr>CUR_M</vt:lpstr>
      <vt:lpstr>CUR</vt:lpstr>
      <vt:lpstr>CUR_CMP</vt:lpstr>
      <vt:lpstr>CUR_M_EXT</vt:lpstr>
      <vt:lpstr>CUR_CMP_EXT</vt:lpstr>
      <vt:lpstr>DKT1</vt:lpstr>
      <vt:lpstr>DKT2</vt:lpstr>
      <vt:lpstr>DTK2</vt:lpstr>
      <vt:lpstr>DKR</vt:lpstr>
      <vt:lpstr>DKR2</vt:lpstr>
      <vt:lpstr>YT_ALL</vt:lpstr>
      <vt:lpstr>YTM_ALL</vt:lpstr>
      <vt:lpstr>YKM_ALL</vt:lpstr>
      <vt:lpstr>YK_ALL</vt:lpstr>
      <vt:lpstr>YKT2_UAH</vt:lpstr>
      <vt:lpstr>YKT2_USD</vt:lpstr>
      <vt:lpstr>KIND_CMP</vt:lpstr>
      <vt:lpstr>DTR</vt:lpstr>
      <vt:lpstr>DEBT_TERM</vt:lpstr>
      <vt:lpstr>K_ALL</vt:lpstr>
      <vt:lpstr>T_ALL</vt:lpstr>
      <vt:lpstr>YKT2_PRC</vt:lpstr>
      <vt:lpstr>TBL1</vt:lpstr>
      <vt:lpstr>DATA</vt:lpstr>
      <vt:lpstr>AVGRATE_DETAIL</vt:lpstr>
      <vt:lpstr>MK_UAHD</vt:lpstr>
      <vt:lpstr>MK_USDD</vt:lpstr>
      <vt:lpstr>K_ALLD</vt:lpstr>
      <vt:lpstr>T_ALLD</vt:lpstr>
      <vt:lpstr>MT_UAHD</vt:lpstr>
      <vt:lpstr>MT_USDD</vt:lpstr>
      <vt:lpstr>SRATED</vt:lpstr>
      <vt:lpstr>RATED</vt:lpstr>
      <vt:lpstr>RATEDS</vt:lpstr>
      <vt:lpstr>CURD</vt:lpstr>
      <vt:lpstr>CURDS</vt:lpstr>
      <vt:lpstr>DKRD</vt:lpstr>
      <vt:lpstr>DKR2DSTATE</vt:lpstr>
      <vt:lpstr>DKR2DGUAR</vt:lpstr>
      <vt:lpstr>YT_ALL_USD_D</vt:lpstr>
      <vt:lpstr>YT_ALL_UAH_D</vt:lpstr>
      <vt:lpstr>YT_ALL_PER_D</vt:lpstr>
      <vt:lpstr>YTM_ALL_UAH_D</vt:lpstr>
      <vt:lpstr>YTM_ALL_USD_D</vt:lpstr>
      <vt:lpstr>YKM_ALL_UAH_D</vt:lpstr>
      <vt:lpstr>YKM_ALL_USD_D</vt:lpstr>
      <vt:lpstr>KINDD</vt:lpstr>
      <vt:lpstr>DTRD</vt:lpstr>
      <vt:lpstr>DEBT_TERM1</vt:lpstr>
      <vt:lpstr>DEBT_TERM2</vt:lpstr>
      <vt:lpstr>AVGDTERM</vt:lpstr>
      <vt:lpstr>CK_05</vt:lpstr>
      <vt:lpstr>CK_05C6</vt:lpstr>
      <vt:lpstr>CK_05G6</vt:lpstr>
      <vt:lpstr>CKMDUAH</vt:lpstr>
      <vt:lpstr>CKMDUSD</vt:lpstr>
      <vt:lpstr>CKMPERC</vt:lpstr>
      <vt:lpstr>CKMUAH</vt:lpstr>
      <vt:lpstr>CKMUSD</vt:lpstr>
      <vt:lpstr>CUR_CMP1</vt:lpstr>
      <vt:lpstr>CUR_CMPD4</vt:lpstr>
      <vt:lpstr>CUR_CMPD5</vt:lpstr>
      <vt:lpstr>CUR_CMPEXT</vt:lpstr>
      <vt:lpstr>CUR_CMPEXTD4</vt:lpstr>
      <vt:lpstr>CUR_CMPEXTD5</vt:lpstr>
      <vt:lpstr>CUR_CMPEXTKD4</vt:lpstr>
      <vt:lpstr>CUR_CMPEXTKD5</vt:lpstr>
      <vt:lpstr>CUR_CMPEXTKIND</vt:lpstr>
      <vt:lpstr>CUR_CMPS1</vt:lpstr>
      <vt:lpstr>CUR_CMPS1D4</vt:lpstr>
      <vt:lpstr>CUR_CMPS1D5</vt:lpstr>
      <vt:lpstr>CUR_CMPS2</vt:lpstr>
      <vt:lpstr>CUR_CMPS2D4</vt:lpstr>
      <vt:lpstr>CUR_CMPS2D5</vt:lpstr>
      <vt:lpstr>CURNAME</vt:lpstr>
      <vt:lpstr>CURNAMECUR</vt:lpstr>
      <vt:lpstr>CURNAMEKIND</vt:lpstr>
      <vt:lpstr>DDELIMER</vt:lpstr>
      <vt:lpstr>DKRSTATE</vt:lpstr>
      <vt:lpstr>DKT</vt:lpstr>
      <vt:lpstr>DMLMLR</vt:lpstr>
      <vt:lpstr>DREPORTDATE</vt:lpstr>
      <vt:lpstr>DRUN</vt:lpstr>
      <vt:lpstr>DSESSION</vt:lpstr>
      <vt:lpstr>DT_05</vt:lpstr>
      <vt:lpstr>DTKYPERC</vt:lpstr>
      <vt:lpstr>DTKYUAH</vt:lpstr>
      <vt:lpstr>DTKYUSD</vt:lpstr>
      <vt:lpstr>DTMDUAH</vt:lpstr>
      <vt:lpstr>DTMDUSD</vt:lpstr>
      <vt:lpstr>DTMPERC</vt:lpstr>
      <vt:lpstr>DTMUAH</vt:lpstr>
      <vt:lpstr>DTMUSD</vt:lpstr>
      <vt:lpstr>DTR</vt:lpstr>
      <vt:lpstr>YK_ALL!DTYPERC</vt:lpstr>
      <vt:lpstr>DTYPERC</vt:lpstr>
      <vt:lpstr>YK_ALL!DTYUAH</vt:lpstr>
      <vt:lpstr>DTYUAH</vt:lpstr>
      <vt:lpstr>YK_ALL!DTYUSD</vt:lpstr>
      <vt:lpstr>DTYUSD</vt:lpstr>
      <vt:lpstr>KINDCMP</vt:lpstr>
      <vt:lpstr>KINDKMPD4</vt:lpstr>
      <vt:lpstr>KINDKMPD5</vt:lpstr>
      <vt:lpstr>RATEGROUPKIND</vt:lpstr>
      <vt:lpstr>RATEKIND</vt:lpstr>
      <vt:lpstr>RATENAMEALL</vt:lpstr>
      <vt:lpstr>RATENAMESTRUCT1</vt:lpstr>
      <vt:lpstr>RATENAMESTRUCT2</vt:lpstr>
      <vt:lpstr>RATENAMESTRUCTCMP</vt:lpstr>
      <vt:lpstr>RATENAMESTRUCTCMP2</vt:lpstr>
      <vt:lpstr>RCMP2D4</vt:lpstr>
      <vt:lpstr>RCMP2D5</vt:lpstr>
      <vt:lpstr>RCMPD4</vt:lpstr>
      <vt:lpstr>RCMPD5</vt:lpstr>
      <vt:lpstr>REPORT_LANG</vt:lpstr>
      <vt:lpstr>REPORT_REGIME</vt:lpstr>
      <vt:lpstr>SRATED</vt:lpstr>
      <vt:lpstr>STRMAXDATE</vt:lpstr>
      <vt:lpstr>STRPRESENTDATE</vt:lpstr>
      <vt:lpstr>VALUAH</vt:lpstr>
      <vt:lpstr>VALUSD</vt:lpstr>
      <vt:lpstr>VALVAL</vt:lpstr>
      <vt:lpstr>YKT2UAH</vt:lpstr>
      <vt:lpstr>YKT2USD</vt:lpstr>
      <vt:lpstr>YKT2UФР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ГРИШКО Ірина Олександрівна</dc:creator>
  <cp:lastModifiedBy>Alla Danylchuk</cp:lastModifiedBy>
  <cp:lastPrinted>2024-09-26T06:55:20Z</cp:lastPrinted>
  <dcterms:created xsi:type="dcterms:W3CDTF">2024-09-26T06:51:17Z</dcterms:created>
  <dcterms:modified xsi:type="dcterms:W3CDTF">2024-09-27T13:19:21Z</dcterms:modified>
</cp:coreProperties>
</file>