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alladanilchuk/Documents/Public Debt IR/"/>
    </mc:Choice>
  </mc:AlternateContent>
  <xr:revisionPtr revIDLastSave="0" documentId="8_{0D152BD6-2F11-F74B-B05D-DDDB52B4F2B5}" xr6:coauthVersionLast="47" xr6:coauthVersionMax="47" xr10:uidLastSave="{00000000-0000-0000-0000-000000000000}"/>
  <bookViews>
    <workbookView xWindow="120" yWindow="500" windowWidth="21720" windowHeight="14560" tabRatio="917" activeTab="6" xr2:uid="{00000000-000D-0000-FFFF-FFFF00000000}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DATA!$B$5</definedName>
    <definedName name="DKRGUAR">'DKR2'!#REF!</definedName>
    <definedName name="DKRSTATE">'DKR2'!$A$8</definedName>
    <definedName name="DKT">'DKT1'!$A$7</definedName>
    <definedName name="DMLMLR">DATA!$F$5</definedName>
    <definedName name="DREPORTDATE">DATA!$B$3</definedName>
    <definedName name="DRUN">DATA!$A$1</definedName>
    <definedName name="DSESSION">DATA!$B$6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DATA!$A$10</definedName>
    <definedName name="REPORT_REGIME">DATA!$A$9</definedName>
    <definedName name="SRATED">SRATE!$A$7</definedName>
    <definedName name="STRMAXDATE">DATA!$B$4</definedName>
    <definedName name="STRPRESENTDATE">DATA!$C$3</definedName>
    <definedName name="VALUAH">DATA!$D$5</definedName>
    <definedName name="VALUSD">DATA!$C$5</definedName>
    <definedName name="VALVAL">DATA!$E$5</definedName>
    <definedName name="YKT2UФР">YKT2_UAH!$A$6</definedName>
    <definedName name="YKT2UAH">YKT2_UAH!$A$6</definedName>
    <definedName name="YKT2USD">YKT2_USD!$A$6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61" l="1"/>
  <c r="D8" i="61"/>
  <c r="C8" i="61"/>
  <c r="E7" i="61"/>
  <c r="E5" i="61"/>
  <c r="D7" i="61"/>
  <c r="C7" i="61"/>
  <c r="G5" i="61"/>
  <c r="F5" i="61"/>
  <c r="F8" i="46"/>
  <c r="D5" i="61"/>
  <c r="C5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G122" i="49"/>
  <c r="F122" i="49"/>
  <c r="E122" i="49"/>
  <c r="D122" i="49"/>
  <c r="C122" i="49"/>
  <c r="C102" i="49" s="1"/>
  <c r="B122" i="49"/>
  <c r="G119" i="49"/>
  <c r="F119" i="49"/>
  <c r="E119" i="49"/>
  <c r="D119" i="49"/>
  <c r="C119" i="49"/>
  <c r="B119" i="49"/>
  <c r="G111" i="49"/>
  <c r="F111" i="49"/>
  <c r="E111" i="49"/>
  <c r="D111" i="49"/>
  <c r="C111" i="49"/>
  <c r="B111" i="49"/>
  <c r="G109" i="49"/>
  <c r="F109" i="49"/>
  <c r="F102" i="49" s="1"/>
  <c r="F82" i="49" s="1"/>
  <c r="E109" i="49"/>
  <c r="D109" i="49"/>
  <c r="C109" i="49"/>
  <c r="B109" i="49"/>
  <c r="G103" i="49"/>
  <c r="F103" i="49"/>
  <c r="E103" i="49"/>
  <c r="E102" i="49"/>
  <c r="D103" i="49"/>
  <c r="C103" i="49"/>
  <c r="B103" i="49"/>
  <c r="G100" i="49"/>
  <c r="F100" i="49"/>
  <c r="E100" i="49"/>
  <c r="E83" i="49" s="1"/>
  <c r="E82" i="49" s="1"/>
  <c r="D100" i="49"/>
  <c r="C100" i="49"/>
  <c r="B100" i="49"/>
  <c r="G92" i="49"/>
  <c r="F92" i="49"/>
  <c r="F83" i="49" s="1"/>
  <c r="E92" i="49"/>
  <c r="D92" i="49"/>
  <c r="C92" i="49"/>
  <c r="B92" i="49"/>
  <c r="G84" i="49"/>
  <c r="F84" i="49"/>
  <c r="E84" i="49"/>
  <c r="D84" i="49"/>
  <c r="D83" i="49" s="1"/>
  <c r="C84" i="49"/>
  <c r="B84" i="49"/>
  <c r="B83" i="49" s="1"/>
  <c r="G83" i="49"/>
  <c r="G80" i="49"/>
  <c r="F80" i="49"/>
  <c r="E80" i="49"/>
  <c r="D80" i="49"/>
  <c r="C80" i="49"/>
  <c r="C47" i="49" s="1"/>
  <c r="B80" i="49"/>
  <c r="G70" i="49"/>
  <c r="F70" i="49"/>
  <c r="E70" i="49"/>
  <c r="D70" i="49"/>
  <c r="C70" i="49"/>
  <c r="B70" i="49"/>
  <c r="G65" i="49"/>
  <c r="F65" i="49"/>
  <c r="E65" i="49"/>
  <c r="D65" i="49"/>
  <c r="C65" i="49"/>
  <c r="B65" i="49"/>
  <c r="G56" i="49"/>
  <c r="F56" i="49"/>
  <c r="E56" i="49"/>
  <c r="D56" i="49"/>
  <c r="C56" i="49"/>
  <c r="B56" i="49"/>
  <c r="G48" i="49"/>
  <c r="G47" i="49"/>
  <c r="F48" i="49"/>
  <c r="F47" i="49"/>
  <c r="E48" i="49"/>
  <c r="E47" i="49" s="1"/>
  <c r="D48" i="49"/>
  <c r="D47" i="49" s="1"/>
  <c r="C48" i="49"/>
  <c r="B48" i="49"/>
  <c r="B47" i="49"/>
  <c r="G45" i="49"/>
  <c r="F45" i="49"/>
  <c r="E45" i="49"/>
  <c r="D45" i="49"/>
  <c r="C45" i="49"/>
  <c r="B45" i="49"/>
  <c r="G9" i="49"/>
  <c r="G8" i="49" s="1"/>
  <c r="F9" i="49"/>
  <c r="F8" i="49" s="1"/>
  <c r="F7" i="49" s="1"/>
  <c r="E9" i="49"/>
  <c r="E8" i="49" s="1"/>
  <c r="E7" i="49" s="1"/>
  <c r="E6" i="49" s="1"/>
  <c r="D9" i="49"/>
  <c r="D8" i="49" s="1"/>
  <c r="C9" i="49"/>
  <c r="C8" i="49" s="1"/>
  <c r="C7" i="49" s="1"/>
  <c r="B9" i="49"/>
  <c r="B8" i="49" s="1"/>
  <c r="A6" i="49"/>
  <c r="G4" i="49"/>
  <c r="A2" i="49"/>
  <c r="G122" i="48"/>
  <c r="F122" i="48"/>
  <c r="E122" i="48"/>
  <c r="D122" i="48"/>
  <c r="C122" i="48"/>
  <c r="B122" i="48"/>
  <c r="G119" i="48"/>
  <c r="F119" i="48"/>
  <c r="E119" i="48"/>
  <c r="D119" i="48"/>
  <c r="C119" i="48"/>
  <c r="B119" i="48"/>
  <c r="B102" i="48" s="1"/>
  <c r="G111" i="48"/>
  <c r="F111" i="48"/>
  <c r="E111" i="48"/>
  <c r="D111" i="48"/>
  <c r="C111" i="48"/>
  <c r="B111" i="48"/>
  <c r="G109" i="48"/>
  <c r="G102" i="48" s="1"/>
  <c r="G82" i="48" s="1"/>
  <c r="F109" i="48"/>
  <c r="E109" i="48"/>
  <c r="D109" i="48"/>
  <c r="C109" i="48"/>
  <c r="B109" i="48"/>
  <c r="G103" i="48"/>
  <c r="F103" i="48"/>
  <c r="E103" i="48"/>
  <c r="D103" i="48"/>
  <c r="C103" i="48"/>
  <c r="B103" i="48"/>
  <c r="G100" i="48"/>
  <c r="F100" i="48"/>
  <c r="E100" i="48"/>
  <c r="E83" i="48" s="1"/>
  <c r="D100" i="48"/>
  <c r="C100" i="48"/>
  <c r="B100" i="48"/>
  <c r="G92" i="48"/>
  <c r="F92" i="48"/>
  <c r="E92" i="48"/>
  <c r="D92" i="48"/>
  <c r="C92" i="48"/>
  <c r="C83" i="48" s="1"/>
  <c r="B92" i="48"/>
  <c r="G84" i="48"/>
  <c r="G83" i="48" s="1"/>
  <c r="F84" i="48"/>
  <c r="E84" i="48"/>
  <c r="D84" i="48"/>
  <c r="C84" i="48"/>
  <c r="B84" i="48"/>
  <c r="B83" i="48" s="1"/>
  <c r="G80" i="48"/>
  <c r="F80" i="48"/>
  <c r="E80" i="48"/>
  <c r="D80" i="48"/>
  <c r="C80" i="48"/>
  <c r="B80" i="48"/>
  <c r="G70" i="48"/>
  <c r="F70" i="48"/>
  <c r="E70" i="48"/>
  <c r="D70" i="48"/>
  <c r="C70" i="48"/>
  <c r="B70" i="48"/>
  <c r="G65" i="48"/>
  <c r="F65" i="48"/>
  <c r="E65" i="48"/>
  <c r="D65" i="48"/>
  <c r="C65" i="48"/>
  <c r="B65" i="48"/>
  <c r="G56" i="48"/>
  <c r="F56" i="48"/>
  <c r="E56" i="48"/>
  <c r="D56" i="48"/>
  <c r="C56" i="48"/>
  <c r="C47" i="48"/>
  <c r="B56" i="48"/>
  <c r="G48" i="48"/>
  <c r="F48" i="48"/>
  <c r="E48" i="48"/>
  <c r="D48" i="48"/>
  <c r="C48" i="48"/>
  <c r="B48" i="48"/>
  <c r="G47" i="48"/>
  <c r="G7" i="48"/>
  <c r="B47" i="48"/>
  <c r="G45" i="48"/>
  <c r="F45" i="48"/>
  <c r="E45" i="48"/>
  <c r="D45" i="48"/>
  <c r="D8" i="48" s="1"/>
  <c r="C45" i="48"/>
  <c r="B45" i="48"/>
  <c r="G9" i="48"/>
  <c r="G8" i="48"/>
  <c r="F9" i="48"/>
  <c r="F8" i="48"/>
  <c r="E9" i="48"/>
  <c r="E8" i="48" s="1"/>
  <c r="D9" i="48"/>
  <c r="C9" i="48"/>
  <c r="C8" i="48"/>
  <c r="C7" i="48" s="1"/>
  <c r="B9" i="48"/>
  <c r="B8" i="48" s="1"/>
  <c r="B7" i="48" s="1"/>
  <c r="A6" i="48"/>
  <c r="G4" i="48"/>
  <c r="A2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F20" i="46"/>
  <c r="E20" i="46"/>
  <c r="D20" i="46"/>
  <c r="C20" i="46"/>
  <c r="B20" i="46"/>
  <c r="A20" i="46"/>
  <c r="G19" i="46"/>
  <c r="F19" i="46"/>
  <c r="F18" i="46"/>
  <c r="E19" i="46"/>
  <c r="E18" i="46"/>
  <c r="D19" i="46"/>
  <c r="C19" i="46"/>
  <c r="C18" i="46" s="1"/>
  <c r="B19" i="46"/>
  <c r="A19" i="46"/>
  <c r="G18" i="46"/>
  <c r="D18" i="46"/>
  <c r="G17" i="46"/>
  <c r="F17" i="46"/>
  <c r="E17" i="46"/>
  <c r="D17" i="46"/>
  <c r="C17" i="46"/>
  <c r="B17" i="46"/>
  <c r="A14" i="46"/>
  <c r="A13" i="46"/>
  <c r="G11" i="46"/>
  <c r="F11" i="46"/>
  <c r="E11" i="46"/>
  <c r="D11" i="46"/>
  <c r="C11" i="46"/>
  <c r="B11" i="46"/>
  <c r="A8" i="46"/>
  <c r="A7" i="46"/>
  <c r="G5" i="46"/>
  <c r="F5" i="46"/>
  <c r="E5" i="46"/>
  <c r="D5" i="46"/>
  <c r="C5" i="46"/>
  <c r="B5" i="46"/>
  <c r="G20" i="43"/>
  <c r="F20" i="43"/>
  <c r="E20" i="43"/>
  <c r="D20" i="43"/>
  <c r="C20" i="43"/>
  <c r="B20" i="43"/>
  <c r="A20" i="43"/>
  <c r="G19" i="43"/>
  <c r="G18" i="43"/>
  <c r="F19" i="43"/>
  <c r="F18" i="43" s="1"/>
  <c r="E19" i="43"/>
  <c r="D19" i="43"/>
  <c r="C19" i="43"/>
  <c r="C18" i="43" s="1"/>
  <c r="B19" i="43"/>
  <c r="B18" i="43" s="1"/>
  <c r="A19" i="43"/>
  <c r="E18" i="43"/>
  <c r="G17" i="43"/>
  <c r="F17" i="43"/>
  <c r="E17" i="43"/>
  <c r="D17" i="43"/>
  <c r="C17" i="43"/>
  <c r="B17" i="43"/>
  <c r="A14" i="43"/>
  <c r="A13" i="43"/>
  <c r="G11" i="43"/>
  <c r="F11" i="43"/>
  <c r="E11" i="43"/>
  <c r="D11" i="43"/>
  <c r="C11" i="43"/>
  <c r="B11" i="43"/>
  <c r="D8" i="43"/>
  <c r="A8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D17" i="36"/>
  <c r="C17" i="36"/>
  <c r="C8" i="36" s="1"/>
  <c r="B17" i="36"/>
  <c r="D9" i="36"/>
  <c r="D8" i="36"/>
  <c r="C9" i="36"/>
  <c r="B9" i="36"/>
  <c r="B8" i="36"/>
  <c r="A3" i="36"/>
  <c r="A2" i="36"/>
  <c r="A1" i="36"/>
  <c r="D7" i="35"/>
  <c r="C7" i="35"/>
  <c r="B7" i="35"/>
  <c r="A2" i="35"/>
  <c r="D111" i="31"/>
  <c r="C111" i="31"/>
  <c r="B111" i="31"/>
  <c r="D108" i="31"/>
  <c r="D96" i="31" s="1"/>
  <c r="D63" i="31" s="1"/>
  <c r="C108" i="31"/>
  <c r="B108" i="31"/>
  <c r="D104" i="31"/>
  <c r="C104" i="31"/>
  <c r="B104" i="31"/>
  <c r="D97" i="31"/>
  <c r="C97" i="31"/>
  <c r="B97" i="31"/>
  <c r="B96" i="31" s="1"/>
  <c r="D94" i="31"/>
  <c r="C94" i="31"/>
  <c r="B94" i="31"/>
  <c r="D86" i="31"/>
  <c r="C86" i="31"/>
  <c r="B86" i="31"/>
  <c r="D81" i="31"/>
  <c r="C81" i="31"/>
  <c r="B81" i="31"/>
  <c r="D73" i="31"/>
  <c r="C73" i="31"/>
  <c r="B73" i="31"/>
  <c r="D65" i="31"/>
  <c r="D64" i="31" s="1"/>
  <c r="C65" i="31"/>
  <c r="C64" i="31"/>
  <c r="B65" i="31"/>
  <c r="D61" i="31"/>
  <c r="C61" i="31"/>
  <c r="B61" i="31"/>
  <c r="B46" i="31" s="1"/>
  <c r="D53" i="31"/>
  <c r="C53" i="31"/>
  <c r="B53" i="31"/>
  <c r="D47" i="31"/>
  <c r="C47" i="31"/>
  <c r="B47" i="31"/>
  <c r="D44" i="31"/>
  <c r="C44" i="31"/>
  <c r="B44" i="31"/>
  <c r="B9" i="31" s="1"/>
  <c r="D10" i="31"/>
  <c r="D9" i="31" s="1"/>
  <c r="C10" i="31"/>
  <c r="C9" i="31" s="1"/>
  <c r="B10" i="31"/>
  <c r="A7" i="31"/>
  <c r="C6" i="31"/>
  <c r="B6" i="31"/>
  <c r="A3" i="31"/>
  <c r="A2" i="31"/>
  <c r="D111" i="30"/>
  <c r="C111" i="30"/>
  <c r="B111" i="30"/>
  <c r="D108" i="30"/>
  <c r="C108" i="30"/>
  <c r="B108" i="30"/>
  <c r="D104" i="30"/>
  <c r="C104" i="30"/>
  <c r="B104" i="30"/>
  <c r="D97" i="30"/>
  <c r="C97" i="30"/>
  <c r="C96" i="30" s="1"/>
  <c r="B97" i="30"/>
  <c r="B96" i="30" s="1"/>
  <c r="D94" i="30"/>
  <c r="C94" i="30"/>
  <c r="C79" i="30"/>
  <c r="C78" i="30" s="1"/>
  <c r="B94" i="30"/>
  <c r="D86" i="30"/>
  <c r="C86" i="30"/>
  <c r="B86" i="30"/>
  <c r="D80" i="30"/>
  <c r="D79" i="30" s="1"/>
  <c r="C80" i="30"/>
  <c r="B80" i="30"/>
  <c r="D76" i="30"/>
  <c r="C76" i="30"/>
  <c r="B76" i="30"/>
  <c r="D68" i="30"/>
  <c r="C68" i="30"/>
  <c r="B68" i="30"/>
  <c r="D63" i="30"/>
  <c r="D46" i="30" s="1"/>
  <c r="C63" i="30"/>
  <c r="B63" i="30"/>
  <c r="D55" i="30"/>
  <c r="C55" i="30"/>
  <c r="B55" i="30"/>
  <c r="D47" i="30"/>
  <c r="C47" i="30"/>
  <c r="C46" i="30" s="1"/>
  <c r="B47" i="30"/>
  <c r="B46" i="30" s="1"/>
  <c r="D44" i="30"/>
  <c r="C44" i="30"/>
  <c r="B44" i="30"/>
  <c r="D10" i="30"/>
  <c r="D9" i="30"/>
  <c r="C10" i="30"/>
  <c r="C9" i="30" s="1"/>
  <c r="B10" i="30"/>
  <c r="B9" i="30"/>
  <c r="A7" i="30"/>
  <c r="A3" i="30"/>
  <c r="A2" i="30"/>
  <c r="D23" i="29"/>
  <c r="C23" i="29"/>
  <c r="B23" i="29"/>
  <c r="D19" i="29"/>
  <c r="C19" i="29"/>
  <c r="C18" i="29" s="1"/>
  <c r="B19" i="29"/>
  <c r="B18" i="29" s="1"/>
  <c r="D18" i="29"/>
  <c r="D12" i="29"/>
  <c r="C12" i="29"/>
  <c r="B12" i="29"/>
  <c r="D9" i="29"/>
  <c r="D8" i="29" s="1"/>
  <c r="D7" i="29" s="1"/>
  <c r="C9" i="29"/>
  <c r="C8" i="29"/>
  <c r="B9" i="29"/>
  <c r="B8" i="29" s="1"/>
  <c r="B7" i="29"/>
  <c r="A2" i="29"/>
  <c r="N35" i="28"/>
  <c r="M35" i="28"/>
  <c r="L35" i="28"/>
  <c r="K35" i="28"/>
  <c r="J35" i="28"/>
  <c r="I35" i="28"/>
  <c r="H35" i="28"/>
  <c r="G35" i="28"/>
  <c r="G26" i="28"/>
  <c r="F35" i="28"/>
  <c r="E35" i="28"/>
  <c r="D35" i="28"/>
  <c r="C35" i="28"/>
  <c r="C26" i="28"/>
  <c r="B35" i="28"/>
  <c r="N27" i="28"/>
  <c r="N26" i="28" s="1"/>
  <c r="M27" i="28"/>
  <c r="M26" i="28" s="1"/>
  <c r="L27" i="28"/>
  <c r="K27" i="28"/>
  <c r="K26" i="28" s="1"/>
  <c r="J27" i="28"/>
  <c r="I27" i="28"/>
  <c r="I26" i="28"/>
  <c r="H27" i="28"/>
  <c r="G27" i="28"/>
  <c r="F27" i="28"/>
  <c r="E27" i="28"/>
  <c r="E26" i="28" s="1"/>
  <c r="D27" i="28"/>
  <c r="C27" i="28"/>
  <c r="B27" i="28"/>
  <c r="J26" i="28"/>
  <c r="F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H32" i="26"/>
  <c r="G32" i="26"/>
  <c r="F32" i="26"/>
  <c r="E32" i="26"/>
  <c r="D32" i="26"/>
  <c r="C32" i="26"/>
  <c r="B32" i="26"/>
  <c r="H25" i="26"/>
  <c r="G25" i="26"/>
  <c r="F25" i="26"/>
  <c r="F24" i="26" s="1"/>
  <c r="E25" i="26"/>
  <c r="E24" i="26"/>
  <c r="D25" i="26"/>
  <c r="D24" i="26"/>
  <c r="C25" i="26"/>
  <c r="C24" i="26" s="1"/>
  <c r="B25" i="26"/>
  <c r="B24" i="26" s="1"/>
  <c r="H24" i="26"/>
  <c r="H8" i="26"/>
  <c r="G8" i="26"/>
  <c r="F8" i="26"/>
  <c r="E8" i="26"/>
  <c r="D8" i="26"/>
  <c r="C8" i="26"/>
  <c r="B8" i="26"/>
  <c r="D31" i="25"/>
  <c r="D23" i="25"/>
  <c r="C31" i="25"/>
  <c r="B31" i="25"/>
  <c r="D24" i="25"/>
  <c r="C24" i="25"/>
  <c r="C23" i="25" s="1"/>
  <c r="B24" i="25"/>
  <c r="B23" i="25" s="1"/>
  <c r="B21" i="25"/>
  <c r="D7" i="25"/>
  <c r="C7" i="25"/>
  <c r="B7" i="25"/>
  <c r="A2" i="25"/>
  <c r="D7" i="24"/>
  <c r="C7" i="24"/>
  <c r="B7" i="24"/>
  <c r="A7" i="24"/>
  <c r="C6" i="24"/>
  <c r="B6" i="24"/>
  <c r="A3" i="24"/>
  <c r="A2" i="24"/>
  <c r="H27" i="21"/>
  <c r="G27" i="21"/>
  <c r="G20" i="21" s="1"/>
  <c r="F27" i="21"/>
  <c r="E27" i="21"/>
  <c r="D27" i="21"/>
  <c r="C27" i="21"/>
  <c r="B27" i="21"/>
  <c r="H21" i="21"/>
  <c r="H20" i="21"/>
  <c r="G21" i="21"/>
  <c r="F21" i="21"/>
  <c r="F20" i="21" s="1"/>
  <c r="E21" i="21"/>
  <c r="E20" i="21" s="1"/>
  <c r="D21" i="21"/>
  <c r="D20" i="21" s="1"/>
  <c r="C21" i="21"/>
  <c r="C20" i="21" s="1"/>
  <c r="B21" i="21"/>
  <c r="B20" i="21"/>
  <c r="H7" i="21"/>
  <c r="G7" i="21"/>
  <c r="F7" i="21"/>
  <c r="E7" i="21"/>
  <c r="D7" i="21"/>
  <c r="C7" i="21"/>
  <c r="B7" i="21"/>
  <c r="D29" i="20"/>
  <c r="C29" i="20"/>
  <c r="C22" i="20"/>
  <c r="B29" i="20"/>
  <c r="B22" i="20" s="1"/>
  <c r="D23" i="20"/>
  <c r="C23" i="20"/>
  <c r="B23" i="20"/>
  <c r="B20" i="20"/>
  <c r="D7" i="20"/>
  <c r="C7" i="20"/>
  <c r="B7" i="20"/>
  <c r="A2" i="20"/>
  <c r="D7" i="19"/>
  <c r="C7" i="19"/>
  <c r="B7" i="19"/>
  <c r="A7" i="19"/>
  <c r="C6" i="19"/>
  <c r="B6" i="19"/>
  <c r="A3" i="19"/>
  <c r="A2" i="19"/>
  <c r="D18" i="18"/>
  <c r="C18" i="18"/>
  <c r="B18" i="18"/>
  <c r="D15" i="18"/>
  <c r="D14" i="18" s="1"/>
  <c r="C15" i="18"/>
  <c r="C14" i="18" s="1"/>
  <c r="B15" i="18"/>
  <c r="B14" i="18"/>
  <c r="D9" i="18"/>
  <c r="C9" i="18"/>
  <c r="B9" i="18"/>
  <c r="A9" i="18"/>
  <c r="D8" i="18"/>
  <c r="D7" i="18" s="1"/>
  <c r="C8" i="18"/>
  <c r="C7" i="18" s="1"/>
  <c r="B8" i="18"/>
  <c r="B7" i="18" s="1"/>
  <c r="A8" i="18"/>
  <c r="A2" i="18"/>
  <c r="D6" i="17"/>
  <c r="C6" i="17"/>
  <c r="B6" i="17"/>
  <c r="A2" i="17"/>
  <c r="G18" i="13"/>
  <c r="F18" i="13"/>
  <c r="E18" i="13"/>
  <c r="D18" i="13"/>
  <c r="C18" i="13"/>
  <c r="B18" i="13"/>
  <c r="G12" i="13"/>
  <c r="F12" i="13"/>
  <c r="E12" i="13"/>
  <c r="D12" i="13"/>
  <c r="C12" i="13"/>
  <c r="B12" i="13"/>
  <c r="G10" i="13"/>
  <c r="A10" i="13"/>
  <c r="G6" i="13"/>
  <c r="F6" i="13"/>
  <c r="E6" i="13"/>
  <c r="D6" i="13"/>
  <c r="C6" i="13"/>
  <c r="B6" i="13"/>
  <c r="G4" i="13"/>
  <c r="A4" i="13"/>
  <c r="G20" i="12"/>
  <c r="G18" i="12" s="1"/>
  <c r="F20" i="12"/>
  <c r="E20" i="12"/>
  <c r="D20" i="12"/>
  <c r="D18" i="12" s="1"/>
  <c r="C20" i="12"/>
  <c r="C18" i="12" s="1"/>
  <c r="B20" i="12"/>
  <c r="A20" i="12"/>
  <c r="G19" i="12"/>
  <c r="F19" i="12"/>
  <c r="F18" i="12" s="1"/>
  <c r="E19" i="12"/>
  <c r="E18" i="12" s="1"/>
  <c r="D19" i="12"/>
  <c r="C19" i="12"/>
  <c r="B19" i="12"/>
  <c r="A19" i="12"/>
  <c r="A18" i="12"/>
  <c r="G17" i="12"/>
  <c r="F17" i="12"/>
  <c r="E17" i="12"/>
  <c r="D17" i="12"/>
  <c r="C17" i="12"/>
  <c r="B17" i="12"/>
  <c r="C14" i="12"/>
  <c r="A14" i="12"/>
  <c r="A13" i="12"/>
  <c r="A12" i="12"/>
  <c r="G11" i="12"/>
  <c r="F11" i="12"/>
  <c r="E11" i="12"/>
  <c r="D11" i="12"/>
  <c r="C11" i="12"/>
  <c r="B11" i="12"/>
  <c r="B8" i="12"/>
  <c r="A8" i="12"/>
  <c r="A7" i="12"/>
  <c r="A6" i="12"/>
  <c r="G5" i="12"/>
  <c r="F5" i="12"/>
  <c r="E5" i="12"/>
  <c r="D5" i="12"/>
  <c r="C5" i="12"/>
  <c r="B5" i="12"/>
  <c r="G18" i="11"/>
  <c r="F18" i="11"/>
  <c r="E18" i="11"/>
  <c r="D18" i="11"/>
  <c r="C18" i="11"/>
  <c r="B18" i="11"/>
  <c r="G12" i="11"/>
  <c r="F12" i="11"/>
  <c r="E12" i="11"/>
  <c r="D12" i="11"/>
  <c r="C12" i="11"/>
  <c r="B12" i="11"/>
  <c r="G10" i="11"/>
  <c r="A10" i="11"/>
  <c r="G6" i="11"/>
  <c r="F6" i="11"/>
  <c r="E6" i="11"/>
  <c r="D6" i="11"/>
  <c r="C6" i="11"/>
  <c r="B6" i="11"/>
  <c r="G4" i="11"/>
  <c r="A4" i="11"/>
  <c r="G110" i="8"/>
  <c r="F110" i="8"/>
  <c r="F95" i="8" s="1"/>
  <c r="E110" i="8"/>
  <c r="D110" i="8"/>
  <c r="C110" i="8"/>
  <c r="B110" i="8"/>
  <c r="G107" i="8"/>
  <c r="F107" i="8"/>
  <c r="E107" i="8"/>
  <c r="D107" i="8"/>
  <c r="D95" i="8" s="1"/>
  <c r="C107" i="8"/>
  <c r="B107" i="8"/>
  <c r="G103" i="8"/>
  <c r="F103" i="8"/>
  <c r="E103" i="8"/>
  <c r="D103" i="8"/>
  <c r="C103" i="8"/>
  <c r="B103" i="8"/>
  <c r="B95" i="8" s="1"/>
  <c r="G96" i="8"/>
  <c r="G95" i="8" s="1"/>
  <c r="F96" i="8"/>
  <c r="E96" i="8"/>
  <c r="D96" i="8"/>
  <c r="C96" i="8"/>
  <c r="B96" i="8"/>
  <c r="G93" i="8"/>
  <c r="G78" i="8" s="1"/>
  <c r="G77" i="8" s="1"/>
  <c r="F93" i="8"/>
  <c r="F78" i="8" s="1"/>
  <c r="F77" i="8" s="1"/>
  <c r="E93" i="8"/>
  <c r="E78" i="8" s="1"/>
  <c r="D93" i="8"/>
  <c r="C93" i="8"/>
  <c r="B93" i="8"/>
  <c r="G85" i="8"/>
  <c r="F85" i="8"/>
  <c r="E85" i="8"/>
  <c r="D85" i="8"/>
  <c r="D78" i="8" s="1"/>
  <c r="D77" i="8" s="1"/>
  <c r="C85" i="8"/>
  <c r="B85" i="8"/>
  <c r="G79" i="8"/>
  <c r="F79" i="8"/>
  <c r="E79" i="8"/>
  <c r="D79" i="8"/>
  <c r="C79" i="8"/>
  <c r="B79" i="8"/>
  <c r="B78" i="8" s="1"/>
  <c r="B77" i="8" s="1"/>
  <c r="G75" i="8"/>
  <c r="F75" i="8"/>
  <c r="E75" i="8"/>
  <c r="D75" i="8"/>
  <c r="C75" i="8"/>
  <c r="B75" i="8"/>
  <c r="G67" i="8"/>
  <c r="F67" i="8"/>
  <c r="F45" i="8" s="1"/>
  <c r="E67" i="8"/>
  <c r="D67" i="8"/>
  <c r="C67" i="8"/>
  <c r="B67" i="8"/>
  <c r="G62" i="8"/>
  <c r="F62" i="8"/>
  <c r="E62" i="8"/>
  <c r="D62" i="8"/>
  <c r="D45" i="8" s="1"/>
  <c r="C62" i="8"/>
  <c r="B62" i="8"/>
  <c r="G54" i="8"/>
  <c r="F54" i="8"/>
  <c r="E54" i="8"/>
  <c r="D54" i="8"/>
  <c r="C54" i="8"/>
  <c r="B54" i="8"/>
  <c r="B45" i="8" s="1"/>
  <c r="G46" i="8"/>
  <c r="G45" i="8" s="1"/>
  <c r="G7" i="8" s="1"/>
  <c r="G6" i="8" s="1"/>
  <c r="F46" i="8"/>
  <c r="E46" i="8"/>
  <c r="D46" i="8"/>
  <c r="C46" i="8"/>
  <c r="B46" i="8"/>
  <c r="G43" i="8"/>
  <c r="F43" i="8"/>
  <c r="F8" i="8" s="1"/>
  <c r="F7" i="8" s="1"/>
  <c r="F6" i="8" s="1"/>
  <c r="E43" i="8"/>
  <c r="D43" i="8"/>
  <c r="C43" i="8"/>
  <c r="B43" i="8"/>
  <c r="B8" i="8" s="1"/>
  <c r="G9" i="8"/>
  <c r="F9" i="8"/>
  <c r="E9" i="8"/>
  <c r="E8" i="8" s="1"/>
  <c r="D9" i="8"/>
  <c r="D8" i="8" s="1"/>
  <c r="D7" i="8" s="1"/>
  <c r="D6" i="8" s="1"/>
  <c r="C9" i="8"/>
  <c r="B9" i="8"/>
  <c r="A6" i="8"/>
  <c r="G4" i="8"/>
  <c r="A2" i="8"/>
  <c r="G110" i="7"/>
  <c r="F110" i="7"/>
  <c r="E110" i="7"/>
  <c r="D110" i="7"/>
  <c r="C110" i="7"/>
  <c r="B110" i="7"/>
  <c r="G107" i="7"/>
  <c r="F107" i="7"/>
  <c r="E107" i="7"/>
  <c r="D107" i="7"/>
  <c r="C107" i="7"/>
  <c r="C95" i="7" s="1"/>
  <c r="B107" i="7"/>
  <c r="G103" i="7"/>
  <c r="F103" i="7"/>
  <c r="E103" i="7"/>
  <c r="D103" i="7"/>
  <c r="C103" i="7"/>
  <c r="B103" i="7"/>
  <c r="G96" i="7"/>
  <c r="G95" i="7" s="1"/>
  <c r="F96" i="7"/>
  <c r="F95" i="7" s="1"/>
  <c r="E96" i="7"/>
  <c r="D96" i="7"/>
  <c r="C96" i="7"/>
  <c r="B96" i="7"/>
  <c r="G93" i="7"/>
  <c r="F93" i="7"/>
  <c r="E93" i="7"/>
  <c r="D93" i="7"/>
  <c r="D78" i="7" s="1"/>
  <c r="C93" i="7"/>
  <c r="B93" i="7"/>
  <c r="G85" i="7"/>
  <c r="F85" i="7"/>
  <c r="E85" i="7"/>
  <c r="D85" i="7"/>
  <c r="C85" i="7"/>
  <c r="C78" i="7" s="1"/>
  <c r="C77" i="7" s="1"/>
  <c r="B85" i="7"/>
  <c r="G79" i="7"/>
  <c r="F79" i="7"/>
  <c r="E79" i="7"/>
  <c r="D79" i="7"/>
  <c r="C79" i="7"/>
  <c r="B79" i="7"/>
  <c r="G75" i="7"/>
  <c r="F75" i="7"/>
  <c r="E75" i="7"/>
  <c r="D75" i="7"/>
  <c r="C75" i="7"/>
  <c r="B75" i="7"/>
  <c r="G67" i="7"/>
  <c r="F67" i="7"/>
  <c r="E67" i="7"/>
  <c r="E45" i="7" s="1"/>
  <c r="D67" i="7"/>
  <c r="C67" i="7"/>
  <c r="B67" i="7"/>
  <c r="G62" i="7"/>
  <c r="F62" i="7"/>
  <c r="E62" i="7"/>
  <c r="D62" i="7"/>
  <c r="D45" i="7" s="1"/>
  <c r="C62" i="7"/>
  <c r="B62" i="7"/>
  <c r="G54" i="7"/>
  <c r="F54" i="7"/>
  <c r="E54" i="7"/>
  <c r="D54" i="7"/>
  <c r="C54" i="7"/>
  <c r="B54" i="7"/>
  <c r="G46" i="7"/>
  <c r="F46" i="7"/>
  <c r="F45" i="7" s="1"/>
  <c r="E46" i="7"/>
  <c r="D46" i="7"/>
  <c r="C46" i="7"/>
  <c r="B46" i="7"/>
  <c r="G43" i="7"/>
  <c r="F43" i="7"/>
  <c r="E43" i="7"/>
  <c r="E8" i="7" s="1"/>
  <c r="D43" i="7"/>
  <c r="C43" i="7"/>
  <c r="B43" i="7"/>
  <c r="G9" i="7"/>
  <c r="F9" i="7"/>
  <c r="E9" i="7"/>
  <c r="D9" i="7"/>
  <c r="C9" i="7"/>
  <c r="C8" i="7" s="1"/>
  <c r="B9" i="7"/>
  <c r="B8" i="7" s="1"/>
  <c r="A6" i="7"/>
  <c r="G4" i="7"/>
  <c r="A2" i="7"/>
  <c r="G110" i="6"/>
  <c r="F110" i="6"/>
  <c r="E110" i="6"/>
  <c r="D110" i="6"/>
  <c r="D95" i="6" s="1"/>
  <c r="C110" i="6"/>
  <c r="B110" i="6"/>
  <c r="G107" i="6"/>
  <c r="F107" i="6"/>
  <c r="E107" i="6"/>
  <c r="D107" i="6"/>
  <c r="C107" i="6"/>
  <c r="B107" i="6"/>
  <c r="B95" i="6" s="1"/>
  <c r="G103" i="6"/>
  <c r="F103" i="6"/>
  <c r="E103" i="6"/>
  <c r="E95" i="6" s="1"/>
  <c r="D103" i="6"/>
  <c r="C103" i="6"/>
  <c r="B103" i="6"/>
  <c r="G96" i="6"/>
  <c r="G95" i="6" s="1"/>
  <c r="F96" i="6"/>
  <c r="F95" i="6" s="1"/>
  <c r="E96" i="6"/>
  <c r="D96" i="6"/>
  <c r="C96" i="6"/>
  <c r="C95" i="6" s="1"/>
  <c r="B96" i="6"/>
  <c r="G93" i="6"/>
  <c r="F93" i="6"/>
  <c r="E93" i="6"/>
  <c r="D93" i="6"/>
  <c r="C93" i="6"/>
  <c r="B93" i="6"/>
  <c r="G85" i="6"/>
  <c r="F85" i="6"/>
  <c r="E85" i="6"/>
  <c r="D85" i="6"/>
  <c r="C85" i="6"/>
  <c r="B85" i="6"/>
  <c r="G80" i="6"/>
  <c r="F80" i="6"/>
  <c r="E80" i="6"/>
  <c r="D80" i="6"/>
  <c r="C80" i="6"/>
  <c r="B80" i="6"/>
  <c r="G72" i="6"/>
  <c r="G63" i="6" s="1"/>
  <c r="G62" i="6" s="1"/>
  <c r="F72" i="6"/>
  <c r="F63" i="6" s="1"/>
  <c r="F62" i="6" s="1"/>
  <c r="F6" i="6" s="1"/>
  <c r="E72" i="6"/>
  <c r="D72" i="6"/>
  <c r="C72" i="6"/>
  <c r="B72" i="6"/>
  <c r="G64" i="6"/>
  <c r="F64" i="6"/>
  <c r="E64" i="6"/>
  <c r="D64" i="6"/>
  <c r="C64" i="6"/>
  <c r="B64" i="6"/>
  <c r="G60" i="6"/>
  <c r="F60" i="6"/>
  <c r="E60" i="6"/>
  <c r="D60" i="6"/>
  <c r="C60" i="6"/>
  <c r="B60" i="6"/>
  <c r="G52" i="6"/>
  <c r="F52" i="6"/>
  <c r="E52" i="6"/>
  <c r="D52" i="6"/>
  <c r="C52" i="6"/>
  <c r="B52" i="6"/>
  <c r="G46" i="6"/>
  <c r="F46" i="6"/>
  <c r="E46" i="6"/>
  <c r="D46" i="6"/>
  <c r="C46" i="6"/>
  <c r="B46" i="6"/>
  <c r="G43" i="6"/>
  <c r="G8" i="6" s="1"/>
  <c r="G7" i="6" s="1"/>
  <c r="F43" i="6"/>
  <c r="E43" i="6"/>
  <c r="D43" i="6"/>
  <c r="D8" i="6" s="1"/>
  <c r="C43" i="6"/>
  <c r="C8" i="6" s="1"/>
  <c r="B43" i="6"/>
  <c r="G9" i="6"/>
  <c r="F9" i="6"/>
  <c r="E9" i="6"/>
  <c r="E8" i="6" s="1"/>
  <c r="E7" i="6" s="1"/>
  <c r="D9" i="6"/>
  <c r="C9" i="6"/>
  <c r="B9" i="6"/>
  <c r="B8" i="6" s="1"/>
  <c r="G4" i="6"/>
  <c r="G110" i="5"/>
  <c r="F110" i="5"/>
  <c r="E110" i="5"/>
  <c r="D110" i="5"/>
  <c r="C110" i="5"/>
  <c r="B110" i="5"/>
  <c r="B95" i="5" s="1"/>
  <c r="G107" i="5"/>
  <c r="F107" i="5"/>
  <c r="E107" i="5"/>
  <c r="D107" i="5"/>
  <c r="C107" i="5"/>
  <c r="B107" i="5"/>
  <c r="G103" i="5"/>
  <c r="F103" i="5"/>
  <c r="E103" i="5"/>
  <c r="D103" i="5"/>
  <c r="C103" i="5"/>
  <c r="B103" i="5"/>
  <c r="G96" i="5"/>
  <c r="G95" i="5" s="1"/>
  <c r="F96" i="5"/>
  <c r="E96" i="5"/>
  <c r="E95" i="5" s="1"/>
  <c r="D96" i="5"/>
  <c r="D95" i="5" s="1"/>
  <c r="C96" i="5"/>
  <c r="B96" i="5"/>
  <c r="G93" i="5"/>
  <c r="F93" i="5"/>
  <c r="E93" i="5"/>
  <c r="D93" i="5"/>
  <c r="C93" i="5"/>
  <c r="B93" i="5"/>
  <c r="B63" i="5" s="1"/>
  <c r="B62" i="5" s="1"/>
  <c r="G85" i="5"/>
  <c r="F85" i="5"/>
  <c r="E85" i="5"/>
  <c r="D85" i="5"/>
  <c r="C85" i="5"/>
  <c r="B85" i="5"/>
  <c r="G80" i="5"/>
  <c r="F80" i="5"/>
  <c r="F63" i="5" s="1"/>
  <c r="F62" i="5" s="1"/>
  <c r="F6" i="5" s="1"/>
  <c r="E80" i="5"/>
  <c r="D80" i="5"/>
  <c r="C80" i="5"/>
  <c r="B80" i="5"/>
  <c r="G72" i="5"/>
  <c r="G63" i="5" s="1"/>
  <c r="G62" i="5" s="1"/>
  <c r="G6" i="5" s="1"/>
  <c r="F72" i="5"/>
  <c r="E72" i="5"/>
  <c r="D72" i="5"/>
  <c r="D63" i="5" s="1"/>
  <c r="C72" i="5"/>
  <c r="B72" i="5"/>
  <c r="G64" i="5"/>
  <c r="F64" i="5"/>
  <c r="E64" i="5"/>
  <c r="E63" i="5" s="1"/>
  <c r="E62" i="5" s="1"/>
  <c r="D64" i="5"/>
  <c r="C64" i="5"/>
  <c r="C63" i="5"/>
  <c r="C62" i="5" s="1"/>
  <c r="B64" i="5"/>
  <c r="G60" i="5"/>
  <c r="F60" i="5"/>
  <c r="E60" i="5"/>
  <c r="D60" i="5"/>
  <c r="C60" i="5"/>
  <c r="B60" i="5"/>
  <c r="G52" i="5"/>
  <c r="G45" i="5" s="1"/>
  <c r="G7" i="5" s="1"/>
  <c r="F52" i="5"/>
  <c r="E52" i="5"/>
  <c r="D52" i="5"/>
  <c r="C52" i="5"/>
  <c r="C45" i="5" s="1"/>
  <c r="B52" i="5"/>
  <c r="G46" i="5"/>
  <c r="F46" i="5"/>
  <c r="E46" i="5"/>
  <c r="E45" i="5" s="1"/>
  <c r="D46" i="5"/>
  <c r="C46" i="5"/>
  <c r="B46" i="5"/>
  <c r="G43" i="5"/>
  <c r="G8" i="5" s="1"/>
  <c r="F43" i="5"/>
  <c r="E43" i="5"/>
  <c r="D43" i="5"/>
  <c r="D8" i="5" s="1"/>
  <c r="C43" i="5"/>
  <c r="B43" i="5"/>
  <c r="G9" i="5"/>
  <c r="F9" i="5"/>
  <c r="F8" i="5" s="1"/>
  <c r="E9" i="5"/>
  <c r="E8" i="5" s="1"/>
  <c r="D9" i="5"/>
  <c r="C9" i="5"/>
  <c r="C8" i="5" s="1"/>
  <c r="C7" i="5" s="1"/>
  <c r="B9" i="5"/>
  <c r="B8" i="5" s="1"/>
  <c r="G4" i="5"/>
  <c r="G8" i="7"/>
  <c r="F8" i="7"/>
  <c r="F7" i="7" s="1"/>
  <c r="F6" i="7" s="1"/>
  <c r="B45" i="7"/>
  <c r="B7" i="7" s="1"/>
  <c r="G8" i="8"/>
  <c r="C45" i="8"/>
  <c r="C8" i="8"/>
  <c r="C7" i="8" s="1"/>
  <c r="E95" i="8"/>
  <c r="B18" i="12"/>
  <c r="C63" i="6"/>
  <c r="C62" i="6" s="1"/>
  <c r="C6" i="6" s="1"/>
  <c r="E63" i="6"/>
  <c r="E62" i="6" s="1"/>
  <c r="E6" i="6" s="1"/>
  <c r="F8" i="6"/>
  <c r="C45" i="6"/>
  <c r="B45" i="5"/>
  <c r="C95" i="5"/>
  <c r="F95" i="5"/>
  <c r="F45" i="5"/>
  <c r="D5" i="35"/>
  <c r="D5" i="31"/>
  <c r="N23" i="28"/>
  <c r="N7" i="28"/>
  <c r="E8" i="56"/>
  <c r="D6" i="36"/>
  <c r="D5" i="25"/>
  <c r="D5" i="24"/>
  <c r="H17" i="21"/>
  <c r="H4" i="21"/>
  <c r="D4" i="17"/>
  <c r="D4" i="53"/>
  <c r="I4" i="51"/>
  <c r="H21" i="26"/>
  <c r="H5" i="26"/>
  <c r="N4" i="28"/>
  <c r="N4" i="27"/>
  <c r="D5" i="20"/>
  <c r="D5" i="19"/>
  <c r="D5" i="30"/>
  <c r="D21" i="25"/>
  <c r="D5" i="29"/>
  <c r="D5" i="18"/>
  <c r="D12" i="18"/>
  <c r="D20" i="20"/>
  <c r="E7" i="12"/>
  <c r="E6" i="12" s="1"/>
  <c r="F14" i="43"/>
  <c r="G14" i="46"/>
  <c r="C14" i="46"/>
  <c r="F13" i="46"/>
  <c r="B13" i="46"/>
  <c r="E8" i="46"/>
  <c r="D7" i="46"/>
  <c r="D6" i="46"/>
  <c r="E14" i="43"/>
  <c r="D13" i="43"/>
  <c r="G8" i="43"/>
  <c r="C8" i="43"/>
  <c r="F7" i="43"/>
  <c r="F6" i="43"/>
  <c r="B7" i="43"/>
  <c r="F14" i="46"/>
  <c r="B14" i="46"/>
  <c r="E13" i="46"/>
  <c r="D8" i="46"/>
  <c r="G7" i="46"/>
  <c r="C7" i="46"/>
  <c r="D14" i="43"/>
  <c r="D12" i="43" s="1"/>
  <c r="G13" i="43"/>
  <c r="G12" i="43"/>
  <c r="C13" i="43"/>
  <c r="F8" i="43"/>
  <c r="B8" i="43"/>
  <c r="E7" i="43"/>
  <c r="E6" i="43"/>
  <c r="G14" i="12"/>
  <c r="G12" i="12" s="1"/>
  <c r="E14" i="46"/>
  <c r="E12" i="46" s="1"/>
  <c r="D13" i="46"/>
  <c r="D12" i="46" s="1"/>
  <c r="G8" i="46"/>
  <c r="G6" i="46" s="1"/>
  <c r="C8" i="46"/>
  <c r="C6" i="46" s="1"/>
  <c r="F7" i="46"/>
  <c r="F6" i="46" s="1"/>
  <c r="B7" i="46"/>
  <c r="G14" i="43"/>
  <c r="C14" i="43"/>
  <c r="F13" i="43"/>
  <c r="F12" i="43" s="1"/>
  <c r="B13" i="43"/>
  <c r="E8" i="43"/>
  <c r="D7" i="43"/>
  <c r="D6" i="43"/>
  <c r="E14" i="12"/>
  <c r="C13" i="12"/>
  <c r="C12" i="12"/>
  <c r="D8" i="12"/>
  <c r="G7" i="12"/>
  <c r="F7" i="12"/>
  <c r="B7" i="12"/>
  <c r="B6" i="12"/>
  <c r="G13" i="46"/>
  <c r="G12" i="46"/>
  <c r="B8" i="46"/>
  <c r="B6" i="46" s="1"/>
  <c r="G7" i="43"/>
  <c r="G6" i="43" s="1"/>
  <c r="B14" i="12"/>
  <c r="F13" i="12"/>
  <c r="E8" i="12"/>
  <c r="C7" i="12"/>
  <c r="C13" i="46"/>
  <c r="E13" i="43"/>
  <c r="E12" i="43" s="1"/>
  <c r="C7" i="43"/>
  <c r="C6" i="43" s="1"/>
  <c r="F14" i="12"/>
  <c r="E13" i="12"/>
  <c r="G8" i="12"/>
  <c r="C8" i="12"/>
  <c r="D14" i="46"/>
  <c r="E7" i="46"/>
  <c r="E6" i="46"/>
  <c r="B14" i="43"/>
  <c r="G13" i="12"/>
  <c r="D13" i="12"/>
  <c r="D14" i="12"/>
  <c r="D12" i="12" s="1"/>
  <c r="B13" i="12"/>
  <c r="B12" i="12" s="1"/>
  <c r="F8" i="12"/>
  <c r="F6" i="12" s="1"/>
  <c r="D7" i="12"/>
  <c r="D6" i="12" s="1"/>
  <c r="B79" i="30"/>
  <c r="B78" i="30" s="1"/>
  <c r="F45" i="6"/>
  <c r="F7" i="6" s="1"/>
  <c r="G45" i="6"/>
  <c r="E45" i="6"/>
  <c r="B78" i="7"/>
  <c r="F78" i="7"/>
  <c r="F77" i="7" s="1"/>
  <c r="G78" i="7"/>
  <c r="G77" i="7" s="1"/>
  <c r="D26" i="28"/>
  <c r="H26" i="28"/>
  <c r="L26" i="28"/>
  <c r="B8" i="30"/>
  <c r="B7" i="30" s="1"/>
  <c r="D18" i="43"/>
  <c r="E77" i="8"/>
  <c r="F12" i="12"/>
  <c r="C6" i="12"/>
  <c r="C7" i="6"/>
  <c r="F7" i="5"/>
  <c r="C12" i="46"/>
  <c r="G6" i="12"/>
  <c r="B6" i="43"/>
  <c r="B12" i="46"/>
  <c r="D77" i="7" l="1"/>
  <c r="G6" i="6"/>
  <c r="E82" i="48"/>
  <c r="E7" i="7"/>
  <c r="G6" i="48"/>
  <c r="C82" i="48"/>
  <c r="C6" i="48" s="1"/>
  <c r="D45" i="5"/>
  <c r="D7" i="5" s="1"/>
  <c r="D63" i="6"/>
  <c r="D62" i="6" s="1"/>
  <c r="C8" i="31"/>
  <c r="C6" i="5"/>
  <c r="C7" i="7"/>
  <c r="C6" i="7" s="1"/>
  <c r="C96" i="31"/>
  <c r="C63" i="31" s="1"/>
  <c r="C7" i="31" s="1"/>
  <c r="D8" i="30"/>
  <c r="F102" i="48"/>
  <c r="E7" i="5"/>
  <c r="E6" i="5" s="1"/>
  <c r="D47" i="48"/>
  <c r="D7" i="48" s="1"/>
  <c r="C83" i="49"/>
  <c r="C82" i="49" s="1"/>
  <c r="C6" i="49" s="1"/>
  <c r="D62" i="5"/>
  <c r="G45" i="7"/>
  <c r="G7" i="7" s="1"/>
  <c r="G6" i="7" s="1"/>
  <c r="G7" i="49"/>
  <c r="B8" i="31"/>
  <c r="G24" i="26"/>
  <c r="B7" i="8"/>
  <c r="B6" i="8" s="1"/>
  <c r="B26" i="28"/>
  <c r="C7" i="29"/>
  <c r="D96" i="30"/>
  <c r="D78" i="30" s="1"/>
  <c r="C8" i="30"/>
  <c r="C7" i="30" s="1"/>
  <c r="F6" i="49"/>
  <c r="C45" i="7"/>
  <c r="E78" i="7"/>
  <c r="D83" i="48"/>
  <c r="D45" i="6"/>
  <c r="D7" i="6" s="1"/>
  <c r="B63" i="6"/>
  <c r="B62" i="6" s="1"/>
  <c r="E45" i="8"/>
  <c r="E7" i="8" s="1"/>
  <c r="E6" i="8" s="1"/>
  <c r="B64" i="31"/>
  <c r="B63" i="31" s="1"/>
  <c r="F83" i="48"/>
  <c r="F82" i="48" s="1"/>
  <c r="C12" i="43"/>
  <c r="B7" i="5"/>
  <c r="B6" i="5" s="1"/>
  <c r="E95" i="7"/>
  <c r="D22" i="20"/>
  <c r="F47" i="48"/>
  <c r="E102" i="48"/>
  <c r="D102" i="49"/>
  <c r="D82" i="49" s="1"/>
  <c r="B7" i="49"/>
  <c r="G102" i="49"/>
  <c r="G82" i="49" s="1"/>
  <c r="E12" i="12"/>
  <c r="F12" i="46"/>
  <c r="B45" i="6"/>
  <c r="B7" i="6" s="1"/>
  <c r="D8" i="7"/>
  <c r="D7" i="7" s="1"/>
  <c r="C78" i="8"/>
  <c r="C46" i="31"/>
  <c r="F7" i="48"/>
  <c r="F6" i="48" s="1"/>
  <c r="B82" i="48"/>
  <c r="B6" i="48" s="1"/>
  <c r="C102" i="48"/>
  <c r="B102" i="49"/>
  <c r="B82" i="49" s="1"/>
  <c r="B12" i="43"/>
  <c r="B95" i="7"/>
  <c r="B77" i="7" s="1"/>
  <c r="B6" i="7" s="1"/>
  <c r="D95" i="7"/>
  <c r="C95" i="8"/>
  <c r="D46" i="31"/>
  <c r="D8" i="31" s="1"/>
  <c r="D7" i="31" s="1"/>
  <c r="B18" i="46"/>
  <c r="E47" i="48"/>
  <c r="E7" i="48" s="1"/>
  <c r="E6" i="48" s="1"/>
  <c r="D102" i="48"/>
  <c r="D7" i="49"/>
  <c r="D6" i="5" l="1"/>
  <c r="E77" i="7"/>
  <c r="E6" i="7" s="1"/>
  <c r="B6" i="49"/>
  <c r="D6" i="6"/>
  <c r="G6" i="49"/>
  <c r="D82" i="48"/>
  <c r="D6" i="48" s="1"/>
  <c r="B7" i="31"/>
  <c r="D6" i="7"/>
  <c r="C77" i="8"/>
  <c r="C6" i="8" s="1"/>
  <c r="D6" i="49"/>
  <c r="B6" i="6"/>
  <c r="D7" i="30"/>
</calcChain>
</file>

<file path=xl/sharedStrings.xml><?xml version="1.0" encoding="utf-8"?>
<sst xmlns="http://schemas.openxmlformats.org/spreadsheetml/2006/main" count="1330" uniqueCount="222">
  <si>
    <t>Облігації Укравтодору (5 - річні)</t>
  </si>
  <si>
    <t>Облігації ДІУ (7 - річні)</t>
  </si>
  <si>
    <t>ЄВРО</t>
  </si>
  <si>
    <t>ОЗДП 2021 року</t>
  </si>
  <si>
    <t>Структура державного та гарантованого державою боргу
в розрізі термінів погашення</t>
  </si>
  <si>
    <t>оріг.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</si>
  <si>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</si>
  <si>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</si>
  <si>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</si>
  <si>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</si>
  <si>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</si>
  <si>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</si>
  <si>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</si>
  <si>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</si>
  <si>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</si>
  <si>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 xml:space="preserve">            ОВДП (8 - річні)</t>
  </si>
  <si>
    <t>Сессия</t>
  </si>
  <si>
    <t xml:space="preserve">            ОВДП (18 - місячні)</t>
  </si>
  <si>
    <t>ОВДП (27 - річні)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</si>
  <si>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</si>
  <si>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</si>
  <si>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</si>
  <si>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Великобританія</t>
  </si>
  <si>
    <t>Японія</t>
  </si>
  <si>
    <t>Анг. фунт стерлінгів</t>
  </si>
  <si>
    <t>ОВДП (16 - річні)</t>
  </si>
  <si>
    <t>Канада</t>
  </si>
  <si>
    <t xml:space="preserve">            ОВДП (26 - річні)</t>
  </si>
  <si>
    <t>Національний банк України</t>
  </si>
  <si>
    <t xml:space="preserve">            Казначейські зобов'язання</t>
  </si>
  <si>
    <t>31.05.2022</t>
  </si>
  <si>
    <t>ОВДП (12 - місячні)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</si>
  <si>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</si>
  <si>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</si>
  <si>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</si>
  <si>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</si>
  <si>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 xml:space="preserve">            ОВДП (22 - річні)</t>
  </si>
  <si>
    <t>Валютна структура боргу на кінець попереднього року та на звітну дату</t>
  </si>
  <si>
    <t>ОВДП (22 - річні)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</si>
  <si>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</si>
  <si>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</si>
  <si>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</si>
  <si>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</si>
  <si>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>2027-13.05.2062</t>
  </si>
  <si>
    <t>2. Заборгованість за позиками, одержаними від органів управління іноземних держав</t>
  </si>
  <si>
    <t>ОВДП (3 - річні)</t>
  </si>
  <si>
    <t>Борг, по якому сплата відсотків здійснюється за плаваючими процентними ставками</t>
  </si>
  <si>
    <t>Deutsche Bank</t>
  </si>
  <si>
    <t>Внутрішній борг</t>
  </si>
  <si>
    <t>Німеччина</t>
  </si>
  <si>
    <t>ОВДП (1 - місячні)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</si>
  <si>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</si>
  <si>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</si>
  <si>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</si>
  <si>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</si>
  <si>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</si>
  <si>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</si>
  <si>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 xml:space="preserve">      Державний зовнішній борг</t>
  </si>
  <si>
    <t>ОЗДП 2019 року</t>
  </si>
  <si>
    <t>Зовнішній борг</t>
  </si>
  <si>
    <t>ПАТ "Державний експортно-імпортний банк України"</t>
  </si>
  <si>
    <t>Cargill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</si>
  <si>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</si>
  <si>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</si>
  <si>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</si>
  <si>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</si>
  <si>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</si>
  <si>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</si>
  <si>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</si>
  <si>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</si>
  <si>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</si>
  <si>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ОВДП (28 - річні)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</si>
  <si>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</si>
  <si>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</si>
  <si>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</si>
  <si>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</si>
  <si>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>ОВДП (24 - річні)</t>
  </si>
  <si>
    <t>Chase Manhattan Bank</t>
  </si>
  <si>
    <t xml:space="preserve">            ОВДП (27 -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</si>
  <si>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</si>
  <si>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</si>
  <si>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</si>
  <si>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</si>
  <si>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</si>
  <si>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</si>
  <si>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 xml:space="preserve">            ОВДП (23 - річні)</t>
  </si>
  <si>
    <t>(за видами відсоткових ставок)</t>
  </si>
  <si>
    <t>ОВДП (23 - річні)</t>
  </si>
  <si>
    <t>ОВДП (30 - річні)</t>
  </si>
  <si>
    <t xml:space="preserve">            ОВДП (12 - річні)</t>
  </si>
  <si>
    <t>ОВДП (8 - річні)</t>
  </si>
  <si>
    <t>3</t>
  </si>
  <si>
    <t>ОВДП (4 - річні)</t>
  </si>
  <si>
    <t>Європейський Інвестиційний Банк</t>
  </si>
  <si>
    <t>Український індекс ставок за депозитами фізичних осіб</t>
  </si>
  <si>
    <t>млрд. дол.США</t>
  </si>
  <si>
    <t>Облігації Укренерго (5 - річні)</t>
  </si>
  <si>
    <t>IS_CHART_DATA</t>
  </si>
  <si>
    <t>Облігації Укравтодору (7 - річні)</t>
  </si>
  <si>
    <t>млрд. грн.</t>
  </si>
  <si>
    <t>Японська єна</t>
  </si>
  <si>
    <t>Облігації Укравтодору (3 - річні)</t>
  </si>
  <si>
    <t>Експортно-імпортний банк Кореї</t>
  </si>
  <si>
    <t>Облігації ДІУ (5 - річні)</t>
  </si>
  <si>
    <t>NEFCO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</si>
  <si>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</si>
  <si>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</si>
  <si>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>Державні цінні папери</t>
  </si>
  <si>
    <t>Польща</t>
  </si>
  <si>
    <t>(в розрізі валют погашеня)</t>
  </si>
  <si>
    <t>588b4c00-7f62-415d-9f99-4589a0fe7f5e</t>
  </si>
  <si>
    <t>2022.05.31-2022.12.31</t>
  </si>
  <si>
    <t xml:space="preserve">         в т.ч. Облігації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</si>
  <si>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</si>
  <si>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</si>
  <si>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</si>
  <si>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</si>
  <si>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Долар США</t>
  </si>
  <si>
    <t>Експортно-імпортний банк Китаю</t>
  </si>
  <si>
    <t>Росія</t>
  </si>
  <si>
    <t>Середній термін до погашення, років.</t>
  </si>
  <si>
    <t xml:space="preserve">            ОВДП (6 - річні)</t>
  </si>
  <si>
    <t>ОВДП (29 - річні)</t>
  </si>
  <si>
    <t>UniCredit Bank</t>
  </si>
  <si>
    <t>АТ "БАНК КРЕДИТ ДНІПРО"</t>
  </si>
  <si>
    <t>Зовнішній борг за позиками, одержаними від органів управління іноземних держав</t>
  </si>
  <si>
    <t>ОВДП (18 - річні)</t>
  </si>
  <si>
    <t>ОВДП (25 - річні)</t>
  </si>
  <si>
    <t xml:space="preserve">            ОВДП (28 - річні)</t>
  </si>
  <si>
    <t xml:space="preserve">            ОВДП (9 - місячні)</t>
  </si>
  <si>
    <t>Середній термін обігу, років.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</si>
  <si>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</si>
  <si>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</si>
  <si>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</si>
  <si>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</si>
  <si>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 xml:space="preserve">            ОВДП (24 - річні)</t>
  </si>
  <si>
    <t>США</t>
  </si>
  <si>
    <t>3. Заборгованість, не віднесена до інших категорій</t>
  </si>
  <si>
    <t>тис.одиниць</t>
  </si>
  <si>
    <t>АБ "УКРГАЗБАНК"</t>
  </si>
  <si>
    <t>Дата отчета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</si>
  <si>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</si>
  <si>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</si>
  <si>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</si>
  <si>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</si>
  <si>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</si>
  <si>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</si>
  <si>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</si>
  <si>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</si>
  <si>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</si>
  <si>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</si>
  <si>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</si>
  <si>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Central Storage Safety Project Trust</t>
  </si>
  <si>
    <t xml:space="preserve">            ОВДП (30 -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</si>
  <si>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</si>
  <si>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</si>
  <si>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</si>
  <si>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</si>
  <si>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ОВДП (6 - місячні)</t>
  </si>
  <si>
    <t xml:space="preserve">            ОВДП (1 - місячні)</t>
  </si>
  <si>
    <t>Канадський долар</t>
  </si>
  <si>
    <t>LIBOR</t>
  </si>
  <si>
    <t>В тому числі:</t>
  </si>
  <si>
    <t>2</t>
  </si>
  <si>
    <t>ОЗДП 2014 року</t>
  </si>
  <si>
    <t>Європейський Союз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</si>
  <si>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</si>
  <si>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</si>
  <si>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</si>
  <si>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</si>
  <si>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</si>
  <si>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 xml:space="preserve">            ОВДП (12 - місячні)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</si>
  <si>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</si>
  <si>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</si>
  <si>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</si>
  <si>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</si>
  <si>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</si>
  <si>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31.12.2060</t>
  </si>
  <si>
    <t>ПАТ "Державний ощадний банк України"</t>
  </si>
  <si>
    <t>курс до USD</t>
  </si>
  <si>
    <t>Індекс споживчих цін (СРІ)</t>
  </si>
  <si>
    <t>АТ "ТАСКОМБАНК"</t>
  </si>
  <si>
    <t xml:space="preserve"> </t>
  </si>
  <si>
    <t>ОЗДП 2020 року</t>
  </si>
  <si>
    <t>Зовнішній борг, не віднесений до інших категорій</t>
  </si>
  <si>
    <t xml:space="preserve">            ОВДП (7 - річні)</t>
  </si>
  <si>
    <t>2023-2027</t>
  </si>
  <si>
    <t xml:space="preserve">            ОВДП (19 - річні)</t>
  </si>
  <si>
    <t>Облігації Укравтодору (12 - місячні)</t>
  </si>
  <si>
    <t>%</t>
  </si>
  <si>
    <t>ОВДП (19 - річні)</t>
  </si>
  <si>
    <t>ОВДП (26 - річні)</t>
  </si>
  <si>
    <t xml:space="preserve">            ОВДП (29 -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</si>
  <si>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</si>
  <si>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</si>
  <si>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</si>
  <si>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>АТ "ПУМБ"</t>
  </si>
  <si>
    <t xml:space="preserve">            ОВДП (18 - річні)</t>
  </si>
  <si>
    <t>Дата последнего погашения</t>
  </si>
  <si>
    <t xml:space="preserve">            ОВДП (25 - річні)</t>
  </si>
  <si>
    <t>Державний та гарантований державою борг України за останні 5 років</t>
  </si>
  <si>
    <t xml:space="preserve">            ОВДП (2 - річні)</t>
  </si>
  <si>
    <t>ОЗДП 2015 року</t>
  </si>
  <si>
    <t>ОВДП (11 - річні)</t>
  </si>
  <si>
    <t xml:space="preserve">            ОВДП (14 - річні)</t>
  </si>
  <si>
    <t xml:space="preserve">            ОВДП (21 - річні)</t>
  </si>
  <si>
    <t>курс до UAH</t>
  </si>
  <si>
    <t>Портфельні гарантії</t>
  </si>
  <si>
    <t>ОВДП (21 - річні)</t>
  </si>
  <si>
    <t>Структура боргу за типом ставки на кінець попереднього року та звітну дату</t>
  </si>
  <si>
    <t>ОВДП (6 - річні)</t>
  </si>
  <si>
    <t>Citibank, Deutsche Bank</t>
  </si>
  <si>
    <t xml:space="preserve">            ОВДП (10 - річні)</t>
  </si>
  <si>
    <t>EURIBOR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</si>
  <si>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</si>
  <si>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</si>
  <si>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</si>
  <si>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</si>
  <si>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</si>
  <si>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Облікова ставка НБУ</t>
  </si>
  <si>
    <t>ОЗДП 2017 року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</si>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</sst>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\-#,##0.00;"/>
    <numFmt numFmtId="165" formatCode="0.0000"/>
    <numFmt numFmtId="166" formatCode="dd\.mm\.yyyy;@"/>
    <numFmt numFmtId="168" formatCode="#,##0.00000000000000_ ;\-#,##0.00000000000000\ "/>
  </numFmts>
  <fonts count="30"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9" fontId="4" fillId="0" borderId="0" applyFont="0" applyFill="0" applyBorder="0" applyAlignment="0" applyProtection="0"/>
  </cellStyleXfs>
  <cellXfs count="275">
    <xf numFmtId="0" fontId="0" fillId="0" borderId="0" xfId="0"/>
    <xf numFmtId="0" fontId="2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4" fillId="0" borderId="0" xfId="0" applyFont="1" applyAlignment="1"/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/>
    </xf>
    <xf numFmtId="10" fontId="7" fillId="3" borderId="1" xfId="13" applyNumberFormat="1" applyFont="1" applyFill="1" applyBorder="1" applyAlignment="1">
      <alignment horizontal="right" vertical="center"/>
    </xf>
    <xf numFmtId="10" fontId="8" fillId="2" borderId="1" xfId="13" applyNumberFormat="1" applyFont="1" applyFill="1" applyBorder="1" applyAlignment="1">
      <alignment horizontal="right" vertical="center"/>
    </xf>
    <xf numFmtId="0" fontId="9" fillId="0" borderId="0" xfId="0" applyFont="1"/>
    <xf numFmtId="10" fontId="10" fillId="14" borderId="1" xfId="13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indent="1"/>
    </xf>
    <xf numFmtId="165" fontId="6" fillId="12" borderId="1" xfId="11" applyNumberFormat="1" applyBorder="1" applyAlignment="1">
      <alignment horizontal="right" vertical="center"/>
    </xf>
    <xf numFmtId="4" fontId="12" fillId="0" borderId="0" xfId="0" applyNumberFormat="1" applyFont="1" applyAlignment="1"/>
    <xf numFmtId="0" fontId="13" fillId="0" borderId="0" xfId="1" applyFont="1" applyAlignment="1">
      <alignment horizontal="right"/>
    </xf>
    <xf numFmtId="4" fontId="14" fillId="4" borderId="1" xfId="0" applyNumberFormat="1" applyFont="1" applyFill="1" applyBorder="1" applyAlignment="1"/>
    <xf numFmtId="49" fontId="11" fillId="2" borderId="1" xfId="10" applyNumberFormat="1" applyFont="1" applyFill="1" applyBorder="1" applyAlignment="1">
      <alignment horizontal="left" indent="1"/>
    </xf>
    <xf numFmtId="4" fontId="14" fillId="2" borderId="1" xfId="0" applyNumberFormat="1" applyFont="1" applyFill="1" applyBorder="1" applyAlignment="1"/>
    <xf numFmtId="4" fontId="11" fillId="2" borderId="1" xfId="8" applyNumberFormat="1" applyFont="1" applyFill="1" applyBorder="1" applyAlignment="1">
      <alignment horizontal="right"/>
    </xf>
    <xf numFmtId="49" fontId="15" fillId="12" borderId="1" xfId="1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0" fontId="10" fillId="15" borderId="1" xfId="12" applyNumberFormat="1" applyFont="1" applyFill="1" applyBorder="1" applyAlignment="1">
      <alignment horizontal="right" vertical="center"/>
    </xf>
    <xf numFmtId="49" fontId="14" fillId="3" borderId="1" xfId="4" applyNumberFormat="1" applyFont="1" applyFill="1" applyBorder="1" applyAlignment="1">
      <alignment horizontal="left" vertical="center" indent="2"/>
    </xf>
    <xf numFmtId="4" fontId="12" fillId="0" borderId="0" xfId="0" applyNumberFormat="1" applyFont="1"/>
    <xf numFmtId="4" fontId="11" fillId="2" borderId="1" xfId="0" applyNumberFormat="1" applyFont="1" applyFill="1" applyBorder="1" applyAlignment="1"/>
    <xf numFmtId="4" fontId="16" fillId="3" borderId="1" xfId="0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/>
    <xf numFmtId="10" fontId="8" fillId="2" borderId="1" xfId="0" applyNumberFormat="1" applyFont="1" applyFill="1" applyBorder="1" applyAlignment="1"/>
    <xf numFmtId="0" fontId="9" fillId="0" borderId="0" xfId="0" applyNumberFormat="1" applyFont="1" applyAlignment="1">
      <alignment horizontal="center" vertical="center"/>
    </xf>
    <xf numFmtId="0" fontId="9" fillId="3" borderId="1" xfId="0" applyFont="1" applyFill="1" applyBorder="1" applyAlignment="1">
      <alignment horizontal="left" indent="3"/>
    </xf>
    <xf numFmtId="166" fontId="13" fillId="0" borderId="1" xfId="1" applyNumberFormat="1" applyFont="1" applyBorder="1" applyAlignment="1">
      <alignment horizontal="center" vertical="center"/>
    </xf>
    <xf numFmtId="10" fontId="6" fillId="14" borderId="1" xfId="12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 indent="1"/>
    </xf>
    <xf numFmtId="49" fontId="14" fillId="4" borderId="1" xfId="3" applyNumberFormat="1" applyFont="1" applyFill="1" applyBorder="1" applyAlignment="1">
      <alignment horizontal="left" vertical="center" indent="1"/>
    </xf>
    <xf numFmtId="0" fontId="17" fillId="0" borderId="1" xfId="0" applyFont="1" applyBorder="1"/>
    <xf numFmtId="4" fontId="7" fillId="0" borderId="0" xfId="0" applyNumberFormat="1" applyFont="1" applyFill="1" applyBorder="1" applyAlignment="1">
      <alignment horizontal="right" vertical="center"/>
    </xf>
    <xf numFmtId="0" fontId="18" fillId="16" borderId="1" xfId="2" applyNumberFormat="1" applyFont="1" applyFill="1" applyBorder="1" applyAlignment="1">
      <alignment horizontal="left" vertical="center" wrapText="1"/>
    </xf>
    <xf numFmtId="49" fontId="13" fillId="3" borderId="1" xfId="1" applyNumberFormat="1" applyFont="1" applyFill="1" applyBorder="1" applyAlignment="1">
      <alignment horizontal="center" vertical="center"/>
    </xf>
    <xf numFmtId="10" fontId="6" fillId="15" borderId="1" xfId="12" applyNumberFormat="1" applyFill="1" applyBorder="1" applyAlignment="1">
      <alignment horizontal="right" vertical="center"/>
    </xf>
    <xf numFmtId="164" fontId="19" fillId="5" borderId="1" xfId="11" applyNumberFormat="1" applyFont="1" applyFill="1" applyBorder="1" applyAlignment="1">
      <alignment horizontal="right" vertical="center"/>
    </xf>
    <xf numFmtId="165" fontId="13" fillId="3" borderId="1" xfId="1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right" vertical="center"/>
    </xf>
    <xf numFmtId="4" fontId="10" fillId="15" borderId="1" xfId="12" applyNumberFormat="1" applyFont="1" applyFill="1" applyBorder="1" applyAlignment="1">
      <alignment horizontal="right" vertical="center"/>
    </xf>
    <xf numFmtId="166" fontId="13" fillId="0" borderId="1" xfId="0" applyNumberFormat="1" applyFont="1" applyBorder="1"/>
    <xf numFmtId="10" fontId="17" fillId="0" borderId="0" xfId="0" applyNumberFormat="1" applyFont="1" applyAlignment="1">
      <alignment horizontal="right"/>
    </xf>
    <xf numFmtId="0" fontId="20" fillId="5" borderId="1" xfId="8" applyFont="1" applyFill="1" applyBorder="1" applyAlignment="1"/>
    <xf numFmtId="10" fontId="6" fillId="12" borderId="1" xfId="11" applyNumberFormat="1" applyBorder="1" applyAlignment="1">
      <alignment horizontal="right" vertical="center"/>
    </xf>
    <xf numFmtId="4" fontId="17" fillId="0" borderId="0" xfId="0" applyNumberFormat="1" applyFont="1" applyAlignment="1">
      <alignment horizontal="right"/>
    </xf>
    <xf numFmtId="4" fontId="7" fillId="3" borderId="1" xfId="0" applyNumberFormat="1" applyFont="1" applyFill="1" applyBorder="1" applyAlignment="1"/>
    <xf numFmtId="4" fontId="8" fillId="2" borderId="1" xfId="0" applyNumberFormat="1" applyFont="1" applyFill="1" applyBorder="1" applyAlignment="1"/>
    <xf numFmtId="0" fontId="9" fillId="0" borderId="1" xfId="0" applyFont="1" applyBorder="1"/>
    <xf numFmtId="0" fontId="9" fillId="0" borderId="0" xfId="0" applyFont="1" applyAlignment="1">
      <alignment horizontal="center"/>
    </xf>
    <xf numFmtId="49" fontId="13" fillId="4" borderId="1" xfId="3" applyNumberFormat="1" applyFont="1" applyFill="1" applyBorder="1" applyAlignment="1">
      <alignment horizontal="left" vertical="center"/>
    </xf>
    <xf numFmtId="49" fontId="10" fillId="14" borderId="1" xfId="12" applyNumberFormat="1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left" indent="3"/>
    </xf>
    <xf numFmtId="4" fontId="6" fillId="14" borderId="1" xfId="12" applyNumberFormat="1" applyFont="1" applyFill="1" applyBorder="1" applyAlignment="1">
      <alignment horizontal="right"/>
    </xf>
    <xf numFmtId="0" fontId="9" fillId="0" borderId="0" xfId="4" applyNumberFormat="1" applyFont="1" applyAlignment="1">
      <alignment horizontal="center" vertical="center"/>
    </xf>
    <xf numFmtId="0" fontId="21" fillId="0" borderId="0" xfId="2" applyNumberFormat="1" applyFont="1" applyAlignment="1">
      <alignment horizontal="center" vertical="center"/>
    </xf>
    <xf numFmtId="0" fontId="11" fillId="2" borderId="1" xfId="0" applyFont="1" applyFill="1" applyBorder="1" applyAlignment="1">
      <alignment horizontal="right" indent="1"/>
    </xf>
    <xf numFmtId="4" fontId="6" fillId="15" borderId="1" xfId="12" applyNumberFormat="1" applyFill="1" applyBorder="1" applyAlignment="1">
      <alignment horizontal="right" vertical="center"/>
    </xf>
    <xf numFmtId="0" fontId="22" fillId="0" borderId="0" xfId="0" applyFont="1" applyAlignment="1"/>
    <xf numFmtId="164" fontId="10" fillId="14" borderId="1" xfId="12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left" indent="1"/>
    </xf>
    <xf numFmtId="164" fontId="11" fillId="2" borderId="1" xfId="10" applyNumberFormat="1" applyFont="1" applyFill="1" applyBorder="1" applyAlignment="1">
      <alignment horizontal="right"/>
    </xf>
    <xf numFmtId="10" fontId="9" fillId="3" borderId="1" xfId="5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left" wrapText="1" indent="3"/>
    </xf>
    <xf numFmtId="0" fontId="14" fillId="3" borderId="1" xfId="0" applyFont="1" applyFill="1" applyBorder="1" applyAlignment="1">
      <alignment horizontal="left" indent="2"/>
    </xf>
    <xf numFmtId="4" fontId="6" fillId="12" borderId="1" xfId="11" applyNumberFormat="1" applyBorder="1" applyAlignment="1">
      <alignment horizontal="right" vertical="center"/>
    </xf>
    <xf numFmtId="4" fontId="10" fillId="12" borderId="1" xfId="11" applyNumberFormat="1" applyFont="1" applyBorder="1" applyAlignment="1">
      <alignment horizontal="right" vertical="center"/>
    </xf>
    <xf numFmtId="49" fontId="13" fillId="17" borderId="1" xfId="1" applyNumberFormat="1" applyFont="1" applyFill="1" applyBorder="1" applyAlignment="1">
      <alignment horizontal="center" vertical="center" wrapText="1"/>
    </xf>
    <xf numFmtId="10" fontId="13" fillId="3" borderId="1" xfId="1" applyNumberFormat="1" applyFont="1" applyFill="1" applyBorder="1" applyAlignment="1">
      <alignment horizontal="center" vertical="center"/>
    </xf>
    <xf numFmtId="10" fontId="7" fillId="3" borderId="1" xfId="0" applyNumberFormat="1" applyFont="1" applyFill="1" applyBorder="1" applyAlignment="1">
      <alignment horizontal="right" vertical="center"/>
    </xf>
    <xf numFmtId="165" fontId="9" fillId="0" borderId="0" xfId="0" applyNumberFormat="1" applyFont="1" applyAlignment="1"/>
    <xf numFmtId="49" fontId="7" fillId="3" borderId="1" xfId="0" applyNumberFormat="1" applyFont="1" applyFill="1" applyBorder="1" applyAlignment="1">
      <alignment horizontal="left" indent="2"/>
    </xf>
    <xf numFmtId="0" fontId="9" fillId="0" borderId="0" xfId="0" applyNumberFormat="1" applyFont="1" applyAlignment="1">
      <alignment horizontal="right"/>
    </xf>
    <xf numFmtId="49" fontId="9" fillId="0" borderId="1" xfId="0" applyNumberFormat="1" applyFont="1" applyBorder="1" applyAlignment="1">
      <alignment horizontal="left" vertical="center" indent="1"/>
    </xf>
    <xf numFmtId="0" fontId="13" fillId="0" borderId="0" xfId="1" applyFont="1"/>
    <xf numFmtId="164" fontId="8" fillId="6" borderId="1" xfId="6" applyNumberFormat="1" applyFont="1" applyFill="1" applyBorder="1" applyAlignment="1">
      <alignment horizontal="right" vertical="center"/>
    </xf>
    <xf numFmtId="0" fontId="21" fillId="0" borderId="0" xfId="0" applyFont="1" applyAlignment="1">
      <alignment horizontal="right"/>
    </xf>
    <xf numFmtId="49" fontId="9" fillId="0" borderId="0" xfId="0" applyNumberFormat="1" applyFont="1"/>
    <xf numFmtId="165" fontId="9" fillId="0" borderId="0" xfId="0" applyNumberFormat="1" applyFont="1"/>
    <xf numFmtId="164" fontId="14" fillId="4" borderId="1" xfId="3" applyNumberFormat="1" applyFont="1" applyFill="1" applyBorder="1" applyAlignment="1">
      <alignment horizontal="right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49" fontId="13" fillId="3" borderId="1" xfId="4" applyNumberFormat="1" applyFont="1" applyFill="1" applyBorder="1" applyAlignment="1">
      <alignment horizontal="left" vertical="center"/>
    </xf>
    <xf numFmtId="49" fontId="19" fillId="5" borderId="1" xfId="11" applyNumberFormat="1" applyFont="1" applyFill="1" applyBorder="1" applyAlignment="1">
      <alignment horizontal="left" vertical="center" wrapText="1" indent="1"/>
    </xf>
    <xf numFmtId="4" fontId="9" fillId="3" borderId="1" xfId="5" applyNumberFormat="1" applyFont="1" applyFill="1" applyBorder="1" applyAlignment="1">
      <alignment horizontal="right" vertical="center"/>
    </xf>
    <xf numFmtId="4" fontId="9" fillId="0" borderId="0" xfId="0" applyNumberFormat="1" applyFont="1" applyFill="1" applyAlignment="1"/>
    <xf numFmtId="4" fontId="22" fillId="0" borderId="0" xfId="0" applyNumberFormat="1" applyFont="1" applyAlignment="1">
      <alignment horizontal="center" vertical="center"/>
    </xf>
    <xf numFmtId="10" fontId="8" fillId="6" borderId="1" xfId="13" applyNumberFormat="1" applyFont="1" applyFill="1" applyBorder="1" applyAlignment="1">
      <alignment horizontal="right" vertical="center"/>
    </xf>
    <xf numFmtId="0" fontId="22" fillId="0" borderId="0" xfId="0" applyFont="1"/>
    <xf numFmtId="0" fontId="13" fillId="3" borderId="1" xfId="1" applyNumberFormat="1" applyFont="1" applyFill="1" applyBorder="1" applyAlignment="1">
      <alignment horizontal="center" vertical="center"/>
    </xf>
    <xf numFmtId="164" fontId="14" fillId="2" borderId="1" xfId="9" applyNumberFormat="1" applyFont="1" applyFill="1" applyBorder="1" applyAlignment="1">
      <alignment horizontal="right" vertical="center"/>
    </xf>
    <xf numFmtId="4" fontId="13" fillId="3" borderId="1" xfId="1" applyNumberFormat="1" applyFont="1" applyFill="1" applyBorder="1" applyAlignment="1">
      <alignment horizontal="center" vertical="center"/>
    </xf>
    <xf numFmtId="10" fontId="14" fillId="3" borderId="1" xfId="13" applyNumberFormat="1" applyFont="1" applyFill="1" applyBorder="1" applyAlignment="1">
      <alignment horizontal="right" vertical="center"/>
    </xf>
    <xf numFmtId="0" fontId="13" fillId="0" borderId="0" xfId="1" applyNumberFormat="1" applyFont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  <xf numFmtId="4" fontId="19" fillId="5" borderId="1" xfId="0" applyNumberFormat="1" applyFont="1" applyFill="1" applyBorder="1" applyAlignment="1"/>
    <xf numFmtId="49" fontId="23" fillId="3" borderId="1" xfId="0" applyNumberFormat="1" applyFont="1" applyFill="1" applyBorder="1" applyAlignment="1">
      <alignment horizontal="left" vertical="center" indent="1"/>
    </xf>
    <xf numFmtId="0" fontId="10" fillId="14" borderId="1" xfId="12" applyNumberFormat="1" applyFont="1" applyFill="1" applyBorder="1" applyAlignment="1">
      <alignment horizontal="left" vertical="center"/>
    </xf>
    <xf numFmtId="10" fontId="9" fillId="3" borderId="1" xfId="0" applyNumberFormat="1" applyFont="1" applyFill="1" applyBorder="1" applyAlignment="1"/>
    <xf numFmtId="49" fontId="13" fillId="0" borderId="1" xfId="0" applyNumberFormat="1" applyFont="1" applyBorder="1"/>
    <xf numFmtId="10" fontId="8" fillId="6" borderId="1" xfId="0" applyNumberFormat="1" applyFont="1" applyFill="1" applyBorder="1" applyAlignment="1"/>
    <xf numFmtId="49" fontId="7" fillId="3" borderId="1" xfId="0" applyNumberFormat="1" applyFont="1" applyFill="1" applyBorder="1" applyAlignment="1">
      <alignment horizontal="left" indent="1"/>
    </xf>
    <xf numFmtId="49" fontId="8" fillId="2" borderId="1" xfId="7" applyNumberFormat="1" applyFont="1" applyFill="1" applyBorder="1" applyAlignment="1">
      <alignment horizontal="left" vertical="center" indent="3"/>
    </xf>
    <xf numFmtId="49" fontId="7" fillId="3" borderId="1" xfId="0" applyNumberFormat="1" applyFont="1" applyFill="1" applyBorder="1" applyAlignment="1">
      <alignment horizontal="left" vertical="center" indent="4"/>
    </xf>
    <xf numFmtId="4" fontId="20" fillId="5" borderId="1" xfId="0" applyNumberFormat="1" applyFont="1" applyFill="1" applyBorder="1" applyAlignment="1"/>
    <xf numFmtId="10" fontId="14" fillId="3" borderId="1" xfId="0" applyNumberFormat="1" applyFont="1" applyFill="1" applyBorder="1" applyAlignment="1"/>
    <xf numFmtId="49" fontId="6" fillId="12" borderId="1" xfId="11" applyNumberFormat="1" applyBorder="1" applyAlignment="1">
      <alignment horizontal="left"/>
    </xf>
    <xf numFmtId="0" fontId="9" fillId="0" borderId="0" xfId="0" applyFont="1" applyAlignment="1">
      <alignment wrapText="1"/>
    </xf>
    <xf numFmtId="49" fontId="11" fillId="2" borderId="1" xfId="10" applyNumberFormat="1" applyFont="1" applyFill="1" applyBorder="1" applyAlignment="1">
      <alignment horizontal="left" vertical="center" indent="1"/>
    </xf>
    <xf numFmtId="0" fontId="14" fillId="4" borderId="1" xfId="0" applyFont="1" applyFill="1" applyBorder="1" applyAlignment="1">
      <alignment horizontal="left" wrapText="1" indent="1"/>
    </xf>
    <xf numFmtId="164" fontId="14" fillId="3" borderId="1" xfId="4" applyNumberFormat="1" applyFont="1" applyFill="1" applyBorder="1" applyAlignment="1">
      <alignment horizontal="right" vertical="center"/>
    </xf>
    <xf numFmtId="10" fontId="9" fillId="0" borderId="0" xfId="0" applyNumberFormat="1" applyFont="1" applyAlignment="1"/>
    <xf numFmtId="0" fontId="21" fillId="0" borderId="0" xfId="2" applyNumberFormat="1" applyFont="1" applyAlignment="1">
      <alignment horizontal="right"/>
    </xf>
    <xf numFmtId="4" fontId="9" fillId="3" borderId="1" xfId="0" applyNumberFormat="1" applyFont="1" applyFill="1" applyBorder="1" applyAlignment="1"/>
    <xf numFmtId="0" fontId="9" fillId="0" borderId="0" xfId="0" applyNumberFormat="1" applyFont="1" applyAlignment="1"/>
    <xf numFmtId="4" fontId="8" fillId="6" borderId="1" xfId="0" applyNumberFormat="1" applyFont="1" applyFill="1" applyBorder="1" applyAlignment="1"/>
    <xf numFmtId="4" fontId="9" fillId="0" borderId="0" xfId="0" applyNumberFormat="1" applyFont="1" applyAlignment="1"/>
    <xf numFmtId="49" fontId="14" fillId="2" borderId="1" xfId="9" applyNumberFormat="1" applyFont="1" applyFill="1" applyBorder="1" applyAlignment="1">
      <alignment horizontal="left" vertical="center" wrapText="1" indent="2"/>
    </xf>
    <xf numFmtId="4" fontId="14" fillId="3" borderId="1" xfId="0" applyNumberFormat="1" applyFont="1" applyFill="1" applyBorder="1" applyAlignment="1"/>
    <xf numFmtId="10" fontId="11" fillId="2" borderId="1" xfId="10" applyNumberFormat="1" applyFont="1" applyFill="1" applyBorder="1" applyAlignment="1">
      <alignment horizontal="right"/>
    </xf>
    <xf numFmtId="49" fontId="9" fillId="3" borderId="1" xfId="5" applyNumberFormat="1" applyFont="1" applyFill="1" applyBorder="1" applyAlignment="1">
      <alignment horizontal="left" vertical="center" indent="3"/>
    </xf>
    <xf numFmtId="0" fontId="9" fillId="0" borderId="0" xfId="3" applyNumberFormat="1" applyFont="1" applyAlignment="1">
      <alignment horizontal="center" vertical="center"/>
    </xf>
    <xf numFmtId="0" fontId="13" fillId="0" borderId="1" xfId="1" applyFont="1" applyBorder="1"/>
    <xf numFmtId="0" fontId="12" fillId="0" borderId="0" xfId="0" applyFont="1" applyAlignment="1"/>
    <xf numFmtId="10" fontId="9" fillId="0" borderId="0" xfId="0" applyNumberFormat="1" applyFont="1"/>
    <xf numFmtId="10" fontId="11" fillId="2" borderId="1" xfId="13" applyNumberFormat="1" applyFont="1" applyFill="1" applyBorder="1" applyAlignment="1">
      <alignment horizontal="right"/>
    </xf>
    <xf numFmtId="0" fontId="9" fillId="0" borderId="0" xfId="0" applyNumberFormat="1" applyFont="1"/>
    <xf numFmtId="4" fontId="9" fillId="0" borderId="0" xfId="0" applyNumberFormat="1" applyFont="1"/>
    <xf numFmtId="0" fontId="17" fillId="0" borderId="0" xfId="0" applyFont="1" applyAlignment="1">
      <alignment horizontal="left"/>
    </xf>
    <xf numFmtId="165" fontId="13" fillId="3" borderId="1" xfId="1" applyNumberFormat="1" applyFont="1" applyFill="1" applyBorder="1" applyAlignment="1"/>
    <xf numFmtId="4" fontId="16" fillId="3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indent="3"/>
    </xf>
    <xf numFmtId="49" fontId="8" fillId="0" borderId="1" xfId="0" applyNumberFormat="1" applyFont="1" applyBorder="1" applyAlignment="1">
      <alignment horizontal="left" vertical="center"/>
    </xf>
    <xf numFmtId="0" fontId="12" fillId="0" borderId="0" xfId="0" applyFont="1"/>
    <xf numFmtId="166" fontId="0" fillId="0" borderId="0" xfId="0" applyNumberForma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49" fontId="11" fillId="2" borderId="1" xfId="8" applyNumberFormat="1" applyFont="1" applyFill="1" applyBorder="1" applyAlignment="1">
      <alignment horizontal="left" indent="1"/>
    </xf>
    <xf numFmtId="164" fontId="18" fillId="16" borderId="1" xfId="2" applyNumberFormat="1" applyFont="1" applyFill="1" applyBorder="1" applyAlignment="1">
      <alignment horizontal="right" vertical="center"/>
    </xf>
    <xf numFmtId="10" fontId="10" fillId="14" borderId="1" xfId="12" applyNumberFormat="1" applyFont="1" applyFill="1" applyBorder="1" applyAlignment="1">
      <alignment horizontal="right" vertical="center"/>
    </xf>
    <xf numFmtId="4" fontId="10" fillId="14" borderId="1" xfId="12" applyNumberFormat="1" applyFont="1" applyFill="1" applyBorder="1" applyAlignment="1">
      <alignment horizontal="right" vertical="center"/>
    </xf>
    <xf numFmtId="4" fontId="11" fillId="2" borderId="1" xfId="10" applyNumberFormat="1" applyFont="1" applyFill="1" applyBorder="1" applyAlignment="1">
      <alignment horizontal="right"/>
    </xf>
    <xf numFmtId="49" fontId="13" fillId="3" borderId="1" xfId="1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right"/>
    </xf>
    <xf numFmtId="10" fontId="7" fillId="3" borderId="1" xfId="13" applyNumberFormat="1" applyFont="1" applyFill="1" applyBorder="1" applyAlignment="1">
      <alignment horizontal="right"/>
    </xf>
    <xf numFmtId="0" fontId="12" fillId="0" borderId="0" xfId="0" applyNumberFormat="1" applyFont="1" applyAlignment="1">
      <alignment horizontal="center" vertical="center"/>
    </xf>
    <xf numFmtId="165" fontId="6" fillId="12" borderId="1" xfId="11" applyNumberFormat="1" applyBorder="1" applyAlignment="1">
      <alignment horizontal="right"/>
    </xf>
    <xf numFmtId="10" fontId="6" fillId="14" borderId="1" xfId="13" applyNumberFormat="1" applyFont="1" applyFill="1" applyBorder="1" applyAlignment="1">
      <alignment horizontal="right"/>
    </xf>
    <xf numFmtId="0" fontId="17" fillId="0" borderId="0" xfId="2" applyNumberFormat="1" applyFont="1" applyAlignment="1">
      <alignment horizontal="center" vertical="center"/>
    </xf>
    <xf numFmtId="10" fontId="10" fillId="15" borderId="1" xfId="13" applyNumberFormat="1" applyFont="1" applyFill="1" applyBorder="1" applyAlignment="1">
      <alignment horizontal="right" vertical="center"/>
    </xf>
    <xf numFmtId="49" fontId="15" fillId="12" borderId="1" xfId="11" applyNumberFormat="1" applyFont="1" applyBorder="1" applyAlignment="1">
      <alignment horizontal="left" vertical="center"/>
    </xf>
    <xf numFmtId="0" fontId="24" fillId="0" borderId="0" xfId="0" applyFont="1" applyAlignment="1"/>
    <xf numFmtId="10" fontId="9" fillId="0" borderId="1" xfId="0" applyNumberFormat="1" applyFont="1" applyBorder="1"/>
    <xf numFmtId="10" fontId="6" fillId="15" borderId="1" xfId="13" applyNumberFormat="1" applyFont="1" applyFill="1" applyBorder="1" applyAlignment="1">
      <alignment horizontal="right" vertical="center"/>
    </xf>
    <xf numFmtId="4" fontId="20" fillId="5" borderId="1" xfId="8" applyNumberFormat="1" applyFont="1" applyFill="1" applyBorder="1" applyAlignment="1"/>
    <xf numFmtId="0" fontId="19" fillId="7" borderId="1" xfId="0" applyFont="1" applyFill="1" applyBorder="1" applyAlignment="1">
      <alignment horizontal="left" indent="1"/>
    </xf>
    <xf numFmtId="164" fontId="14" fillId="2" borderId="1" xfId="10" applyNumberFormat="1" applyFont="1" applyFill="1" applyBorder="1" applyAlignment="1">
      <alignment horizontal="right" vertical="center"/>
    </xf>
    <xf numFmtId="0" fontId="21" fillId="0" borderId="0" xfId="2" applyNumberFormat="1" applyFont="1" applyAlignment="1"/>
    <xf numFmtId="0" fontId="25" fillId="0" borderId="0" xfId="2" applyNumberFormat="1" applyFont="1" applyFill="1" applyAlignment="1">
      <alignment horizontal="center" vertical="center"/>
    </xf>
    <xf numFmtId="49" fontId="15" fillId="12" borderId="1" xfId="11" applyNumberFormat="1" applyFont="1" applyBorder="1"/>
    <xf numFmtId="0" fontId="24" fillId="0" borderId="0" xfId="0" applyFont="1"/>
    <xf numFmtId="10" fontId="9" fillId="3" borderId="1" xfId="4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wrapText="1" indent="2"/>
    </xf>
    <xf numFmtId="0" fontId="7" fillId="3" borderId="1" xfId="0" applyFont="1" applyFill="1" applyBorder="1" applyAlignment="1">
      <alignment horizontal="left" indent="4"/>
    </xf>
    <xf numFmtId="164" fontId="15" fillId="12" borderId="1" xfId="11" applyNumberFormat="1" applyFont="1" applyBorder="1" applyAlignment="1">
      <alignment horizontal="right" vertical="center"/>
    </xf>
    <xf numFmtId="0" fontId="17" fillId="0" borderId="0" xfId="0" applyFont="1" applyAlignment="1">
      <alignment horizontal="right"/>
    </xf>
    <xf numFmtId="4" fontId="19" fillId="7" borderId="1" xfId="0" applyNumberFormat="1" applyFont="1" applyFill="1" applyBorder="1" applyAlignment="1"/>
    <xf numFmtId="0" fontId="21" fillId="0" borderId="0" xfId="2" applyNumberFormat="1" applyFont="1"/>
    <xf numFmtId="165" fontId="7" fillId="3" borderId="1" xfId="0" applyNumberFormat="1" applyFont="1" applyFill="1" applyBorder="1" applyAlignment="1">
      <alignment horizontal="right"/>
    </xf>
    <xf numFmtId="0" fontId="9" fillId="3" borderId="1" xfId="5" applyNumberFormat="1" applyFont="1" applyFill="1" applyBorder="1" applyAlignment="1">
      <alignment horizontal="left" vertical="center" indent="3"/>
    </xf>
    <xf numFmtId="0" fontId="9" fillId="0" borderId="0" xfId="5" applyNumberFormat="1" applyFont="1" applyAlignment="1">
      <alignment horizontal="center" vertical="center"/>
    </xf>
    <xf numFmtId="49" fontId="0" fillId="0" borderId="0" xfId="0" applyNumberFormat="1"/>
    <xf numFmtId="10" fontId="13" fillId="3" borderId="1" xfId="1" applyNumberFormat="1" applyFont="1" applyFill="1" applyBorder="1" applyAlignment="1"/>
    <xf numFmtId="4" fontId="13" fillId="3" borderId="1" xfId="1" applyNumberFormat="1" applyFont="1" applyFill="1" applyBorder="1" applyAlignment="1"/>
    <xf numFmtId="4" fontId="9" fillId="0" borderId="1" xfId="0" applyNumberFormat="1" applyFont="1" applyBorder="1"/>
    <xf numFmtId="4" fontId="7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11" fillId="2" borderId="1" xfId="8" applyNumberFormat="1" applyFont="1" applyFill="1" applyBorder="1" applyAlignment="1">
      <alignment horizontal="right"/>
    </xf>
    <xf numFmtId="10" fontId="11" fillId="2" borderId="1" xfId="0" applyNumberFormat="1" applyFont="1" applyFill="1" applyBorder="1" applyAlignment="1">
      <alignment horizontal="right"/>
    </xf>
    <xf numFmtId="4" fontId="9" fillId="3" borderId="1" xfId="4" applyNumberFormat="1" applyFont="1" applyFill="1" applyBorder="1" applyAlignment="1">
      <alignment horizontal="right" vertical="center"/>
    </xf>
    <xf numFmtId="49" fontId="6" fillId="15" borderId="1" xfId="12" applyNumberFormat="1" applyFill="1" applyBorder="1" applyAlignment="1">
      <alignment horizontal="left" vertical="center"/>
    </xf>
    <xf numFmtId="49" fontId="10" fillId="15" borderId="1" xfId="12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 indent="1"/>
    </xf>
    <xf numFmtId="4" fontId="22" fillId="0" borderId="0" xfId="0" applyNumberFormat="1" applyFont="1" applyAlignment="1"/>
    <xf numFmtId="10" fontId="10" fillId="12" borderId="1" xfId="13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49" fontId="6" fillId="15" borderId="1" xfId="12" applyNumberFormat="1" applyFont="1" applyFill="1" applyBorder="1" applyAlignment="1">
      <alignment horizontal="left" vertical="center"/>
    </xf>
    <xf numFmtId="49" fontId="26" fillId="4" borderId="1" xfId="2" applyNumberFormat="1" applyFont="1" applyFill="1" applyBorder="1" applyAlignment="1">
      <alignment horizontal="left" vertical="center"/>
    </xf>
    <xf numFmtId="49" fontId="8" fillId="6" borderId="1" xfId="6" applyNumberFormat="1" applyFont="1" applyFill="1" applyBorder="1" applyAlignment="1">
      <alignment horizontal="left" vertical="center" indent="3"/>
    </xf>
    <xf numFmtId="49" fontId="14" fillId="2" borderId="1" xfId="10" applyNumberFormat="1" applyFont="1" applyFill="1" applyBorder="1" applyAlignment="1">
      <alignment horizontal="left" vertical="center" wrapText="1" indent="2"/>
    </xf>
    <xf numFmtId="10" fontId="6" fillId="12" borderId="1" xfId="11" applyNumberFormat="1" applyBorder="1" applyAlignment="1">
      <alignment horizontal="right"/>
    </xf>
    <xf numFmtId="49" fontId="10" fillId="12" borderId="1" xfId="11" applyNumberFormat="1" applyFont="1" applyBorder="1" applyAlignment="1">
      <alignment horizontal="left" vertical="center"/>
    </xf>
    <xf numFmtId="10" fontId="6" fillId="12" borderId="1" xfId="13" applyNumberFormat="1" applyFont="1" applyFill="1" applyBorder="1" applyAlignment="1">
      <alignment horizontal="right" vertical="center"/>
    </xf>
    <xf numFmtId="0" fontId="13" fillId="0" borderId="0" xfId="1" applyNumberFormat="1" applyFont="1" applyAlignment="1"/>
    <xf numFmtId="0" fontId="8" fillId="2" borderId="1" xfId="0" applyFont="1" applyFill="1" applyBorder="1" applyAlignment="1">
      <alignment horizontal="left" indent="3"/>
    </xf>
    <xf numFmtId="0" fontId="24" fillId="0" borderId="0" xfId="0" applyFont="1" applyAlignment="1">
      <alignment horizontal="center"/>
    </xf>
    <xf numFmtId="0" fontId="15" fillId="0" borderId="0" xfId="3" applyNumberFormat="1" applyFont="1" applyAlignment="1">
      <alignment horizontal="center" vertical="center"/>
    </xf>
    <xf numFmtId="4" fontId="11" fillId="2" borderId="1" xfId="0" applyNumberFormat="1" applyFont="1" applyFill="1" applyBorder="1" applyAlignment="1">
      <alignment horizontal="right"/>
    </xf>
    <xf numFmtId="49" fontId="6" fillId="14" borderId="1" xfId="12" applyNumberFormat="1" applyFont="1" applyFill="1" applyBorder="1" applyAlignment="1">
      <alignment horizontal="left"/>
    </xf>
    <xf numFmtId="49" fontId="13" fillId="17" borderId="1" xfId="1" applyNumberFormat="1" applyFont="1" applyFill="1" applyBorder="1" applyAlignment="1">
      <alignment horizontal="center" vertical="center"/>
    </xf>
    <xf numFmtId="164" fontId="10" fillId="15" borderId="1" xfId="12" applyNumberFormat="1" applyFont="1" applyFill="1" applyBorder="1" applyAlignment="1">
      <alignment horizontal="right" vertical="center"/>
    </xf>
    <xf numFmtId="164" fontId="19" fillId="7" borderId="1" xfId="12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right"/>
    </xf>
    <xf numFmtId="0" fontId="13" fillId="0" borderId="0" xfId="1" applyNumberFormat="1" applyFont="1"/>
    <xf numFmtId="164" fontId="6" fillId="15" borderId="1" xfId="12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right"/>
    </xf>
    <xf numFmtId="164" fontId="10" fillId="12" borderId="1" xfId="11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/>
    </xf>
    <xf numFmtId="165" fontId="11" fillId="2" borderId="1" xfId="8" applyNumberFormat="1" applyFont="1" applyFill="1" applyBorder="1" applyAlignment="1">
      <alignment horizontal="right"/>
    </xf>
    <xf numFmtId="49" fontId="6" fillId="12" borderId="1" xfId="11" applyNumberFormat="1" applyBorder="1" applyAlignment="1">
      <alignment horizontal="left" vertical="center"/>
    </xf>
    <xf numFmtId="4" fontId="15" fillId="12" borderId="1" xfId="11" applyNumberFormat="1" applyFont="1" applyBorder="1"/>
    <xf numFmtId="4" fontId="6" fillId="12" borderId="1" xfId="11" applyNumberFormat="1" applyBorder="1" applyAlignment="1">
      <alignment horizontal="right"/>
    </xf>
    <xf numFmtId="10" fontId="23" fillId="3" borderId="1" xfId="0" applyNumberFormat="1" applyFont="1" applyFill="1" applyBorder="1" applyAlignment="1">
      <alignment horizontal="right" vertical="center"/>
    </xf>
    <xf numFmtId="0" fontId="13" fillId="0" borderId="0" xfId="1" applyFont="1" applyAlignment="1">
      <alignment horizontal="center" vertical="center"/>
    </xf>
    <xf numFmtId="164" fontId="6" fillId="14" borderId="1" xfId="12" applyNumberFormat="1" applyFont="1" applyFill="1" applyBorder="1" applyAlignment="1">
      <alignment horizontal="right"/>
    </xf>
    <xf numFmtId="49" fontId="16" fillId="3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/>
    <xf numFmtId="0" fontId="17" fillId="0" borderId="0" xfId="0" applyFont="1" applyAlignment="1"/>
    <xf numFmtId="4" fontId="23" fillId="3" borderId="1" xfId="0" applyNumberFormat="1" applyFont="1" applyFill="1" applyBorder="1" applyAlignment="1">
      <alignment horizontal="right" vertical="center"/>
    </xf>
    <xf numFmtId="10" fontId="13" fillId="3" borderId="1" xfId="1" applyNumberFormat="1" applyFont="1" applyFill="1" applyBorder="1" applyAlignment="1">
      <alignment horizontal="center"/>
    </xf>
    <xf numFmtId="10" fontId="7" fillId="3" borderId="1" xfId="0" applyNumberFormat="1" applyFont="1" applyFill="1" applyBorder="1" applyAlignment="1">
      <alignment horizontal="right"/>
    </xf>
    <xf numFmtId="49" fontId="9" fillId="0" borderId="0" xfId="0" applyNumberFormat="1" applyFont="1" applyAlignment="1">
      <alignment horizontal="left"/>
    </xf>
    <xf numFmtId="0" fontId="14" fillId="2" borderId="1" xfId="0" applyFont="1" applyFill="1" applyBorder="1" applyAlignment="1">
      <alignment horizontal="left" indent="2"/>
    </xf>
    <xf numFmtId="164" fontId="8" fillId="2" borderId="1" xfId="7" applyNumberFormat="1" applyFont="1" applyFill="1" applyBorder="1" applyAlignment="1">
      <alignment horizontal="right" vertical="center"/>
    </xf>
    <xf numFmtId="4" fontId="13" fillId="3" borderId="1" xfId="1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right"/>
    </xf>
    <xf numFmtId="166" fontId="13" fillId="3" borderId="1" xfId="1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indent="1"/>
    </xf>
    <xf numFmtId="0" fontId="13" fillId="0" borderId="0" xfId="0" applyFont="1"/>
    <xf numFmtId="10" fontId="14" fillId="4" borderId="1" xfId="13" applyNumberFormat="1" applyFont="1" applyFill="1" applyBorder="1" applyAlignment="1">
      <alignment horizontal="right" vertical="center"/>
    </xf>
    <xf numFmtId="164" fontId="6" fillId="12" borderId="1" xfId="11" applyNumberFormat="1" applyBorder="1" applyAlignment="1">
      <alignment horizontal="right" vertical="center"/>
    </xf>
    <xf numFmtId="0" fontId="17" fillId="0" borderId="0" xfId="0" applyFont="1"/>
    <xf numFmtId="0" fontId="20" fillId="5" borderId="1" xfId="0" applyFont="1" applyFill="1" applyBorder="1" applyAlignment="1"/>
    <xf numFmtId="0" fontId="7" fillId="3" borderId="1" xfId="0" applyFont="1" applyFill="1" applyBorder="1" applyAlignment="1">
      <alignment horizontal="left" indent="2"/>
    </xf>
    <xf numFmtId="49" fontId="18" fillId="16" borderId="1" xfId="2" applyNumberFormat="1" applyFont="1" applyFill="1" applyBorder="1" applyAlignment="1">
      <alignment horizontal="left" vertical="center" wrapText="1"/>
    </xf>
    <xf numFmtId="10" fontId="11" fillId="2" borderId="1" xfId="10" applyNumberFormat="1" applyFont="1" applyFill="1" applyBorder="1" applyAlignment="1">
      <alignment horizontal="right" vertical="center"/>
    </xf>
    <xf numFmtId="0" fontId="9" fillId="0" borderId="0" xfId="3" applyNumberFormat="1" applyFont="1" applyAlignment="1"/>
    <xf numFmtId="49" fontId="13" fillId="3" borderId="1" xfId="1" applyNumberFormat="1" applyFont="1" applyFill="1" applyBorder="1" applyAlignment="1">
      <alignment horizontal="left" vertical="center" wrapText="1"/>
    </xf>
    <xf numFmtId="49" fontId="13" fillId="3" borderId="1" xfId="1" applyNumberFormat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49" fontId="17" fillId="0" borderId="0" xfId="0" applyNumberFormat="1" applyFont="1" applyAlignment="1">
      <alignment horizontal="right"/>
    </xf>
    <xf numFmtId="49" fontId="7" fillId="3" borderId="1" xfId="0" applyNumberFormat="1" applyFont="1" applyFill="1" applyBorder="1" applyAlignment="1">
      <alignment horizontal="left" vertical="center"/>
    </xf>
    <xf numFmtId="165" fontId="17" fillId="0" borderId="0" xfId="0" applyNumberFormat="1" applyFont="1" applyAlignment="1">
      <alignment horizontal="right"/>
    </xf>
    <xf numFmtId="165" fontId="7" fillId="3" borderId="1" xfId="0" applyNumberFormat="1" applyFont="1" applyFill="1" applyBorder="1" applyAlignment="1"/>
    <xf numFmtId="0" fontId="10" fillId="15" borderId="1" xfId="12" applyNumberFormat="1" applyFont="1" applyFill="1" applyBorder="1" applyAlignment="1">
      <alignment horizontal="left" vertical="center"/>
    </xf>
    <xf numFmtId="10" fontId="14" fillId="4" borderId="1" xfId="0" applyNumberFormat="1" applyFont="1" applyFill="1" applyBorder="1" applyAlignment="1"/>
    <xf numFmtId="10" fontId="11" fillId="2" borderId="1" xfId="8" applyNumberFormat="1" applyFont="1" applyFill="1" applyBorder="1" applyAlignment="1">
      <alignment horizontal="right"/>
    </xf>
    <xf numFmtId="0" fontId="9" fillId="0" borderId="0" xfId="3" applyNumberFormat="1" applyFont="1"/>
    <xf numFmtId="0" fontId="17" fillId="0" borderId="0" xfId="2" applyNumberFormat="1" applyFont="1" applyAlignment="1"/>
    <xf numFmtId="0" fontId="10" fillId="12" borderId="1" xfId="11" applyNumberFormat="1" applyFont="1" applyBorder="1" applyAlignment="1">
      <alignment horizontal="left" vertical="center"/>
    </xf>
    <xf numFmtId="0" fontId="9" fillId="0" borderId="0" xfId="0" applyFont="1" applyAlignment="1"/>
    <xf numFmtId="0" fontId="9" fillId="0" borderId="0" xfId="0" applyFont="1" applyAlignment="1">
      <alignment horizontal="left" vertical="center"/>
    </xf>
    <xf numFmtId="10" fontId="11" fillId="2" borderId="1" xfId="0" applyNumberFormat="1" applyFont="1" applyFill="1" applyBorder="1" applyAlignment="1"/>
    <xf numFmtId="49" fontId="19" fillId="7" borderId="1" xfId="12" applyNumberFormat="1" applyFont="1" applyFill="1" applyBorder="1" applyAlignment="1">
      <alignment horizontal="left" vertical="center" wrapText="1" indent="1"/>
    </xf>
    <xf numFmtId="0" fontId="14" fillId="4" borderId="1" xfId="0" applyFont="1" applyFill="1" applyBorder="1" applyAlignment="1">
      <alignment horizontal="left" indent="1"/>
    </xf>
    <xf numFmtId="4" fontId="11" fillId="2" borderId="1" xfId="10" applyNumberFormat="1" applyFont="1" applyFill="1" applyBorder="1" applyAlignment="1">
      <alignment horizontal="right" vertical="center"/>
    </xf>
    <xf numFmtId="0" fontId="13" fillId="0" borderId="1" xfId="1" applyFont="1" applyBorder="1" applyAlignment="1">
      <alignment horizontal="center" vertical="center"/>
    </xf>
    <xf numFmtId="4" fontId="15" fillId="12" borderId="1" xfId="11" applyNumberFormat="1" applyFont="1" applyBorder="1" applyAlignment="1">
      <alignment horizontal="right" vertical="center"/>
    </xf>
    <xf numFmtId="0" fontId="17" fillId="0" borderId="0" xfId="2" applyNumberFormat="1" applyFont="1"/>
    <xf numFmtId="164" fontId="7" fillId="3" borderId="1" xfId="0" applyNumberFormat="1" applyFont="1" applyFill="1" applyBorder="1" applyAlignment="1">
      <alignment horizontal="right" vertical="center"/>
    </xf>
    <xf numFmtId="164" fontId="8" fillId="2" borderId="1" xfId="0" applyNumberFormat="1" applyFont="1" applyFill="1" applyBorder="1" applyAlignment="1">
      <alignment horizontal="right" vertical="center"/>
    </xf>
    <xf numFmtId="49" fontId="20" fillId="4" borderId="1" xfId="11" applyNumberFormat="1" applyFont="1" applyFill="1" applyBorder="1" applyAlignment="1">
      <alignment horizontal="left" vertical="center"/>
    </xf>
    <xf numFmtId="4" fontId="20" fillId="4" borderId="1" xfId="11" applyNumberFormat="1" applyFont="1" applyFill="1" applyBorder="1" applyAlignment="1">
      <alignment horizontal="right" vertical="center"/>
    </xf>
    <xf numFmtId="164" fontId="20" fillId="4" borderId="1" xfId="0" applyNumberFormat="1" applyFont="1" applyFill="1" applyBorder="1" applyAlignment="1">
      <alignment horizontal="right" vertical="center"/>
    </xf>
    <xf numFmtId="166" fontId="16" fillId="3" borderId="2" xfId="0" applyNumberFormat="1" applyFont="1" applyFill="1" applyBorder="1" applyAlignment="1">
      <alignment horizontal="center" vertical="center"/>
    </xf>
    <xf numFmtId="166" fontId="16" fillId="3" borderId="3" xfId="0" applyNumberFormat="1" applyFont="1" applyFill="1" applyBorder="1" applyAlignment="1">
      <alignment horizontal="center" vertical="center"/>
    </xf>
    <xf numFmtId="166" fontId="16" fillId="3" borderId="4" xfId="0" applyNumberFormat="1" applyFont="1" applyFill="1" applyBorder="1" applyAlignment="1">
      <alignment horizontal="center" vertical="center"/>
    </xf>
    <xf numFmtId="14" fontId="16" fillId="3" borderId="2" xfId="0" applyNumberFormat="1" applyFont="1" applyFill="1" applyBorder="1" applyAlignment="1">
      <alignment horizontal="center" vertical="center"/>
    </xf>
    <xf numFmtId="14" fontId="16" fillId="3" borderId="3" xfId="0" applyNumberFormat="1" applyFont="1" applyFill="1" applyBorder="1" applyAlignment="1">
      <alignment horizontal="center" vertical="center"/>
    </xf>
    <xf numFmtId="14" fontId="16" fillId="3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22" fillId="0" borderId="0" xfId="0" applyFont="1" applyAlignment="1"/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168" fontId="17" fillId="0" borderId="0" xfId="2" applyNumberFormat="1" applyFont="1" applyAlignment="1">
      <alignment horizontal="center" vertical="center"/>
    </xf>
  </cellXfs>
  <cellStyles count="14">
    <cellStyle name="20% — акцент1" xfId="6" builtinId="30"/>
    <cellStyle name="20% — акцент2" xfId="7" builtinId="34"/>
    <cellStyle name="40% – Акцентування1 2" xfId="9" xr:uid="{00000000-0005-0000-0000-000002000000}"/>
    <cellStyle name="40% — акцент1" xfId="8" builtinId="31"/>
    <cellStyle name="40% — акцент2" xfId="10" builtinId="35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15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61" Type="http://schemas.openxmlformats.org/officeDocument/2006/relationships/worksheet" Target="worksheets/sheet36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10" Type="http://schemas.openxmlformats.org/officeDocument/2006/relationships/chartsheet" Target="chartsheets/sheet6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39" Type="http://schemas.openxmlformats.org/officeDocument/2006/relationships/chartsheet" Target="chartsheets/sheet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8763380171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hPercent val="5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MK_ALL!$B$7:$G$7</c:f>
              <c:numCache>
                <c:formatCode>#,##0.00</c:formatCode>
                <c:ptCount val="6"/>
                <c:pt idx="0">
                  <c:v>2362.7201507571899</c:v>
                </c:pt>
                <c:pt idx="1">
                  <c:v>2424.6875148950699</c:v>
                </c:pt>
                <c:pt idx="2">
                  <c:v>2406.5929706208399</c:v>
                </c:pt>
                <c:pt idx="3">
                  <c:v>2524.23178494898</c:v>
                </c:pt>
                <c:pt idx="4">
                  <c:v>2556.3961468999</c:v>
                </c:pt>
                <c:pt idx="5">
                  <c:v>2645.8371141791099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B-2F4A-ABC5-7EA7C14CCD40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MK_ALL!$B$8:$G$8</c:f>
              <c:numCache>
                <c:formatCode>#,##0.00</c:formatCode>
                <c:ptCount val="6"/>
                <c:pt idx="0">
                  <c:v>309.33840958982</c:v>
                </c:pt>
                <c:pt idx="1">
                  <c:v>320.74767224186002</c:v>
                </c:pt>
                <c:pt idx="2">
                  <c:v>323.86291152505999</c:v>
                </c:pt>
                <c:pt idx="3">
                  <c:v>307.94567569010002</c:v>
                </c:pt>
                <c:pt idx="4">
                  <c:v>304.63091523195999</c:v>
                </c:pt>
                <c:pt idx="5">
                  <c:v>321.65174107294001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EB-2F4A-ABC5-7EA7C14C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1027424"/>
        <c:axId val="1"/>
        <c:axId val="0"/>
      </c:bar3DChart>
      <c:dateAx>
        <c:axId val="130102742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301027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080578812872665"/>
          <c:y val="0.51030352888385555"/>
          <c:w val="1"/>
          <c:h val="0.65226248855935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31.05.2022</c:v>
            </c:pt>
          </c:strCache>
        </c:strRef>
      </c:tx>
      <c:layout>
        <c:manualLayout>
          <c:xMode val="edge"/>
          <c:yMode val="edge"/>
          <c:x val="0.18181808738287661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DF-6F4B-A38F-72AD13E57B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DF-6F4B-A38F-72AD13E57B2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DF-6F4B-A38F-72AD13E57B2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1DF-6F4B-A38F-72AD13E57B2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1DF-6F4B-A38F-72AD13E57B2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01DF-6F4B-A38F-72AD13E57B26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Анг. фунт стерлінгів</c:v>
                </c:pt>
                <c:pt idx="1">
                  <c:v>Долар США</c:v>
                </c:pt>
                <c:pt idx="2">
                  <c:v>ЄВРО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2.654545702E-2</c:v>
                </c:pt>
                <c:pt idx="1">
                  <c:v>33.487235101869999</c:v>
                </c:pt>
                <c:pt idx="2">
                  <c:v>15.189205214299999</c:v>
                </c:pt>
                <c:pt idx="3">
                  <c:v>14.482170270079999</c:v>
                </c:pt>
                <c:pt idx="4">
                  <c:v>37.701196319700003</c:v>
                </c:pt>
                <c:pt idx="5">
                  <c:v>0.54926543935000005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DF-6F4B-A38F-72AD13E57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CUR!$B$21</c:f>
          <c:strCache>
            <c:ptCount val="1"/>
            <c:pt idx="0">
              <c:v>Державний борг України за станом на dd44712.MM.yyyy</c:v>
            </c:pt>
          </c:strCache>
        </c:strRef>
      </c:tx>
      <c:layout>
        <c:manualLayout>
          <c:xMode val="edge"/>
          <c:yMode val="edge"/>
          <c:x val="0.29752064303307729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2C-164F-88F8-BC191C0806A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2C-164F-88F8-BC191C0806A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2C-164F-88F8-BC191C0806A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D2C-164F-88F8-BC191C0806A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D2C-164F-88F8-BC191C0806A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D2C-164F-88F8-BC191C0806A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Анг. фунт стерлінгів</c:v>
                </c:pt>
                <c:pt idx="1">
                  <c:v>Долар США</c:v>
                </c:pt>
                <c:pt idx="2">
                  <c:v>ЄВРО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2.654545702E-2</c:v>
                </c:pt>
                <c:pt idx="1">
                  <c:v>30.11701124276</c:v>
                </c:pt>
                <c:pt idx="2">
                  <c:v>14.471150775910001</c:v>
                </c:pt>
                <c:pt idx="3">
                  <c:v>9.6092816165000006</c:v>
                </c:pt>
                <c:pt idx="4">
                  <c:v>35.667564414109997</c:v>
                </c:pt>
                <c:pt idx="5">
                  <c:v>0.54926543935000005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2C-164F-88F8-BC191C080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31.05.2022</c:v>
            </c:pt>
          </c:strCache>
        </c:strRef>
      </c:tx>
      <c:layout>
        <c:manualLayout>
          <c:xMode val="edge"/>
          <c:yMode val="edge"/>
          <c:x val="0.18181808738287661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F1-8840-9B2D-12076661C3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F1-8840-9B2D-12076661C32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F1-8840-9B2D-12076661C32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F1-8840-9B2D-12076661C32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BF1-8840-9B2D-12076661C32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BF1-8840-9B2D-12076661C32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BF1-8840-9B2D-12076661C32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8BF1-8840-9B2D-12076661C32A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BF1-8840-9B2D-12076661C32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39.722712196110002</c:v>
                </c:pt>
                <c:pt idx="1">
                  <c:v>1.9028185368499999</c:v>
                </c:pt>
                <c:pt idx="2">
                  <c:v>3.2632139999999998E-5</c:v>
                </c:pt>
                <c:pt idx="3">
                  <c:v>24.208539495509999</c:v>
                </c:pt>
                <c:pt idx="4">
                  <c:v>2.7474746453900001</c:v>
                </c:pt>
                <c:pt idx="5">
                  <c:v>26.456908006500001</c:v>
                </c:pt>
                <c:pt idx="6">
                  <c:v>2.0272559669099999</c:v>
                </c:pt>
                <c:pt idx="7">
                  <c:v>4.3698763229099997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BF1-8840-9B2D-12076661C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'DKR2'!$A$1</c:f>
          <c:strCache>
            <c:ptCount val="1"/>
            <c:pt idx="0">
              <c:v>Державний борг України за станом на dd44712.MM.yyyy</c:v>
            </c:pt>
          </c:strCache>
        </c:strRef>
      </c:tx>
      <c:layout>
        <c:manualLayout>
          <c:xMode val="edge"/>
          <c:yMode val="edge"/>
          <c:x val="0.29752064303307729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DB-DB42-BE00-75AE08288C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DB-DB42-BE00-75AE08288C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3DB-DB42-BE00-75AE08288C3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3DB-DB42-BE00-75AE08288C3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3DB-DB42-BE00-75AE08288C3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83DB-DB42-BE00-75AE08288C3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83DB-DB42-BE00-75AE08288C34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B-DB42-BE00-75AE08288C3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39.144059847290002</c:v>
                </c:pt>
                <c:pt idx="1">
                  <c:v>6.215957616E-2</c:v>
                </c:pt>
                <c:pt idx="2">
                  <c:v>22.683539495510001</c:v>
                </c:pt>
                <c:pt idx="3">
                  <c:v>1.7197045515</c:v>
                </c:pt>
                <c:pt idx="4">
                  <c:v>20.544147408779999</c:v>
                </c:pt>
                <c:pt idx="5">
                  <c:v>2.0272559669099999</c:v>
                </c:pt>
                <c:pt idx="6">
                  <c:v>4.2599520995000004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DB-DB42-BE00-75AE08288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dd44712.MM.yyyy</c:v>
            </c:pt>
          </c:strCache>
        </c:strRef>
      </c:tx>
      <c:layout>
        <c:manualLayout>
          <c:xMode val="edge"/>
          <c:yMode val="edge"/>
          <c:x val="0.24070249793973639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9C-594C-9F86-41947C8021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9C-594C-9F86-41947C80213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9C-594C-9F86-41947C80213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69C-594C-9F86-41947C80213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B69C-594C-9F86-41947C80213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B69C-594C-9F86-41947C80213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69C-594C-9F86-41947C80213D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9C-594C-9F86-41947C80213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0.57865234882000005</c:v>
                </c:pt>
                <c:pt idx="1">
                  <c:v>1.8406589606899999</c:v>
                </c:pt>
                <c:pt idx="2">
                  <c:v>3.2632139999999998E-5</c:v>
                </c:pt>
                <c:pt idx="3">
                  <c:v>1.5249999999999999</c:v>
                </c:pt>
                <c:pt idx="4">
                  <c:v>1.0277700938900001</c:v>
                </c:pt>
                <c:pt idx="5">
                  <c:v>5.9127605977200002</c:v>
                </c:pt>
                <c:pt idx="6">
                  <c:v>0.10992422340999999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9C-594C-9F86-41947C802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8101371891"/>
          <c:y val="3.07483698187658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27.315810366209998</c:v>
                </c:pt>
                <c:pt idx="1">
                  <c:v>27.860560115839998</c:v>
                </c:pt>
                <c:pt idx="2">
                  <c:v>35.415048399980002</c:v>
                </c:pt>
                <c:pt idx="3">
                  <c:v>36.532691437769998</c:v>
                </c:pt>
                <c:pt idx="4">
                  <c:v>40.750410996870002</c:v>
                </c:pt>
                <c:pt idx="5">
                  <c:v>41.6255633651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3A-1C4B-AD6E-6E0451E59AE2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48.989942718110001</c:v>
                </c:pt>
                <c:pt idx="1">
                  <c:v>50.45498786009</c:v>
                </c:pt>
                <c:pt idx="2">
                  <c:v>48.950358459539999</c:v>
                </c:pt>
                <c:pt idx="3">
                  <c:v>53.72081259622</c:v>
                </c:pt>
                <c:pt idx="4">
                  <c:v>57.205413080649997</c:v>
                </c:pt>
                <c:pt idx="5">
                  <c:v>59.810054437220003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3A-1C4B-AD6E-6E0451E5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1186720"/>
        <c:axId val="1"/>
        <c:axId val="0"/>
      </c:bar3DChart>
      <c:dateAx>
        <c:axId val="13011867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301186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20937042459737"/>
          <c:y val="0.10859728506787331"/>
          <c:w val="0.12005856515373353"/>
          <c:h val="7.2398190045248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0202979245"/>
          <c:y val="2.23932235743259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766.67894097356998</c:v>
                </c:pt>
                <c:pt idx="1">
                  <c:v>771.41054367665004</c:v>
                </c:pt>
                <c:pt idx="2">
                  <c:v>838.84791941263995</c:v>
                </c:pt>
                <c:pt idx="3">
                  <c:v>1032.9472373353101</c:v>
                </c:pt>
                <c:pt idx="4">
                  <c:v>1111.5978612510701</c:v>
                </c:pt>
                <c:pt idx="5">
                  <c:v>1217.7516936972499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7-F74B-957B-114BB601141E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1375.0116470265</c:v>
                </c:pt>
                <c:pt idx="1">
                  <c:v>1397.0110239875301</c:v>
                </c:pt>
                <c:pt idx="2">
                  <c:v>1159.4479805441299</c:v>
                </c:pt>
                <c:pt idx="3">
                  <c:v>1518.9344878331101</c:v>
                </c:pt>
                <c:pt idx="4">
                  <c:v>1560.4606990959401</c:v>
                </c:pt>
                <c:pt idx="5">
                  <c:v>1749.7371615548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7-F74B-957B-114BB6011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0430752"/>
        <c:axId val="1"/>
        <c:axId val="0"/>
      </c:bar3DChart>
      <c:dateAx>
        <c:axId val="13004307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3004307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55783308931183"/>
          <c:y val="0.10859728506787331"/>
          <c:w val="0.12005856515373353"/>
          <c:h val="7.2398190045248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Динаміка державного боргу за останні 5 років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u="none" strike="noStrike" baseline="0">
                <a:solidFill>
                  <a:srgbClr val="000000"/>
                </a:solidFill>
              </a:rPr>
              <a:t>(відсотокова структура)</a:t>
            </a:r>
          </a:p>
        </c:rich>
      </c:tx>
      <c:layout>
        <c:manualLayout>
          <c:xMode val="edge"/>
          <c:yMode val="edge"/>
          <c:x val="0.30785127782510036"/>
          <c:y val="2.030452604550618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0.35797800000000002</c:v>
                </c:pt>
                <c:pt idx="1">
                  <c:v>0.35574699999999998</c:v>
                </c:pt>
                <c:pt idx="2">
                  <c:v>0.41978199999999999</c:v>
                </c:pt>
                <c:pt idx="3">
                  <c:v>0.404779</c:v>
                </c:pt>
                <c:pt idx="4">
                  <c:v>0.41600799999999999</c:v>
                </c:pt>
                <c:pt idx="5">
                  <c:v>0.41036400000000001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2-7246-8A85-163B8585819E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0.64202199999999998</c:v>
                </c:pt>
                <c:pt idx="1">
                  <c:v>0.64425299999999996</c:v>
                </c:pt>
                <c:pt idx="2">
                  <c:v>0.58021800000000001</c:v>
                </c:pt>
                <c:pt idx="3">
                  <c:v>0.595221</c:v>
                </c:pt>
                <c:pt idx="4">
                  <c:v>0.58399199999999996</c:v>
                </c:pt>
                <c:pt idx="5">
                  <c:v>0.58963600000000005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2-7246-8A85-163B85858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3812144"/>
        <c:axId val="1"/>
        <c:axId val="0"/>
      </c:bar3DChart>
      <c:dateAx>
        <c:axId val="13338121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333812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91215226939973"/>
          <c:y val="6.3348416289592757E-2"/>
          <c:w val="0.12005856515373353"/>
          <c:h val="7.2398190045248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 за останні 5 років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(млрд.грн.)</a:t>
            </a:r>
          </a:p>
        </c:rich>
      </c:tx>
      <c:layout>
        <c:manualLayout>
          <c:xMode val="edge"/>
          <c:yMode val="edge"/>
          <c:x val="0.22605364563504773"/>
          <c:y val="1.940294993030177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4B-C842-9FF1-A293713EA665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4B-C842-9FF1-A293713EA665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4B-C842-9FF1-A293713EA665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4B-C842-9FF1-A293713EA665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4B-C842-9FF1-A293713EA665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4B-C842-9FF1-A293713EA66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2141.69058800007</c:v>
                </c:pt>
                <c:pt idx="1">
                  <c:v>2168.4215676641802</c:v>
                </c:pt>
                <c:pt idx="2">
                  <c:v>1998.29589995677</c:v>
                </c:pt>
                <c:pt idx="3">
                  <c:v>2551.8817251684204</c:v>
                </c:pt>
                <c:pt idx="4">
                  <c:v>2672.0585603470099</c:v>
                </c:pt>
                <c:pt idx="5">
                  <c:v>2967.4888552520497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4B-C842-9FF1-A293713EA665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94B-C842-9FF1-A293713EA665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94B-C842-9FF1-A293713EA665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4B-C842-9FF1-A293713EA665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94B-C842-9FF1-A293713EA665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94B-C842-9FF1-A293713EA665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94B-C842-9FF1-A293713EA66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766.67894097356998</c:v>
                </c:pt>
                <c:pt idx="1">
                  <c:v>771.41054367665004</c:v>
                </c:pt>
                <c:pt idx="2">
                  <c:v>838.84791941263995</c:v>
                </c:pt>
                <c:pt idx="3">
                  <c:v>1032.9472373353101</c:v>
                </c:pt>
                <c:pt idx="4">
                  <c:v>1111.5978612510701</c:v>
                </c:pt>
                <c:pt idx="5">
                  <c:v>1217.7516936972499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4B-C842-9FF1-A293713EA665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94B-C842-9FF1-A293713EA665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94B-C842-9FF1-A293713EA665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94B-C842-9FF1-A293713EA665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94B-C842-9FF1-A293713EA665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94B-C842-9FF1-A293713EA665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94B-C842-9FF1-A293713EA66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1375.0116470265</c:v>
                </c:pt>
                <c:pt idx="1">
                  <c:v>1397.0110239875301</c:v>
                </c:pt>
                <c:pt idx="2">
                  <c:v>1159.4479805441299</c:v>
                </c:pt>
                <c:pt idx="3">
                  <c:v>1518.9344878331101</c:v>
                </c:pt>
                <c:pt idx="4">
                  <c:v>1560.4606990959401</c:v>
                </c:pt>
                <c:pt idx="5">
                  <c:v>1749.7371615548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94B-C842-9FF1-A293713E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3838720"/>
        <c:axId val="1"/>
        <c:axId val="0"/>
      </c:bar3DChart>
      <c:dateAx>
        <c:axId val="133383872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3338387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7124183006536"/>
          <c:y val="5.7768924302788842E-2"/>
          <c:w val="0.19869281045751633"/>
          <c:h val="0.161354581673306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 за останні 5 років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(млрд.дол.США)</a:t>
            </a:r>
          </a:p>
        </c:rich>
      </c:tx>
      <c:layout>
        <c:manualLayout>
          <c:xMode val="edge"/>
          <c:yMode val="edge"/>
          <c:x val="0.22792019718996315"/>
          <c:y val="1.928790559919605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BC-4645-93A8-4A836B7FB5DE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BC-4645-93A8-4A836B7FB5DE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BC-4645-93A8-4A836B7FB5DE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BC-4645-93A8-4A836B7FB5DE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BC-4645-93A8-4A836B7FB5DE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BC-4645-93A8-4A836B7FB5D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76.305753084320003</c:v>
                </c:pt>
                <c:pt idx="1">
                  <c:v>78.315547975930002</c:v>
                </c:pt>
                <c:pt idx="2">
                  <c:v>84.365406859519993</c:v>
                </c:pt>
                <c:pt idx="3">
                  <c:v>90.253504033989998</c:v>
                </c:pt>
                <c:pt idx="4">
                  <c:v>97.955824077519992</c:v>
                </c:pt>
                <c:pt idx="5">
                  <c:v>101.43561780232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BC-4645-93A8-4A836B7FB5DE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C-4645-93A8-4A836B7FB5DE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C-4645-93A8-4A836B7FB5DE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C-4645-93A8-4A836B7FB5DE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C-4645-93A8-4A836B7FB5DE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C-4645-93A8-4A836B7FB5DE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C-4645-93A8-4A836B7FB5D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27.315810366209998</c:v>
                </c:pt>
                <c:pt idx="1">
                  <c:v>27.860560115839998</c:v>
                </c:pt>
                <c:pt idx="2">
                  <c:v>35.415048399980002</c:v>
                </c:pt>
                <c:pt idx="3">
                  <c:v>36.532691437769998</c:v>
                </c:pt>
                <c:pt idx="4">
                  <c:v>40.750410996870002</c:v>
                </c:pt>
                <c:pt idx="5">
                  <c:v>41.6255633651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EBC-4645-93A8-4A836B7FB5DE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48.989942718110001</c:v>
                </c:pt>
                <c:pt idx="1">
                  <c:v>50.45498786009</c:v>
                </c:pt>
                <c:pt idx="2">
                  <c:v>48.950358459539999</c:v>
                </c:pt>
                <c:pt idx="3">
                  <c:v>53.72081259622</c:v>
                </c:pt>
                <c:pt idx="4">
                  <c:v>57.205413080649997</c:v>
                </c:pt>
                <c:pt idx="5">
                  <c:v>59.810054437220003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EBC-4645-93A8-4A836B7FB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3897856"/>
        <c:axId val="1"/>
        <c:axId val="0"/>
      </c:bar3DChart>
      <c:dateAx>
        <c:axId val="133389785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333897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24675324675328"/>
          <c:y val="2.5742574257425741E-2"/>
          <c:w val="0.21298701298701297"/>
          <c:h val="0.154455445544554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8763380171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hPercent val="6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MK_ALL!$B$13:$G$13</c:f>
              <c:numCache>
                <c:formatCode>#,##0.00</c:formatCode>
                <c:ptCount val="6"/>
                <c:pt idx="0">
                  <c:v>86.615691312519999</c:v>
                </c:pt>
                <c:pt idx="1">
                  <c:v>84.237629886609994</c:v>
                </c:pt>
                <c:pt idx="2">
                  <c:v>82.262901962270007</c:v>
                </c:pt>
                <c:pt idx="3">
                  <c:v>86.284068137090003</c:v>
                </c:pt>
                <c:pt idx="4">
                  <c:v>87.383520261409998</c:v>
                </c:pt>
                <c:pt idx="5">
                  <c:v>90.440818945649994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3-9C4F-8E58-AA2E13351C49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MK_ALL!$B$14:$G$14</c:f>
              <c:numCache>
                <c:formatCode>#,##0.00</c:formatCode>
                <c:ptCount val="6"/>
                <c:pt idx="0">
                  <c:v>11.340132765</c:v>
                </c:pt>
                <c:pt idx="1">
                  <c:v>11.143301367839999</c:v>
                </c:pt>
                <c:pt idx="2">
                  <c:v>11.070381765920001</c:v>
                </c:pt>
                <c:pt idx="3">
                  <c:v>10.5262939094</c:v>
                </c:pt>
                <c:pt idx="4">
                  <c:v>10.41298774671</c:v>
                </c:pt>
                <c:pt idx="5">
                  <c:v>10.99479885667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3-9C4F-8E58-AA2E13351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0929296"/>
        <c:axId val="1"/>
        <c:axId val="0"/>
      </c:bar3DChart>
      <c:dateAx>
        <c:axId val="130092929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300929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775988286969256"/>
          <c:y val="0.44117647058823528"/>
          <c:w val="9.0775988286969256E-2"/>
          <c:h val="0.126696832579185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 за останні 5 років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(млрд.грн.)</a:t>
            </a:r>
          </a:p>
        </c:rich>
      </c:tx>
      <c:layout>
        <c:manualLayout>
          <c:xMode val="edge"/>
          <c:yMode val="edge"/>
          <c:x val="0.22605364563504773"/>
          <c:y val="1.940294993030177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17-F843-84D5-3E3A6DF5DA79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17-F843-84D5-3E3A6DF5DA79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17-F843-84D5-3E3A6DF5DA79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17-F843-84D5-3E3A6DF5DA79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17-F843-84D5-3E3A6DF5DA79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17-F843-84D5-3E3A6DF5DA7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2141.69058800007</c:v>
                </c:pt>
                <c:pt idx="1">
                  <c:v>2168.4215676641797</c:v>
                </c:pt>
                <c:pt idx="2">
                  <c:v>1998.29589995677</c:v>
                </c:pt>
                <c:pt idx="3">
                  <c:v>2551.88172516842</c:v>
                </c:pt>
                <c:pt idx="4">
                  <c:v>2672.0585603470099</c:v>
                </c:pt>
                <c:pt idx="5">
                  <c:v>2967.4888552520497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17-F843-84D5-3E3A6DF5DA79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17-F843-84D5-3E3A6DF5DA79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17-F843-84D5-3E3A6DF5DA79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17-F843-84D5-3E3A6DF5DA79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17-F843-84D5-3E3A6DF5DA79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17-F843-84D5-3E3A6DF5DA79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17-F843-84D5-3E3A6DF5DA7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1833.7098309171599</c:v>
                </c:pt>
                <c:pt idx="1">
                  <c:v>1860.2910955853999</c:v>
                </c:pt>
                <c:pt idx="2">
                  <c:v>1761.36913148087</c:v>
                </c:pt>
                <c:pt idx="3">
                  <c:v>2259.2315015926201</c:v>
                </c:pt>
                <c:pt idx="4">
                  <c:v>2362.7201507571899</c:v>
                </c:pt>
                <c:pt idx="5">
                  <c:v>2645.8371141791099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17-F843-84D5-3E3A6DF5DA79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17-F843-84D5-3E3A6DF5DA79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17-F843-84D5-3E3A6DF5DA79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17-F843-84D5-3E3A6DF5DA79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17-F843-84D5-3E3A6DF5DA79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217-F843-84D5-3E3A6DF5DA79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17-F843-84D5-3E3A6DF5DA79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307.98075708290997</c:v>
                </c:pt>
                <c:pt idx="1">
                  <c:v>308.13047207877997</c:v>
                </c:pt>
                <c:pt idx="2">
                  <c:v>236.92676847589999</c:v>
                </c:pt>
                <c:pt idx="3">
                  <c:v>292.6502235758</c:v>
                </c:pt>
                <c:pt idx="4">
                  <c:v>309.33840958982</c:v>
                </c:pt>
                <c:pt idx="5">
                  <c:v>321.65174107294001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17-F843-84D5-3E3A6DF5D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9352928"/>
        <c:axId val="1"/>
        <c:axId val="0"/>
      </c:bar3DChart>
      <c:dateAx>
        <c:axId val="12393529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2393529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77124183006536"/>
          <c:y val="5.7768924302788842E-2"/>
          <c:w val="0.19869281045751633"/>
          <c:h val="0.1613545816733067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 за останні 5 років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(млрд.дол.США)</a:t>
            </a:r>
          </a:p>
        </c:rich>
      </c:tx>
      <c:layout>
        <c:manualLayout>
          <c:xMode val="edge"/>
          <c:yMode val="edge"/>
          <c:x val="0.22792019718996315"/>
          <c:y val="1.928790559919605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C4-9541-B5EC-B2B47969FB0E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C4-9541-B5EC-B2B47969FB0E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C4-9541-B5EC-B2B47969FB0E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C4-9541-B5EC-B2B47969FB0E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C4-9541-B5EC-B2B47969FB0E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1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C4-9541-B5EC-B2B47969FB0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1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76.305753084320003</c:v>
                </c:pt>
                <c:pt idx="1">
                  <c:v>78.315547975930002</c:v>
                </c:pt>
                <c:pt idx="2">
                  <c:v>84.365406859520007</c:v>
                </c:pt>
                <c:pt idx="3">
                  <c:v>90.253504033989998</c:v>
                </c:pt>
                <c:pt idx="4">
                  <c:v>97.955824077519992</c:v>
                </c:pt>
                <c:pt idx="5">
                  <c:v>101.43561780232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C4-9541-B5EC-B2B47969FB0E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4C4-9541-B5EC-B2B47969FB0E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4C4-9541-B5EC-B2B47969FB0E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4C4-9541-B5EC-B2B47969FB0E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4C4-9541-B5EC-B2B47969FB0E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4C4-9541-B5EC-B2B47969FB0E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4C4-9541-B5EC-B2B47969FB0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65.332784469559996</c:v>
                </c:pt>
                <c:pt idx="1">
                  <c:v>67.186989245079999</c:v>
                </c:pt>
                <c:pt idx="2">
                  <c:v>74.362672420240003</c:v>
                </c:pt>
                <c:pt idx="3">
                  <c:v>79.903217077660003</c:v>
                </c:pt>
                <c:pt idx="4">
                  <c:v>86.615691312519999</c:v>
                </c:pt>
                <c:pt idx="5">
                  <c:v>90.440818945649994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4C4-9541-B5EC-B2B47969FB0E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43465</c:v>
                </c:pt>
                <c:pt idx="2">
                  <c:v>43830</c:v>
                </c:pt>
                <c:pt idx="3">
                  <c:v>44196</c:v>
                </c:pt>
                <c:pt idx="4">
                  <c:v>44561</c:v>
                </c:pt>
                <c:pt idx="5">
                  <c:v>44712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10.972968614759999</c:v>
                </c:pt>
                <c:pt idx="1">
                  <c:v>11.128558730849999</c:v>
                </c:pt>
                <c:pt idx="2">
                  <c:v>10.002734439279999</c:v>
                </c:pt>
                <c:pt idx="3">
                  <c:v>10.350286956330001</c:v>
                </c:pt>
                <c:pt idx="4">
                  <c:v>11.340132765</c:v>
                </c:pt>
                <c:pt idx="5">
                  <c:v>10.99479885667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4C4-9541-B5EC-B2B47969F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9009328"/>
        <c:axId val="1"/>
        <c:axId val="0"/>
      </c:bar3DChart>
      <c:dateAx>
        <c:axId val="123900932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2390093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324675324675328"/>
          <c:y val="2.5742574257425741E-2"/>
          <c:w val="0.21298701298701297"/>
          <c:h val="0.1544554455445544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dd44712.MM.yyyy</c:v>
            </c:pt>
          </c:strCache>
        </c:strRef>
      </c:tx>
      <c:layout>
        <c:manualLayout>
          <c:xMode val="edge"/>
          <c:yMode val="edge"/>
          <c:x val="0.18181808738287661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92-894F-B9D2-CFCC94C896A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92-894F-B9D2-CFCC94C896A4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92-894F-B9D2-CFCC94C896A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2645.8371141791099</c:v>
                </c:pt>
                <c:pt idx="1">
                  <c:v>321.65174107294001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92-894F-B9D2-CFCC94C89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Структура державного та гарантованого державою боргу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7843637397"/>
          <c:y val="2.0339067670888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F7-5E40-8E20-AE05813F082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2F7-5E40-8E20-AE05813F082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D2F7-5E40-8E20-AE05813F082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2022.05.31-2022.12.31</c:v>
                </c:pt>
                <c:pt idx="1">
                  <c:v>2023-2027</c:v>
                </c:pt>
                <c:pt idx="2">
                  <c:v>2027-13.05.2062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8.6584711816300004</c:v>
                </c:pt>
                <c:pt idx="1">
                  <c:v>37.398034237570002</c:v>
                </c:pt>
                <c:pt idx="2">
                  <c:v>55.379112383120003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F7-5E40-8E20-AE05813F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 за станом на 31.05.2022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3676710597"/>
          <c:y val="2.03043479809257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17-9D4C-9D93-C1973D2CD0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17-9D4C-9D93-C1973D2CD0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817-9D4C-9D93-C1973D2CD00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817-9D4C-9D93-C1973D2CD00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(DEBT_TERM!$I$11,DEBT_TERM!$I$49,DEBT_TERM!$I$52,DEBT_TERM!$I$54)</c:f>
              <c:strCache>
                <c:ptCount val="3"/>
                <c:pt idx="0">
                  <c:v>      Державний внутрішній борг; 10.139%; 6.51р.</c:v>
                </c:pt>
                <c:pt idx="1">
                  <c:v>      Державний зовнішній борг; 3.938%; 15.81р.</c:v>
                </c:pt>
                <c:pt idx="2">
                  <c:v>      Гарантований внутрішній борг; 18.374%; 4.57р.</c:v>
                </c:pt>
              </c:strCache>
            </c:strRef>
          </c:cat>
          <c:val>
            <c:numRef>
              <c:f>(DEBT_TERM!$J$11,DEBT_TERM!$J$49,DEBT_TERM!$J$52,DEBT_TERM!$J$54)</c:f>
              <c:numCache>
                <c:formatCode>#,##0.00</c:formatCode>
                <c:ptCount val="4"/>
                <c:pt idx="0">
                  <c:v>1146859536.96</c:v>
                </c:pt>
                <c:pt idx="1">
                  <c:v>1496754244.8699999</c:v>
                </c:pt>
                <c:pt idx="2">
                  <c:v>54906825.149999999</c:v>
                </c:pt>
                <c:pt idx="3">
                  <c:v>250840692.84999999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17-9D4C-9D93-C1973D2CD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Державний та гарантований державою борг України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 за станом на 31.05.2022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</a:rPr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3676710597"/>
          <c:y val="2.030434798092572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15-E042-9FBC-2005E66417A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15-E042-9FBC-2005E66417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15-E042-9FBC-2005E66417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815-E042-9FBC-2005E66417A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6815-E042-9FBC-2005E66417A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6815-E042-9FBC-2005E66417A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815-E042-9FBC-2005E66417A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815-E042-9FBC-2005E66417A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815-E042-9FBC-2005E66417A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815-E042-9FBC-2005E66417A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815-E042-9FBC-2005E66417A7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815-E042-9FBC-2005E66417A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6815-E042-9FBC-2005E66417A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6815-E042-9FBC-2005E66417A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6815-E042-9FBC-2005E66417A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6815-E042-9FBC-2005E66417A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6815-E042-9FBC-2005E66417A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6815-E042-9FBC-2005E66417A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6815-E042-9FBC-2005E66417A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6815-E042-9FBC-2005E66417A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6815-E042-9FBC-2005E66417A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6815-E042-9FBC-2005E66417A7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6815-E042-9FBC-2005E66417A7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6815-E042-9FBC-2005E66417A7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6815-E042-9FBC-2005E66417A7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6815-E042-9FBC-2005E66417A7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6815-E042-9FBC-2005E66417A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6815-E042-9FBC-2005E66417A7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6815-E042-9FBC-2005E66417A7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6815-E042-9FBC-2005E66417A7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6815-E042-9FBC-2005E66417A7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6815-E042-9FBC-2005E66417A7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6815-E042-9FBC-2005E66417A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6815-E042-9FBC-2005E66417A7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6815-E042-9FBC-2005E66417A7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6815-E042-9FBC-2005E66417A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9.354%; 7.14р.</c:v>
                </c:pt>
                <c:pt idx="2">
                  <c:v>            ОВДП (11 - річні); 11.252%; 10.65р.</c:v>
                </c:pt>
                <c:pt idx="3">
                  <c:v>            ОВДП (12 - місячні); 3.67%; 0.85р.</c:v>
                </c:pt>
                <c:pt idx="4">
                  <c:v>            ОВДП (12 - річні); 8.514%; 12.07р.</c:v>
                </c:pt>
                <c:pt idx="5">
                  <c:v>            ОВДП (13 - річні); 7.597%; 9.7р.</c:v>
                </c:pt>
                <c:pt idx="6">
                  <c:v>            ОВДП (14 - річні); 7.438%; 11.6р.</c:v>
                </c:pt>
                <c:pt idx="7">
                  <c:v>            ОВДП (15 - річні); 9.851%; 14.69р.</c:v>
                </c:pt>
                <c:pt idx="8">
                  <c:v>            ОВДП (16 - річні); 8.575%; 15.85р.</c:v>
                </c:pt>
                <c:pt idx="9">
                  <c:v>            ОВДП (17 - річні); 8.365%; 16.85р.</c:v>
                </c:pt>
                <c:pt idx="10">
                  <c:v>            ОВДП (18 - місячні); 9.575%; 1.15р.</c:v>
                </c:pt>
                <c:pt idx="11">
                  <c:v>            ОВДП (18 - річні); 8.17%; 17.85р.</c:v>
                </c:pt>
                <c:pt idx="12">
                  <c:v>            ОВДП (19 - річні); 15.9%; 18.85р.</c:v>
                </c:pt>
                <c:pt idx="13">
                  <c:v>            ОВДП (2 - річні); 8.483%; 1.47р.</c:v>
                </c:pt>
                <c:pt idx="14">
                  <c:v>            ОВДП (20 - річні); 15.9%; 19.85р.</c:v>
                </c:pt>
                <c:pt idx="15">
                  <c:v>            ОВДП (21 - річні); 15.9%; 20.85р.</c:v>
                </c:pt>
                <c:pt idx="16">
                  <c:v>            ОВДП (22 - річні); 15.9%; 21.85р.</c:v>
                </c:pt>
                <c:pt idx="17">
                  <c:v>            ОВДП (23 - річні); 15.9%; 22.85р.</c:v>
                </c:pt>
                <c:pt idx="18">
                  <c:v>            ОВДП (24 - річні); 15.9%; 23.85р.</c:v>
                </c:pt>
                <c:pt idx="19">
                  <c:v>            ОВДП (25 - річні); 15.9%; 24.85р.</c:v>
                </c:pt>
                <c:pt idx="20">
                  <c:v>            ОВДП (26 - річні); 15.9%; 25.85р.</c:v>
                </c:pt>
                <c:pt idx="21">
                  <c:v>            ОВДП (27 - річні); 15.9%; 26.85р.</c:v>
                </c:pt>
                <c:pt idx="22">
                  <c:v>            ОВДП (28 - річні); 15.9%; 27.85р.</c:v>
                </c:pt>
                <c:pt idx="23">
                  <c:v>            ОВДП (29 - річні); 15.9%; 28.85р.</c:v>
                </c:pt>
                <c:pt idx="24">
                  <c:v>            ОВДП (3 - місячні); 9.5%; 0.24р.</c:v>
                </c:pt>
                <c:pt idx="25">
                  <c:v>            ОВДП (3 - річні); 13.064%; 1.88р.</c:v>
                </c:pt>
                <c:pt idx="26">
                  <c:v>            ОВДП (30 - річні); 15.9%; 29.85р.</c:v>
                </c:pt>
                <c:pt idx="27">
                  <c:v>            ОВДП (4 - річні); 10.386%; 3р.</c:v>
                </c:pt>
                <c:pt idx="28">
                  <c:v>            ОВДП (5 - річні); 13.85%; 3.21р.</c:v>
                </c:pt>
                <c:pt idx="29">
                  <c:v>            ОВДП (6 - місячні); 0%; 0.4р.</c:v>
                </c:pt>
                <c:pt idx="30">
                  <c:v>            ОВДП (6 - річні); 15.84%; 5.14р.</c:v>
                </c:pt>
                <c:pt idx="31">
                  <c:v>            ОВДП (7 - річні); 9.399%; 5.24р.</c:v>
                </c:pt>
                <c:pt idx="32">
                  <c:v>            ОВДП (8 - річні); 13.356%; 7.36р.</c:v>
                </c:pt>
                <c:pt idx="33">
                  <c:v>            ОВДП (9 - місячні); 0%; 0р.</c:v>
                </c:pt>
                <c:pt idx="34">
                  <c:v>            ОВДП (9 - річні); 12.133%; 6.99р.</c:v>
                </c:pt>
                <c:pt idx="35">
                  <c:v>            Казначейські зобов'язання; 0%; 0р.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81333450</c:v>
                </c:pt>
                <c:pt idx="2">
                  <c:v>17533000</c:v>
                </c:pt>
                <c:pt idx="3">
                  <c:v>107043940.3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237101957</c:v>
                </c:pt>
                <c:pt idx="8">
                  <c:v>12097744</c:v>
                </c:pt>
                <c:pt idx="9">
                  <c:v>12097744</c:v>
                </c:pt>
                <c:pt idx="10">
                  <c:v>105472570.38</c:v>
                </c:pt>
                <c:pt idx="11">
                  <c:v>12097744</c:v>
                </c:pt>
                <c:pt idx="12">
                  <c:v>12097744</c:v>
                </c:pt>
                <c:pt idx="13">
                  <c:v>37320084.090000004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6051815</c:v>
                </c:pt>
                <c:pt idx="25">
                  <c:v>45155206</c:v>
                </c:pt>
                <c:pt idx="26">
                  <c:v>12097751</c:v>
                </c:pt>
                <c:pt idx="27">
                  <c:v>42151357</c:v>
                </c:pt>
                <c:pt idx="28">
                  <c:v>52467790</c:v>
                </c:pt>
                <c:pt idx="29">
                  <c:v>21781629</c:v>
                </c:pt>
                <c:pt idx="30">
                  <c:v>41080407</c:v>
                </c:pt>
                <c:pt idx="31">
                  <c:v>21481691</c:v>
                </c:pt>
                <c:pt idx="32">
                  <c:v>17500000</c:v>
                </c:pt>
                <c:pt idx="33">
                  <c:v>0</c:v>
                </c:pt>
                <c:pt idx="34">
                  <c:v>18000000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6815-E042-9FBC-2005E6641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RATE!$B$20</c:f>
          <c:strCache>
            <c:ptCount val="1"/>
            <c:pt idx="0">
              <c:v>Державний борг України за станом на dd44712.MM.yyyy</c:v>
            </c:pt>
          </c:strCache>
        </c:strRef>
      </c:tx>
      <c:layout>
        <c:manualLayout>
          <c:xMode val="edge"/>
          <c:yMode val="edge"/>
          <c:x val="0.30816964470162023"/>
          <c:y val="2.03390676708889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64-7247-A368-7216E63F4C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64-7247-A368-7216E63F4CF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MK_ALL!$G$19:$G$20</c:f>
              <c:numCache>
                <c:formatCode>0.00%</c:formatCode>
                <c:ptCount val="2"/>
                <c:pt idx="0">
                  <c:v>0.89160799999999996</c:v>
                </c:pt>
                <c:pt idx="1">
                  <c:v>0.108392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64-7247-A368-7216E63F4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RATE!$B$20</c:f>
          <c:strCache>
            <c:ptCount val="1"/>
            <c:pt idx="0">
              <c:v>Державний борг України за станом на dd44712.MM.yyyy</c:v>
            </c:pt>
          </c:strCache>
        </c:strRef>
      </c:tx>
      <c:layout>
        <c:manualLayout>
          <c:xMode val="edge"/>
          <c:yMode val="edge"/>
          <c:x val="0.30888429513593119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5C-9D40-A0D9-1E0107C9F0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5C-9D40-A0D9-1E0107C9F07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MT_ALL!$G$19:$G$20</c:f>
              <c:numCache>
                <c:formatCode>0.00%</c:formatCode>
                <c:ptCount val="2"/>
                <c:pt idx="0">
                  <c:v>0.41036400000000001</c:v>
                </c:pt>
                <c:pt idx="1">
                  <c:v>0.58963600000000005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5C-9D40-A0D9-1E0107C9F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8373962559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MT_ALL!$B$7:$G$7</c:f>
              <c:numCache>
                <c:formatCode>#,##0.00</c:formatCode>
                <c:ptCount val="6"/>
                <c:pt idx="0">
                  <c:v>1111.5978612510701</c:v>
                </c:pt>
                <c:pt idx="1">
                  <c:v>1110.5261787280599</c:v>
                </c:pt>
                <c:pt idx="2">
                  <c:v>1067.2538648121899</c:v>
                </c:pt>
                <c:pt idx="3">
                  <c:v>1100.2628255161301</c:v>
                </c:pt>
                <c:pt idx="4">
                  <c:v>1151.25733532357</c:v>
                </c:pt>
                <c:pt idx="5">
                  <c:v>1217.7516936972499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19-214B-ADBE-71744A12A6BA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MT_ALL!$B$8:$G$8</c:f>
              <c:numCache>
                <c:formatCode>#,##0.00</c:formatCode>
                <c:ptCount val="6"/>
                <c:pt idx="0">
                  <c:v>1560.4606990959401</c:v>
                </c:pt>
                <c:pt idx="1">
                  <c:v>1634.90900840887</c:v>
                </c:pt>
                <c:pt idx="2">
                  <c:v>1663.20201733371</c:v>
                </c:pt>
                <c:pt idx="3">
                  <c:v>1731.9146351229499</c:v>
                </c:pt>
                <c:pt idx="4">
                  <c:v>1709.76972680829</c:v>
                </c:pt>
                <c:pt idx="5">
                  <c:v>1749.7371615548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19-214B-ADBE-71744A12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1061040"/>
        <c:axId val="1"/>
        <c:axId val="0"/>
      </c:bar3DChart>
      <c:catAx>
        <c:axId val="13010610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301061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068965517241384"/>
          <c:y val="6.561085972850679E-2"/>
          <c:w val="0.11862068965517242"/>
          <c:h val="7.2398190045248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9175894569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hPercent val="55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MT_ALL!$B$13:$G$13</c:f>
              <c:numCache>
                <c:formatCode>#,##0.00</c:formatCode>
                <c:ptCount val="6"/>
                <c:pt idx="0">
                  <c:v>40.750410996870002</c:v>
                </c:pt>
                <c:pt idx="1">
                  <c:v>38.581504894250003</c:v>
                </c:pt>
                <c:pt idx="2">
                  <c:v>36.481200236749999</c:v>
                </c:pt>
                <c:pt idx="3">
                  <c:v>37.609522695700001</c:v>
                </c:pt>
                <c:pt idx="4">
                  <c:v>39.352632732229999</c:v>
                </c:pt>
                <c:pt idx="5">
                  <c:v>41.6255633651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B-9446-9491-BCA09276BD0E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44561</c:v>
                </c:pt>
                <c:pt idx="1">
                  <c:v>44592</c:v>
                </c:pt>
                <c:pt idx="2">
                  <c:v>44620</c:v>
                </c:pt>
                <c:pt idx="3">
                  <c:v>44651</c:v>
                </c:pt>
                <c:pt idx="4">
                  <c:v>44681</c:v>
                </c:pt>
                <c:pt idx="5">
                  <c:v>44712</c:v>
                </c:pt>
              </c:numCache>
            </c:numRef>
          </c:cat>
          <c:val>
            <c:numRef>
              <c:f>MT_ALL!$B$14:$G$14</c:f>
              <c:numCache>
                <c:formatCode>#,##0.00</c:formatCode>
                <c:ptCount val="6"/>
                <c:pt idx="0">
                  <c:v>57.205413080649997</c:v>
                </c:pt>
                <c:pt idx="1">
                  <c:v>56.799426360200002</c:v>
                </c:pt>
                <c:pt idx="2">
                  <c:v>56.852083491439998</c:v>
                </c:pt>
                <c:pt idx="3">
                  <c:v>59.200839350789998</c:v>
                </c:pt>
                <c:pt idx="4">
                  <c:v>58.443875275890001</c:v>
                </c:pt>
                <c:pt idx="5">
                  <c:v>59.810054437220003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8B-9446-9491-BCA09276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01100080"/>
        <c:axId val="1"/>
        <c:axId val="0"/>
      </c:bar3DChart>
      <c:catAx>
        <c:axId val="130110008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"/>
        <c:crosses val="autoZero"/>
        <c:auto val="0"/>
        <c:lblAlgn val="ctr"/>
        <c:lblOffset val="100"/>
        <c:tickLblSkip val="1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ES"/>
          </a:p>
        </c:txPr>
        <c:crossAx val="1301100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73499267935578"/>
          <c:y val="1.1312217194570135E-2"/>
          <c:w val="0.12005856515373353"/>
          <c:h val="7.2398190045248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31.05.2022 
(за видами відсоткових ставок)</c:v>
            </c:pt>
          </c:strCache>
        </c:strRef>
      </c:tx>
      <c:layout>
        <c:manualLayout>
          <c:xMode val="edge"/>
          <c:yMode val="edge"/>
          <c:x val="0.21177685902718621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D17-D943-841A-9A20D2839C1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D17-D943-841A-9A20D2839C1D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31.33470071927</c:v>
                </c:pt>
                <c:pt idx="1">
                  <c:v>70.100917083050007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17-D943-841A-9A20D2839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31.05.2022</c:v>
            </c:pt>
          </c:strCache>
        </c:strRef>
      </c:tx>
      <c:layout>
        <c:manualLayout>
          <c:xMode val="edge"/>
          <c:yMode val="edge"/>
          <c:x val="0.14049589447757024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A0-D642-9A6E-93BAC64B7C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A0-D642-9A6E-93BAC64B7C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A0-D642-9A6E-93BAC64B7C3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EA0-D642-9A6E-93BAC64B7C3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FEA0-D642-9A6E-93BAC64B7C3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FEA0-D642-9A6E-93BAC64B7C3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FEA0-D642-9A6E-93BAC64B7C3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RATE!$A$8:$A$14</c:f>
              <c:strCache>
                <c:ptCount val="7"/>
                <c:pt idx="0">
                  <c:v>EURIBOR</c:v>
                </c:pt>
                <c:pt idx="1">
                  <c:v>LIBOR</c:v>
                </c:pt>
                <c:pt idx="2">
                  <c:v>Індекс споживчих цін (СРІ)</c:v>
                </c:pt>
                <c:pt idx="3">
                  <c:v>Облікова ставка НБУ</c:v>
                </c:pt>
                <c:pt idx="4">
                  <c:v>Ставка МВФ</c:v>
                </c:pt>
                <c:pt idx="5">
                  <c:v>Український індекс ставок за депозитами фізичних осіб</c:v>
                </c:pt>
                <c:pt idx="6">
                  <c:v>Фіксована</c:v>
                </c:pt>
              </c:strCache>
            </c:strRef>
          </c:cat>
          <c:val>
            <c:numRef>
              <c:f>RATE!$B$8:$B$14</c:f>
              <c:numCache>
                <c:formatCode>#,##0.00</c:formatCode>
                <c:ptCount val="7"/>
                <c:pt idx="0">
                  <c:v>0.10567899511999999</c:v>
                </c:pt>
                <c:pt idx="1">
                  <c:v>10.03514672963</c:v>
                </c:pt>
                <c:pt idx="2">
                  <c:v>4.962345966</c:v>
                </c:pt>
                <c:pt idx="3">
                  <c:v>1.3758676625099999</c:v>
                </c:pt>
                <c:pt idx="4">
                  <c:v>14.482170270079999</c:v>
                </c:pt>
                <c:pt idx="5">
                  <c:v>0.37349109593000002</c:v>
                </c:pt>
                <c:pt idx="6">
                  <c:v>70.100917083050007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A0-D642-9A6E-93BAC64B7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RATE!$B$20</c:f>
          <c:strCache>
            <c:ptCount val="1"/>
            <c:pt idx="0">
              <c:v>Державний борг України за станом на dd44712.MM.yyyy</c:v>
            </c:pt>
          </c:strCache>
        </c:strRef>
      </c:tx>
      <c:layout>
        <c:manualLayout>
          <c:xMode val="edge"/>
          <c:yMode val="edge"/>
          <c:x val="0.29752064303307729"/>
          <c:y val="2.030452604550618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ES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C0-3C47-9E90-4A10832032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C0-3C47-9E90-4A10832032D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C0-3C47-9E90-4A10832032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BC0-3C47-9E90-4A10832032D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BC0-3C47-9E90-4A10832032D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RATE!$A$24:$A$28</c:f>
              <c:strCache>
                <c:ptCount val="5"/>
                <c:pt idx="0">
                  <c:v>EURIBOR</c:v>
                </c:pt>
                <c:pt idx="1">
                  <c:v>LIBOR</c:v>
                </c:pt>
                <c:pt idx="2">
                  <c:v>Індекс споживчих цін (СРІ)</c:v>
                </c:pt>
                <c:pt idx="3">
                  <c:v>Ставка МВФ</c:v>
                </c:pt>
                <c:pt idx="4">
                  <c:v>Фіксована</c:v>
                </c:pt>
              </c:strCache>
            </c:strRef>
          </c:cat>
          <c:val>
            <c:numRef>
              <c:f>RATE!$B$24:$B$28</c:f>
              <c:numCache>
                <c:formatCode>#,##0.00;\-#,##0.00;</c:formatCode>
                <c:ptCount val="5"/>
                <c:pt idx="0" formatCode="#,##0.00">
                  <c:v>0.10567899511999999</c:v>
                </c:pt>
                <c:pt idx="1">
                  <c:v>8.3720814103599999</c:v>
                </c:pt>
                <c:pt idx="2" formatCode="#,##0.00">
                  <c:v>4.962345966</c:v>
                </c:pt>
                <c:pt idx="3" formatCode="#,##0.00">
                  <c:v>9.6092816165000006</c:v>
                </c:pt>
                <c:pt idx="4" formatCode="#,##0.00">
                  <c:v>67.391430957669996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C0-3C47-9E90-4A108320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E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workbookViewId="0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>
    <tabColor indexed="47"/>
  </sheetPr>
  <sheetViews>
    <sheetView zoomScale="120" workbookViewId="0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600-000000000000}">
  <sheetPr>
    <tabColor indexed="47"/>
  </sheetPr>
  <sheetViews>
    <sheetView zoomScale="120" workbookViewId="0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>
    <tabColor indexed="46"/>
  </sheetPr>
  <sheetViews>
    <sheetView zoomScale="120" workbookViewId="0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000-000000000000}">
  <sheetPr>
    <tabColor indexed="46"/>
  </sheetPr>
  <sheetViews>
    <sheetView zoomScale="120" workbookViewId="0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>
    <tabColor indexed="46"/>
  </sheetPr>
  <sheetViews>
    <sheetView zoomScale="120" workbookViewId="0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400-000000000000}">
  <sheetPr>
    <tabColor indexed="22"/>
  </sheetPr>
  <sheetViews>
    <sheetView zoomScale="120" workbookViewId="0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>
    <tabColor indexed="22"/>
  </sheetPr>
  <sheetViews>
    <sheetView zoomScale="120" workbookViewId="0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600-000000000000}">
  <sheetPr>
    <tabColor indexed="22"/>
  </sheetPr>
  <sheetViews>
    <sheetView zoomScale="120" workbookViewId="0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800-000000000000}">
  <sheetPr>
    <tabColor indexed="13"/>
  </sheetPr>
  <sheetViews>
    <sheetView workbookViewId="0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>
    <tabColor indexed="13"/>
  </sheetPr>
  <sheetViews>
    <sheetView workbookViewId="0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B00-000000000000}">
  <sheetPr>
    <tabColor indexed="13"/>
  </sheetPr>
  <sheetViews>
    <sheetView workbookViewId="0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C00-000000000000}">
  <sheetPr>
    <tabColor indexed="13"/>
  </sheetPr>
  <sheetViews>
    <sheetView workbookViewId="0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100-000000000000}">
  <sheetPr>
    <tabColor indexed="53"/>
  </sheetPr>
  <sheetViews>
    <sheetView zoomScale="120" workbookViewId="0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/>
  <sheetViews>
    <sheetView zoomScale="120" workbookViewId="0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>
    <tabColor indexed="48"/>
  </sheetPr>
  <sheetViews>
    <sheetView zoomScale="120" workbookViewId="0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600-000000000000}">
  <sheetPr>
    <tabColor indexed="48"/>
  </sheetPr>
  <sheetViews>
    <sheetView zoomScale="120" workbookViewId="0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>
    <tabColor indexed="11"/>
  </sheetPr>
  <sheetViews>
    <sheetView zoomScale="120" workbookViewId="0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indexed="11"/>
  </sheetPr>
  <sheetViews>
    <sheetView zoomScale="120" workbookViewId="0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indexed="40"/>
  </sheetPr>
  <sheetViews>
    <sheetView zoomScale="120" workbookViewId="0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>
    <tabColor indexed="40"/>
  </sheetPr>
  <sheetViews>
    <sheetView zoomScale="120" workbookViewId="0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>
    <tabColor indexed="40"/>
  </sheetPr>
  <sheetViews>
    <sheetView workbookViewId="0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1187025-747B-BC96-53CE-017F3F585EE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E722B71-021B-4A41-B3C5-4C06239DF6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B89E991-5734-F961-BEEF-AE7A2286A8C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A66ADD2-B00D-0B28-ED2B-C5F8BC129E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1349AC-C183-CD6E-276E-5E5BD57AD5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1C3DA68-9FD7-1C74-7861-783C01EBA9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28E5D8E-2F0D-A583-BF31-6BEB9A948A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90E9CFC-D040-C737-F734-AA168DF9F37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92492A7-FEC1-FB77-4BDF-B3D722F4B1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715500" cy="6375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F492BD1-0D7A-4FFC-552B-A32F969A37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779000" cy="64135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4FDD41E-D079-DFEB-46F7-1BDD89BC9B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D8CE4F9-4A45-3EDE-2889-90955BBB50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715500" cy="6375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D2DF4D-18DA-FEEC-4C08-5ABD32EECBE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779000" cy="64135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22FA163-C7B2-BF1E-99A9-E0717846E9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204472E3-4F2E-0336-EDF2-AF1FBEBBD69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9ADC989-5D62-823E-A683-1E686B1A9C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6399195-A6B9-237D-2420-ED3A05A8947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0A65480-FE33-D071-A81F-6606A3C106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E78BE40-F178-FAEC-C573-28B8D2C27D0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D1D6DC1-F7D9-9219-622E-BE5A2F1234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3187E1A5-BAAF-656E-405D-FFCFCD7AA8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F548D758-A2FC-E235-520C-7A383A3A6A2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9551C68B-68BA-E6DC-2CE2-BFA3500903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B257D27-EBCD-1FB1-89D3-D6836F4655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4100" cy="561340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39A36D6-01AA-5897-2EC3-2470AA6167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tabColor indexed="57"/>
    <outlinePr applyStyles="1" summaryBelow="0"/>
    <pageSetUpPr fitToPage="1"/>
  </sheetPr>
  <dimension ref="A1:L180"/>
  <sheetViews>
    <sheetView workbookViewId="0">
      <selection activeCell="A2" sqref="A2:N2"/>
    </sheetView>
  </sheetViews>
  <sheetFormatPr baseColWidth="10" defaultColWidth="9.1640625" defaultRowHeight="11" outlineLevelRow="3"/>
  <cols>
    <col min="1" max="1" width="52" style="133" customWidth="1"/>
    <col min="2" max="7" width="16.33203125" style="22" customWidth="1"/>
    <col min="8" max="16384" width="9.1640625" style="133"/>
  </cols>
  <sheetData>
    <row r="1" spans="1:12" s="8" customFormat="1" ht="14">
      <c r="B1" s="127"/>
      <c r="C1" s="127"/>
      <c r="D1" s="127"/>
      <c r="E1" s="127"/>
      <c r="F1" s="127"/>
      <c r="G1" s="127"/>
    </row>
    <row r="2" spans="1:12" s="160" customFormat="1" ht="19">
      <c r="A2" s="5" t="s">
        <v>106</v>
      </c>
      <c r="B2" s="5"/>
      <c r="C2" s="5"/>
      <c r="D2" s="5"/>
      <c r="E2" s="5"/>
      <c r="F2" s="5"/>
      <c r="G2" s="5"/>
      <c r="H2" s="195"/>
      <c r="I2" s="195"/>
      <c r="J2" s="195"/>
      <c r="K2" s="195"/>
      <c r="L2" s="195"/>
    </row>
    <row r="3" spans="1:12" s="8" customFormat="1" ht="14">
      <c r="B3" s="116"/>
      <c r="C3" s="116"/>
      <c r="D3" s="116"/>
      <c r="E3" s="116"/>
      <c r="F3" s="116"/>
      <c r="G3" s="116"/>
      <c r="H3" s="250"/>
      <c r="I3" s="250"/>
      <c r="J3" s="250"/>
    </row>
    <row r="4" spans="1:12" s="165" customFormat="1" ht="14">
      <c r="B4" s="46"/>
      <c r="C4" s="46"/>
      <c r="D4" s="46"/>
      <c r="E4" s="46"/>
      <c r="F4" s="46"/>
      <c r="G4" s="46" t="str">
        <f>VALUAH</f>
        <v>млрд. грн</v>
      </c>
    </row>
    <row r="5" spans="1:12" s="213" customFormat="1" ht="14">
      <c r="A5" s="142"/>
      <c r="B5" s="226">
        <v>44561</v>
      </c>
      <c r="C5" s="226">
        <v>44592</v>
      </c>
      <c r="D5" s="226">
        <v>44620</v>
      </c>
      <c r="E5" s="226">
        <v>44651</v>
      </c>
      <c r="F5" s="226">
        <v>44681</v>
      </c>
      <c r="G5" s="226">
        <v>44712</v>
      </c>
    </row>
    <row r="6" spans="1:12" s="148" customFormat="1" ht="34">
      <c r="A6" s="234" t="s">
        <v>151</v>
      </c>
      <c r="B6" s="138">
        <f t="shared" ref="B6:G6" si="0">B$62+B$7</f>
        <v>2672.0585603470099</v>
      </c>
      <c r="C6" s="138">
        <f t="shared" si="0"/>
        <v>2745.4351871369299</v>
      </c>
      <c r="D6" s="138">
        <f t="shared" si="0"/>
        <v>2730.4558821459004</v>
      </c>
      <c r="E6" s="138">
        <f t="shared" si="0"/>
        <v>2832.17746063908</v>
      </c>
      <c r="F6" s="138">
        <f t="shared" si="0"/>
        <v>2861.0270621318605</v>
      </c>
      <c r="G6" s="138">
        <f t="shared" si="0"/>
        <v>2967.4888552520506</v>
      </c>
    </row>
    <row r="7" spans="1:12" s="196" customFormat="1" ht="16">
      <c r="A7" s="253" t="s">
        <v>48</v>
      </c>
      <c r="B7" s="201">
        <f t="shared" ref="B7:G7" si="1">B$8+B$45</f>
        <v>1111.5978612510703</v>
      </c>
      <c r="C7" s="201">
        <f t="shared" si="1"/>
        <v>1110.5261787280601</v>
      </c>
      <c r="D7" s="201">
        <f t="shared" si="1"/>
        <v>1067.2538648121904</v>
      </c>
      <c r="E7" s="201">
        <f t="shared" si="1"/>
        <v>1100.2628255161303</v>
      </c>
      <c r="F7" s="201">
        <f t="shared" si="1"/>
        <v>1151.2573353235705</v>
      </c>
      <c r="G7" s="201">
        <f t="shared" si="1"/>
        <v>1217.7516936972504</v>
      </c>
    </row>
    <row r="8" spans="1:12" s="55" customFormat="1" ht="16" outlineLevel="1">
      <c r="A8" s="189" t="s">
        <v>65</v>
      </c>
      <c r="B8" s="156">
        <f t="shared" ref="B8:G8" si="2">B$9+B$43</f>
        <v>1062.5590347498203</v>
      </c>
      <c r="C8" s="156">
        <f t="shared" si="2"/>
        <v>1060.9851498074202</v>
      </c>
      <c r="D8" s="156">
        <f t="shared" si="2"/>
        <v>1017.6688738765204</v>
      </c>
      <c r="E8" s="156">
        <f t="shared" si="2"/>
        <v>1050.6594924784004</v>
      </c>
      <c r="F8" s="156">
        <f t="shared" si="2"/>
        <v>1096.3705237775005</v>
      </c>
      <c r="G8" s="156">
        <f t="shared" si="2"/>
        <v>1146.9740286177005</v>
      </c>
    </row>
    <row r="9" spans="1:12" s="170" customFormat="1" ht="14" outlineLevel="2">
      <c r="A9" s="120" t="s">
        <v>194</v>
      </c>
      <c r="B9" s="84">
        <f t="shared" ref="B9:G9" si="3">SUM(B$10:B$42)</f>
        <v>1060.7074994346003</v>
      </c>
      <c r="C9" s="84">
        <f t="shared" si="3"/>
        <v>1059.1336144922002</v>
      </c>
      <c r="D9" s="84">
        <f t="shared" si="3"/>
        <v>1015.8173385613004</v>
      </c>
      <c r="E9" s="84">
        <f t="shared" si="3"/>
        <v>1048.8410202938003</v>
      </c>
      <c r="F9" s="84">
        <f t="shared" si="3"/>
        <v>1094.5520515929004</v>
      </c>
      <c r="G9" s="84">
        <f t="shared" si="3"/>
        <v>1145.1555564331004</v>
      </c>
    </row>
    <row r="10" spans="1:12" s="145" customFormat="1" ht="14" outlineLevel="3">
      <c r="A10" s="103" t="s">
        <v>142</v>
      </c>
      <c r="B10" s="94">
        <v>81.333449999999999</v>
      </c>
      <c r="C10" s="94">
        <v>81.333449999999999</v>
      </c>
      <c r="D10" s="94">
        <v>81.333449999999999</v>
      </c>
      <c r="E10" s="94">
        <v>81.333449999999999</v>
      </c>
      <c r="F10" s="94">
        <v>81.333449999999999</v>
      </c>
      <c r="G10" s="94">
        <v>81.333449999999999</v>
      </c>
    </row>
    <row r="11" spans="1:12" ht="14" outlineLevel="3">
      <c r="A11" s="163" t="s">
        <v>203</v>
      </c>
      <c r="B11" s="47">
        <v>17.533000000000001</v>
      </c>
      <c r="C11" s="47">
        <v>17.533000000000001</v>
      </c>
      <c r="D11" s="47">
        <v>17.533000000000001</v>
      </c>
      <c r="E11" s="47">
        <v>17.533000000000001</v>
      </c>
      <c r="F11" s="47">
        <v>17.533000000000001</v>
      </c>
      <c r="G11" s="47">
        <v>17.533000000000001</v>
      </c>
      <c r="H11" s="123"/>
      <c r="I11" s="123"/>
      <c r="J11" s="123"/>
    </row>
    <row r="12" spans="1:12" ht="14" outlineLevel="3">
      <c r="A12" s="163" t="s">
        <v>31</v>
      </c>
      <c r="B12" s="47">
        <v>95.914618630199996</v>
      </c>
      <c r="C12" s="47">
        <v>95.0173180516</v>
      </c>
      <c r="D12" s="47">
        <v>73.612848150000005</v>
      </c>
      <c r="E12" s="47">
        <v>100.45181168000001</v>
      </c>
      <c r="F12" s="47">
        <v>105.0605004035</v>
      </c>
      <c r="G12" s="47">
        <v>107.1584319582</v>
      </c>
      <c r="H12" s="123"/>
      <c r="I12" s="123"/>
      <c r="J12" s="123"/>
    </row>
    <row r="13" spans="1:12" ht="14" outlineLevel="3">
      <c r="A13" s="163" t="s">
        <v>34</v>
      </c>
      <c r="B13" s="47">
        <v>36.5</v>
      </c>
      <c r="C13" s="47">
        <v>36.5</v>
      </c>
      <c r="D13" s="47">
        <v>36.5</v>
      </c>
      <c r="E13" s="47">
        <v>36.5</v>
      </c>
      <c r="F13" s="47">
        <v>36.5</v>
      </c>
      <c r="G13" s="47">
        <v>36.5</v>
      </c>
      <c r="H13" s="123"/>
      <c r="I13" s="123"/>
      <c r="J13" s="123"/>
    </row>
    <row r="14" spans="1:12" ht="14" outlineLevel="3">
      <c r="A14" s="163" t="s">
        <v>83</v>
      </c>
      <c r="B14" s="47">
        <v>28.700001</v>
      </c>
      <c r="C14" s="47">
        <v>28.700001</v>
      </c>
      <c r="D14" s="47">
        <v>28.700001</v>
      </c>
      <c r="E14" s="47">
        <v>28.700001</v>
      </c>
      <c r="F14" s="47">
        <v>28.700001</v>
      </c>
      <c r="G14" s="47">
        <v>28.700001</v>
      </c>
      <c r="H14" s="123"/>
      <c r="I14" s="123"/>
      <c r="J14" s="123"/>
    </row>
    <row r="15" spans="1:12" ht="14" outlineLevel="3">
      <c r="A15" s="163" t="s">
        <v>133</v>
      </c>
      <c r="B15" s="47">
        <v>46.9</v>
      </c>
      <c r="C15" s="47">
        <v>46.9</v>
      </c>
      <c r="D15" s="47">
        <v>46.9</v>
      </c>
      <c r="E15" s="47">
        <v>46.9</v>
      </c>
      <c r="F15" s="47">
        <v>46.9</v>
      </c>
      <c r="G15" s="47">
        <v>46.9</v>
      </c>
      <c r="H15" s="123"/>
      <c r="I15" s="123"/>
      <c r="J15" s="123"/>
    </row>
    <row r="16" spans="1:12" ht="14" outlineLevel="3">
      <c r="A16" s="163" t="s">
        <v>195</v>
      </c>
      <c r="B16" s="47">
        <v>117.101957</v>
      </c>
      <c r="C16" s="47">
        <v>117.101957</v>
      </c>
      <c r="D16" s="47">
        <v>117.101957</v>
      </c>
      <c r="E16" s="47">
        <v>137.101957</v>
      </c>
      <c r="F16" s="47">
        <v>187.101957</v>
      </c>
      <c r="G16" s="47">
        <v>237.101957</v>
      </c>
      <c r="H16" s="123"/>
      <c r="I16" s="123"/>
      <c r="J16" s="123"/>
    </row>
    <row r="17" spans="1:10" ht="14" outlineLevel="3">
      <c r="A17" s="163" t="s">
        <v>25</v>
      </c>
      <c r="B17" s="47">
        <v>12.097744</v>
      </c>
      <c r="C17" s="47">
        <v>12.097744</v>
      </c>
      <c r="D17" s="47">
        <v>12.097744</v>
      </c>
      <c r="E17" s="47">
        <v>12.097744</v>
      </c>
      <c r="F17" s="47">
        <v>12.097744</v>
      </c>
      <c r="G17" s="47">
        <v>12.097744</v>
      </c>
      <c r="H17" s="123"/>
      <c r="I17" s="123"/>
      <c r="J17" s="123"/>
    </row>
    <row r="18" spans="1:10" ht="14" outlineLevel="3">
      <c r="A18" s="163" t="s">
        <v>75</v>
      </c>
      <c r="B18" s="47">
        <v>12.097744</v>
      </c>
      <c r="C18" s="47">
        <v>12.097744</v>
      </c>
      <c r="D18" s="47">
        <v>12.097744</v>
      </c>
      <c r="E18" s="47">
        <v>12.097744</v>
      </c>
      <c r="F18" s="47">
        <v>12.097744</v>
      </c>
      <c r="G18" s="47">
        <v>12.097744</v>
      </c>
      <c r="H18" s="123"/>
      <c r="I18" s="123"/>
      <c r="J18" s="123"/>
    </row>
    <row r="19" spans="1:10" ht="14" outlineLevel="3">
      <c r="A19" s="163" t="s">
        <v>169</v>
      </c>
      <c r="B19" s="47">
        <v>80.791961688200004</v>
      </c>
      <c r="C19" s="47">
        <v>85.059436728899996</v>
      </c>
      <c r="D19" s="47">
        <v>85.541058249900004</v>
      </c>
      <c r="E19" s="47">
        <v>88.465468521000005</v>
      </c>
      <c r="F19" s="47">
        <v>94.364027096599997</v>
      </c>
      <c r="G19" s="47">
        <v>105.4725703821</v>
      </c>
      <c r="H19" s="123"/>
      <c r="I19" s="123"/>
      <c r="J19" s="123"/>
    </row>
    <row r="20" spans="1:10" ht="14" outlineLevel="3">
      <c r="A20" s="163" t="s">
        <v>126</v>
      </c>
      <c r="B20" s="47">
        <v>12.097744</v>
      </c>
      <c r="C20" s="47">
        <v>12.097744</v>
      </c>
      <c r="D20" s="47">
        <v>12.097744</v>
      </c>
      <c r="E20" s="47">
        <v>12.097744</v>
      </c>
      <c r="F20" s="47">
        <v>12.097744</v>
      </c>
      <c r="G20" s="47">
        <v>12.097744</v>
      </c>
      <c r="H20" s="123"/>
      <c r="I20" s="123"/>
      <c r="J20" s="123"/>
    </row>
    <row r="21" spans="1:10" ht="14" outlineLevel="3">
      <c r="A21" s="163" t="s">
        <v>190</v>
      </c>
      <c r="B21" s="47">
        <v>12.097744</v>
      </c>
      <c r="C21" s="47">
        <v>12.097744</v>
      </c>
      <c r="D21" s="47">
        <v>12.097744</v>
      </c>
      <c r="E21" s="47">
        <v>12.097744</v>
      </c>
      <c r="F21" s="47">
        <v>12.097744</v>
      </c>
      <c r="G21" s="47">
        <v>12.097744</v>
      </c>
      <c r="H21" s="123"/>
      <c r="I21" s="123"/>
      <c r="J21" s="123"/>
    </row>
    <row r="22" spans="1:10" ht="14" outlineLevel="3">
      <c r="A22" s="163" t="s">
        <v>217</v>
      </c>
      <c r="B22" s="47">
        <v>61.134827581400003</v>
      </c>
      <c r="C22" s="47">
        <v>64.893717180300001</v>
      </c>
      <c r="D22" s="47">
        <v>37.320084092800002</v>
      </c>
      <c r="E22" s="47">
        <v>37.320084092800002</v>
      </c>
      <c r="F22" s="47">
        <v>37.320084092800002</v>
      </c>
      <c r="G22" s="47">
        <v>37.320084092800002</v>
      </c>
      <c r="H22" s="123"/>
      <c r="I22" s="123"/>
      <c r="J22" s="123"/>
    </row>
    <row r="23" spans="1:10" ht="14" outlineLevel="3">
      <c r="A23" s="163" t="s">
        <v>150</v>
      </c>
      <c r="B23" s="47">
        <v>12.097744</v>
      </c>
      <c r="C23" s="47">
        <v>12.097744</v>
      </c>
      <c r="D23" s="47">
        <v>12.097744</v>
      </c>
      <c r="E23" s="47">
        <v>12.097744</v>
      </c>
      <c r="F23" s="47">
        <v>12.097744</v>
      </c>
      <c r="G23" s="47">
        <v>12.097744</v>
      </c>
      <c r="H23" s="123"/>
      <c r="I23" s="123"/>
      <c r="J23" s="123"/>
    </row>
    <row r="24" spans="1:10" ht="14" outlineLevel="3">
      <c r="A24" s="163" t="s">
        <v>208</v>
      </c>
      <c r="B24" s="47">
        <v>12.097744</v>
      </c>
      <c r="C24" s="47">
        <v>12.097744</v>
      </c>
      <c r="D24" s="47">
        <v>12.097744</v>
      </c>
      <c r="E24" s="47">
        <v>12.097744</v>
      </c>
      <c r="F24" s="47">
        <v>12.097744</v>
      </c>
      <c r="G24" s="47">
        <v>12.097744</v>
      </c>
      <c r="H24" s="123"/>
      <c r="I24" s="123"/>
      <c r="J24" s="123"/>
    </row>
    <row r="25" spans="1:10" ht="14" outlineLevel="3">
      <c r="A25" s="163" t="s">
        <v>38</v>
      </c>
      <c r="B25" s="47">
        <v>12.097744</v>
      </c>
      <c r="C25" s="47">
        <v>12.097744</v>
      </c>
      <c r="D25" s="47">
        <v>12.097744</v>
      </c>
      <c r="E25" s="47">
        <v>12.097744</v>
      </c>
      <c r="F25" s="47">
        <v>12.097744</v>
      </c>
      <c r="G25" s="47">
        <v>12.097744</v>
      </c>
      <c r="H25" s="123"/>
      <c r="I25" s="123"/>
      <c r="J25" s="123"/>
    </row>
    <row r="26" spans="1:10" ht="14" outlineLevel="3">
      <c r="A26" s="163" t="s">
        <v>87</v>
      </c>
      <c r="B26" s="47">
        <v>12.097744</v>
      </c>
      <c r="C26" s="47">
        <v>12.097744</v>
      </c>
      <c r="D26" s="47">
        <v>12.097744</v>
      </c>
      <c r="E26" s="47">
        <v>12.097744</v>
      </c>
      <c r="F26" s="47">
        <v>12.097744</v>
      </c>
      <c r="G26" s="47">
        <v>12.097744</v>
      </c>
      <c r="H26" s="123"/>
      <c r="I26" s="123"/>
      <c r="J26" s="123"/>
    </row>
    <row r="27" spans="1:10" ht="14" outlineLevel="3">
      <c r="A27" s="163" t="s">
        <v>76</v>
      </c>
      <c r="B27" s="47">
        <v>12.097744</v>
      </c>
      <c r="C27" s="47">
        <v>12.097744</v>
      </c>
      <c r="D27" s="47">
        <v>12.097744</v>
      </c>
      <c r="E27" s="47">
        <v>12.097744</v>
      </c>
      <c r="F27" s="47">
        <v>12.097744</v>
      </c>
      <c r="G27" s="47">
        <v>12.097744</v>
      </c>
      <c r="H27" s="123"/>
      <c r="I27" s="123"/>
      <c r="J27" s="123"/>
    </row>
    <row r="28" spans="1:10" ht="14" outlineLevel="3">
      <c r="A28" s="163" t="s">
        <v>127</v>
      </c>
      <c r="B28" s="47">
        <v>12.097744</v>
      </c>
      <c r="C28" s="47">
        <v>12.097744</v>
      </c>
      <c r="D28" s="47">
        <v>12.097744</v>
      </c>
      <c r="E28" s="47">
        <v>12.097744</v>
      </c>
      <c r="F28" s="47">
        <v>12.097744</v>
      </c>
      <c r="G28" s="47">
        <v>12.097744</v>
      </c>
      <c r="H28" s="123"/>
      <c r="I28" s="123"/>
      <c r="J28" s="123"/>
    </row>
    <row r="29" spans="1:10" ht="14" outlineLevel="3">
      <c r="A29" s="163" t="s">
        <v>191</v>
      </c>
      <c r="B29" s="47">
        <v>12.097744</v>
      </c>
      <c r="C29" s="47">
        <v>12.097744</v>
      </c>
      <c r="D29" s="47">
        <v>12.097744</v>
      </c>
      <c r="E29" s="47">
        <v>12.097744</v>
      </c>
      <c r="F29" s="47">
        <v>12.097744</v>
      </c>
      <c r="G29" s="47">
        <v>12.097744</v>
      </c>
      <c r="H29" s="123"/>
      <c r="I29" s="123"/>
      <c r="J29" s="123"/>
    </row>
    <row r="30" spans="1:10" ht="14" outlineLevel="3">
      <c r="A30" s="163" t="s">
        <v>18</v>
      </c>
      <c r="B30" s="47">
        <v>12.097744</v>
      </c>
      <c r="C30" s="47">
        <v>12.097744</v>
      </c>
      <c r="D30" s="47">
        <v>12.097744</v>
      </c>
      <c r="E30" s="47">
        <v>12.097744</v>
      </c>
      <c r="F30" s="47">
        <v>12.097744</v>
      </c>
      <c r="G30" s="47">
        <v>12.097744</v>
      </c>
      <c r="H30" s="123"/>
      <c r="I30" s="123"/>
      <c r="J30" s="123"/>
    </row>
    <row r="31" spans="1:10" ht="14" outlineLevel="3">
      <c r="A31" s="163" t="s">
        <v>71</v>
      </c>
      <c r="B31" s="47">
        <v>12.097744</v>
      </c>
      <c r="C31" s="47">
        <v>12.097744</v>
      </c>
      <c r="D31" s="47">
        <v>12.097744</v>
      </c>
      <c r="E31" s="47">
        <v>12.097744</v>
      </c>
      <c r="F31" s="47">
        <v>12.097744</v>
      </c>
      <c r="G31" s="47">
        <v>12.097744</v>
      </c>
      <c r="H31" s="123"/>
      <c r="I31" s="123"/>
      <c r="J31" s="123"/>
    </row>
    <row r="32" spans="1:10" ht="14" outlineLevel="3">
      <c r="A32" s="163" t="s">
        <v>122</v>
      </c>
      <c r="B32" s="47">
        <v>12.097744</v>
      </c>
      <c r="C32" s="47">
        <v>12.097744</v>
      </c>
      <c r="D32" s="47">
        <v>12.097744</v>
      </c>
      <c r="E32" s="47">
        <v>12.097744</v>
      </c>
      <c r="F32" s="47">
        <v>12.097744</v>
      </c>
      <c r="G32" s="47">
        <v>12.097744</v>
      </c>
      <c r="H32" s="123"/>
      <c r="I32" s="123"/>
      <c r="J32" s="123"/>
    </row>
    <row r="33" spans="1:10" ht="14" outlineLevel="3">
      <c r="A33" s="163" t="s">
        <v>55</v>
      </c>
      <c r="B33" s="47">
        <v>1.1224285348</v>
      </c>
      <c r="C33" s="47">
        <v>1.1625995313999999</v>
      </c>
      <c r="D33" s="47">
        <v>1.2040300686000001</v>
      </c>
      <c r="E33" s="47">
        <v>0</v>
      </c>
      <c r="F33" s="47">
        <v>1.9954209999999999</v>
      </c>
      <c r="G33" s="47">
        <v>6.0518150000000004</v>
      </c>
      <c r="H33" s="123"/>
      <c r="I33" s="123"/>
      <c r="J33" s="123"/>
    </row>
    <row r="34" spans="1:10" ht="14" outlineLevel="3">
      <c r="A34" s="163" t="s">
        <v>45</v>
      </c>
      <c r="B34" s="47">
        <v>91.468603000000002</v>
      </c>
      <c r="C34" s="47">
        <v>80.902839999999998</v>
      </c>
      <c r="D34" s="47">
        <v>80.904199000000006</v>
      </c>
      <c r="E34" s="47">
        <v>63.126091000000002</v>
      </c>
      <c r="F34" s="47">
        <v>63.126091000000002</v>
      </c>
      <c r="G34" s="47">
        <v>45.155206</v>
      </c>
      <c r="H34" s="123"/>
      <c r="I34" s="123"/>
      <c r="J34" s="123"/>
    </row>
    <row r="35" spans="1:10" ht="14" outlineLevel="3">
      <c r="A35" s="163" t="s">
        <v>88</v>
      </c>
      <c r="B35" s="47">
        <v>12.097751000000001</v>
      </c>
      <c r="C35" s="47">
        <v>12.097751000000001</v>
      </c>
      <c r="D35" s="47">
        <v>12.097751000000001</v>
      </c>
      <c r="E35" s="47">
        <v>12.097751000000001</v>
      </c>
      <c r="F35" s="47">
        <v>12.097751000000001</v>
      </c>
      <c r="G35" s="47">
        <v>12.097751000000001</v>
      </c>
      <c r="H35" s="123"/>
      <c r="I35" s="123"/>
      <c r="J35" s="123"/>
    </row>
    <row r="36" spans="1:10" ht="14" outlineLevel="3">
      <c r="A36" s="163" t="s">
        <v>92</v>
      </c>
      <c r="B36" s="47">
        <v>42.151356999999997</v>
      </c>
      <c r="C36" s="47">
        <v>42.151356999999997</v>
      </c>
      <c r="D36" s="47">
        <v>42.151356999999997</v>
      </c>
      <c r="E36" s="47">
        <v>42.151356999999997</v>
      </c>
      <c r="F36" s="47">
        <v>42.151356999999997</v>
      </c>
      <c r="G36" s="47">
        <v>42.151356999999997</v>
      </c>
      <c r="H36" s="123"/>
      <c r="I36" s="123"/>
      <c r="J36" s="123"/>
    </row>
    <row r="37" spans="1:10" ht="14" outlineLevel="3">
      <c r="A37" s="163" t="s">
        <v>154</v>
      </c>
      <c r="B37" s="47">
        <v>51.468836000000003</v>
      </c>
      <c r="C37" s="47">
        <v>52.204369999999997</v>
      </c>
      <c r="D37" s="47">
        <v>52.467790000000001</v>
      </c>
      <c r="E37" s="47">
        <v>52.467790000000001</v>
      </c>
      <c r="F37" s="47">
        <v>52.467790000000001</v>
      </c>
      <c r="G37" s="47">
        <v>52.467790000000001</v>
      </c>
      <c r="H37" s="123"/>
      <c r="I37" s="123"/>
      <c r="J37" s="123"/>
    </row>
    <row r="38" spans="1:10" ht="14" outlineLevel="3">
      <c r="A38" s="163" t="s">
        <v>158</v>
      </c>
      <c r="B38" s="47">
        <v>26.571145999999999</v>
      </c>
      <c r="C38" s="47">
        <v>30.147962</v>
      </c>
      <c r="D38" s="47">
        <v>35.019298999999997</v>
      </c>
      <c r="E38" s="47">
        <v>37.261744999999998</v>
      </c>
      <c r="F38" s="47">
        <v>20.470108</v>
      </c>
      <c r="G38" s="47">
        <v>21.781628999999999</v>
      </c>
      <c r="H38" s="123"/>
      <c r="I38" s="123"/>
      <c r="J38" s="123"/>
    </row>
    <row r="39" spans="1:10" ht="14" outlineLevel="3">
      <c r="A39" s="163" t="s">
        <v>210</v>
      </c>
      <c r="B39" s="47">
        <v>41.080407000000001</v>
      </c>
      <c r="C39" s="47">
        <v>41.080407000000001</v>
      </c>
      <c r="D39" s="47">
        <v>41.080407000000001</v>
      </c>
      <c r="E39" s="47">
        <v>41.080407000000001</v>
      </c>
      <c r="F39" s="47">
        <v>41.080407000000001</v>
      </c>
      <c r="G39" s="47">
        <v>41.080407000000001</v>
      </c>
      <c r="H39" s="123"/>
      <c r="I39" s="123"/>
      <c r="J39" s="123"/>
    </row>
    <row r="40" spans="1:10" ht="14" outlineLevel="3">
      <c r="A40" s="163" t="s">
        <v>40</v>
      </c>
      <c r="B40" s="47">
        <v>23.968738999999999</v>
      </c>
      <c r="C40" s="47">
        <v>21.479032</v>
      </c>
      <c r="D40" s="47">
        <v>21.481691000000001</v>
      </c>
      <c r="E40" s="47">
        <v>21.481691000000001</v>
      </c>
      <c r="F40" s="47">
        <v>21.481691000000001</v>
      </c>
      <c r="G40" s="47">
        <v>21.481691000000001</v>
      </c>
      <c r="H40" s="123"/>
      <c r="I40" s="123"/>
      <c r="J40" s="123"/>
    </row>
    <row r="41" spans="1:10" ht="14" outlineLevel="3">
      <c r="A41" s="163" t="s">
        <v>90</v>
      </c>
      <c r="B41" s="47">
        <v>17.5</v>
      </c>
      <c r="C41" s="47">
        <v>17.5</v>
      </c>
      <c r="D41" s="47">
        <v>17.5</v>
      </c>
      <c r="E41" s="47">
        <v>17.5</v>
      </c>
      <c r="F41" s="47">
        <v>17.5</v>
      </c>
      <c r="G41" s="47">
        <v>17.5</v>
      </c>
      <c r="H41" s="123"/>
      <c r="I41" s="123"/>
      <c r="J41" s="123"/>
    </row>
    <row r="42" spans="1:10" ht="14" outlineLevel="3">
      <c r="A42" s="163" t="s">
        <v>143</v>
      </c>
      <c r="B42" s="47">
        <v>18</v>
      </c>
      <c r="C42" s="47">
        <v>18</v>
      </c>
      <c r="D42" s="47">
        <v>18</v>
      </c>
      <c r="E42" s="47">
        <v>18</v>
      </c>
      <c r="F42" s="47">
        <v>18</v>
      </c>
      <c r="G42" s="47">
        <v>18</v>
      </c>
      <c r="H42" s="123"/>
      <c r="I42" s="123"/>
      <c r="J42" s="123"/>
    </row>
    <row r="43" spans="1:10" ht="14" outlineLevel="2">
      <c r="A43" s="28" t="s">
        <v>114</v>
      </c>
      <c r="B43" s="113">
        <f t="shared" ref="B43:G43" si="4">SUM(B$44:B$44)</f>
        <v>1.85153531522</v>
      </c>
      <c r="C43" s="113">
        <f t="shared" si="4"/>
        <v>1.85153531522</v>
      </c>
      <c r="D43" s="113">
        <f t="shared" si="4"/>
        <v>1.85153531522</v>
      </c>
      <c r="E43" s="113">
        <f t="shared" si="4"/>
        <v>1.8184721846</v>
      </c>
      <c r="F43" s="113">
        <f t="shared" si="4"/>
        <v>1.8184721846</v>
      </c>
      <c r="G43" s="113">
        <f t="shared" si="4"/>
        <v>1.8184721846</v>
      </c>
      <c r="H43" s="123"/>
      <c r="I43" s="123"/>
      <c r="J43" s="123"/>
    </row>
    <row r="44" spans="1:10" ht="14" outlineLevel="3">
      <c r="A44" s="163" t="s">
        <v>28</v>
      </c>
      <c r="B44" s="47">
        <v>1.85153531522</v>
      </c>
      <c r="C44" s="47">
        <v>1.85153531522</v>
      </c>
      <c r="D44" s="47">
        <v>1.85153531522</v>
      </c>
      <c r="E44" s="47">
        <v>1.8184721846</v>
      </c>
      <c r="F44" s="47">
        <v>1.8184721846</v>
      </c>
      <c r="G44" s="47">
        <v>1.8184721846</v>
      </c>
      <c r="H44" s="123"/>
      <c r="I44" s="123"/>
      <c r="J44" s="123"/>
    </row>
    <row r="45" spans="1:10" ht="15" outlineLevel="1">
      <c r="A45" s="222" t="s">
        <v>12</v>
      </c>
      <c r="B45" s="16">
        <f t="shared" ref="B45:G45" si="5">B$46+B$52+B$60</f>
        <v>49.038826501249993</v>
      </c>
      <c r="C45" s="16">
        <f t="shared" si="5"/>
        <v>49.541028920639995</v>
      </c>
      <c r="D45" s="16">
        <f t="shared" si="5"/>
        <v>49.584990935669992</v>
      </c>
      <c r="E45" s="16">
        <f t="shared" si="5"/>
        <v>49.603333037729996</v>
      </c>
      <c r="F45" s="16">
        <f t="shared" si="5"/>
        <v>54.886811546069993</v>
      </c>
      <c r="G45" s="16">
        <f t="shared" si="5"/>
        <v>70.777665079550005</v>
      </c>
      <c r="H45" s="123"/>
      <c r="I45" s="123"/>
      <c r="J45" s="123"/>
    </row>
    <row r="46" spans="1:10" ht="14" outlineLevel="2">
      <c r="A46" s="28" t="s">
        <v>194</v>
      </c>
      <c r="B46" s="113">
        <f t="shared" ref="B46:G46" si="6">SUM(B$47:B$51)</f>
        <v>16.928416599999998</v>
      </c>
      <c r="C46" s="113">
        <f t="shared" si="6"/>
        <v>16.928416599999998</v>
      </c>
      <c r="D46" s="113">
        <f t="shared" si="6"/>
        <v>16.928416599999998</v>
      </c>
      <c r="E46" s="113">
        <f t="shared" si="6"/>
        <v>16.928416599999998</v>
      </c>
      <c r="F46" s="113">
        <f t="shared" si="6"/>
        <v>16.928416599999998</v>
      </c>
      <c r="G46" s="113">
        <f t="shared" si="6"/>
        <v>16.928416599999998</v>
      </c>
      <c r="H46" s="123"/>
      <c r="I46" s="123"/>
      <c r="J46" s="123"/>
    </row>
    <row r="47" spans="1:10" ht="14" outlineLevel="3">
      <c r="A47" s="163" t="s">
        <v>107</v>
      </c>
      <c r="B47" s="47">
        <v>1.1600000000000001E-5</v>
      </c>
      <c r="C47" s="47">
        <v>1.1600000000000001E-5</v>
      </c>
      <c r="D47" s="47">
        <v>1.1600000000000001E-5</v>
      </c>
      <c r="E47" s="47">
        <v>1.1600000000000001E-5</v>
      </c>
      <c r="F47" s="47">
        <v>1.1600000000000001E-5</v>
      </c>
      <c r="G47" s="47">
        <v>1.1600000000000001E-5</v>
      </c>
      <c r="H47" s="123"/>
      <c r="I47" s="123"/>
      <c r="J47" s="123"/>
    </row>
    <row r="48" spans="1:10" ht="14" outlineLevel="3">
      <c r="A48" s="163" t="s">
        <v>72</v>
      </c>
      <c r="B48" s="47">
        <v>3.4750000000000001</v>
      </c>
      <c r="C48" s="47">
        <v>3.4750000000000001</v>
      </c>
      <c r="D48" s="47">
        <v>3.4750000000000001</v>
      </c>
      <c r="E48" s="47">
        <v>3.4750000000000001</v>
      </c>
      <c r="F48" s="47">
        <v>3.4750000000000001</v>
      </c>
      <c r="G48" s="47">
        <v>3.4750000000000001</v>
      </c>
      <c r="H48" s="123"/>
      <c r="I48" s="123"/>
      <c r="J48" s="123"/>
    </row>
    <row r="49" spans="1:10" ht="14" outlineLevel="3">
      <c r="A49" s="163" t="s">
        <v>188</v>
      </c>
      <c r="B49" s="47">
        <v>8.5809999999999995</v>
      </c>
      <c r="C49" s="47">
        <v>8.5809999999999995</v>
      </c>
      <c r="D49" s="47">
        <v>8.5809999999999995</v>
      </c>
      <c r="E49" s="47">
        <v>8.5809999999999995</v>
      </c>
      <c r="F49" s="47">
        <v>8.5809999999999995</v>
      </c>
      <c r="G49" s="47">
        <v>8.5809999999999995</v>
      </c>
      <c r="H49" s="123"/>
      <c r="I49" s="123"/>
      <c r="J49" s="123"/>
    </row>
    <row r="50" spans="1:10" ht="14" outlineLevel="3">
      <c r="A50" s="163" t="s">
        <v>101</v>
      </c>
      <c r="B50" s="47">
        <v>2.8724050000000001</v>
      </c>
      <c r="C50" s="47">
        <v>2.8724050000000001</v>
      </c>
      <c r="D50" s="47">
        <v>2.8724050000000001</v>
      </c>
      <c r="E50" s="47">
        <v>2.8724050000000001</v>
      </c>
      <c r="F50" s="47">
        <v>2.8724050000000001</v>
      </c>
      <c r="G50" s="47">
        <v>2.8724050000000001</v>
      </c>
      <c r="H50" s="123"/>
      <c r="I50" s="123"/>
      <c r="J50" s="123"/>
    </row>
    <row r="51" spans="1:10" ht="14" outlineLevel="3">
      <c r="A51" s="163" t="s">
        <v>0</v>
      </c>
      <c r="B51" s="47">
        <v>2</v>
      </c>
      <c r="C51" s="47">
        <v>2</v>
      </c>
      <c r="D51" s="47">
        <v>2</v>
      </c>
      <c r="E51" s="47">
        <v>2</v>
      </c>
      <c r="F51" s="47">
        <v>2</v>
      </c>
      <c r="G51" s="47">
        <v>2</v>
      </c>
      <c r="H51" s="123"/>
      <c r="I51" s="123"/>
      <c r="J51" s="123"/>
    </row>
    <row r="52" spans="1:10" ht="14" outlineLevel="2">
      <c r="A52" s="28" t="s">
        <v>114</v>
      </c>
      <c r="B52" s="113">
        <f t="shared" ref="B52:G52" si="7">SUM(B$53:B$59)</f>
        <v>32.109455251249997</v>
      </c>
      <c r="C52" s="113">
        <f t="shared" si="7"/>
        <v>32.61165767064</v>
      </c>
      <c r="D52" s="113">
        <f t="shared" si="7"/>
        <v>32.655619685669997</v>
      </c>
      <c r="E52" s="113">
        <f t="shared" si="7"/>
        <v>32.673961787730001</v>
      </c>
      <c r="F52" s="113">
        <f t="shared" si="7"/>
        <v>37.957440296069997</v>
      </c>
      <c r="G52" s="113">
        <f t="shared" si="7"/>
        <v>53.848293829550002</v>
      </c>
      <c r="H52" s="123"/>
      <c r="I52" s="123"/>
      <c r="J52" s="123"/>
    </row>
    <row r="53" spans="1:10" ht="14" outlineLevel="3">
      <c r="A53" s="163" t="s">
        <v>139</v>
      </c>
      <c r="B53" s="47">
        <v>4.3504301776699998</v>
      </c>
      <c r="C53" s="47">
        <v>4.3531319117200002</v>
      </c>
      <c r="D53" s="47">
        <v>4.3079319110499998</v>
      </c>
      <c r="E53" s="47">
        <v>4.2912652443799999</v>
      </c>
      <c r="F53" s="47">
        <v>4.27076531244</v>
      </c>
      <c r="G53" s="47">
        <v>4.2020153117700003</v>
      </c>
      <c r="H53" s="123"/>
      <c r="I53" s="123"/>
      <c r="J53" s="123"/>
    </row>
    <row r="54" spans="1:10" ht="14" outlineLevel="3">
      <c r="A54" s="163" t="s">
        <v>124</v>
      </c>
      <c r="B54" s="47">
        <v>0.3546166</v>
      </c>
      <c r="C54" s="47">
        <v>0.37419069999999999</v>
      </c>
      <c r="D54" s="47">
        <v>0.38031369999999998</v>
      </c>
      <c r="E54" s="47">
        <v>0.38031369999999998</v>
      </c>
      <c r="F54" s="47">
        <v>0.38031369999999998</v>
      </c>
      <c r="G54" s="47">
        <v>0.38031369999999998</v>
      </c>
      <c r="H54" s="123"/>
      <c r="I54" s="123"/>
      <c r="J54" s="123"/>
    </row>
    <row r="55" spans="1:10" ht="14" outlineLevel="3">
      <c r="A55" s="163" t="s">
        <v>196</v>
      </c>
      <c r="B55" s="47">
        <v>0.27278200000000002</v>
      </c>
      <c r="C55" s="47">
        <v>0.28783900000000001</v>
      </c>
      <c r="D55" s="47">
        <v>0.292549</v>
      </c>
      <c r="E55" s="47">
        <v>0.292549</v>
      </c>
      <c r="F55" s="47">
        <v>0.292549</v>
      </c>
      <c r="G55" s="47">
        <v>0.292549</v>
      </c>
      <c r="H55" s="123"/>
      <c r="I55" s="123"/>
      <c r="J55" s="123"/>
    </row>
    <row r="56" spans="1:10" ht="14" outlineLevel="3">
      <c r="A56" s="163" t="s">
        <v>181</v>
      </c>
      <c r="B56" s="47">
        <v>0.38189479999999998</v>
      </c>
      <c r="C56" s="47">
        <v>0.40297460000000002</v>
      </c>
      <c r="D56" s="47">
        <v>0.4095686</v>
      </c>
      <c r="E56" s="47">
        <v>0.4095686</v>
      </c>
      <c r="F56" s="47">
        <v>0.4095686</v>
      </c>
      <c r="G56" s="47">
        <v>0.4095686</v>
      </c>
      <c r="H56" s="123"/>
      <c r="I56" s="123"/>
      <c r="J56" s="123"/>
    </row>
    <row r="57" spans="1:10" ht="14" outlineLevel="3">
      <c r="A57" s="163" t="s">
        <v>60</v>
      </c>
      <c r="B57" s="47">
        <v>10.60962944519</v>
      </c>
      <c r="C57" s="47">
        <v>10.8185373923</v>
      </c>
      <c r="D57" s="47">
        <v>10.747588305980001</v>
      </c>
      <c r="E57" s="47">
        <v>10.740948123100001</v>
      </c>
      <c r="F57" s="47">
        <v>10.86012717963</v>
      </c>
      <c r="G57" s="47">
        <v>10.929628651710001</v>
      </c>
      <c r="H57" s="123"/>
      <c r="I57" s="123"/>
      <c r="J57" s="123"/>
    </row>
    <row r="58" spans="1:10" ht="14" outlineLevel="3">
      <c r="A58" s="163" t="s">
        <v>178</v>
      </c>
      <c r="B58" s="47">
        <v>12.514342159670001</v>
      </c>
      <c r="C58" s="47">
        <v>12.424652255190001</v>
      </c>
      <c r="D58" s="47">
        <v>12.246755513749999</v>
      </c>
      <c r="E58" s="47">
        <v>12.219969799459999</v>
      </c>
      <c r="F58" s="47">
        <v>12.19318408517</v>
      </c>
      <c r="G58" s="47">
        <v>12.16639837088</v>
      </c>
      <c r="H58" s="123"/>
      <c r="I58" s="123"/>
      <c r="J58" s="123"/>
    </row>
    <row r="59" spans="1:10" ht="14" outlineLevel="3">
      <c r="A59" s="163" t="s">
        <v>207</v>
      </c>
      <c r="B59" s="47">
        <v>3.62576006872</v>
      </c>
      <c r="C59" s="47">
        <v>3.9503318114299999</v>
      </c>
      <c r="D59" s="47">
        <v>4.27091265489</v>
      </c>
      <c r="E59" s="47">
        <v>4.33934732079</v>
      </c>
      <c r="F59" s="47">
        <v>9.5509324188299995</v>
      </c>
      <c r="G59" s="47">
        <v>25.467820195190001</v>
      </c>
      <c r="H59" s="123"/>
      <c r="I59" s="123"/>
      <c r="J59" s="123"/>
    </row>
    <row r="60" spans="1:10" ht="14" outlineLevel="2">
      <c r="A60" s="28" t="s">
        <v>137</v>
      </c>
      <c r="B60" s="113">
        <f t="shared" ref="B60:G60" si="8">SUM(B$61:B$61)</f>
        <v>9.5465000000000003E-4</v>
      </c>
      <c r="C60" s="113">
        <f t="shared" si="8"/>
        <v>9.5465000000000003E-4</v>
      </c>
      <c r="D60" s="113">
        <f t="shared" si="8"/>
        <v>9.5465000000000003E-4</v>
      </c>
      <c r="E60" s="113">
        <f t="shared" si="8"/>
        <v>9.5465000000000003E-4</v>
      </c>
      <c r="F60" s="113">
        <f t="shared" si="8"/>
        <v>9.5465000000000003E-4</v>
      </c>
      <c r="G60" s="113">
        <f t="shared" si="8"/>
        <v>9.5465000000000003E-4</v>
      </c>
      <c r="H60" s="123"/>
      <c r="I60" s="123"/>
      <c r="J60" s="123"/>
    </row>
    <row r="61" spans="1:10" ht="14" outlineLevel="3">
      <c r="A61" s="163" t="s">
        <v>66</v>
      </c>
      <c r="B61" s="47">
        <v>9.5465000000000003E-4</v>
      </c>
      <c r="C61" s="47">
        <v>9.5465000000000003E-4</v>
      </c>
      <c r="D61" s="47">
        <v>9.5465000000000003E-4</v>
      </c>
      <c r="E61" s="47">
        <v>9.5465000000000003E-4</v>
      </c>
      <c r="F61" s="47">
        <v>9.5465000000000003E-4</v>
      </c>
      <c r="G61" s="47">
        <v>9.5465000000000003E-4</v>
      </c>
      <c r="H61" s="123"/>
      <c r="I61" s="123"/>
      <c r="J61" s="123"/>
    </row>
    <row r="62" spans="1:10" ht="15">
      <c r="A62" s="155" t="s">
        <v>59</v>
      </c>
      <c r="B62" s="166">
        <f t="shared" ref="B62:G62" si="9">B$63+B$95</f>
        <v>1560.4606990959398</v>
      </c>
      <c r="C62" s="166">
        <f t="shared" si="9"/>
        <v>1634.9090084088698</v>
      </c>
      <c r="D62" s="166">
        <f t="shared" si="9"/>
        <v>1663.20201733371</v>
      </c>
      <c r="E62" s="166">
        <f t="shared" si="9"/>
        <v>1731.9146351229499</v>
      </c>
      <c r="F62" s="166">
        <f t="shared" si="9"/>
        <v>1709.76972680829</v>
      </c>
      <c r="G62" s="166">
        <f t="shared" si="9"/>
        <v>1749.7371615548</v>
      </c>
      <c r="H62" s="123"/>
      <c r="I62" s="123"/>
      <c r="J62" s="123"/>
    </row>
    <row r="63" spans="1:10" ht="15" outlineLevel="1">
      <c r="A63" s="222" t="s">
        <v>65</v>
      </c>
      <c r="B63" s="16">
        <f t="shared" ref="B63:G63" si="10">B$64+B$72+B$80+B$85+B$93</f>
        <v>1300.1611160073699</v>
      </c>
      <c r="C63" s="16">
        <f t="shared" si="10"/>
        <v>1363.7023650876499</v>
      </c>
      <c r="D63" s="16">
        <f t="shared" si="10"/>
        <v>1388.92409674432</v>
      </c>
      <c r="E63" s="16">
        <f t="shared" si="10"/>
        <v>1473.5722924705799</v>
      </c>
      <c r="F63" s="16">
        <f t="shared" si="10"/>
        <v>1460.0256231224</v>
      </c>
      <c r="G63" s="16">
        <f t="shared" si="10"/>
        <v>1498.8630855614099</v>
      </c>
      <c r="H63" s="123"/>
      <c r="I63" s="123"/>
      <c r="J63" s="123"/>
    </row>
    <row r="64" spans="1:10" ht="14" outlineLevel="2">
      <c r="A64" s="28" t="s">
        <v>173</v>
      </c>
      <c r="B64" s="113">
        <f t="shared" ref="B64:G64" si="11">SUM(B$65:B$71)</f>
        <v>463.16791086648999</v>
      </c>
      <c r="C64" s="113">
        <f t="shared" si="11"/>
        <v>483.76083930003</v>
      </c>
      <c r="D64" s="113">
        <f t="shared" si="11"/>
        <v>494.78810633796002</v>
      </c>
      <c r="E64" s="113">
        <f t="shared" si="11"/>
        <v>584.73603483654995</v>
      </c>
      <c r="F64" s="113">
        <f t="shared" si="11"/>
        <v>569.69697618673001</v>
      </c>
      <c r="G64" s="113">
        <f t="shared" si="11"/>
        <v>601.01697802914998</v>
      </c>
      <c r="H64" s="123"/>
      <c r="I64" s="123"/>
      <c r="J64" s="123"/>
    </row>
    <row r="65" spans="1:10" ht="14" outlineLevel="3">
      <c r="A65" s="163" t="s">
        <v>104</v>
      </c>
      <c r="B65" s="47">
        <v>6.1845200000000003E-2</v>
      </c>
      <c r="C65" s="47">
        <v>6.4058599999999993E-2</v>
      </c>
      <c r="D65" s="47">
        <v>6.6341399999999995E-2</v>
      </c>
      <c r="E65" s="47">
        <v>6.5171199999999999E-2</v>
      </c>
      <c r="F65" s="47">
        <v>6.1373799999999999E-2</v>
      </c>
      <c r="G65" s="47">
        <v>6.3006199999999998E-2</v>
      </c>
      <c r="H65" s="123"/>
      <c r="I65" s="123"/>
      <c r="J65" s="123"/>
    </row>
    <row r="66" spans="1:10" ht="14" outlineLevel="3">
      <c r="A66" s="163" t="s">
        <v>51</v>
      </c>
      <c r="B66" s="47">
        <v>10.537976948860001</v>
      </c>
      <c r="C66" s="47">
        <v>10.975980047909999</v>
      </c>
      <c r="D66" s="47">
        <v>11.080095179080001</v>
      </c>
      <c r="E66" s="47">
        <v>10.853273120760001</v>
      </c>
      <c r="F66" s="47">
        <v>9.9992494602599997</v>
      </c>
      <c r="G66" s="47">
        <v>9.1871662222200001</v>
      </c>
      <c r="H66" s="123"/>
      <c r="I66" s="123"/>
      <c r="J66" s="123"/>
    </row>
    <row r="67" spans="1:10" ht="14" outlineLevel="3">
      <c r="A67" s="163" t="s">
        <v>93</v>
      </c>
      <c r="B67" s="47">
        <v>27.704960040149999</v>
      </c>
      <c r="C67" s="47">
        <v>28.69650277189</v>
      </c>
      <c r="D67" s="47">
        <v>29.363309944680001</v>
      </c>
      <c r="E67" s="47">
        <v>50.586481050019998</v>
      </c>
      <c r="F67" s="47">
        <v>47.57753066499</v>
      </c>
      <c r="G67" s="47">
        <v>48.50349801446</v>
      </c>
      <c r="H67" s="123"/>
      <c r="I67" s="123"/>
      <c r="J67" s="123"/>
    </row>
    <row r="68" spans="1:10" ht="14" outlineLevel="3">
      <c r="A68" s="163" t="s">
        <v>165</v>
      </c>
      <c r="B68" s="47">
        <v>136.36866599999999</v>
      </c>
      <c r="C68" s="47">
        <v>141.249213</v>
      </c>
      <c r="D68" s="47">
        <v>146.28278700000001</v>
      </c>
      <c r="E68" s="47">
        <v>163.25385600000001</v>
      </c>
      <c r="F68" s="47">
        <v>153.74136899999999</v>
      </c>
      <c r="G68" s="47">
        <v>176.73239100000001</v>
      </c>
      <c r="H68" s="123"/>
      <c r="I68" s="123"/>
      <c r="J68" s="123"/>
    </row>
    <row r="69" spans="1:10" ht="14" outlineLevel="3">
      <c r="A69" s="163" t="s">
        <v>131</v>
      </c>
      <c r="B69" s="47">
        <v>167.90406736776001</v>
      </c>
      <c r="C69" s="47">
        <v>176.22917282002001</v>
      </c>
      <c r="D69" s="47">
        <v>178.42331455035</v>
      </c>
      <c r="E69" s="47">
        <v>191.48406435870001</v>
      </c>
      <c r="F69" s="47">
        <v>200.68288500729</v>
      </c>
      <c r="G69" s="47">
        <v>208.26004219764999</v>
      </c>
      <c r="H69" s="123"/>
      <c r="I69" s="123"/>
      <c r="J69" s="123"/>
    </row>
    <row r="70" spans="1:10" ht="14" outlineLevel="3">
      <c r="A70" s="163" t="s">
        <v>146</v>
      </c>
      <c r="B70" s="47">
        <v>119.00280760606</v>
      </c>
      <c r="C70" s="47">
        <v>124.87069281175999</v>
      </c>
      <c r="D70" s="47">
        <v>127.8619963598</v>
      </c>
      <c r="E70" s="47">
        <v>166.73890309372999</v>
      </c>
      <c r="F70" s="47">
        <v>155.86823242487</v>
      </c>
      <c r="G70" s="47">
        <v>156.49410008688</v>
      </c>
      <c r="H70" s="123"/>
      <c r="I70" s="123"/>
      <c r="J70" s="123"/>
    </row>
    <row r="71" spans="1:10" ht="14" outlineLevel="3">
      <c r="A71" s="163" t="s">
        <v>141</v>
      </c>
      <c r="B71" s="47">
        <v>1.5875877036599999</v>
      </c>
      <c r="C71" s="47">
        <v>1.6752192484499999</v>
      </c>
      <c r="D71" s="47">
        <v>1.71026190405</v>
      </c>
      <c r="E71" s="47">
        <v>1.75428601334</v>
      </c>
      <c r="F71" s="47">
        <v>1.76633582932</v>
      </c>
      <c r="G71" s="47">
        <v>1.77677430794</v>
      </c>
      <c r="H71" s="123"/>
      <c r="I71" s="123"/>
      <c r="J71" s="123"/>
    </row>
    <row r="72" spans="1:10" ht="14" outlineLevel="2">
      <c r="A72" s="28" t="s">
        <v>44</v>
      </c>
      <c r="B72" s="113">
        <f t="shared" ref="B72:G72" si="12">SUM(B$73:B$79)</f>
        <v>40.750160885679996</v>
      </c>
      <c r="C72" s="113">
        <f t="shared" si="12"/>
        <v>42.79229688401</v>
      </c>
      <c r="D72" s="113">
        <f t="shared" si="12"/>
        <v>43.867214774570002</v>
      </c>
      <c r="E72" s="113">
        <f t="shared" si="12"/>
        <v>42.93178843378</v>
      </c>
      <c r="F72" s="113">
        <f t="shared" si="12"/>
        <v>55.256670999029993</v>
      </c>
      <c r="G72" s="113">
        <f t="shared" si="12"/>
        <v>59.307170586449999</v>
      </c>
      <c r="H72" s="123"/>
      <c r="I72" s="123"/>
      <c r="J72" s="123"/>
    </row>
    <row r="73" spans="1:10" ht="14" outlineLevel="3">
      <c r="A73" s="163" t="s">
        <v>22</v>
      </c>
      <c r="B73" s="47">
        <v>0.55899540264000003</v>
      </c>
      <c r="C73" s="47">
        <v>0.58423875080999998</v>
      </c>
      <c r="D73" s="47">
        <v>0.60307566617999997</v>
      </c>
      <c r="E73" s="47">
        <v>0.80815788559000001</v>
      </c>
      <c r="F73" s="47">
        <v>0.76337757520000005</v>
      </c>
      <c r="G73" s="47">
        <v>0.77658469070000002</v>
      </c>
      <c r="H73" s="123"/>
      <c r="I73" s="123"/>
      <c r="J73" s="123"/>
    </row>
    <row r="74" spans="1:10" ht="14" outlineLevel="3">
      <c r="A74" s="163" t="s">
        <v>49</v>
      </c>
      <c r="B74" s="47">
        <v>7.8206807494600001</v>
      </c>
      <c r="C74" s="47">
        <v>8.1005778921699996</v>
      </c>
      <c r="D74" s="47">
        <v>8.3892510634799997</v>
      </c>
      <c r="E74" s="47">
        <v>8.2412725524199999</v>
      </c>
      <c r="F74" s="47">
        <v>12.499815787019999</v>
      </c>
      <c r="G74" s="47">
        <v>12.897645051710001</v>
      </c>
      <c r="H74" s="123"/>
      <c r="I74" s="123"/>
      <c r="J74" s="123"/>
    </row>
    <row r="75" spans="1:10" ht="14" outlineLevel="3">
      <c r="A75" s="163" t="s">
        <v>108</v>
      </c>
      <c r="B75" s="47">
        <v>1.1414699260300001</v>
      </c>
      <c r="C75" s="47">
        <v>1.2354148488100001</v>
      </c>
      <c r="D75" s="47">
        <v>1.2794402414499999</v>
      </c>
      <c r="E75" s="47">
        <v>1.2568721170199999</v>
      </c>
      <c r="F75" s="47">
        <v>1.19205018463</v>
      </c>
      <c r="G75" s="47">
        <v>1.22375594053</v>
      </c>
      <c r="H75" s="123"/>
      <c r="I75" s="123"/>
      <c r="J75" s="123"/>
    </row>
    <row r="76" spans="1:10" ht="14" outlineLevel="3">
      <c r="A76" s="163" t="s">
        <v>119</v>
      </c>
      <c r="B76" s="47">
        <v>16.526657320249999</v>
      </c>
      <c r="C76" s="47">
        <v>17.43889448865</v>
      </c>
      <c r="D76" s="47">
        <v>17.724252598709999</v>
      </c>
      <c r="E76" s="47">
        <v>17.724252598709999</v>
      </c>
      <c r="F76" s="47">
        <v>17.724252598709999</v>
      </c>
      <c r="G76" s="47">
        <v>17.724252598709999</v>
      </c>
      <c r="H76" s="123"/>
      <c r="I76" s="123"/>
      <c r="J76" s="123"/>
    </row>
    <row r="77" spans="1:10" ht="14" outlineLevel="3">
      <c r="A77" s="163" t="s">
        <v>136</v>
      </c>
      <c r="B77" s="47">
        <v>1.2890436159999999E-2</v>
      </c>
      <c r="C77" s="47">
        <v>1.360196147E-2</v>
      </c>
      <c r="D77" s="47">
        <v>1.382453464E-2</v>
      </c>
      <c r="E77" s="47">
        <v>1.382453464E-2</v>
      </c>
      <c r="F77" s="47">
        <v>1.382453464E-2</v>
      </c>
      <c r="G77" s="47">
        <v>1.382453464E-2</v>
      </c>
      <c r="H77" s="123"/>
      <c r="I77" s="123"/>
      <c r="J77" s="123"/>
    </row>
    <row r="78" spans="1:10" ht="14" outlineLevel="3">
      <c r="A78" s="163" t="s">
        <v>216</v>
      </c>
      <c r="B78" s="47">
        <v>1.08277249519</v>
      </c>
      <c r="C78" s="47">
        <v>1.1215242275899999</v>
      </c>
      <c r="D78" s="47">
        <v>1.25513840146</v>
      </c>
      <c r="E78" s="47">
        <v>1.19103881053</v>
      </c>
      <c r="F78" s="47">
        <v>10.32770927855</v>
      </c>
      <c r="G78" s="47">
        <v>10.60240226849</v>
      </c>
      <c r="H78" s="123"/>
      <c r="I78" s="123"/>
      <c r="J78" s="123"/>
    </row>
    <row r="79" spans="1:10" ht="14" outlineLevel="3">
      <c r="A79" s="163" t="s">
        <v>23</v>
      </c>
      <c r="B79" s="47">
        <v>13.60669455595</v>
      </c>
      <c r="C79" s="47">
        <v>14.29804471451</v>
      </c>
      <c r="D79" s="47">
        <v>14.602232268650001</v>
      </c>
      <c r="E79" s="47">
        <v>13.696369934870001</v>
      </c>
      <c r="F79" s="47">
        <v>12.735641040280001</v>
      </c>
      <c r="G79" s="47">
        <v>16.068705501669999</v>
      </c>
      <c r="H79" s="123"/>
      <c r="I79" s="123"/>
      <c r="J79" s="123"/>
    </row>
    <row r="80" spans="1:10" ht="14" outlineLevel="2">
      <c r="A80" s="28" t="s">
        <v>218</v>
      </c>
      <c r="B80" s="113">
        <f t="shared" ref="B80:G80" si="13">SUM(B$81:B$84)</f>
        <v>50.739152857089998</v>
      </c>
      <c r="C80" s="113">
        <f t="shared" si="13"/>
        <v>52.55507456054</v>
      </c>
      <c r="D80" s="113">
        <f t="shared" si="13"/>
        <v>53.441965296500001</v>
      </c>
      <c r="E80" s="113">
        <f t="shared" si="13"/>
        <v>52.220470995140005</v>
      </c>
      <c r="F80" s="113">
        <f t="shared" si="13"/>
        <v>49.177684970680005</v>
      </c>
      <c r="G80" s="113">
        <f t="shared" si="13"/>
        <v>50.309784683190003</v>
      </c>
      <c r="H80" s="123"/>
      <c r="I80" s="123"/>
      <c r="J80" s="123"/>
    </row>
    <row r="81" spans="1:10" ht="14" outlineLevel="3">
      <c r="A81" s="163" t="s">
        <v>61</v>
      </c>
      <c r="B81" s="47">
        <v>20.099689999999999</v>
      </c>
      <c r="C81" s="47">
        <v>20.819044999999999</v>
      </c>
      <c r="D81" s="47">
        <v>21.560955</v>
      </c>
      <c r="E81" s="47">
        <v>21.18064</v>
      </c>
      <c r="F81" s="47">
        <v>19.946484999999999</v>
      </c>
      <c r="G81" s="47">
        <v>20.477015000000002</v>
      </c>
      <c r="H81" s="123"/>
      <c r="I81" s="123"/>
      <c r="J81" s="123"/>
    </row>
    <row r="82" spans="1:10" ht="14" outlineLevel="3">
      <c r="A82" s="163" t="s">
        <v>77</v>
      </c>
      <c r="B82" s="47">
        <v>1.5810478E-3</v>
      </c>
      <c r="C82" s="47">
        <v>1.63763249E-3</v>
      </c>
      <c r="D82" s="47">
        <v>1.6959913499999999E-3</v>
      </c>
      <c r="E82" s="47">
        <v>1.6660756599999999E-3</v>
      </c>
      <c r="F82" s="47">
        <v>1.56899665E-3</v>
      </c>
      <c r="G82" s="47">
        <v>1.6107283E-3</v>
      </c>
      <c r="H82" s="123"/>
      <c r="I82" s="123"/>
      <c r="J82" s="123"/>
    </row>
    <row r="83" spans="1:10" ht="14" outlineLevel="3">
      <c r="A83" s="163" t="s">
        <v>172</v>
      </c>
      <c r="B83" s="47">
        <v>8.11366189644</v>
      </c>
      <c r="C83" s="47">
        <v>8.40404464629</v>
      </c>
      <c r="D83" s="47">
        <v>8.7132063299499993</v>
      </c>
      <c r="E83" s="47">
        <v>8.2806853354799994</v>
      </c>
      <c r="F83" s="47">
        <v>7.7981857882399996</v>
      </c>
      <c r="G83" s="47">
        <v>7.8296872900299999</v>
      </c>
      <c r="H83" s="123"/>
      <c r="I83" s="123"/>
      <c r="J83" s="123"/>
    </row>
    <row r="84" spans="1:10" ht="14" outlineLevel="3">
      <c r="A84" s="163" t="s">
        <v>47</v>
      </c>
      <c r="B84" s="47">
        <v>22.52421991285</v>
      </c>
      <c r="C84" s="47">
        <v>23.330347281760002</v>
      </c>
      <c r="D84" s="47">
        <v>23.166107975199999</v>
      </c>
      <c r="E84" s="47">
        <v>22.757479583999999</v>
      </c>
      <c r="F84" s="47">
        <v>21.43144518579</v>
      </c>
      <c r="G84" s="47">
        <v>22.001471664859999</v>
      </c>
      <c r="H84" s="123"/>
      <c r="I84" s="123"/>
      <c r="J84" s="123"/>
    </row>
    <row r="85" spans="1:10" ht="14" outlineLevel="2">
      <c r="A85" s="28" t="s">
        <v>52</v>
      </c>
      <c r="B85" s="113">
        <f t="shared" ref="B85:G85" si="14">SUM(B$86:B$92)</f>
        <v>625.00446546599994</v>
      </c>
      <c r="C85" s="113">
        <f t="shared" si="14"/>
        <v>658.15304675699986</v>
      </c>
      <c r="D85" s="113">
        <f t="shared" si="14"/>
        <v>667.35677958700001</v>
      </c>
      <c r="E85" s="113">
        <f t="shared" si="14"/>
        <v>666.04030458699992</v>
      </c>
      <c r="F85" s="113">
        <f t="shared" si="14"/>
        <v>661.76822958699995</v>
      </c>
      <c r="G85" s="113">
        <f t="shared" si="14"/>
        <v>663.60467958699996</v>
      </c>
      <c r="H85" s="123"/>
      <c r="I85" s="123"/>
      <c r="J85" s="123"/>
    </row>
    <row r="86" spans="1:10" ht="14" outlineLevel="3">
      <c r="A86" s="163" t="s">
        <v>116</v>
      </c>
      <c r="B86" s="47">
        <v>81.834599999999995</v>
      </c>
      <c r="C86" s="47">
        <v>86.351699999999994</v>
      </c>
      <c r="D86" s="47">
        <v>87.764700000000005</v>
      </c>
      <c r="E86" s="47">
        <v>87.764700000000005</v>
      </c>
      <c r="F86" s="47">
        <v>87.764700000000005</v>
      </c>
      <c r="G86" s="47">
        <v>87.764700000000005</v>
      </c>
      <c r="H86" s="123"/>
      <c r="I86" s="123"/>
      <c r="J86" s="123"/>
    </row>
    <row r="87" spans="1:10" ht="14" outlineLevel="3">
      <c r="A87" s="163" t="s">
        <v>202</v>
      </c>
      <c r="B87" s="47">
        <v>208.99547546599999</v>
      </c>
      <c r="C87" s="47">
        <v>220.531591757</v>
      </c>
      <c r="D87" s="47">
        <v>221.18547458699999</v>
      </c>
      <c r="E87" s="47">
        <v>221.18547458699999</v>
      </c>
      <c r="F87" s="47">
        <v>221.18547458699999</v>
      </c>
      <c r="G87" s="47">
        <v>221.18547458699999</v>
      </c>
      <c r="H87" s="123"/>
      <c r="I87" s="123"/>
      <c r="J87" s="123"/>
    </row>
    <row r="88" spans="1:10" ht="14" outlineLevel="3">
      <c r="A88" s="163" t="s">
        <v>220</v>
      </c>
      <c r="B88" s="47">
        <v>81.834599999999995</v>
      </c>
      <c r="C88" s="47">
        <v>86.351699999999994</v>
      </c>
      <c r="D88" s="47">
        <v>87.764700000000005</v>
      </c>
      <c r="E88" s="47">
        <v>87.764700000000005</v>
      </c>
      <c r="F88" s="47">
        <v>87.764700000000005</v>
      </c>
      <c r="G88" s="47">
        <v>87.764700000000005</v>
      </c>
      <c r="H88" s="123"/>
      <c r="I88" s="123"/>
      <c r="J88" s="123"/>
    </row>
    <row r="89" spans="1:10" ht="14" outlineLevel="3">
      <c r="A89" s="163" t="s">
        <v>21</v>
      </c>
      <c r="B89" s="47">
        <v>64.103769999999997</v>
      </c>
      <c r="C89" s="47">
        <v>67.642165000000006</v>
      </c>
      <c r="D89" s="47">
        <v>68.749015</v>
      </c>
      <c r="E89" s="47">
        <v>68.749015</v>
      </c>
      <c r="F89" s="47">
        <v>68.749015</v>
      </c>
      <c r="G89" s="47">
        <v>68.749015</v>
      </c>
      <c r="H89" s="123"/>
      <c r="I89" s="123"/>
      <c r="J89" s="123"/>
    </row>
    <row r="90" spans="1:10" ht="14" outlineLevel="3">
      <c r="A90" s="163" t="s">
        <v>58</v>
      </c>
      <c r="B90" s="47">
        <v>30.922599999999999</v>
      </c>
      <c r="C90" s="47">
        <v>32.029299999999999</v>
      </c>
      <c r="D90" s="47">
        <v>33.170699999999997</v>
      </c>
      <c r="E90" s="47">
        <v>32.585599999999999</v>
      </c>
      <c r="F90" s="47">
        <v>30.686900000000001</v>
      </c>
      <c r="G90" s="47">
        <v>31.5031</v>
      </c>
      <c r="H90" s="123"/>
      <c r="I90" s="123"/>
      <c r="J90" s="123"/>
    </row>
    <row r="91" spans="1:10" ht="14" outlineLevel="3">
      <c r="A91" s="163" t="s">
        <v>183</v>
      </c>
      <c r="B91" s="47">
        <v>109.57657</v>
      </c>
      <c r="C91" s="47">
        <v>114.874765</v>
      </c>
      <c r="D91" s="47">
        <v>117.526115</v>
      </c>
      <c r="E91" s="47">
        <v>116.79474</v>
      </c>
      <c r="F91" s="47">
        <v>114.42136499999999</v>
      </c>
      <c r="G91" s="47">
        <v>115.441615</v>
      </c>
      <c r="H91" s="123"/>
      <c r="I91" s="123"/>
      <c r="J91" s="123"/>
    </row>
    <row r="92" spans="1:10" ht="14" outlineLevel="3">
      <c r="A92" s="163" t="s">
        <v>3</v>
      </c>
      <c r="B92" s="47">
        <v>47.736849999999997</v>
      </c>
      <c r="C92" s="47">
        <v>50.371825000000001</v>
      </c>
      <c r="D92" s="47">
        <v>51.196075</v>
      </c>
      <c r="E92" s="47">
        <v>51.196075</v>
      </c>
      <c r="F92" s="47">
        <v>51.196075</v>
      </c>
      <c r="G92" s="47">
        <v>51.196075</v>
      </c>
      <c r="H92" s="123"/>
      <c r="I92" s="123"/>
      <c r="J92" s="123"/>
    </row>
    <row r="93" spans="1:10" ht="14" outlineLevel="2">
      <c r="A93" s="28" t="s">
        <v>176</v>
      </c>
      <c r="B93" s="113">
        <f t="shared" ref="B93:G93" si="15">SUM(B$94:B$94)</f>
        <v>120.49942593211</v>
      </c>
      <c r="C93" s="113">
        <f t="shared" si="15"/>
        <v>126.44110758607</v>
      </c>
      <c r="D93" s="113">
        <f t="shared" si="15"/>
        <v>129.47003074828999</v>
      </c>
      <c r="E93" s="113">
        <f t="shared" si="15"/>
        <v>127.64369361811001</v>
      </c>
      <c r="F93" s="113">
        <f t="shared" si="15"/>
        <v>124.12606137896</v>
      </c>
      <c r="G93" s="113">
        <f t="shared" si="15"/>
        <v>124.62447267562</v>
      </c>
      <c r="H93" s="123"/>
      <c r="I93" s="123"/>
      <c r="J93" s="123"/>
    </row>
    <row r="94" spans="1:10" ht="14" outlineLevel="3">
      <c r="A94" s="163" t="s">
        <v>146</v>
      </c>
      <c r="B94" s="47">
        <v>120.49942593211</v>
      </c>
      <c r="C94" s="47">
        <v>126.44110758607</v>
      </c>
      <c r="D94" s="47">
        <v>129.47003074828999</v>
      </c>
      <c r="E94" s="47">
        <v>127.64369361811001</v>
      </c>
      <c r="F94" s="47">
        <v>124.12606137896</v>
      </c>
      <c r="G94" s="47">
        <v>124.62447267562</v>
      </c>
      <c r="H94" s="123"/>
      <c r="I94" s="123"/>
      <c r="J94" s="123"/>
    </row>
    <row r="95" spans="1:10" ht="15" outlineLevel="1">
      <c r="A95" s="222" t="s">
        <v>12</v>
      </c>
      <c r="B95" s="16">
        <f t="shared" ref="B95:G95" si="16">B$96+B$102+B$103+B$107+B$110</f>
        <v>260.29958308856999</v>
      </c>
      <c r="C95" s="16">
        <f t="shared" si="16"/>
        <v>271.20664332121999</v>
      </c>
      <c r="D95" s="16">
        <f t="shared" si="16"/>
        <v>274.27792058938996</v>
      </c>
      <c r="E95" s="16">
        <f t="shared" si="16"/>
        <v>258.34234265237001</v>
      </c>
      <c r="F95" s="16">
        <f t="shared" si="16"/>
        <v>249.74410368589</v>
      </c>
      <c r="G95" s="16">
        <f t="shared" si="16"/>
        <v>250.87407599338999</v>
      </c>
      <c r="H95" s="123"/>
      <c r="I95" s="123"/>
      <c r="J95" s="123"/>
    </row>
    <row r="96" spans="1:10" ht="14" outlineLevel="2">
      <c r="A96" s="28" t="s">
        <v>173</v>
      </c>
      <c r="B96" s="113">
        <f t="shared" ref="B96:G96" si="17">SUM(B$97:B$101)</f>
        <v>186.07742670998999</v>
      </c>
      <c r="C96" s="113">
        <f t="shared" si="17"/>
        <v>195.07413306116999</v>
      </c>
      <c r="D96" s="113">
        <f t="shared" si="17"/>
        <v>195.95729444726001</v>
      </c>
      <c r="E96" s="113">
        <f t="shared" si="17"/>
        <v>180.24853718420002</v>
      </c>
      <c r="F96" s="113">
        <f t="shared" si="17"/>
        <v>171.86869162089999</v>
      </c>
      <c r="G96" s="113">
        <f t="shared" si="17"/>
        <v>172.97722001021</v>
      </c>
      <c r="H96" s="123"/>
      <c r="I96" s="123"/>
      <c r="J96" s="123"/>
    </row>
    <row r="97" spans="1:10" ht="14" outlineLevel="3">
      <c r="A97" s="163" t="s">
        <v>62</v>
      </c>
      <c r="B97" s="47">
        <v>9.2767800000000005</v>
      </c>
      <c r="C97" s="47">
        <v>9.6087900000000008</v>
      </c>
      <c r="D97" s="47">
        <v>9.9512099999999997</v>
      </c>
      <c r="E97" s="47">
        <v>9.7756799999999995</v>
      </c>
      <c r="F97" s="47">
        <v>9.2060700000000004</v>
      </c>
      <c r="G97" s="47">
        <v>9.4509299999999996</v>
      </c>
      <c r="H97" s="123"/>
      <c r="I97" s="123"/>
      <c r="J97" s="123"/>
    </row>
    <row r="98" spans="1:10" ht="14" outlineLevel="3">
      <c r="A98" s="163" t="s">
        <v>51</v>
      </c>
      <c r="B98" s="47">
        <v>9.2781416098600005</v>
      </c>
      <c r="C98" s="47">
        <v>9.6581020427599995</v>
      </c>
      <c r="D98" s="47">
        <v>10.110466510469999</v>
      </c>
      <c r="E98" s="47">
        <v>9.8943146025199997</v>
      </c>
      <c r="F98" s="47">
        <v>8.8873820337199998</v>
      </c>
      <c r="G98" s="47">
        <v>9.2412813699100003</v>
      </c>
      <c r="H98" s="123"/>
      <c r="I98" s="123"/>
      <c r="J98" s="123"/>
    </row>
    <row r="99" spans="1:10" ht="14" outlineLevel="3">
      <c r="A99" s="163" t="s">
        <v>93</v>
      </c>
      <c r="B99" s="47">
        <v>1.685745539</v>
      </c>
      <c r="C99" s="47">
        <v>1.718051652</v>
      </c>
      <c r="D99" s="47">
        <v>1.779276348</v>
      </c>
      <c r="E99" s="47">
        <v>1.747891584</v>
      </c>
      <c r="F99" s="47">
        <v>1.6460453159999999</v>
      </c>
      <c r="G99" s="47">
        <v>1.689826284</v>
      </c>
      <c r="H99" s="123"/>
      <c r="I99" s="123"/>
      <c r="J99" s="123"/>
    </row>
    <row r="100" spans="1:10" ht="14" outlineLevel="3">
      <c r="A100" s="163" t="s">
        <v>131</v>
      </c>
      <c r="B100" s="47">
        <v>12.77248679523</v>
      </c>
      <c r="C100" s="47">
        <v>13.47750154575</v>
      </c>
      <c r="D100" s="47">
        <v>13.69803813837</v>
      </c>
      <c r="E100" s="47">
        <v>13.641006379</v>
      </c>
      <c r="F100" s="47">
        <v>13.34640953658</v>
      </c>
      <c r="G100" s="47">
        <v>13.255134248279999</v>
      </c>
      <c r="H100" s="123"/>
      <c r="I100" s="123"/>
      <c r="J100" s="123"/>
    </row>
    <row r="101" spans="1:10" ht="14" outlineLevel="3">
      <c r="A101" s="163" t="s">
        <v>146</v>
      </c>
      <c r="B101" s="47">
        <v>153.0642727659</v>
      </c>
      <c r="C101" s="47">
        <v>160.61168782065999</v>
      </c>
      <c r="D101" s="47">
        <v>160.41830345042001</v>
      </c>
      <c r="E101" s="47">
        <v>145.18964461868001</v>
      </c>
      <c r="F101" s="47">
        <v>138.7827847346</v>
      </c>
      <c r="G101" s="47">
        <v>139.34004810802</v>
      </c>
      <c r="H101" s="123"/>
      <c r="I101" s="123"/>
      <c r="J101" s="123"/>
    </row>
    <row r="102" spans="1:10" ht="14" outlineLevel="2">
      <c r="A102" s="28" t="s">
        <v>44</v>
      </c>
      <c r="B102" s="113"/>
      <c r="C102" s="113"/>
      <c r="D102" s="113"/>
      <c r="E102" s="113"/>
      <c r="F102" s="113"/>
      <c r="G102" s="113"/>
      <c r="H102" s="123"/>
      <c r="I102" s="123"/>
      <c r="J102" s="123"/>
    </row>
    <row r="103" spans="1:10" ht="14" outlineLevel="2">
      <c r="A103" s="28" t="s">
        <v>218</v>
      </c>
      <c r="B103" s="113">
        <f t="shared" ref="B103:G103" si="18">SUM(B$104:B$106)</f>
        <v>29.513522327330001</v>
      </c>
      <c r="C103" s="113">
        <f t="shared" si="18"/>
        <v>28.97436397037</v>
      </c>
      <c r="D103" s="113">
        <f t="shared" si="18"/>
        <v>30.366046220949997</v>
      </c>
      <c r="E103" s="113">
        <f t="shared" si="18"/>
        <v>30.186352530119997</v>
      </c>
      <c r="F103" s="113">
        <f t="shared" si="18"/>
        <v>30.058728455579999</v>
      </c>
      <c r="G103" s="113">
        <f t="shared" si="18"/>
        <v>30.067311319599998</v>
      </c>
      <c r="H103" s="123"/>
      <c r="I103" s="123"/>
      <c r="J103" s="123"/>
    </row>
    <row r="104" spans="1:10" ht="14" outlineLevel="3">
      <c r="A104" s="163" t="s">
        <v>152</v>
      </c>
      <c r="B104" s="47">
        <v>4.4761919675000001</v>
      </c>
      <c r="C104" s="47">
        <v>4.7232684698099998</v>
      </c>
      <c r="D104" s="47">
        <v>5.7084016451000004</v>
      </c>
      <c r="E104" s="47">
        <v>5.7084016451000004</v>
      </c>
      <c r="F104" s="47">
        <v>5.6007436130999997</v>
      </c>
      <c r="G104" s="47">
        <v>5.6007436130999997</v>
      </c>
      <c r="H104" s="123"/>
      <c r="I104" s="123"/>
      <c r="J104" s="123"/>
    </row>
    <row r="105" spans="1:10" ht="14" outlineLevel="3">
      <c r="A105" s="163" t="s">
        <v>47</v>
      </c>
      <c r="B105" s="47">
        <v>0.48695035983000001</v>
      </c>
      <c r="C105" s="47">
        <v>0.50437800056000004</v>
      </c>
      <c r="D105" s="47">
        <v>0.52235207584999999</v>
      </c>
      <c r="E105" s="47">
        <v>0.34265838502000001</v>
      </c>
      <c r="F105" s="47">
        <v>0.32269234248000001</v>
      </c>
      <c r="G105" s="47">
        <v>0.33127520649999997</v>
      </c>
      <c r="H105" s="123"/>
      <c r="I105" s="123"/>
      <c r="J105" s="123"/>
    </row>
    <row r="106" spans="1:10" ht="14" outlineLevel="3">
      <c r="A106" s="163" t="s">
        <v>118</v>
      </c>
      <c r="B106" s="47">
        <v>24.550380000000001</v>
      </c>
      <c r="C106" s="47">
        <v>23.746717499999999</v>
      </c>
      <c r="D106" s="47">
        <v>24.135292499999998</v>
      </c>
      <c r="E106" s="47">
        <v>24.135292499999998</v>
      </c>
      <c r="F106" s="47">
        <v>24.135292499999998</v>
      </c>
      <c r="G106" s="47">
        <v>24.135292499999998</v>
      </c>
      <c r="H106" s="123"/>
      <c r="I106" s="123"/>
      <c r="J106" s="123"/>
    </row>
    <row r="107" spans="1:10" ht="14" outlineLevel="2">
      <c r="A107" s="28" t="s">
        <v>52</v>
      </c>
      <c r="B107" s="113">
        <f t="shared" ref="B107:G107" si="19">SUM(B$108:B$109)</f>
        <v>41.599254999999999</v>
      </c>
      <c r="C107" s="113">
        <f t="shared" si="19"/>
        <v>43.895447500000003</v>
      </c>
      <c r="D107" s="113">
        <f t="shared" si="19"/>
        <v>44.613722499999994</v>
      </c>
      <c r="E107" s="113">
        <f t="shared" si="19"/>
        <v>44.613722499999994</v>
      </c>
      <c r="F107" s="113">
        <f t="shared" si="19"/>
        <v>44.613722499999994</v>
      </c>
      <c r="G107" s="113">
        <f t="shared" si="19"/>
        <v>44.613722499999994</v>
      </c>
      <c r="H107" s="123"/>
      <c r="I107" s="123"/>
      <c r="J107" s="123"/>
    </row>
    <row r="108" spans="1:10" ht="14" outlineLevel="3">
      <c r="A108" s="163" t="s">
        <v>98</v>
      </c>
      <c r="B108" s="47">
        <v>19.094740000000002</v>
      </c>
      <c r="C108" s="47">
        <v>20.14873</v>
      </c>
      <c r="D108" s="47">
        <v>20.478429999999999</v>
      </c>
      <c r="E108" s="47">
        <v>20.478429999999999</v>
      </c>
      <c r="F108" s="47">
        <v>20.478429999999999</v>
      </c>
      <c r="G108" s="47">
        <v>20.478429999999999</v>
      </c>
      <c r="H108" s="123"/>
      <c r="I108" s="123"/>
      <c r="J108" s="123"/>
    </row>
    <row r="109" spans="1:10" ht="14" outlineLevel="3">
      <c r="A109" s="163" t="s">
        <v>96</v>
      </c>
      <c r="B109" s="47">
        <v>22.504515000000001</v>
      </c>
      <c r="C109" s="47">
        <v>23.746717499999999</v>
      </c>
      <c r="D109" s="47">
        <v>24.135292499999998</v>
      </c>
      <c r="E109" s="47">
        <v>24.135292499999998</v>
      </c>
      <c r="F109" s="47">
        <v>24.135292499999998</v>
      </c>
      <c r="G109" s="47">
        <v>24.135292499999998</v>
      </c>
      <c r="H109" s="123"/>
      <c r="I109" s="123"/>
      <c r="J109" s="123"/>
    </row>
    <row r="110" spans="1:10" ht="14" outlineLevel="2">
      <c r="A110" s="28" t="s">
        <v>176</v>
      </c>
      <c r="B110" s="113">
        <f t="shared" ref="B110:G110" si="20">SUM(B$111:B$111)</f>
        <v>3.1093790512499999</v>
      </c>
      <c r="C110" s="113">
        <f t="shared" si="20"/>
        <v>3.2626987896799999</v>
      </c>
      <c r="D110" s="113">
        <f t="shared" si="20"/>
        <v>3.34085742118</v>
      </c>
      <c r="E110" s="113">
        <f t="shared" si="20"/>
        <v>3.2937304380499999</v>
      </c>
      <c r="F110" s="113">
        <f t="shared" si="20"/>
        <v>3.2029611094099999</v>
      </c>
      <c r="G110" s="113">
        <f t="shared" si="20"/>
        <v>3.2158221635799999</v>
      </c>
      <c r="H110" s="123"/>
      <c r="I110" s="123"/>
      <c r="J110" s="123"/>
    </row>
    <row r="111" spans="1:10" ht="14" outlineLevel="3">
      <c r="A111" s="163" t="s">
        <v>146</v>
      </c>
      <c r="B111" s="47">
        <v>3.1093790512499999</v>
      </c>
      <c r="C111" s="47">
        <v>3.2626987896799999</v>
      </c>
      <c r="D111" s="47">
        <v>3.34085742118</v>
      </c>
      <c r="E111" s="47">
        <v>3.2937304380499999</v>
      </c>
      <c r="F111" s="47">
        <v>3.2029611094099999</v>
      </c>
      <c r="G111" s="47">
        <v>3.2158221635799999</v>
      </c>
      <c r="H111" s="123"/>
      <c r="I111" s="123"/>
      <c r="J111" s="123"/>
    </row>
    <row r="112" spans="1:10">
      <c r="B112" s="12"/>
      <c r="C112" s="12"/>
      <c r="D112" s="12"/>
      <c r="E112" s="12"/>
      <c r="F112" s="12"/>
      <c r="G112" s="12"/>
      <c r="H112" s="123"/>
      <c r="I112" s="123"/>
      <c r="J112" s="123"/>
    </row>
    <row r="113" spans="2:10">
      <c r="B113" s="12"/>
      <c r="C113" s="12"/>
      <c r="D113" s="12"/>
      <c r="E113" s="12"/>
      <c r="F113" s="12"/>
      <c r="G113" s="12"/>
      <c r="H113" s="123"/>
      <c r="I113" s="123"/>
      <c r="J113" s="123"/>
    </row>
    <row r="114" spans="2:10">
      <c r="B114" s="12"/>
      <c r="C114" s="12"/>
      <c r="D114" s="12"/>
      <c r="E114" s="12"/>
      <c r="F114" s="12"/>
      <c r="G114" s="12"/>
      <c r="H114" s="123"/>
      <c r="I114" s="123"/>
      <c r="J114" s="123"/>
    </row>
    <row r="115" spans="2:10">
      <c r="B115" s="12"/>
      <c r="C115" s="12"/>
      <c r="D115" s="12"/>
      <c r="E115" s="12"/>
      <c r="F115" s="12"/>
      <c r="G115" s="12"/>
      <c r="H115" s="123"/>
      <c r="I115" s="123"/>
      <c r="J115" s="123"/>
    </row>
    <row r="116" spans="2:10">
      <c r="B116" s="12"/>
      <c r="C116" s="12"/>
      <c r="D116" s="12"/>
      <c r="E116" s="12"/>
      <c r="F116" s="12"/>
      <c r="G116" s="12"/>
      <c r="H116" s="123"/>
      <c r="I116" s="123"/>
      <c r="J116" s="123"/>
    </row>
    <row r="117" spans="2:10">
      <c r="B117" s="12"/>
      <c r="C117" s="12"/>
      <c r="D117" s="12"/>
      <c r="E117" s="12"/>
      <c r="F117" s="12"/>
      <c r="G117" s="12"/>
      <c r="H117" s="123"/>
      <c r="I117" s="123"/>
      <c r="J117" s="123"/>
    </row>
    <row r="118" spans="2:10">
      <c r="B118" s="12"/>
      <c r="C118" s="12"/>
      <c r="D118" s="12"/>
      <c r="E118" s="12"/>
      <c r="F118" s="12"/>
      <c r="G118" s="12"/>
      <c r="H118" s="123"/>
      <c r="I118" s="123"/>
      <c r="J118" s="123"/>
    </row>
    <row r="119" spans="2:10">
      <c r="B119" s="12"/>
      <c r="C119" s="12"/>
      <c r="D119" s="12"/>
      <c r="E119" s="12"/>
      <c r="F119" s="12"/>
      <c r="G119" s="12"/>
      <c r="H119" s="123"/>
      <c r="I119" s="123"/>
      <c r="J119" s="123"/>
    </row>
    <row r="120" spans="2:10">
      <c r="B120" s="12"/>
      <c r="C120" s="12"/>
      <c r="D120" s="12"/>
      <c r="E120" s="12"/>
      <c r="F120" s="12"/>
      <c r="G120" s="12"/>
      <c r="H120" s="123"/>
      <c r="I120" s="123"/>
      <c r="J120" s="123"/>
    </row>
    <row r="121" spans="2:10">
      <c r="B121" s="12"/>
      <c r="C121" s="12"/>
      <c r="D121" s="12"/>
      <c r="E121" s="12"/>
      <c r="F121" s="12"/>
      <c r="G121" s="12"/>
      <c r="H121" s="123"/>
      <c r="I121" s="123"/>
      <c r="J121" s="123"/>
    </row>
    <row r="122" spans="2:10">
      <c r="B122" s="12"/>
      <c r="C122" s="12"/>
      <c r="D122" s="12"/>
      <c r="E122" s="12"/>
      <c r="F122" s="12"/>
      <c r="G122" s="12"/>
      <c r="H122" s="123"/>
      <c r="I122" s="123"/>
      <c r="J122" s="123"/>
    </row>
    <row r="123" spans="2:10">
      <c r="B123" s="12"/>
      <c r="C123" s="12"/>
      <c r="D123" s="12"/>
      <c r="E123" s="12"/>
      <c r="F123" s="12"/>
      <c r="G123" s="12"/>
      <c r="H123" s="123"/>
      <c r="I123" s="123"/>
      <c r="J123" s="123"/>
    </row>
    <row r="124" spans="2:10">
      <c r="B124" s="12"/>
      <c r="C124" s="12"/>
      <c r="D124" s="12"/>
      <c r="E124" s="12"/>
      <c r="F124" s="12"/>
      <c r="G124" s="12"/>
      <c r="H124" s="123"/>
      <c r="I124" s="123"/>
      <c r="J124" s="123"/>
    </row>
    <row r="125" spans="2:10">
      <c r="B125" s="12"/>
      <c r="C125" s="12"/>
      <c r="D125" s="12"/>
      <c r="E125" s="12"/>
      <c r="F125" s="12"/>
      <c r="G125" s="12"/>
      <c r="H125" s="123"/>
      <c r="I125" s="123"/>
      <c r="J125" s="123"/>
    </row>
    <row r="126" spans="2:10">
      <c r="B126" s="12"/>
      <c r="C126" s="12"/>
      <c r="D126" s="12"/>
      <c r="E126" s="12"/>
      <c r="F126" s="12"/>
      <c r="G126" s="12"/>
      <c r="H126" s="123"/>
      <c r="I126" s="123"/>
      <c r="J126" s="123"/>
    </row>
    <row r="127" spans="2:10">
      <c r="B127" s="12"/>
      <c r="C127" s="12"/>
      <c r="D127" s="12"/>
      <c r="E127" s="12"/>
      <c r="F127" s="12"/>
      <c r="G127" s="12"/>
      <c r="H127" s="123"/>
      <c r="I127" s="123"/>
      <c r="J127" s="123"/>
    </row>
    <row r="128" spans="2:10">
      <c r="B128" s="12"/>
      <c r="C128" s="12"/>
      <c r="D128" s="12"/>
      <c r="E128" s="12"/>
      <c r="F128" s="12"/>
      <c r="G128" s="12"/>
      <c r="H128" s="123"/>
      <c r="I128" s="123"/>
      <c r="J128" s="123"/>
    </row>
    <row r="129" spans="2:10">
      <c r="B129" s="12"/>
      <c r="C129" s="12"/>
      <c r="D129" s="12"/>
      <c r="E129" s="12"/>
      <c r="F129" s="12"/>
      <c r="G129" s="12"/>
      <c r="H129" s="123"/>
      <c r="I129" s="123"/>
      <c r="J129" s="123"/>
    </row>
    <row r="130" spans="2:10">
      <c r="B130" s="12"/>
      <c r="C130" s="12"/>
      <c r="D130" s="12"/>
      <c r="E130" s="12"/>
      <c r="F130" s="12"/>
      <c r="G130" s="12"/>
      <c r="H130" s="123"/>
      <c r="I130" s="123"/>
      <c r="J130" s="123"/>
    </row>
    <row r="131" spans="2:10">
      <c r="B131" s="12"/>
      <c r="C131" s="12"/>
      <c r="D131" s="12"/>
      <c r="E131" s="12"/>
      <c r="F131" s="12"/>
      <c r="G131" s="12"/>
      <c r="H131" s="123"/>
      <c r="I131" s="123"/>
      <c r="J131" s="123"/>
    </row>
    <row r="132" spans="2:10">
      <c r="B132" s="12"/>
      <c r="C132" s="12"/>
      <c r="D132" s="12"/>
      <c r="E132" s="12"/>
      <c r="F132" s="12"/>
      <c r="G132" s="12"/>
      <c r="H132" s="123"/>
      <c r="I132" s="123"/>
      <c r="J132" s="123"/>
    </row>
    <row r="133" spans="2:10">
      <c r="B133" s="12"/>
      <c r="C133" s="12"/>
      <c r="D133" s="12"/>
      <c r="E133" s="12"/>
      <c r="F133" s="12"/>
      <c r="G133" s="12"/>
      <c r="H133" s="123"/>
      <c r="I133" s="123"/>
      <c r="J133" s="123"/>
    </row>
    <row r="134" spans="2:10">
      <c r="B134" s="12"/>
      <c r="C134" s="12"/>
      <c r="D134" s="12"/>
      <c r="E134" s="12"/>
      <c r="F134" s="12"/>
      <c r="G134" s="12"/>
      <c r="H134" s="123"/>
      <c r="I134" s="123"/>
      <c r="J134" s="123"/>
    </row>
    <row r="135" spans="2:10">
      <c r="B135" s="12"/>
      <c r="C135" s="12"/>
      <c r="D135" s="12"/>
      <c r="E135" s="12"/>
      <c r="F135" s="12"/>
      <c r="G135" s="12"/>
      <c r="H135" s="123"/>
      <c r="I135" s="123"/>
      <c r="J135" s="123"/>
    </row>
    <row r="136" spans="2:10">
      <c r="B136" s="12"/>
      <c r="C136" s="12"/>
      <c r="D136" s="12"/>
      <c r="E136" s="12"/>
      <c r="F136" s="12"/>
      <c r="G136" s="12"/>
      <c r="H136" s="123"/>
      <c r="I136" s="123"/>
      <c r="J136" s="123"/>
    </row>
    <row r="137" spans="2:10">
      <c r="B137" s="12"/>
      <c r="C137" s="12"/>
      <c r="D137" s="12"/>
      <c r="E137" s="12"/>
      <c r="F137" s="12"/>
      <c r="G137" s="12"/>
      <c r="H137" s="123"/>
      <c r="I137" s="123"/>
      <c r="J137" s="123"/>
    </row>
    <row r="138" spans="2:10">
      <c r="B138" s="12"/>
      <c r="C138" s="12"/>
      <c r="D138" s="12"/>
      <c r="E138" s="12"/>
      <c r="F138" s="12"/>
      <c r="G138" s="12"/>
      <c r="H138" s="123"/>
      <c r="I138" s="123"/>
      <c r="J138" s="123"/>
    </row>
    <row r="139" spans="2:10">
      <c r="B139" s="12"/>
      <c r="C139" s="12"/>
      <c r="D139" s="12"/>
      <c r="E139" s="12"/>
      <c r="F139" s="12"/>
      <c r="G139" s="12"/>
      <c r="H139" s="123"/>
      <c r="I139" s="123"/>
      <c r="J139" s="123"/>
    </row>
    <row r="140" spans="2:10">
      <c r="B140" s="12"/>
      <c r="C140" s="12"/>
      <c r="D140" s="12"/>
      <c r="E140" s="12"/>
      <c r="F140" s="12"/>
      <c r="G140" s="12"/>
      <c r="H140" s="123"/>
      <c r="I140" s="123"/>
      <c r="J140" s="123"/>
    </row>
    <row r="141" spans="2:10">
      <c r="B141" s="12"/>
      <c r="C141" s="12"/>
      <c r="D141" s="12"/>
      <c r="E141" s="12"/>
      <c r="F141" s="12"/>
      <c r="G141" s="12"/>
      <c r="H141" s="123"/>
      <c r="I141" s="123"/>
      <c r="J141" s="123"/>
    </row>
    <row r="142" spans="2:10">
      <c r="B142" s="12"/>
      <c r="C142" s="12"/>
      <c r="D142" s="12"/>
      <c r="E142" s="12"/>
      <c r="F142" s="12"/>
      <c r="G142" s="12"/>
      <c r="H142" s="123"/>
      <c r="I142" s="123"/>
      <c r="J142" s="123"/>
    </row>
    <row r="143" spans="2:10">
      <c r="B143" s="12"/>
      <c r="C143" s="12"/>
      <c r="D143" s="12"/>
      <c r="E143" s="12"/>
      <c r="F143" s="12"/>
      <c r="G143" s="12"/>
      <c r="H143" s="123"/>
      <c r="I143" s="123"/>
      <c r="J143" s="123"/>
    </row>
    <row r="144" spans="2:10">
      <c r="B144" s="12"/>
      <c r="C144" s="12"/>
      <c r="D144" s="12"/>
      <c r="E144" s="12"/>
      <c r="F144" s="12"/>
      <c r="G144" s="12"/>
      <c r="H144" s="123"/>
      <c r="I144" s="123"/>
      <c r="J144" s="123"/>
    </row>
    <row r="145" spans="2:10">
      <c r="B145" s="12"/>
      <c r="C145" s="12"/>
      <c r="D145" s="12"/>
      <c r="E145" s="12"/>
      <c r="F145" s="12"/>
      <c r="G145" s="12"/>
      <c r="H145" s="123"/>
      <c r="I145" s="123"/>
      <c r="J145" s="123"/>
    </row>
    <row r="146" spans="2:10">
      <c r="B146" s="12"/>
      <c r="C146" s="12"/>
      <c r="D146" s="12"/>
      <c r="E146" s="12"/>
      <c r="F146" s="12"/>
      <c r="G146" s="12"/>
      <c r="H146" s="123"/>
      <c r="I146" s="123"/>
      <c r="J146" s="123"/>
    </row>
    <row r="147" spans="2:10">
      <c r="B147" s="12"/>
      <c r="C147" s="12"/>
      <c r="D147" s="12"/>
      <c r="E147" s="12"/>
      <c r="F147" s="12"/>
      <c r="G147" s="12"/>
      <c r="H147" s="123"/>
      <c r="I147" s="123"/>
      <c r="J147" s="123"/>
    </row>
    <row r="148" spans="2:10">
      <c r="B148" s="12"/>
      <c r="C148" s="12"/>
      <c r="D148" s="12"/>
      <c r="E148" s="12"/>
      <c r="F148" s="12"/>
      <c r="G148" s="12"/>
      <c r="H148" s="123"/>
      <c r="I148" s="123"/>
      <c r="J148" s="123"/>
    </row>
    <row r="149" spans="2:10">
      <c r="B149" s="12"/>
      <c r="C149" s="12"/>
      <c r="D149" s="12"/>
      <c r="E149" s="12"/>
      <c r="F149" s="12"/>
      <c r="G149" s="12"/>
      <c r="H149" s="123"/>
      <c r="I149" s="123"/>
      <c r="J149" s="123"/>
    </row>
    <row r="150" spans="2:10">
      <c r="B150" s="12"/>
      <c r="C150" s="12"/>
      <c r="D150" s="12"/>
      <c r="E150" s="12"/>
      <c r="F150" s="12"/>
      <c r="G150" s="12"/>
      <c r="H150" s="123"/>
      <c r="I150" s="123"/>
      <c r="J150" s="123"/>
    </row>
    <row r="151" spans="2:10">
      <c r="B151" s="12"/>
      <c r="C151" s="12"/>
      <c r="D151" s="12"/>
      <c r="E151" s="12"/>
      <c r="F151" s="12"/>
      <c r="G151" s="12"/>
      <c r="H151" s="123"/>
      <c r="I151" s="123"/>
      <c r="J151" s="123"/>
    </row>
    <row r="152" spans="2:10">
      <c r="B152" s="12"/>
      <c r="C152" s="12"/>
      <c r="D152" s="12"/>
      <c r="E152" s="12"/>
      <c r="F152" s="12"/>
      <c r="G152" s="12"/>
      <c r="H152" s="123"/>
      <c r="I152" s="123"/>
      <c r="J152" s="123"/>
    </row>
    <row r="153" spans="2:10">
      <c r="B153" s="12"/>
      <c r="C153" s="12"/>
      <c r="D153" s="12"/>
      <c r="E153" s="12"/>
      <c r="F153" s="12"/>
      <c r="G153" s="12"/>
      <c r="H153" s="123"/>
      <c r="I153" s="123"/>
      <c r="J153" s="123"/>
    </row>
    <row r="154" spans="2:10">
      <c r="B154" s="12"/>
      <c r="C154" s="12"/>
      <c r="D154" s="12"/>
      <c r="E154" s="12"/>
      <c r="F154" s="12"/>
      <c r="G154" s="12"/>
      <c r="H154" s="123"/>
      <c r="I154" s="123"/>
      <c r="J154" s="123"/>
    </row>
    <row r="155" spans="2:10">
      <c r="B155" s="12"/>
      <c r="C155" s="12"/>
      <c r="D155" s="12"/>
      <c r="E155" s="12"/>
      <c r="F155" s="12"/>
      <c r="G155" s="12"/>
      <c r="H155" s="123"/>
      <c r="I155" s="123"/>
      <c r="J155" s="123"/>
    </row>
    <row r="156" spans="2:10">
      <c r="B156" s="12"/>
      <c r="C156" s="12"/>
      <c r="D156" s="12"/>
      <c r="E156" s="12"/>
      <c r="F156" s="12"/>
      <c r="G156" s="12"/>
      <c r="H156" s="123"/>
      <c r="I156" s="123"/>
      <c r="J156" s="123"/>
    </row>
    <row r="157" spans="2:10">
      <c r="B157" s="12"/>
      <c r="C157" s="12"/>
      <c r="D157" s="12"/>
      <c r="E157" s="12"/>
      <c r="F157" s="12"/>
      <c r="G157" s="12"/>
      <c r="H157" s="123"/>
      <c r="I157" s="123"/>
      <c r="J157" s="123"/>
    </row>
    <row r="158" spans="2:10">
      <c r="B158" s="12"/>
      <c r="C158" s="12"/>
      <c r="D158" s="12"/>
      <c r="E158" s="12"/>
      <c r="F158" s="12"/>
      <c r="G158" s="12"/>
      <c r="H158" s="123"/>
      <c r="I158" s="123"/>
      <c r="J158" s="123"/>
    </row>
    <row r="159" spans="2:10">
      <c r="B159" s="12"/>
      <c r="C159" s="12"/>
      <c r="D159" s="12"/>
      <c r="E159" s="12"/>
      <c r="F159" s="12"/>
      <c r="G159" s="12"/>
      <c r="H159" s="123"/>
      <c r="I159" s="123"/>
      <c r="J159" s="123"/>
    </row>
    <row r="160" spans="2:10">
      <c r="B160" s="12"/>
      <c r="C160" s="12"/>
      <c r="D160" s="12"/>
      <c r="E160" s="12"/>
      <c r="F160" s="12"/>
      <c r="G160" s="12"/>
      <c r="H160" s="123"/>
      <c r="I160" s="123"/>
      <c r="J160" s="123"/>
    </row>
    <row r="161" spans="2:10">
      <c r="B161" s="12"/>
      <c r="C161" s="12"/>
      <c r="D161" s="12"/>
      <c r="E161" s="12"/>
      <c r="F161" s="12"/>
      <c r="G161" s="12"/>
      <c r="H161" s="123"/>
      <c r="I161" s="123"/>
      <c r="J161" s="123"/>
    </row>
    <row r="162" spans="2:10">
      <c r="B162" s="12"/>
      <c r="C162" s="12"/>
      <c r="D162" s="12"/>
      <c r="E162" s="12"/>
      <c r="F162" s="12"/>
      <c r="G162" s="12"/>
      <c r="H162" s="123"/>
      <c r="I162" s="123"/>
      <c r="J162" s="123"/>
    </row>
    <row r="163" spans="2:10">
      <c r="B163" s="12"/>
      <c r="C163" s="12"/>
      <c r="D163" s="12"/>
      <c r="E163" s="12"/>
      <c r="F163" s="12"/>
      <c r="G163" s="12"/>
      <c r="H163" s="123"/>
      <c r="I163" s="123"/>
      <c r="J163" s="123"/>
    </row>
    <row r="164" spans="2:10">
      <c r="B164" s="12"/>
      <c r="C164" s="12"/>
      <c r="D164" s="12"/>
      <c r="E164" s="12"/>
      <c r="F164" s="12"/>
      <c r="G164" s="12"/>
      <c r="H164" s="123"/>
      <c r="I164" s="123"/>
      <c r="J164" s="123"/>
    </row>
    <row r="165" spans="2:10">
      <c r="B165" s="12"/>
      <c r="C165" s="12"/>
      <c r="D165" s="12"/>
      <c r="E165" s="12"/>
      <c r="F165" s="12"/>
      <c r="G165" s="12"/>
      <c r="H165" s="123"/>
      <c r="I165" s="123"/>
      <c r="J165" s="123"/>
    </row>
    <row r="166" spans="2:10">
      <c r="B166" s="12"/>
      <c r="C166" s="12"/>
      <c r="D166" s="12"/>
      <c r="E166" s="12"/>
      <c r="F166" s="12"/>
      <c r="G166" s="12"/>
      <c r="H166" s="123"/>
      <c r="I166" s="123"/>
      <c r="J166" s="123"/>
    </row>
    <row r="167" spans="2:10">
      <c r="B167" s="12"/>
      <c r="C167" s="12"/>
      <c r="D167" s="12"/>
      <c r="E167" s="12"/>
      <c r="F167" s="12"/>
      <c r="G167" s="12"/>
      <c r="H167" s="123"/>
      <c r="I167" s="123"/>
      <c r="J167" s="123"/>
    </row>
    <row r="168" spans="2:10">
      <c r="B168" s="12"/>
      <c r="C168" s="12"/>
      <c r="D168" s="12"/>
      <c r="E168" s="12"/>
      <c r="F168" s="12"/>
      <c r="G168" s="12"/>
      <c r="H168" s="123"/>
      <c r="I168" s="123"/>
      <c r="J168" s="123"/>
    </row>
    <row r="169" spans="2:10">
      <c r="B169" s="12"/>
      <c r="C169" s="12"/>
      <c r="D169" s="12"/>
      <c r="E169" s="12"/>
      <c r="F169" s="12"/>
      <c r="G169" s="12"/>
      <c r="H169" s="123"/>
      <c r="I169" s="123"/>
      <c r="J169" s="123"/>
    </row>
    <row r="170" spans="2:10">
      <c r="B170" s="12"/>
      <c r="C170" s="12"/>
      <c r="D170" s="12"/>
      <c r="E170" s="12"/>
      <c r="F170" s="12"/>
      <c r="G170" s="12"/>
      <c r="H170" s="123"/>
      <c r="I170" s="123"/>
      <c r="J170" s="123"/>
    </row>
    <row r="171" spans="2:10">
      <c r="B171" s="12"/>
      <c r="C171" s="12"/>
      <c r="D171" s="12"/>
      <c r="E171" s="12"/>
      <c r="F171" s="12"/>
      <c r="G171" s="12"/>
      <c r="H171" s="123"/>
      <c r="I171" s="123"/>
      <c r="J171" s="123"/>
    </row>
    <row r="172" spans="2:10">
      <c r="B172" s="12"/>
      <c r="C172" s="12"/>
      <c r="D172" s="12"/>
      <c r="E172" s="12"/>
      <c r="F172" s="12"/>
      <c r="G172" s="12"/>
      <c r="H172" s="123"/>
      <c r="I172" s="123"/>
      <c r="J172" s="123"/>
    </row>
    <row r="173" spans="2:10">
      <c r="B173" s="12"/>
      <c r="C173" s="12"/>
      <c r="D173" s="12"/>
      <c r="E173" s="12"/>
      <c r="F173" s="12"/>
      <c r="G173" s="12"/>
      <c r="H173" s="123"/>
      <c r="I173" s="123"/>
      <c r="J173" s="123"/>
    </row>
    <row r="174" spans="2:10">
      <c r="B174" s="12"/>
      <c r="C174" s="12"/>
      <c r="D174" s="12"/>
      <c r="E174" s="12"/>
      <c r="F174" s="12"/>
      <c r="G174" s="12"/>
      <c r="H174" s="123"/>
      <c r="I174" s="123"/>
      <c r="J174" s="123"/>
    </row>
    <row r="175" spans="2:10">
      <c r="B175" s="12"/>
      <c r="C175" s="12"/>
      <c r="D175" s="12"/>
      <c r="E175" s="12"/>
      <c r="F175" s="12"/>
      <c r="G175" s="12"/>
      <c r="H175" s="123"/>
      <c r="I175" s="123"/>
      <c r="J175" s="123"/>
    </row>
    <row r="176" spans="2:10">
      <c r="B176" s="12"/>
      <c r="C176" s="12"/>
      <c r="D176" s="12"/>
      <c r="E176" s="12"/>
      <c r="F176" s="12"/>
      <c r="G176" s="12"/>
      <c r="H176" s="123"/>
      <c r="I176" s="123"/>
      <c r="J176" s="123"/>
    </row>
    <row r="177" spans="2:10">
      <c r="B177" s="12"/>
      <c r="C177" s="12"/>
      <c r="D177" s="12"/>
      <c r="E177" s="12"/>
      <c r="F177" s="12"/>
      <c r="G177" s="12"/>
      <c r="H177" s="123"/>
      <c r="I177" s="123"/>
      <c r="J177" s="123"/>
    </row>
    <row r="178" spans="2:10">
      <c r="B178" s="12"/>
      <c r="C178" s="12"/>
      <c r="D178" s="12"/>
      <c r="E178" s="12"/>
      <c r="F178" s="12"/>
      <c r="G178" s="12"/>
      <c r="H178" s="123"/>
      <c r="I178" s="123"/>
      <c r="J178" s="123"/>
    </row>
    <row r="179" spans="2:10">
      <c r="B179" s="12"/>
      <c r="C179" s="12"/>
      <c r="D179" s="12"/>
      <c r="E179" s="12"/>
      <c r="F179" s="12"/>
      <c r="G179" s="12"/>
      <c r="H179" s="123"/>
      <c r="I179" s="123"/>
      <c r="J179" s="123"/>
    </row>
    <row r="180" spans="2:10">
      <c r="B180" s="12"/>
      <c r="C180" s="12"/>
      <c r="D180" s="12"/>
      <c r="E180" s="12"/>
      <c r="F180" s="12"/>
      <c r="G180" s="12"/>
      <c r="H180" s="123"/>
      <c r="I180" s="123"/>
      <c r="J180" s="12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36">
    <tabColor indexed="48"/>
    <outlinePr applyStyles="1" summaryBelow="0"/>
    <pageSetUpPr fitToPage="1"/>
  </sheetPr>
  <dimension ref="A2:S245"/>
  <sheetViews>
    <sheetView workbookViewId="0">
      <selection activeCell="A2" sqref="A2:D2"/>
    </sheetView>
  </sheetViews>
  <sheetFormatPr baseColWidth="10" defaultColWidth="9.1640625" defaultRowHeight="14"/>
  <cols>
    <col min="1" max="1" width="66" style="8" bestFit="1" customWidth="1"/>
    <col min="2" max="2" width="18" style="127" customWidth="1"/>
    <col min="3" max="3" width="17.5" style="127" customWidth="1"/>
    <col min="4" max="4" width="11.5" style="124" bestFit="1" customWidth="1"/>
    <col min="5" max="16384" width="9.1640625" style="8"/>
  </cols>
  <sheetData>
    <row r="2" spans="1:19" ht="19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31.05.2022</v>
      </c>
      <c r="B2" s="3"/>
      <c r="C2" s="3"/>
      <c r="D2" s="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 ht="19">
      <c r="A3" s="1" t="str">
        <f>IF(REPORT_LANG="UKR","(за видами відсоткових ставок)","by interest rate types")</f>
        <v>(за видами відсоткових ставок)</v>
      </c>
      <c r="B3" s="1"/>
      <c r="C3" s="1"/>
      <c r="D3" s="1"/>
    </row>
    <row r="4" spans="1:19">
      <c r="B4" s="116"/>
      <c r="C4" s="116"/>
      <c r="D4" s="111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</row>
    <row r="5" spans="1:19" s="165" customFormat="1">
      <c r="B5" s="46"/>
      <c r="C5" s="46"/>
      <c r="D5" s="165" t="str">
        <f>VALVAL</f>
        <v>млрд. одиниць</v>
      </c>
    </row>
    <row r="6" spans="1:19" s="13" customFormat="1">
      <c r="A6" s="142"/>
      <c r="B6" s="89" t="str">
        <f>IF(REPORT_LANG="UKR","дол.США","USD")</f>
        <v>дол.США</v>
      </c>
      <c r="C6" s="89" t="str">
        <f>IF(REPORT_LANG="UKR","грн.","UAH")</f>
        <v>грн.</v>
      </c>
      <c r="D6" s="69" t="s">
        <v>189</v>
      </c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</row>
    <row r="7" spans="1:19" s="112" customFormat="1" ht="16">
      <c r="A7" s="97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60">
        <f>SUM(B8:B19)</f>
        <v>101.43561780232</v>
      </c>
      <c r="C7" s="60">
        <f>SUM(C8:C19)</f>
        <v>2967.4888552520501</v>
      </c>
      <c r="D7" s="9">
        <f>SUM(D8:D19)</f>
        <v>1</v>
      </c>
    </row>
    <row r="8" spans="1:19" s="73" customFormat="1">
      <c r="A8" s="101" t="s">
        <v>213</v>
      </c>
      <c r="B8" s="225">
        <v>0.10567899511999999</v>
      </c>
      <c r="C8" s="225">
        <v>3.09162843436</v>
      </c>
      <c r="D8" s="220">
        <v>1.042E-3</v>
      </c>
    </row>
    <row r="9" spans="1:19" s="73" customFormat="1">
      <c r="A9" s="101" t="s">
        <v>161</v>
      </c>
      <c r="B9" s="225">
        <v>10.03514672963</v>
      </c>
      <c r="C9" s="225">
        <v>293.57721406011001</v>
      </c>
      <c r="D9" s="220">
        <v>9.8931000000000005E-2</v>
      </c>
    </row>
    <row r="10" spans="1:19" s="73" customFormat="1">
      <c r="A10" s="101" t="s">
        <v>180</v>
      </c>
      <c r="B10" s="225">
        <v>4.962345966</v>
      </c>
      <c r="C10" s="225">
        <v>145.172935</v>
      </c>
      <c r="D10" s="220">
        <v>4.8920999999999999E-2</v>
      </c>
    </row>
    <row r="11" spans="1:19">
      <c r="A11" s="31" t="s">
        <v>219</v>
      </c>
      <c r="B11" s="47">
        <v>1.3758676625099999</v>
      </c>
      <c r="C11" s="47">
        <v>40.25087088067</v>
      </c>
      <c r="D11" s="25">
        <v>1.3564E-2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>
      <c r="A12" s="31" t="s">
        <v>115</v>
      </c>
      <c r="B12" s="47">
        <v>14.482170270079999</v>
      </c>
      <c r="C12" s="47">
        <v>423.67444303410002</v>
      </c>
      <c r="D12" s="25">
        <v>0.14277200000000001</v>
      </c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>
      <c r="A13" s="31" t="s">
        <v>94</v>
      </c>
      <c r="B13" s="47">
        <v>0.37349109593000002</v>
      </c>
      <c r="C13" s="47">
        <v>10.92644466232</v>
      </c>
      <c r="D13" s="25">
        <v>3.6819999999999999E-3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>
      <c r="A14" s="31" t="s">
        <v>157</v>
      </c>
      <c r="B14" s="47">
        <v>70.100917083050007</v>
      </c>
      <c r="C14" s="47">
        <v>2050.79531918049</v>
      </c>
      <c r="D14" s="25">
        <v>0.69108800000000004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>
      <c r="B15" s="116"/>
      <c r="C15" s="116"/>
      <c r="D15" s="111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>
      <c r="B16" s="116"/>
      <c r="C16" s="116"/>
      <c r="D16" s="111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2:17">
      <c r="B17" s="116"/>
      <c r="C17" s="116"/>
      <c r="D17" s="111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2:17">
      <c r="B18" s="116"/>
      <c r="C18" s="116"/>
      <c r="D18" s="111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2:17">
      <c r="B19" s="116"/>
      <c r="C19" s="116"/>
      <c r="D19" s="111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2:17">
      <c r="B20" s="116"/>
      <c r="C20" s="116"/>
      <c r="D20" s="111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2:17">
      <c r="B21" s="116"/>
      <c r="C21" s="116"/>
      <c r="D21" s="111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2:17">
      <c r="B22" s="116"/>
      <c r="C22" s="116"/>
      <c r="D22" s="111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2:17">
      <c r="B23" s="116"/>
      <c r="C23" s="116"/>
      <c r="D23" s="111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2:17">
      <c r="B24" s="116"/>
      <c r="C24" s="116"/>
      <c r="D24" s="111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2:17">
      <c r="B25" s="116"/>
      <c r="C25" s="116"/>
      <c r="D25" s="111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2:17">
      <c r="B26" s="116"/>
      <c r="C26" s="116"/>
      <c r="D26" s="111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2:17">
      <c r="B27" s="116"/>
      <c r="C27" s="116"/>
      <c r="D27" s="111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2:17">
      <c r="B28" s="116"/>
      <c r="C28" s="116"/>
      <c r="D28" s="111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2:17">
      <c r="B29" s="116"/>
      <c r="C29" s="116"/>
      <c r="D29" s="111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2:17">
      <c r="B30" s="116"/>
      <c r="C30" s="116"/>
      <c r="D30" s="111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2:17">
      <c r="B31" s="116"/>
      <c r="C31" s="116"/>
      <c r="D31" s="111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2:17">
      <c r="B32" s="116"/>
      <c r="C32" s="116"/>
      <c r="D32" s="111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116"/>
      <c r="C33" s="116"/>
      <c r="D33" s="111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116"/>
      <c r="C34" s="116"/>
      <c r="D34" s="111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116"/>
      <c r="C35" s="116"/>
      <c r="D35" s="111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116"/>
      <c r="C36" s="116"/>
      <c r="D36" s="111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116"/>
      <c r="C37" s="116"/>
      <c r="D37" s="111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116"/>
      <c r="C38" s="116"/>
      <c r="D38" s="111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116"/>
      <c r="C39" s="116"/>
      <c r="D39" s="111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116"/>
      <c r="C40" s="116"/>
      <c r="D40" s="111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116"/>
      <c r="C41" s="116"/>
      <c r="D41" s="111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116"/>
      <c r="C42" s="116"/>
      <c r="D42" s="111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116"/>
      <c r="C43" s="116"/>
      <c r="D43" s="111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116"/>
      <c r="C44" s="116"/>
      <c r="D44" s="111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116"/>
      <c r="C45" s="116"/>
      <c r="D45" s="111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116"/>
      <c r="C46" s="116"/>
      <c r="D46" s="111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116"/>
      <c r="C47" s="116"/>
      <c r="D47" s="111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116"/>
      <c r="C48" s="116"/>
      <c r="D48" s="111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116"/>
      <c r="C49" s="116"/>
      <c r="D49" s="111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116"/>
      <c r="C50" s="116"/>
      <c r="D50" s="111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116"/>
      <c r="C51" s="116"/>
      <c r="D51" s="111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116"/>
      <c r="C52" s="116"/>
      <c r="D52" s="111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116"/>
      <c r="C53" s="116"/>
      <c r="D53" s="111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116"/>
      <c r="C54" s="116"/>
      <c r="D54" s="111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116"/>
      <c r="C55" s="116"/>
      <c r="D55" s="11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116"/>
      <c r="C56" s="116"/>
      <c r="D56" s="111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116"/>
      <c r="C57" s="116"/>
      <c r="D57" s="111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116"/>
      <c r="C58" s="116"/>
      <c r="D58" s="111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116"/>
      <c r="C59" s="116"/>
      <c r="D59" s="111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116"/>
      <c r="C60" s="116"/>
      <c r="D60" s="111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116"/>
      <c r="C61" s="116"/>
      <c r="D61" s="111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116"/>
      <c r="C62" s="116"/>
      <c r="D62" s="111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116"/>
      <c r="C63" s="116"/>
      <c r="D63" s="111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116"/>
      <c r="C64" s="116"/>
      <c r="D64" s="111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116"/>
      <c r="C65" s="116"/>
      <c r="D65" s="111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116"/>
      <c r="C66" s="116"/>
      <c r="D66" s="111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116"/>
      <c r="C67" s="116"/>
      <c r="D67" s="111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116"/>
      <c r="C68" s="116"/>
      <c r="D68" s="111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116"/>
      <c r="C69" s="116"/>
      <c r="D69" s="111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116"/>
      <c r="C70" s="116"/>
      <c r="D70" s="111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116"/>
      <c r="C71" s="116"/>
      <c r="D71" s="111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116"/>
      <c r="C72" s="116"/>
      <c r="D72" s="111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116"/>
      <c r="C73" s="116"/>
      <c r="D73" s="111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116"/>
      <c r="C74" s="116"/>
      <c r="D74" s="111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116"/>
      <c r="C75" s="116"/>
      <c r="D75" s="111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116"/>
      <c r="C76" s="116"/>
      <c r="D76" s="111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116"/>
      <c r="C77" s="116"/>
      <c r="D77" s="111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116"/>
      <c r="C78" s="116"/>
      <c r="D78" s="111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116"/>
      <c r="C79" s="116"/>
      <c r="D79" s="111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116"/>
      <c r="C80" s="116"/>
      <c r="D80" s="111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116"/>
      <c r="C81" s="116"/>
      <c r="D81" s="111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116"/>
      <c r="C82" s="116"/>
      <c r="D82" s="111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116"/>
      <c r="C83" s="116"/>
      <c r="D83" s="111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116"/>
      <c r="C84" s="116"/>
      <c r="D84" s="111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116"/>
      <c r="C85" s="116"/>
      <c r="D85" s="111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116"/>
      <c r="C86" s="116"/>
      <c r="D86" s="111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116"/>
      <c r="C87" s="116"/>
      <c r="D87" s="111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116"/>
      <c r="C88" s="116"/>
      <c r="D88" s="111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116"/>
      <c r="C89" s="116"/>
      <c r="D89" s="111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116"/>
      <c r="C90" s="116"/>
      <c r="D90" s="111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116"/>
      <c r="C91" s="116"/>
      <c r="D91" s="111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116"/>
      <c r="C92" s="116"/>
      <c r="D92" s="111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116"/>
      <c r="C93" s="116"/>
      <c r="D93" s="111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116"/>
      <c r="C94" s="116"/>
      <c r="D94" s="111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116"/>
      <c r="C95" s="116"/>
      <c r="D95" s="111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116"/>
      <c r="C96" s="116"/>
      <c r="D96" s="111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116"/>
      <c r="C97" s="116"/>
      <c r="D97" s="111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116"/>
      <c r="C98" s="116"/>
      <c r="D98" s="111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116"/>
      <c r="C99" s="116"/>
      <c r="D99" s="111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116"/>
      <c r="C100" s="116"/>
      <c r="D100" s="111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116"/>
      <c r="C101" s="116"/>
      <c r="D101" s="111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116"/>
      <c r="C102" s="116"/>
      <c r="D102" s="111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116"/>
      <c r="C103" s="116"/>
      <c r="D103" s="111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116"/>
      <c r="C104" s="116"/>
      <c r="D104" s="111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116"/>
      <c r="C105" s="116"/>
      <c r="D105" s="111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116"/>
      <c r="C106" s="116"/>
      <c r="D106" s="111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116"/>
      <c r="C107" s="116"/>
      <c r="D107" s="111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116"/>
      <c r="C108" s="116"/>
      <c r="D108" s="111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116"/>
      <c r="C109" s="116"/>
      <c r="D109" s="111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116"/>
      <c r="C110" s="116"/>
      <c r="D110" s="111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116"/>
      <c r="C111" s="116"/>
      <c r="D111" s="111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116"/>
      <c r="C112" s="116"/>
      <c r="D112" s="111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116"/>
      <c r="C184" s="116"/>
      <c r="D184" s="111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116"/>
      <c r="C185" s="116"/>
      <c r="D185" s="111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116"/>
      <c r="C186" s="116"/>
      <c r="D186" s="111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116"/>
      <c r="C187" s="116"/>
      <c r="D187" s="111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116"/>
      <c r="C188" s="116"/>
      <c r="D188" s="111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116"/>
      <c r="C189" s="116"/>
      <c r="D189" s="111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116"/>
      <c r="C190" s="116"/>
      <c r="D190" s="111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116"/>
      <c r="C191" s="116"/>
      <c r="D191" s="111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116"/>
      <c r="C192" s="116"/>
      <c r="D192" s="111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116"/>
      <c r="C193" s="116"/>
      <c r="D193" s="111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116"/>
      <c r="C194" s="116"/>
      <c r="D194" s="111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116"/>
      <c r="C195" s="116"/>
      <c r="D195" s="111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116"/>
      <c r="C196" s="116"/>
      <c r="D196" s="111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116"/>
      <c r="C197" s="116"/>
      <c r="D197" s="111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116"/>
      <c r="C198" s="116"/>
      <c r="D198" s="111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116"/>
      <c r="C199" s="116"/>
      <c r="D199" s="111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116"/>
      <c r="C200" s="116"/>
      <c r="D200" s="111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116"/>
      <c r="C201" s="116"/>
      <c r="D201" s="111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116"/>
      <c r="C202" s="116"/>
      <c r="D202" s="111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116"/>
      <c r="C203" s="116"/>
      <c r="D203" s="111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116"/>
      <c r="C204" s="116"/>
      <c r="D204" s="111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116"/>
      <c r="C205" s="116"/>
      <c r="D205" s="111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116"/>
      <c r="C206" s="116"/>
      <c r="D206" s="111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116"/>
      <c r="C207" s="116"/>
      <c r="D207" s="111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116"/>
      <c r="C208" s="116"/>
      <c r="D208" s="111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116"/>
      <c r="C209" s="116"/>
      <c r="D209" s="111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116"/>
      <c r="C210" s="116"/>
      <c r="D210" s="111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116"/>
      <c r="C211" s="116"/>
      <c r="D211" s="111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116"/>
      <c r="C212" s="116"/>
      <c r="D212" s="111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116"/>
      <c r="C213" s="116"/>
      <c r="D213" s="111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116"/>
      <c r="C214" s="116"/>
      <c r="D214" s="111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116"/>
      <c r="C215" s="116"/>
      <c r="D215" s="111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116"/>
      <c r="C216" s="116"/>
      <c r="D216" s="111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116"/>
      <c r="C217" s="116"/>
      <c r="D217" s="111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116"/>
      <c r="C218" s="116"/>
      <c r="D218" s="111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116"/>
      <c r="C219" s="116"/>
      <c r="D219" s="111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116"/>
      <c r="C220" s="116"/>
      <c r="D220" s="111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116"/>
      <c r="C221" s="116"/>
      <c r="D221" s="111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116"/>
      <c r="C222" s="116"/>
      <c r="D222" s="111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116"/>
      <c r="C223" s="116"/>
      <c r="D223" s="111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116"/>
      <c r="C224" s="116"/>
      <c r="D224" s="111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116"/>
      <c r="C225" s="116"/>
      <c r="D225" s="111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116"/>
      <c r="C226" s="116"/>
      <c r="D226" s="111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116"/>
      <c r="C227" s="116"/>
      <c r="D227" s="111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116"/>
      <c r="C228" s="116"/>
      <c r="D228" s="111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116"/>
      <c r="C229" s="116"/>
      <c r="D229" s="111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116"/>
      <c r="C230" s="116"/>
      <c r="D230" s="111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116"/>
      <c r="C231" s="116"/>
      <c r="D231" s="111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116"/>
      <c r="C232" s="116"/>
      <c r="D232" s="111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116"/>
      <c r="C233" s="116"/>
      <c r="D233" s="111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116"/>
      <c r="C234" s="116"/>
      <c r="D234" s="111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116"/>
      <c r="C235" s="116"/>
      <c r="D235" s="111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116"/>
      <c r="C236" s="116"/>
      <c r="D236" s="111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116"/>
      <c r="C237" s="116"/>
      <c r="D237" s="111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116"/>
      <c r="C238" s="116"/>
      <c r="D238" s="111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116"/>
      <c r="C239" s="116"/>
      <c r="D239" s="111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116"/>
      <c r="C240" s="116"/>
      <c r="D240" s="111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116"/>
      <c r="C241" s="116"/>
      <c r="D241" s="111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116"/>
      <c r="C242" s="116"/>
      <c r="D242" s="111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116"/>
      <c r="C243" s="116"/>
      <c r="D243" s="111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116"/>
      <c r="C244" s="116"/>
      <c r="D244" s="111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116"/>
      <c r="C245" s="116"/>
      <c r="D245" s="111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baseColWidth="10" defaultColWidth="9.1640625" defaultRowHeight="14" outlineLevelRow="1"/>
  <cols>
    <col min="1" max="1" width="66" style="8" bestFit="1" customWidth="1"/>
    <col min="2" max="2" width="17.6640625" style="127" customWidth="1"/>
    <col min="3" max="3" width="17.83203125" style="127" customWidth="1"/>
    <col min="4" max="4" width="11.5" style="124" bestFit="1" customWidth="1"/>
    <col min="5" max="16384" width="9.1640625" style="8"/>
  </cols>
  <sheetData>
    <row r="2" spans="1:19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31.05.2022</v>
      </c>
      <c r="B2" s="3"/>
      <c r="C2" s="3"/>
      <c r="D2" s="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 ht="19">
      <c r="A3" s="1" t="s">
        <v>86</v>
      </c>
      <c r="B3" s="1"/>
      <c r="C3" s="1"/>
      <c r="D3" s="1"/>
    </row>
    <row r="4" spans="1:19">
      <c r="B4" s="116"/>
      <c r="C4" s="116"/>
      <c r="D4" s="111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</row>
    <row r="5" spans="1:19" s="165" customFormat="1">
      <c r="A5" s="128"/>
      <c r="B5" s="46"/>
      <c r="C5" s="46"/>
      <c r="D5" s="165" t="str">
        <f>VALVAL</f>
        <v>млрд. одиниць</v>
      </c>
    </row>
    <row r="6" spans="1:19" s="213" customFormat="1">
      <c r="A6" s="237"/>
      <c r="B6" s="91" t="s">
        <v>167</v>
      </c>
      <c r="C6" s="91" t="s">
        <v>170</v>
      </c>
      <c r="D6" s="69" t="s">
        <v>189</v>
      </c>
    </row>
    <row r="7" spans="1:19" s="56" customFormat="1" ht="16">
      <c r="A7" s="52" t="s">
        <v>151</v>
      </c>
      <c r="B7" s="60">
        <f>SUM(B8:B18)</f>
        <v>101.43561780232</v>
      </c>
      <c r="C7" s="60">
        <f>SUM(C8:C18)</f>
        <v>2967.4888552520501</v>
      </c>
      <c r="D7" s="9">
        <f>SUM(D8:D18)</f>
        <v>1</v>
      </c>
    </row>
    <row r="8" spans="1:19" s="27" customFormat="1">
      <c r="A8" s="182" t="s">
        <v>213</v>
      </c>
      <c r="B8" s="94">
        <v>0.10567899511999999</v>
      </c>
      <c r="C8" s="94">
        <v>3.09162843436</v>
      </c>
      <c r="D8" s="70">
        <v>1.042E-3</v>
      </c>
    </row>
    <row r="9" spans="1:19" s="27" customFormat="1">
      <c r="A9" s="182" t="s">
        <v>161</v>
      </c>
      <c r="B9" s="94">
        <v>10.03514672963</v>
      </c>
      <c r="C9" s="94">
        <v>293.57721406011001</v>
      </c>
      <c r="D9" s="70">
        <v>9.8931000000000005E-2</v>
      </c>
    </row>
    <row r="10" spans="1:19" s="27" customFormat="1">
      <c r="A10" s="182" t="s">
        <v>180</v>
      </c>
      <c r="B10" s="94">
        <v>4.962345966</v>
      </c>
      <c r="C10" s="94">
        <v>145.172935</v>
      </c>
      <c r="D10" s="70">
        <v>4.8920999999999999E-2</v>
      </c>
    </row>
    <row r="11" spans="1:19">
      <c r="A11" s="31" t="s">
        <v>219</v>
      </c>
      <c r="B11" s="47">
        <v>1.3758676625099999</v>
      </c>
      <c r="C11" s="47">
        <v>40.25087088067</v>
      </c>
      <c r="D11" s="25">
        <v>1.3564E-2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>
      <c r="A12" s="31" t="s">
        <v>115</v>
      </c>
      <c r="B12" s="47">
        <v>14.482170270079999</v>
      </c>
      <c r="C12" s="47">
        <v>423.67444303410002</v>
      </c>
      <c r="D12" s="25">
        <v>0.14277200000000001</v>
      </c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>
      <c r="A13" s="31" t="s">
        <v>94</v>
      </c>
      <c r="B13" s="47">
        <v>0.37349109593000002</v>
      </c>
      <c r="C13" s="47">
        <v>10.92644466232</v>
      </c>
      <c r="D13" s="25">
        <v>3.6819999999999999E-3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>
      <c r="A14" s="31" t="s">
        <v>157</v>
      </c>
      <c r="B14" s="47">
        <v>70.100917083050007</v>
      </c>
      <c r="C14" s="47">
        <v>2050.79531918049</v>
      </c>
      <c r="D14" s="25">
        <v>0.69108800000000004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>
      <c r="A15" s="136"/>
      <c r="B15" s="116"/>
      <c r="C15" s="116"/>
      <c r="D15" s="111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>
      <c r="A16" s="136"/>
      <c r="B16" s="116"/>
      <c r="C16" s="116"/>
      <c r="D16" s="111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1:19">
      <c r="A17" s="136"/>
      <c r="B17" s="116"/>
      <c r="C17" s="116"/>
      <c r="D17" s="111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1:19">
      <c r="A18" s="136"/>
      <c r="B18" s="116"/>
      <c r="C18" s="116"/>
      <c r="D18" s="111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1:19">
      <c r="A19" s="221" t="s">
        <v>162</v>
      </c>
      <c r="B19" s="116"/>
      <c r="C19" s="116"/>
      <c r="D19" s="111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1:19">
      <c r="B20" s="183" t="str">
        <f>"Державний борг України за станом на " &amp; TEXT(DREPORTDATE,"dd.MM.yyyy")</f>
        <v>Державний борг України за станом на dd44712.MM.yyyy</v>
      </c>
      <c r="C20" s="116"/>
      <c r="D20" s="165" t="str">
        <f>VALVAL</f>
        <v>млрд. одиниць</v>
      </c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1:19" s="75" customFormat="1">
      <c r="A21" s="237"/>
      <c r="B21" s="91" t="s">
        <v>167</v>
      </c>
      <c r="C21" s="91" t="s">
        <v>170</v>
      </c>
      <c r="D21" s="69" t="s">
        <v>189</v>
      </c>
      <c r="E21" s="213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</row>
    <row r="22" spans="1:19" s="167" customFormat="1" ht="15">
      <c r="A22" s="198" t="s">
        <v>151</v>
      </c>
      <c r="B22" s="214">
        <f>B$23+B$29</f>
        <v>101.43561780232</v>
      </c>
      <c r="C22" s="214">
        <f>C$23+C$29</f>
        <v>2967.4888552520497</v>
      </c>
      <c r="D22" s="147">
        <f>D$23+D$29</f>
        <v>0.99999899999999997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9" s="126" customFormat="1" ht="15">
      <c r="A23" s="15" t="s">
        <v>65</v>
      </c>
      <c r="B23" s="62">
        <f>SUM(B$24:B$28)</f>
        <v>90.440818945649994</v>
      </c>
      <c r="C23" s="62">
        <f>SUM(C$24:C$28)</f>
        <v>2645.8371141791099</v>
      </c>
      <c r="D23" s="125">
        <f>SUM(D$24:D$28)</f>
        <v>0.89160799999999996</v>
      </c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19" s="126" customFormat="1" outlineLevel="1">
      <c r="A24" s="72" t="s">
        <v>213</v>
      </c>
      <c r="B24" s="225">
        <v>0.10567899511999999</v>
      </c>
      <c r="C24" s="225">
        <v>3.09162843436</v>
      </c>
      <c r="D24" s="220">
        <v>1.042E-3</v>
      </c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19" s="126" customFormat="1" outlineLevel="1">
      <c r="A25" s="72" t="s">
        <v>161</v>
      </c>
      <c r="B25" s="143">
        <v>8.3720814103599999</v>
      </c>
      <c r="C25" s="143">
        <v>244.92440445142</v>
      </c>
      <c r="D25" s="144">
        <v>8.2535999999999998E-2</v>
      </c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9" s="126" customFormat="1" outlineLevel="1">
      <c r="A26" s="233" t="s">
        <v>180</v>
      </c>
      <c r="B26" s="47">
        <v>4.962345966</v>
      </c>
      <c r="C26" s="47">
        <v>145.172935</v>
      </c>
      <c r="D26" s="25">
        <v>4.8920999999999999E-2</v>
      </c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9" s="126" customFormat="1" outlineLevel="1">
      <c r="A27" s="233" t="s">
        <v>115</v>
      </c>
      <c r="B27" s="47">
        <v>9.6092816165000006</v>
      </c>
      <c r="C27" s="47">
        <v>281.11857276249998</v>
      </c>
      <c r="D27" s="25">
        <v>9.4732999999999998E-2</v>
      </c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</row>
    <row r="28" spans="1:19" s="247" customFormat="1" outlineLevel="1">
      <c r="A28" s="233" t="s">
        <v>157</v>
      </c>
      <c r="B28" s="47">
        <v>67.391430957669996</v>
      </c>
      <c r="C28" s="47">
        <v>1971.52957353083</v>
      </c>
      <c r="D28" s="25">
        <v>0.66437599999999997</v>
      </c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</row>
    <row r="29" spans="1:19" s="126" customFormat="1" ht="15">
      <c r="A29" s="10" t="s">
        <v>12</v>
      </c>
      <c r="B29" s="23">
        <f>SUM(B$30:B$34)</f>
        <v>10.994798856669998</v>
      </c>
      <c r="C29" s="23">
        <f>SUM(C$30:C$34)</f>
        <v>321.65174107294001</v>
      </c>
      <c r="D29" s="252">
        <f>SUM(D$30:D$34)</f>
        <v>0.108391</v>
      </c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</row>
    <row r="30" spans="1:19" s="126" customFormat="1" outlineLevel="1">
      <c r="A30" s="233" t="s">
        <v>161</v>
      </c>
      <c r="B30" s="47">
        <v>1.66306531927</v>
      </c>
      <c r="C30" s="47">
        <v>48.652809608689999</v>
      </c>
      <c r="D30" s="25">
        <v>1.6395E-2</v>
      </c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</row>
    <row r="31" spans="1:19" s="126" customFormat="1" outlineLevel="1">
      <c r="A31" s="233" t="s">
        <v>219</v>
      </c>
      <c r="B31" s="47">
        <v>1.3758676625099999</v>
      </c>
      <c r="C31" s="47">
        <v>40.25087088067</v>
      </c>
      <c r="D31" s="25">
        <v>1.3564E-2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</row>
    <row r="32" spans="1:19" s="126" customFormat="1" outlineLevel="1">
      <c r="A32" s="233" t="s">
        <v>115</v>
      </c>
      <c r="B32" s="47">
        <v>4.8728886535799996</v>
      </c>
      <c r="C32" s="47">
        <v>142.55587027160001</v>
      </c>
      <c r="D32" s="25">
        <v>4.8038999999999998E-2</v>
      </c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17" outlineLevel="1">
      <c r="A33" s="233" t="s">
        <v>94</v>
      </c>
      <c r="B33" s="47">
        <v>0.37349109593000002</v>
      </c>
      <c r="C33" s="47">
        <v>10.92644466232</v>
      </c>
      <c r="D33" s="25">
        <v>3.6819999999999999E-3</v>
      </c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1:17" outlineLevel="1">
      <c r="A34" s="233" t="s">
        <v>157</v>
      </c>
      <c r="B34" s="47">
        <v>2.7094861253800002</v>
      </c>
      <c r="C34" s="47">
        <v>79.265745649660005</v>
      </c>
      <c r="D34" s="25">
        <v>2.6710999999999999E-2</v>
      </c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1:17">
      <c r="A35" s="136"/>
      <c r="B35" s="116"/>
      <c r="C35" s="116"/>
      <c r="D35" s="111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17">
      <c r="A36" s="136"/>
      <c r="B36" s="116"/>
      <c r="C36" s="116"/>
      <c r="D36" s="111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1:17">
      <c r="A37" s="136"/>
      <c r="B37" s="116"/>
      <c r="C37" s="116"/>
      <c r="D37" s="111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1:17">
      <c r="A38" s="136"/>
      <c r="B38" s="116"/>
      <c r="C38" s="116"/>
      <c r="D38" s="111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1:17">
      <c r="B39" s="116"/>
      <c r="C39" s="116"/>
      <c r="D39" s="111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1:17">
      <c r="B40" s="116"/>
      <c r="C40" s="116"/>
      <c r="D40" s="111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1:17">
      <c r="B41" s="116"/>
      <c r="C41" s="116"/>
      <c r="D41" s="111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1:17">
      <c r="B42" s="116"/>
      <c r="C42" s="116"/>
      <c r="D42" s="111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1:17">
      <c r="B43" s="116"/>
      <c r="C43" s="116"/>
      <c r="D43" s="111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1:17">
      <c r="B44" s="116"/>
      <c r="C44" s="116"/>
      <c r="D44" s="111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1:17">
      <c r="B45" s="116"/>
      <c r="C45" s="116"/>
      <c r="D45" s="111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1:17">
      <c r="B46" s="116"/>
      <c r="C46" s="116"/>
      <c r="D46" s="111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1:17">
      <c r="B47" s="116"/>
      <c r="C47" s="116"/>
      <c r="D47" s="111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1:17">
      <c r="B48" s="116"/>
      <c r="C48" s="116"/>
      <c r="D48" s="111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116"/>
      <c r="C49" s="116"/>
      <c r="D49" s="111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116"/>
      <c r="C50" s="116"/>
      <c r="D50" s="111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116"/>
      <c r="C51" s="116"/>
      <c r="D51" s="111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116"/>
      <c r="C52" s="116"/>
      <c r="D52" s="111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116"/>
      <c r="C53" s="116"/>
      <c r="D53" s="111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116"/>
      <c r="C54" s="116"/>
      <c r="D54" s="111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116"/>
      <c r="C55" s="116"/>
      <c r="D55" s="11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116"/>
      <c r="C56" s="116"/>
      <c r="D56" s="111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116"/>
      <c r="C57" s="116"/>
      <c r="D57" s="111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116"/>
      <c r="C58" s="116"/>
      <c r="D58" s="111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116"/>
      <c r="C59" s="116"/>
      <c r="D59" s="111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116"/>
      <c r="C60" s="116"/>
      <c r="D60" s="111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116"/>
      <c r="C61" s="116"/>
      <c r="D61" s="111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116"/>
      <c r="C62" s="116"/>
      <c r="D62" s="111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116"/>
      <c r="C63" s="116"/>
      <c r="D63" s="111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116"/>
      <c r="C64" s="116"/>
      <c r="D64" s="111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116"/>
      <c r="C65" s="116"/>
      <c r="D65" s="111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116"/>
      <c r="C66" s="116"/>
      <c r="D66" s="111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116"/>
      <c r="C67" s="116"/>
      <c r="D67" s="111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116"/>
      <c r="C68" s="116"/>
      <c r="D68" s="111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116"/>
      <c r="C69" s="116"/>
      <c r="D69" s="111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116"/>
      <c r="C70" s="116"/>
      <c r="D70" s="111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116"/>
      <c r="C71" s="116"/>
      <c r="D71" s="111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116"/>
      <c r="C72" s="116"/>
      <c r="D72" s="111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116"/>
      <c r="C73" s="116"/>
      <c r="D73" s="111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116"/>
      <c r="C74" s="116"/>
      <c r="D74" s="111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116"/>
      <c r="C75" s="116"/>
      <c r="D75" s="111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116"/>
      <c r="C76" s="116"/>
      <c r="D76" s="111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116"/>
      <c r="C77" s="116"/>
      <c r="D77" s="111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116"/>
      <c r="C78" s="116"/>
      <c r="D78" s="111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116"/>
      <c r="C79" s="116"/>
      <c r="D79" s="111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116"/>
      <c r="C80" s="116"/>
      <c r="D80" s="111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116"/>
      <c r="C81" s="116"/>
      <c r="D81" s="111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116"/>
      <c r="C82" s="116"/>
      <c r="D82" s="111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116"/>
      <c r="C83" s="116"/>
      <c r="D83" s="111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116"/>
      <c r="C84" s="116"/>
      <c r="D84" s="111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116"/>
      <c r="C85" s="116"/>
      <c r="D85" s="111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116"/>
      <c r="C86" s="116"/>
      <c r="D86" s="111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116"/>
      <c r="C87" s="116"/>
      <c r="D87" s="111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116"/>
      <c r="C88" s="116"/>
      <c r="D88" s="111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116"/>
      <c r="C89" s="116"/>
      <c r="D89" s="111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116"/>
      <c r="C90" s="116"/>
      <c r="D90" s="111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116"/>
      <c r="C91" s="116"/>
      <c r="D91" s="111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116"/>
      <c r="C92" s="116"/>
      <c r="D92" s="111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116"/>
      <c r="C93" s="116"/>
      <c r="D93" s="111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116"/>
      <c r="C94" s="116"/>
      <c r="D94" s="111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116"/>
      <c r="C95" s="116"/>
      <c r="D95" s="111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116"/>
      <c r="C96" s="116"/>
      <c r="D96" s="111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116"/>
      <c r="C97" s="116"/>
      <c r="D97" s="111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116"/>
      <c r="C98" s="116"/>
      <c r="D98" s="111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116"/>
      <c r="C99" s="116"/>
      <c r="D99" s="111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116"/>
      <c r="C100" s="116"/>
      <c r="D100" s="111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116"/>
      <c r="C101" s="116"/>
      <c r="D101" s="111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116"/>
      <c r="C102" s="116"/>
      <c r="D102" s="111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116"/>
      <c r="C103" s="116"/>
      <c r="D103" s="111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116"/>
      <c r="C104" s="116"/>
      <c r="D104" s="111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116"/>
      <c r="C105" s="116"/>
      <c r="D105" s="111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116"/>
      <c r="C106" s="116"/>
      <c r="D106" s="111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116"/>
      <c r="C107" s="116"/>
      <c r="D107" s="111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116"/>
      <c r="C108" s="116"/>
      <c r="D108" s="111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116"/>
      <c r="C109" s="116"/>
      <c r="D109" s="111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116"/>
      <c r="C110" s="116"/>
      <c r="D110" s="111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116"/>
      <c r="C111" s="116"/>
      <c r="D111" s="111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116"/>
      <c r="C112" s="116"/>
      <c r="D112" s="111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116"/>
      <c r="C184" s="116"/>
      <c r="D184" s="111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116"/>
      <c r="C185" s="116"/>
      <c r="D185" s="111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116"/>
      <c r="C186" s="116"/>
      <c r="D186" s="111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116"/>
      <c r="C187" s="116"/>
      <c r="D187" s="111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116"/>
      <c r="C188" s="116"/>
      <c r="D188" s="111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116"/>
      <c r="C189" s="116"/>
      <c r="D189" s="111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116"/>
      <c r="C190" s="116"/>
      <c r="D190" s="111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116"/>
      <c r="C191" s="116"/>
      <c r="D191" s="111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116"/>
      <c r="C192" s="116"/>
      <c r="D192" s="111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116"/>
      <c r="C193" s="116"/>
      <c r="D193" s="111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116"/>
      <c r="C194" s="116"/>
      <c r="D194" s="111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116"/>
      <c r="C195" s="116"/>
      <c r="D195" s="111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116"/>
      <c r="C196" s="116"/>
      <c r="D196" s="111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116"/>
      <c r="C197" s="116"/>
      <c r="D197" s="111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116"/>
      <c r="C198" s="116"/>
      <c r="D198" s="111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116"/>
      <c r="C199" s="116"/>
      <c r="D199" s="111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116"/>
      <c r="C200" s="116"/>
      <c r="D200" s="111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116"/>
      <c r="C201" s="116"/>
      <c r="D201" s="111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116"/>
      <c r="C202" s="116"/>
      <c r="D202" s="111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116"/>
      <c r="C203" s="116"/>
      <c r="D203" s="111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116"/>
      <c r="C204" s="116"/>
      <c r="D204" s="111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116"/>
      <c r="C205" s="116"/>
      <c r="D205" s="111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116"/>
      <c r="C206" s="116"/>
      <c r="D206" s="111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116"/>
      <c r="C207" s="116"/>
      <c r="D207" s="111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116"/>
      <c r="C208" s="116"/>
      <c r="D208" s="111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116"/>
      <c r="C209" s="116"/>
      <c r="D209" s="111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116"/>
      <c r="C210" s="116"/>
      <c r="D210" s="111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116"/>
      <c r="C211" s="116"/>
      <c r="D211" s="111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116"/>
      <c r="C212" s="116"/>
      <c r="D212" s="111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116"/>
      <c r="C213" s="116"/>
      <c r="D213" s="111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116"/>
      <c r="C214" s="116"/>
      <c r="D214" s="111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116"/>
      <c r="C215" s="116"/>
      <c r="D215" s="111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116"/>
      <c r="C216" s="116"/>
      <c r="D216" s="111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116"/>
      <c r="C217" s="116"/>
      <c r="D217" s="111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116"/>
      <c r="C218" s="116"/>
      <c r="D218" s="111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116"/>
      <c r="C219" s="116"/>
      <c r="D219" s="111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116"/>
      <c r="C220" s="116"/>
      <c r="D220" s="111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116"/>
      <c r="C221" s="116"/>
      <c r="D221" s="111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116"/>
      <c r="C222" s="116"/>
      <c r="D222" s="111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116"/>
      <c r="C223" s="116"/>
      <c r="D223" s="111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116"/>
      <c r="C224" s="116"/>
      <c r="D224" s="111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116"/>
      <c r="C225" s="116"/>
      <c r="D225" s="111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116"/>
      <c r="C226" s="116"/>
      <c r="D226" s="111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116"/>
      <c r="C227" s="116"/>
      <c r="D227" s="111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116"/>
      <c r="C228" s="116"/>
      <c r="D228" s="111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116"/>
      <c r="C229" s="116"/>
      <c r="D229" s="111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116"/>
      <c r="C230" s="116"/>
      <c r="D230" s="111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116"/>
      <c r="C231" s="116"/>
      <c r="D231" s="111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116"/>
      <c r="C232" s="116"/>
      <c r="D232" s="111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116"/>
      <c r="C233" s="116"/>
      <c r="D233" s="111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116"/>
      <c r="C234" s="116"/>
      <c r="D234" s="111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116"/>
      <c r="C235" s="116"/>
      <c r="D235" s="111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116"/>
      <c r="C236" s="116"/>
      <c r="D236" s="111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116"/>
      <c r="C237" s="116"/>
      <c r="D237" s="111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116"/>
      <c r="C238" s="116"/>
      <c r="D238" s="111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116"/>
      <c r="C239" s="116"/>
      <c r="D239" s="111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116"/>
      <c r="C240" s="116"/>
      <c r="D240" s="111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116"/>
      <c r="C241" s="116"/>
      <c r="D241" s="111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116"/>
      <c r="C242" s="116"/>
      <c r="D242" s="111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116"/>
      <c r="C243" s="116"/>
      <c r="D243" s="111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  <row r="246" spans="2:17"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</row>
    <row r="247" spans="2:17"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</row>
    <row r="248" spans="2:17">
      <c r="E248" s="250"/>
      <c r="F248" s="250"/>
      <c r="G248" s="250"/>
      <c r="H248" s="250"/>
      <c r="I248" s="250"/>
      <c r="J248" s="250"/>
      <c r="K248" s="250"/>
      <c r="L248" s="250"/>
      <c r="M248" s="250"/>
      <c r="N248" s="250"/>
      <c r="O248" s="250"/>
      <c r="P248" s="250"/>
      <c r="Q248" s="250"/>
    </row>
    <row r="249" spans="2:17">
      <c r="E249" s="250"/>
      <c r="F249" s="250"/>
      <c r="G249" s="250"/>
      <c r="H249" s="250"/>
      <c r="I249" s="250"/>
      <c r="J249" s="250"/>
      <c r="K249" s="250"/>
      <c r="L249" s="250"/>
      <c r="M249" s="250"/>
      <c r="N249" s="250"/>
      <c r="O249" s="250"/>
      <c r="P249" s="250"/>
      <c r="Q249" s="250"/>
    </row>
    <row r="250" spans="2:17">
      <c r="E250" s="250"/>
      <c r="F250" s="250"/>
      <c r="G250" s="250"/>
      <c r="H250" s="250"/>
      <c r="I250" s="250"/>
      <c r="J250" s="250"/>
      <c r="K250" s="250"/>
      <c r="L250" s="250"/>
      <c r="M250" s="250"/>
      <c r="N250" s="250"/>
      <c r="O250" s="250"/>
      <c r="P250" s="250"/>
      <c r="Q250" s="250"/>
    </row>
    <row r="251" spans="2:17">
      <c r="E251" s="250"/>
      <c r="F251" s="250"/>
      <c r="G251" s="250"/>
      <c r="H251" s="250"/>
      <c r="I251" s="250"/>
      <c r="J251" s="250"/>
      <c r="K251" s="250"/>
      <c r="L251" s="250"/>
      <c r="M251" s="250"/>
      <c r="N251" s="250"/>
      <c r="O251" s="250"/>
      <c r="P251" s="250"/>
      <c r="Q251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baseColWidth="10" defaultColWidth="9.1640625" defaultRowHeight="14" outlineLevelRow="1"/>
  <cols>
    <col min="1" max="1" width="66" style="8" bestFit="1" customWidth="1"/>
    <col min="2" max="2" width="17.5" style="127" customWidth="1"/>
    <col min="3" max="3" width="18.1640625" style="127" customWidth="1"/>
    <col min="4" max="4" width="11.5" style="124" bestFit="1" customWidth="1"/>
    <col min="5" max="5" width="17.1640625" style="127" customWidth="1"/>
    <col min="6" max="6" width="17.5" style="127" customWidth="1"/>
    <col min="7" max="7" width="11.5" style="124" bestFit="1" customWidth="1"/>
    <col min="8" max="8" width="16.1640625" style="127" bestFit="1" customWidth="1"/>
    <col min="9" max="16384" width="9.1640625" style="8"/>
  </cols>
  <sheetData>
    <row r="2" spans="1:19" ht="19">
      <c r="A2" s="5" t="s">
        <v>209</v>
      </c>
      <c r="B2" s="3"/>
      <c r="C2" s="3"/>
      <c r="D2" s="3"/>
      <c r="E2" s="3"/>
      <c r="F2" s="3"/>
      <c r="G2" s="3"/>
      <c r="H2" s="3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>
      <c r="A3" s="228"/>
    </row>
    <row r="4" spans="1:19" s="165" customFormat="1">
      <c r="B4" s="46"/>
      <c r="C4" s="46"/>
      <c r="D4" s="43"/>
      <c r="E4" s="46"/>
      <c r="F4" s="46"/>
      <c r="G4" s="43"/>
      <c r="H4" s="165" t="str">
        <f>VALVAL</f>
        <v>млрд. одиниць</v>
      </c>
    </row>
    <row r="5" spans="1:19" s="135" customFormat="1">
      <c r="A5" s="215"/>
      <c r="B5" s="264">
        <v>44561</v>
      </c>
      <c r="C5" s="265"/>
      <c r="D5" s="266"/>
      <c r="E5" s="264">
        <v>44712</v>
      </c>
      <c r="F5" s="265"/>
      <c r="G5" s="266"/>
      <c r="H5" s="24"/>
    </row>
    <row r="6" spans="1:19" s="93" customFormat="1">
      <c r="A6" s="142"/>
      <c r="B6" s="91" t="s">
        <v>167</v>
      </c>
      <c r="C6" s="91" t="s">
        <v>170</v>
      </c>
      <c r="D6" s="69" t="s">
        <v>189</v>
      </c>
      <c r="E6" s="91" t="s">
        <v>167</v>
      </c>
      <c r="F6" s="91" t="s">
        <v>170</v>
      </c>
      <c r="G6" s="69" t="s">
        <v>189</v>
      </c>
      <c r="H6" s="91" t="s">
        <v>63</v>
      </c>
    </row>
    <row r="7" spans="1:19" s="56" customFormat="1" ht="16">
      <c r="A7" s="52" t="s">
        <v>151</v>
      </c>
      <c r="B7" s="140">
        <f t="shared" ref="B7:H7" si="0">SUM(B8:B15)</f>
        <v>97.955824077519992</v>
      </c>
      <c r="C7" s="140">
        <f t="shared" si="0"/>
        <v>2672.0585603470099</v>
      </c>
      <c r="D7" s="139">
        <f t="shared" si="0"/>
        <v>1</v>
      </c>
      <c r="E7" s="140">
        <f t="shared" si="0"/>
        <v>101.43561780232</v>
      </c>
      <c r="F7" s="140">
        <f t="shared" si="0"/>
        <v>2967.4888552520501</v>
      </c>
      <c r="G7" s="139">
        <f t="shared" si="0"/>
        <v>1</v>
      </c>
      <c r="H7" s="140">
        <f t="shared" si="0"/>
        <v>0</v>
      </c>
    </row>
    <row r="8" spans="1:19" s="27" customFormat="1">
      <c r="A8" s="182" t="s">
        <v>213</v>
      </c>
      <c r="B8" s="94">
        <v>0.11990627454</v>
      </c>
      <c r="C8" s="94">
        <v>3.2708273383500002</v>
      </c>
      <c r="D8" s="70">
        <v>1.224E-3</v>
      </c>
      <c r="E8" s="94">
        <v>0.10567899511999999</v>
      </c>
      <c r="F8" s="94">
        <v>3.09162843436</v>
      </c>
      <c r="G8" s="70">
        <v>1.042E-3</v>
      </c>
      <c r="H8" s="94">
        <v>-1.8200000000000001E-4</v>
      </c>
    </row>
    <row r="9" spans="1:19" s="27" customFormat="1">
      <c r="A9" s="182" t="s">
        <v>161</v>
      </c>
      <c r="B9" s="94">
        <v>9.3337724011799992</v>
      </c>
      <c r="C9" s="94">
        <v>254.60851031307999</v>
      </c>
      <c r="D9" s="70">
        <v>9.5285999999999996E-2</v>
      </c>
      <c r="E9" s="94">
        <v>10.03514672963</v>
      </c>
      <c r="F9" s="94">
        <v>293.57721406011001</v>
      </c>
      <c r="G9" s="70">
        <v>9.8931000000000005E-2</v>
      </c>
      <c r="H9" s="94">
        <v>3.6459999999999999E-3</v>
      </c>
    </row>
    <row r="10" spans="1:19" s="27" customFormat="1">
      <c r="A10" s="182" t="s">
        <v>180</v>
      </c>
      <c r="B10" s="94">
        <v>5.3219396808499999</v>
      </c>
      <c r="C10" s="94">
        <v>145.172935</v>
      </c>
      <c r="D10" s="70">
        <v>5.4330000000000003E-2</v>
      </c>
      <c r="E10" s="94">
        <v>4.962345966</v>
      </c>
      <c r="F10" s="94">
        <v>145.172935</v>
      </c>
      <c r="G10" s="70">
        <v>4.8920999999999999E-2</v>
      </c>
      <c r="H10" s="94">
        <v>-5.4089999999999997E-3</v>
      </c>
    </row>
    <row r="11" spans="1:19" s="27" customFormat="1">
      <c r="A11" s="182" t="s">
        <v>219</v>
      </c>
      <c r="B11" s="94">
        <v>0.71744064226000004</v>
      </c>
      <c r="C11" s="94">
        <v>19.570489327659999</v>
      </c>
      <c r="D11" s="70">
        <v>7.3239999999999998E-3</v>
      </c>
      <c r="E11" s="94">
        <v>1.3758676625099999</v>
      </c>
      <c r="F11" s="94">
        <v>40.25087088067</v>
      </c>
      <c r="G11" s="70">
        <v>1.3564E-2</v>
      </c>
      <c r="H11" s="94">
        <v>6.2399999999999999E-3</v>
      </c>
    </row>
    <row r="12" spans="1:19" s="27" customFormat="1">
      <c r="A12" s="182" t="s">
        <v>115</v>
      </c>
      <c r="B12" s="94">
        <v>14.5052050852</v>
      </c>
      <c r="C12" s="94">
        <v>395.67588535532002</v>
      </c>
      <c r="D12" s="70">
        <v>0.14807899999999999</v>
      </c>
      <c r="E12" s="94">
        <v>14.482170270079999</v>
      </c>
      <c r="F12" s="94">
        <v>423.67444303410002</v>
      </c>
      <c r="G12" s="70">
        <v>0.14277200000000001</v>
      </c>
      <c r="H12" s="94">
        <v>-5.3070000000000001E-3</v>
      </c>
    </row>
    <row r="13" spans="1:19" s="27" customFormat="1">
      <c r="A13" s="182" t="s">
        <v>94</v>
      </c>
      <c r="B13" s="94">
        <v>0.37349109593000002</v>
      </c>
      <c r="C13" s="94">
        <v>10.188164813</v>
      </c>
      <c r="D13" s="70">
        <v>3.813E-3</v>
      </c>
      <c r="E13" s="94">
        <v>0.37349109593000002</v>
      </c>
      <c r="F13" s="94">
        <v>10.92644466232</v>
      </c>
      <c r="G13" s="70">
        <v>3.6819999999999999E-3</v>
      </c>
      <c r="H13" s="94">
        <v>-1.3100000000000001E-4</v>
      </c>
    </row>
    <row r="14" spans="1:19">
      <c r="A14" s="31" t="s">
        <v>157</v>
      </c>
      <c r="B14" s="47">
        <v>67.584068897560002</v>
      </c>
      <c r="C14" s="47">
        <v>1843.5717481996001</v>
      </c>
      <c r="D14" s="25">
        <v>0.689944</v>
      </c>
      <c r="E14" s="47">
        <v>70.100917083050007</v>
      </c>
      <c r="F14" s="47">
        <v>2050.79531918049</v>
      </c>
      <c r="G14" s="25">
        <v>0.69108800000000004</v>
      </c>
      <c r="H14" s="94">
        <v>1.1429999999999999E-3</v>
      </c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>
      <c r="B15" s="116"/>
      <c r="C15" s="116"/>
      <c r="D15" s="111"/>
      <c r="E15" s="116"/>
      <c r="F15" s="116"/>
      <c r="G15" s="111"/>
      <c r="H15" s="34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>
      <c r="B16" s="116"/>
      <c r="C16" s="116"/>
      <c r="D16" s="111"/>
      <c r="E16" s="116"/>
      <c r="F16" s="116"/>
      <c r="G16" s="111"/>
      <c r="H16" s="85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1:19">
      <c r="B17" s="116"/>
      <c r="C17" s="116"/>
      <c r="D17" s="111"/>
      <c r="E17" s="116"/>
      <c r="F17" s="116"/>
      <c r="G17" s="111"/>
      <c r="H17" s="165" t="str">
        <f>VALVAL</f>
        <v>млрд. одиниць</v>
      </c>
      <c r="I17" s="250"/>
      <c r="J17" s="250"/>
      <c r="K17" s="250"/>
      <c r="L17" s="250"/>
      <c r="M17" s="250"/>
      <c r="N17" s="250"/>
      <c r="O17" s="250"/>
      <c r="P17" s="250"/>
      <c r="Q17" s="250"/>
    </row>
    <row r="18" spans="1:19">
      <c r="A18" s="215"/>
      <c r="B18" s="264">
        <v>44561</v>
      </c>
      <c r="C18" s="265"/>
      <c r="D18" s="266"/>
      <c r="E18" s="264">
        <v>44712</v>
      </c>
      <c r="F18" s="265"/>
      <c r="G18" s="266"/>
      <c r="H18" s="24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  <row r="19" spans="1:19" s="203" customFormat="1">
      <c r="A19" s="238"/>
      <c r="B19" s="173" t="s">
        <v>167</v>
      </c>
      <c r="C19" s="173" t="s">
        <v>170</v>
      </c>
      <c r="D19" s="172" t="s">
        <v>189</v>
      </c>
      <c r="E19" s="173" t="s">
        <v>167</v>
      </c>
      <c r="F19" s="173" t="s">
        <v>170</v>
      </c>
      <c r="G19" s="172" t="s">
        <v>189</v>
      </c>
      <c r="H19" s="173" t="s">
        <v>63</v>
      </c>
      <c r="I19" s="193"/>
      <c r="J19" s="193"/>
      <c r="K19" s="193"/>
      <c r="L19" s="193"/>
      <c r="M19" s="193"/>
      <c r="N19" s="193"/>
      <c r="O19" s="193"/>
      <c r="P19" s="193"/>
      <c r="Q19" s="193"/>
    </row>
    <row r="20" spans="1:19" s="167" customFormat="1" ht="15">
      <c r="A20" s="198" t="s">
        <v>151</v>
      </c>
      <c r="B20" s="54">
        <f t="shared" ref="B20:H20" si="1">B$21+B$27</f>
        <v>97.955824077519992</v>
      </c>
      <c r="C20" s="54">
        <f t="shared" si="1"/>
        <v>2672.0585603470099</v>
      </c>
      <c r="D20" s="30">
        <f t="shared" si="1"/>
        <v>1</v>
      </c>
      <c r="E20" s="54">
        <f t="shared" si="1"/>
        <v>101.43561780232</v>
      </c>
      <c r="F20" s="54">
        <f t="shared" si="1"/>
        <v>2967.4888552520497</v>
      </c>
      <c r="G20" s="30">
        <f t="shared" si="1"/>
        <v>0.99999899999999997</v>
      </c>
      <c r="H20" s="54">
        <f t="shared" si="1"/>
        <v>9.9999999999926537E-7</v>
      </c>
      <c r="I20" s="157"/>
      <c r="J20" s="157"/>
      <c r="K20" s="157"/>
      <c r="L20" s="157"/>
      <c r="M20" s="157"/>
      <c r="N20" s="157"/>
      <c r="O20" s="157"/>
      <c r="P20" s="157"/>
      <c r="Q20" s="157"/>
    </row>
    <row r="21" spans="1:19" s="247" customFormat="1" ht="15">
      <c r="A21" s="15" t="s">
        <v>65</v>
      </c>
      <c r="B21" s="141">
        <f t="shared" ref="B21:H21" si="2">SUM(B$22:B$26)</f>
        <v>86.615691312519999</v>
      </c>
      <c r="C21" s="141">
        <f t="shared" si="2"/>
        <v>2362.7201507571899</v>
      </c>
      <c r="D21" s="119">
        <f t="shared" si="2"/>
        <v>0.88423200000000002</v>
      </c>
      <c r="E21" s="141">
        <f t="shared" si="2"/>
        <v>90.440818945649994</v>
      </c>
      <c r="F21" s="141">
        <f t="shared" si="2"/>
        <v>2645.8371141791099</v>
      </c>
      <c r="G21" s="119">
        <f t="shared" si="2"/>
        <v>0.89160799999999996</v>
      </c>
      <c r="H21" s="141">
        <f t="shared" si="2"/>
        <v>7.3769999999999999E-3</v>
      </c>
      <c r="I21" s="236"/>
      <c r="J21" s="236"/>
      <c r="K21" s="236"/>
      <c r="L21" s="236"/>
      <c r="M21" s="236"/>
      <c r="N21" s="236"/>
      <c r="O21" s="236"/>
      <c r="P21" s="236"/>
      <c r="Q21" s="236"/>
    </row>
    <row r="22" spans="1:19" s="126" customFormat="1" outlineLevel="1">
      <c r="A22" s="72" t="s">
        <v>213</v>
      </c>
      <c r="B22" s="225">
        <v>0.11990627454</v>
      </c>
      <c r="C22" s="225">
        <v>3.2708273383500002</v>
      </c>
      <c r="D22" s="220">
        <v>1.224E-3</v>
      </c>
      <c r="E22" s="225">
        <v>0.10567899511999999</v>
      </c>
      <c r="F22" s="225">
        <v>3.09162843436</v>
      </c>
      <c r="G22" s="220">
        <v>1.042E-3</v>
      </c>
      <c r="H22" s="225">
        <v>-1.8200000000000001E-4</v>
      </c>
      <c r="I22" s="114"/>
      <c r="J22" s="114"/>
      <c r="K22" s="114"/>
      <c r="L22" s="114"/>
      <c r="M22" s="114"/>
      <c r="N22" s="114"/>
      <c r="O22" s="114"/>
      <c r="P22" s="114"/>
      <c r="Q22" s="114"/>
    </row>
    <row r="23" spans="1:19" outlineLevel="1">
      <c r="A23" s="233" t="s">
        <v>161</v>
      </c>
      <c r="B23" s="47">
        <v>7.5457620374400003</v>
      </c>
      <c r="C23" s="47">
        <v>205.83480600915999</v>
      </c>
      <c r="D23" s="25">
        <v>7.7032000000000003E-2</v>
      </c>
      <c r="E23" s="47">
        <v>8.3720814103599999</v>
      </c>
      <c r="F23" s="47">
        <v>244.92440445142</v>
      </c>
      <c r="G23" s="25">
        <v>8.2535999999999998E-2</v>
      </c>
      <c r="H23" s="47">
        <v>5.5040000000000002E-3</v>
      </c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9" outlineLevel="1">
      <c r="A24" s="233" t="s">
        <v>180</v>
      </c>
      <c r="B24" s="47">
        <v>5.3219396808499999</v>
      </c>
      <c r="C24" s="47">
        <v>145.172935</v>
      </c>
      <c r="D24" s="25">
        <v>5.4330000000000003E-2</v>
      </c>
      <c r="E24" s="47">
        <v>4.962345966</v>
      </c>
      <c r="F24" s="47">
        <v>145.172935</v>
      </c>
      <c r="G24" s="25">
        <v>4.8920999999999999E-2</v>
      </c>
      <c r="H24" s="47">
        <v>-5.4089999999999997E-3</v>
      </c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9" outlineLevel="1">
      <c r="A25" s="233" t="s">
        <v>115</v>
      </c>
      <c r="B25" s="47">
        <v>8.7799867123900004</v>
      </c>
      <c r="C25" s="47">
        <v>239.50223353817</v>
      </c>
      <c r="D25" s="25">
        <v>8.9632000000000003E-2</v>
      </c>
      <c r="E25" s="47">
        <v>9.6092816165000006</v>
      </c>
      <c r="F25" s="47">
        <v>281.11857276249998</v>
      </c>
      <c r="G25" s="25">
        <v>9.4732999999999998E-2</v>
      </c>
      <c r="H25" s="47">
        <v>5.1009999999999996E-3</v>
      </c>
      <c r="I25" s="250"/>
      <c r="J25" s="250"/>
      <c r="K25" s="250"/>
      <c r="L25" s="250"/>
      <c r="M25" s="250"/>
      <c r="N25" s="250"/>
      <c r="O25" s="250"/>
      <c r="P25" s="250"/>
      <c r="Q25" s="250"/>
    </row>
    <row r="26" spans="1:19" outlineLevel="1">
      <c r="A26" s="233" t="s">
        <v>157</v>
      </c>
      <c r="B26" s="47">
        <v>64.848096607299993</v>
      </c>
      <c r="C26" s="47">
        <v>1768.93934887151</v>
      </c>
      <c r="D26" s="25">
        <v>0.66201399999999999</v>
      </c>
      <c r="E26" s="47">
        <v>67.391430957669996</v>
      </c>
      <c r="F26" s="47">
        <v>1971.52957353083</v>
      </c>
      <c r="G26" s="25">
        <v>0.66437599999999997</v>
      </c>
      <c r="H26" s="47">
        <v>2.3630000000000001E-3</v>
      </c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9" ht="15">
      <c r="A27" s="10" t="s">
        <v>12</v>
      </c>
      <c r="B27" s="23">
        <f t="shared" ref="B27:H27" si="3">SUM(B$28:B$32)</f>
        <v>11.340132764999998</v>
      </c>
      <c r="C27" s="23">
        <f t="shared" si="3"/>
        <v>309.33840958982</v>
      </c>
      <c r="D27" s="252">
        <f t="shared" si="3"/>
        <v>0.115768</v>
      </c>
      <c r="E27" s="23">
        <f t="shared" si="3"/>
        <v>10.994798856669998</v>
      </c>
      <c r="F27" s="23">
        <f t="shared" si="3"/>
        <v>321.65174107294001</v>
      </c>
      <c r="G27" s="252">
        <f t="shared" si="3"/>
        <v>0.108391</v>
      </c>
      <c r="H27" s="23">
        <f t="shared" si="3"/>
        <v>-7.3760000000000006E-3</v>
      </c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9" outlineLevel="1">
      <c r="A28" s="233" t="s">
        <v>161</v>
      </c>
      <c r="B28" s="47">
        <v>1.78801036374</v>
      </c>
      <c r="C28" s="47">
        <v>48.773704303919999</v>
      </c>
      <c r="D28" s="25">
        <v>1.8252999999999998E-2</v>
      </c>
      <c r="E28" s="47">
        <v>1.66306531927</v>
      </c>
      <c r="F28" s="47">
        <v>48.652809608689999</v>
      </c>
      <c r="G28" s="25">
        <v>1.6395E-2</v>
      </c>
      <c r="H28" s="47">
        <v>-1.8580000000000001E-3</v>
      </c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9" outlineLevel="1">
      <c r="A29" s="233" t="s">
        <v>219</v>
      </c>
      <c r="B29" s="47">
        <v>0.71744064226000004</v>
      </c>
      <c r="C29" s="47">
        <v>19.570489327659999</v>
      </c>
      <c r="D29" s="25">
        <v>7.3239999999999998E-3</v>
      </c>
      <c r="E29" s="47">
        <v>1.3758676625099999</v>
      </c>
      <c r="F29" s="47">
        <v>40.25087088067</v>
      </c>
      <c r="G29" s="25">
        <v>1.3564E-2</v>
      </c>
      <c r="H29" s="47">
        <v>6.2399999999999999E-3</v>
      </c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9" outlineLevel="1">
      <c r="A30" s="233" t="s">
        <v>115</v>
      </c>
      <c r="B30" s="47">
        <v>5.7252183728099997</v>
      </c>
      <c r="C30" s="47">
        <v>156.17365181714999</v>
      </c>
      <c r="D30" s="25">
        <v>5.8446999999999999E-2</v>
      </c>
      <c r="E30" s="47">
        <v>4.8728886535799996</v>
      </c>
      <c r="F30" s="47">
        <v>142.55587027160001</v>
      </c>
      <c r="G30" s="25">
        <v>4.8038999999999998E-2</v>
      </c>
      <c r="H30" s="47">
        <v>-1.0408000000000001E-2</v>
      </c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9" outlineLevel="1">
      <c r="A31" s="233" t="s">
        <v>94</v>
      </c>
      <c r="B31" s="47">
        <v>0.37349109593000002</v>
      </c>
      <c r="C31" s="47">
        <v>10.188164813</v>
      </c>
      <c r="D31" s="25">
        <v>3.813E-3</v>
      </c>
      <c r="E31" s="47">
        <v>0.37349109593000002</v>
      </c>
      <c r="F31" s="47">
        <v>10.92644466232</v>
      </c>
      <c r="G31" s="25">
        <v>3.6819999999999999E-3</v>
      </c>
      <c r="H31" s="47">
        <v>-1.3100000000000001E-4</v>
      </c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9" outlineLevel="1">
      <c r="A32" s="233" t="s">
        <v>157</v>
      </c>
      <c r="B32" s="47">
        <v>2.7359722902599999</v>
      </c>
      <c r="C32" s="47">
        <v>74.632399328090003</v>
      </c>
      <c r="D32" s="25">
        <v>2.7931000000000001E-2</v>
      </c>
      <c r="E32" s="47">
        <v>2.7094861253800002</v>
      </c>
      <c r="F32" s="47">
        <v>79.265745649660005</v>
      </c>
      <c r="G32" s="25">
        <v>2.6710999999999999E-2</v>
      </c>
      <c r="H32" s="47">
        <v>-1.219E-3</v>
      </c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116"/>
      <c r="C33" s="116"/>
      <c r="D33" s="111"/>
      <c r="E33" s="116"/>
      <c r="F33" s="116"/>
      <c r="G33" s="111"/>
      <c r="H33" s="116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116"/>
      <c r="C34" s="116"/>
      <c r="D34" s="111"/>
      <c r="E34" s="116"/>
      <c r="F34" s="116"/>
      <c r="G34" s="111"/>
      <c r="H34" s="116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116"/>
      <c r="C35" s="116"/>
      <c r="D35" s="111"/>
      <c r="E35" s="116"/>
      <c r="F35" s="116"/>
      <c r="G35" s="111"/>
      <c r="H35" s="116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116"/>
      <c r="C36" s="116"/>
      <c r="D36" s="111"/>
      <c r="E36" s="116"/>
      <c r="F36" s="116"/>
      <c r="G36" s="111"/>
      <c r="H36" s="116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116"/>
      <c r="C37" s="116"/>
      <c r="D37" s="111"/>
      <c r="E37" s="116"/>
      <c r="F37" s="116"/>
      <c r="G37" s="111"/>
      <c r="H37" s="116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116"/>
      <c r="C38" s="116"/>
      <c r="D38" s="111"/>
      <c r="E38" s="116"/>
      <c r="F38" s="116"/>
      <c r="G38" s="111"/>
      <c r="H38" s="116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116"/>
      <c r="C39" s="116"/>
      <c r="D39" s="111"/>
      <c r="E39" s="116"/>
      <c r="F39" s="116"/>
      <c r="G39" s="111"/>
      <c r="H39" s="116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116"/>
      <c r="C40" s="116"/>
      <c r="D40" s="111"/>
      <c r="E40" s="116"/>
      <c r="F40" s="116"/>
      <c r="G40" s="111"/>
      <c r="H40" s="116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116"/>
      <c r="C41" s="116"/>
      <c r="D41" s="111"/>
      <c r="E41" s="116"/>
      <c r="F41" s="116"/>
      <c r="G41" s="111"/>
      <c r="H41" s="116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116"/>
      <c r="C42" s="116"/>
      <c r="D42" s="111"/>
      <c r="E42" s="116"/>
      <c r="F42" s="116"/>
      <c r="G42" s="111"/>
      <c r="H42" s="116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116"/>
      <c r="C43" s="116"/>
      <c r="D43" s="111"/>
      <c r="E43" s="116"/>
      <c r="F43" s="116"/>
      <c r="G43" s="111"/>
      <c r="H43" s="116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116"/>
      <c r="C44" s="116"/>
      <c r="D44" s="111"/>
      <c r="E44" s="116"/>
      <c r="F44" s="116"/>
      <c r="G44" s="111"/>
      <c r="H44" s="116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116"/>
      <c r="C45" s="116"/>
      <c r="D45" s="111"/>
      <c r="E45" s="116"/>
      <c r="F45" s="116"/>
      <c r="G45" s="111"/>
      <c r="H45" s="116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116"/>
      <c r="C46" s="116"/>
      <c r="D46" s="111"/>
      <c r="E46" s="116"/>
      <c r="F46" s="116"/>
      <c r="G46" s="111"/>
      <c r="H46" s="116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116"/>
      <c r="C47" s="116"/>
      <c r="D47" s="111"/>
      <c r="E47" s="116"/>
      <c r="F47" s="116"/>
      <c r="G47" s="111"/>
      <c r="H47" s="116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116"/>
      <c r="C48" s="116"/>
      <c r="D48" s="111"/>
      <c r="E48" s="116"/>
      <c r="F48" s="116"/>
      <c r="G48" s="111"/>
      <c r="H48" s="116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116"/>
      <c r="C49" s="116"/>
      <c r="D49" s="111"/>
      <c r="E49" s="116"/>
      <c r="F49" s="116"/>
      <c r="G49" s="111"/>
      <c r="H49" s="116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116"/>
      <c r="C50" s="116"/>
      <c r="D50" s="111"/>
      <c r="E50" s="116"/>
      <c r="F50" s="116"/>
      <c r="G50" s="111"/>
      <c r="H50" s="116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116"/>
      <c r="C51" s="116"/>
      <c r="D51" s="111"/>
      <c r="E51" s="116"/>
      <c r="F51" s="116"/>
      <c r="G51" s="111"/>
      <c r="H51" s="116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116"/>
      <c r="C52" s="116"/>
      <c r="D52" s="111"/>
      <c r="E52" s="116"/>
      <c r="F52" s="116"/>
      <c r="G52" s="111"/>
      <c r="H52" s="116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116"/>
      <c r="C53" s="116"/>
      <c r="D53" s="111"/>
      <c r="E53" s="116"/>
      <c r="F53" s="116"/>
      <c r="G53" s="111"/>
      <c r="H53" s="116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116"/>
      <c r="C54" s="116"/>
      <c r="D54" s="111"/>
      <c r="E54" s="116"/>
      <c r="F54" s="116"/>
      <c r="G54" s="111"/>
      <c r="H54" s="116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116"/>
      <c r="C55" s="116"/>
      <c r="D55" s="111"/>
      <c r="E55" s="116"/>
      <c r="F55" s="116"/>
      <c r="G55" s="111"/>
      <c r="H55" s="116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116"/>
      <c r="C56" s="116"/>
      <c r="D56" s="111"/>
      <c r="E56" s="116"/>
      <c r="F56" s="116"/>
      <c r="G56" s="111"/>
      <c r="H56" s="116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116"/>
      <c r="C57" s="116"/>
      <c r="D57" s="111"/>
      <c r="E57" s="116"/>
      <c r="F57" s="116"/>
      <c r="G57" s="111"/>
      <c r="H57" s="116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116"/>
      <c r="C58" s="116"/>
      <c r="D58" s="111"/>
      <c r="E58" s="116"/>
      <c r="F58" s="116"/>
      <c r="G58" s="111"/>
      <c r="H58" s="116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116"/>
      <c r="C59" s="116"/>
      <c r="D59" s="111"/>
      <c r="E59" s="116"/>
      <c r="F59" s="116"/>
      <c r="G59" s="111"/>
      <c r="H59" s="116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116"/>
      <c r="C60" s="116"/>
      <c r="D60" s="111"/>
      <c r="E60" s="116"/>
      <c r="F60" s="116"/>
      <c r="G60" s="111"/>
      <c r="H60" s="116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116"/>
      <c r="C61" s="116"/>
      <c r="D61" s="111"/>
      <c r="E61" s="116"/>
      <c r="F61" s="116"/>
      <c r="G61" s="111"/>
      <c r="H61" s="116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116"/>
      <c r="C62" s="116"/>
      <c r="D62" s="111"/>
      <c r="E62" s="116"/>
      <c r="F62" s="116"/>
      <c r="G62" s="111"/>
      <c r="H62" s="116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116"/>
      <c r="C63" s="116"/>
      <c r="D63" s="111"/>
      <c r="E63" s="116"/>
      <c r="F63" s="116"/>
      <c r="G63" s="111"/>
      <c r="H63" s="116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116"/>
      <c r="C64" s="116"/>
      <c r="D64" s="111"/>
      <c r="E64" s="116"/>
      <c r="F64" s="116"/>
      <c r="G64" s="111"/>
      <c r="H64" s="116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116"/>
      <c r="C65" s="116"/>
      <c r="D65" s="111"/>
      <c r="E65" s="116"/>
      <c r="F65" s="116"/>
      <c r="G65" s="111"/>
      <c r="H65" s="116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116"/>
      <c r="C66" s="116"/>
      <c r="D66" s="111"/>
      <c r="E66" s="116"/>
      <c r="F66" s="116"/>
      <c r="G66" s="111"/>
      <c r="H66" s="116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116"/>
      <c r="C67" s="116"/>
      <c r="D67" s="111"/>
      <c r="E67" s="116"/>
      <c r="F67" s="116"/>
      <c r="G67" s="111"/>
      <c r="H67" s="116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116"/>
      <c r="C68" s="116"/>
      <c r="D68" s="111"/>
      <c r="E68" s="116"/>
      <c r="F68" s="116"/>
      <c r="G68" s="111"/>
      <c r="H68" s="116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116"/>
      <c r="C69" s="116"/>
      <c r="D69" s="111"/>
      <c r="E69" s="116"/>
      <c r="F69" s="116"/>
      <c r="G69" s="111"/>
      <c r="H69" s="116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116"/>
      <c r="C70" s="116"/>
      <c r="D70" s="111"/>
      <c r="E70" s="116"/>
      <c r="F70" s="116"/>
      <c r="G70" s="111"/>
      <c r="H70" s="116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116"/>
      <c r="C71" s="116"/>
      <c r="D71" s="111"/>
      <c r="E71" s="116"/>
      <c r="F71" s="116"/>
      <c r="G71" s="111"/>
      <c r="H71" s="116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116"/>
      <c r="C72" s="116"/>
      <c r="D72" s="111"/>
      <c r="E72" s="116"/>
      <c r="F72" s="116"/>
      <c r="G72" s="111"/>
      <c r="H72" s="116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116"/>
      <c r="C73" s="116"/>
      <c r="D73" s="111"/>
      <c r="E73" s="116"/>
      <c r="F73" s="116"/>
      <c r="G73" s="111"/>
      <c r="H73" s="116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116"/>
      <c r="C74" s="116"/>
      <c r="D74" s="111"/>
      <c r="E74" s="116"/>
      <c r="F74" s="116"/>
      <c r="G74" s="111"/>
      <c r="H74" s="116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116"/>
      <c r="C75" s="116"/>
      <c r="D75" s="111"/>
      <c r="E75" s="116"/>
      <c r="F75" s="116"/>
      <c r="G75" s="111"/>
      <c r="H75" s="116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116"/>
      <c r="C76" s="116"/>
      <c r="D76" s="111"/>
      <c r="E76" s="116"/>
      <c r="F76" s="116"/>
      <c r="G76" s="111"/>
      <c r="H76" s="116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116"/>
      <c r="C77" s="116"/>
      <c r="D77" s="111"/>
      <c r="E77" s="116"/>
      <c r="F77" s="116"/>
      <c r="G77" s="111"/>
      <c r="H77" s="116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116"/>
      <c r="C78" s="116"/>
      <c r="D78" s="111"/>
      <c r="E78" s="116"/>
      <c r="F78" s="116"/>
      <c r="G78" s="111"/>
      <c r="H78" s="116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116"/>
      <c r="C79" s="116"/>
      <c r="D79" s="111"/>
      <c r="E79" s="116"/>
      <c r="F79" s="116"/>
      <c r="G79" s="111"/>
      <c r="H79" s="116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116"/>
      <c r="C80" s="116"/>
      <c r="D80" s="111"/>
      <c r="E80" s="116"/>
      <c r="F80" s="116"/>
      <c r="G80" s="111"/>
      <c r="H80" s="116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116"/>
      <c r="C81" s="116"/>
      <c r="D81" s="111"/>
      <c r="E81" s="116"/>
      <c r="F81" s="116"/>
      <c r="G81" s="111"/>
      <c r="H81" s="116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116"/>
      <c r="C82" s="116"/>
      <c r="D82" s="111"/>
      <c r="E82" s="116"/>
      <c r="F82" s="116"/>
      <c r="G82" s="111"/>
      <c r="H82" s="116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116"/>
      <c r="C83" s="116"/>
      <c r="D83" s="111"/>
      <c r="E83" s="116"/>
      <c r="F83" s="116"/>
      <c r="G83" s="111"/>
      <c r="H83" s="116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116"/>
      <c r="C84" s="116"/>
      <c r="D84" s="111"/>
      <c r="E84" s="116"/>
      <c r="F84" s="116"/>
      <c r="G84" s="111"/>
      <c r="H84" s="116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116"/>
      <c r="C85" s="116"/>
      <c r="D85" s="111"/>
      <c r="E85" s="116"/>
      <c r="F85" s="116"/>
      <c r="G85" s="111"/>
      <c r="H85" s="116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116"/>
      <c r="C86" s="116"/>
      <c r="D86" s="111"/>
      <c r="E86" s="116"/>
      <c r="F86" s="116"/>
      <c r="G86" s="111"/>
      <c r="H86" s="116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116"/>
      <c r="C87" s="116"/>
      <c r="D87" s="111"/>
      <c r="E87" s="116"/>
      <c r="F87" s="116"/>
      <c r="G87" s="111"/>
      <c r="H87" s="116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116"/>
      <c r="C88" s="116"/>
      <c r="D88" s="111"/>
      <c r="E88" s="116"/>
      <c r="F88" s="116"/>
      <c r="G88" s="111"/>
      <c r="H88" s="116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116"/>
      <c r="C89" s="116"/>
      <c r="D89" s="111"/>
      <c r="E89" s="116"/>
      <c r="F89" s="116"/>
      <c r="G89" s="111"/>
      <c r="H89" s="116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116"/>
      <c r="C90" s="116"/>
      <c r="D90" s="111"/>
      <c r="E90" s="116"/>
      <c r="F90" s="116"/>
      <c r="G90" s="111"/>
      <c r="H90" s="116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116"/>
      <c r="C91" s="116"/>
      <c r="D91" s="111"/>
      <c r="E91" s="116"/>
      <c r="F91" s="116"/>
      <c r="G91" s="111"/>
      <c r="H91" s="116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116"/>
      <c r="C92" s="116"/>
      <c r="D92" s="111"/>
      <c r="E92" s="116"/>
      <c r="F92" s="116"/>
      <c r="G92" s="111"/>
      <c r="H92" s="116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116"/>
      <c r="C93" s="116"/>
      <c r="D93" s="111"/>
      <c r="E93" s="116"/>
      <c r="F93" s="116"/>
      <c r="G93" s="111"/>
      <c r="H93" s="116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116"/>
      <c r="C94" s="116"/>
      <c r="D94" s="111"/>
      <c r="E94" s="116"/>
      <c r="F94" s="116"/>
      <c r="G94" s="111"/>
      <c r="H94" s="116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116"/>
      <c r="C95" s="116"/>
      <c r="D95" s="111"/>
      <c r="E95" s="116"/>
      <c r="F95" s="116"/>
      <c r="G95" s="111"/>
      <c r="H95" s="116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116"/>
      <c r="C96" s="116"/>
      <c r="D96" s="111"/>
      <c r="E96" s="116"/>
      <c r="F96" s="116"/>
      <c r="G96" s="111"/>
      <c r="H96" s="116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116"/>
      <c r="C97" s="116"/>
      <c r="D97" s="111"/>
      <c r="E97" s="116"/>
      <c r="F97" s="116"/>
      <c r="G97" s="111"/>
      <c r="H97" s="116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116"/>
      <c r="C98" s="116"/>
      <c r="D98" s="111"/>
      <c r="E98" s="116"/>
      <c r="F98" s="116"/>
      <c r="G98" s="111"/>
      <c r="H98" s="116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116"/>
      <c r="C99" s="116"/>
      <c r="D99" s="111"/>
      <c r="E99" s="116"/>
      <c r="F99" s="116"/>
      <c r="G99" s="111"/>
      <c r="H99" s="116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116"/>
      <c r="C100" s="116"/>
      <c r="D100" s="111"/>
      <c r="E100" s="116"/>
      <c r="F100" s="116"/>
      <c r="G100" s="111"/>
      <c r="H100" s="116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116"/>
      <c r="C101" s="116"/>
      <c r="D101" s="111"/>
      <c r="E101" s="116"/>
      <c r="F101" s="116"/>
      <c r="G101" s="111"/>
      <c r="H101" s="116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116"/>
      <c r="C102" s="116"/>
      <c r="D102" s="111"/>
      <c r="E102" s="116"/>
      <c r="F102" s="116"/>
      <c r="G102" s="111"/>
      <c r="H102" s="116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116"/>
      <c r="C103" s="116"/>
      <c r="D103" s="111"/>
      <c r="E103" s="116"/>
      <c r="F103" s="116"/>
      <c r="G103" s="111"/>
      <c r="H103" s="116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116"/>
      <c r="C104" s="116"/>
      <c r="D104" s="111"/>
      <c r="E104" s="116"/>
      <c r="F104" s="116"/>
      <c r="G104" s="111"/>
      <c r="H104" s="116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116"/>
      <c r="C105" s="116"/>
      <c r="D105" s="111"/>
      <c r="E105" s="116"/>
      <c r="F105" s="116"/>
      <c r="G105" s="111"/>
      <c r="H105" s="116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116"/>
      <c r="C106" s="116"/>
      <c r="D106" s="111"/>
      <c r="E106" s="116"/>
      <c r="F106" s="116"/>
      <c r="G106" s="111"/>
      <c r="H106" s="116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116"/>
      <c r="C107" s="116"/>
      <c r="D107" s="111"/>
      <c r="E107" s="116"/>
      <c r="F107" s="116"/>
      <c r="G107" s="111"/>
      <c r="H107" s="116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116"/>
      <c r="C108" s="116"/>
      <c r="D108" s="111"/>
      <c r="E108" s="116"/>
      <c r="F108" s="116"/>
      <c r="G108" s="111"/>
      <c r="H108" s="116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116"/>
      <c r="C109" s="116"/>
      <c r="D109" s="111"/>
      <c r="E109" s="116"/>
      <c r="F109" s="116"/>
      <c r="G109" s="111"/>
      <c r="H109" s="116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116"/>
      <c r="C110" s="116"/>
      <c r="D110" s="111"/>
      <c r="E110" s="116"/>
      <c r="F110" s="116"/>
      <c r="G110" s="111"/>
      <c r="H110" s="116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116"/>
      <c r="C111" s="116"/>
      <c r="D111" s="111"/>
      <c r="E111" s="116"/>
      <c r="F111" s="116"/>
      <c r="G111" s="111"/>
      <c r="H111" s="116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116"/>
      <c r="C112" s="116"/>
      <c r="D112" s="111"/>
      <c r="E112" s="116"/>
      <c r="F112" s="116"/>
      <c r="G112" s="111"/>
      <c r="H112" s="116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116"/>
      <c r="F113" s="116"/>
      <c r="G113" s="111"/>
      <c r="H113" s="116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116"/>
      <c r="F114" s="116"/>
      <c r="G114" s="111"/>
      <c r="H114" s="116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116"/>
      <c r="F115" s="116"/>
      <c r="G115" s="111"/>
      <c r="H115" s="116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116"/>
      <c r="F116" s="116"/>
      <c r="G116" s="111"/>
      <c r="H116" s="116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116"/>
      <c r="F117" s="116"/>
      <c r="G117" s="111"/>
      <c r="H117" s="116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116"/>
      <c r="F118" s="116"/>
      <c r="G118" s="111"/>
      <c r="H118" s="116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116"/>
      <c r="F119" s="116"/>
      <c r="G119" s="111"/>
      <c r="H119" s="116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116"/>
      <c r="F120" s="116"/>
      <c r="G120" s="111"/>
      <c r="H120" s="116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116"/>
      <c r="F121" s="116"/>
      <c r="G121" s="111"/>
      <c r="H121" s="116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116"/>
      <c r="F122" s="116"/>
      <c r="G122" s="111"/>
      <c r="H122" s="116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116"/>
      <c r="F123" s="116"/>
      <c r="G123" s="111"/>
      <c r="H123" s="116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116"/>
      <c r="F124" s="116"/>
      <c r="G124" s="111"/>
      <c r="H124" s="116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116"/>
      <c r="F125" s="116"/>
      <c r="G125" s="111"/>
      <c r="H125" s="116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116"/>
      <c r="F126" s="116"/>
      <c r="G126" s="111"/>
      <c r="H126" s="116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116"/>
      <c r="F127" s="116"/>
      <c r="G127" s="111"/>
      <c r="H127" s="116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116"/>
      <c r="F128" s="116"/>
      <c r="G128" s="111"/>
      <c r="H128" s="116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116"/>
      <c r="F129" s="116"/>
      <c r="G129" s="111"/>
      <c r="H129" s="116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116"/>
      <c r="F130" s="116"/>
      <c r="G130" s="111"/>
      <c r="H130" s="116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116"/>
      <c r="F131" s="116"/>
      <c r="G131" s="111"/>
      <c r="H131" s="116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116"/>
      <c r="F132" s="116"/>
      <c r="G132" s="111"/>
      <c r="H132" s="116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116"/>
      <c r="F133" s="116"/>
      <c r="G133" s="111"/>
      <c r="H133" s="116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116"/>
      <c r="F134" s="116"/>
      <c r="G134" s="111"/>
      <c r="H134" s="116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116"/>
      <c r="F135" s="116"/>
      <c r="G135" s="111"/>
      <c r="H135" s="116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116"/>
      <c r="F136" s="116"/>
      <c r="G136" s="111"/>
      <c r="H136" s="116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116"/>
      <c r="F137" s="116"/>
      <c r="G137" s="111"/>
      <c r="H137" s="116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116"/>
      <c r="F138" s="116"/>
      <c r="G138" s="111"/>
      <c r="H138" s="116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116"/>
      <c r="F139" s="116"/>
      <c r="G139" s="111"/>
      <c r="H139" s="116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116"/>
      <c r="F140" s="116"/>
      <c r="G140" s="111"/>
      <c r="H140" s="116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116"/>
      <c r="F141" s="116"/>
      <c r="G141" s="111"/>
      <c r="H141" s="116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116"/>
      <c r="F142" s="116"/>
      <c r="G142" s="111"/>
      <c r="H142" s="116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116"/>
      <c r="F143" s="116"/>
      <c r="G143" s="111"/>
      <c r="H143" s="116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116"/>
      <c r="F144" s="116"/>
      <c r="G144" s="111"/>
      <c r="H144" s="116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116"/>
      <c r="F145" s="116"/>
      <c r="G145" s="111"/>
      <c r="H145" s="116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116"/>
      <c r="F146" s="116"/>
      <c r="G146" s="111"/>
      <c r="H146" s="116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116"/>
      <c r="F147" s="116"/>
      <c r="G147" s="111"/>
      <c r="H147" s="116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116"/>
      <c r="F148" s="116"/>
      <c r="G148" s="111"/>
      <c r="H148" s="116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116"/>
      <c r="F149" s="116"/>
      <c r="G149" s="111"/>
      <c r="H149" s="116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116"/>
      <c r="F150" s="116"/>
      <c r="G150" s="111"/>
      <c r="H150" s="116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116"/>
      <c r="F151" s="116"/>
      <c r="G151" s="111"/>
      <c r="H151" s="116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116"/>
      <c r="F152" s="116"/>
      <c r="G152" s="111"/>
      <c r="H152" s="116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116"/>
      <c r="F153" s="116"/>
      <c r="G153" s="111"/>
      <c r="H153" s="116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116"/>
      <c r="F154" s="116"/>
      <c r="G154" s="111"/>
      <c r="H154" s="116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116"/>
      <c r="F155" s="116"/>
      <c r="G155" s="111"/>
      <c r="H155" s="116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116"/>
      <c r="F156" s="116"/>
      <c r="G156" s="111"/>
      <c r="H156" s="116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116"/>
      <c r="F157" s="116"/>
      <c r="G157" s="111"/>
      <c r="H157" s="116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116"/>
      <c r="F158" s="116"/>
      <c r="G158" s="111"/>
      <c r="H158" s="116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116"/>
      <c r="F159" s="116"/>
      <c r="G159" s="111"/>
      <c r="H159" s="116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116"/>
      <c r="F160" s="116"/>
      <c r="G160" s="111"/>
      <c r="H160" s="116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116"/>
      <c r="F161" s="116"/>
      <c r="G161" s="111"/>
      <c r="H161" s="116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116"/>
      <c r="F162" s="116"/>
      <c r="G162" s="111"/>
      <c r="H162" s="116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116"/>
      <c r="F163" s="116"/>
      <c r="G163" s="111"/>
      <c r="H163" s="116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116"/>
      <c r="F164" s="116"/>
      <c r="G164" s="111"/>
      <c r="H164" s="116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116"/>
      <c r="F165" s="116"/>
      <c r="G165" s="111"/>
      <c r="H165" s="116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116"/>
      <c r="F166" s="116"/>
      <c r="G166" s="111"/>
      <c r="H166" s="116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116"/>
      <c r="F167" s="116"/>
      <c r="G167" s="111"/>
      <c r="H167" s="116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116"/>
      <c r="F168" s="116"/>
      <c r="G168" s="111"/>
      <c r="H168" s="116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116"/>
      <c r="F169" s="116"/>
      <c r="G169" s="111"/>
      <c r="H169" s="116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116"/>
      <c r="F170" s="116"/>
      <c r="G170" s="111"/>
      <c r="H170" s="116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116"/>
      <c r="F171" s="116"/>
      <c r="G171" s="111"/>
      <c r="H171" s="116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116"/>
      <c r="F172" s="116"/>
      <c r="G172" s="111"/>
      <c r="H172" s="116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116"/>
      <c r="F173" s="116"/>
      <c r="G173" s="111"/>
      <c r="H173" s="116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116"/>
      <c r="F174" s="116"/>
      <c r="G174" s="111"/>
      <c r="H174" s="116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116"/>
      <c r="F175" s="116"/>
      <c r="G175" s="111"/>
      <c r="H175" s="116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116"/>
      <c r="F176" s="116"/>
      <c r="G176" s="111"/>
      <c r="H176" s="116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116"/>
      <c r="F177" s="116"/>
      <c r="G177" s="111"/>
      <c r="H177" s="116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116"/>
      <c r="F178" s="116"/>
      <c r="G178" s="111"/>
      <c r="H178" s="116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116"/>
      <c r="F179" s="116"/>
      <c r="G179" s="111"/>
      <c r="H179" s="116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116"/>
      <c r="F180" s="116"/>
      <c r="G180" s="111"/>
      <c r="H180" s="116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116"/>
      <c r="F181" s="116"/>
      <c r="G181" s="111"/>
      <c r="H181" s="116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116"/>
      <c r="F182" s="116"/>
      <c r="G182" s="111"/>
      <c r="H182" s="116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116"/>
      <c r="F183" s="116"/>
      <c r="G183" s="111"/>
      <c r="H183" s="116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116"/>
      <c r="C184" s="116"/>
      <c r="D184" s="111"/>
      <c r="E184" s="116"/>
      <c r="F184" s="116"/>
      <c r="G184" s="111"/>
      <c r="H184" s="116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116"/>
      <c r="C185" s="116"/>
      <c r="D185" s="111"/>
      <c r="E185" s="116"/>
      <c r="F185" s="116"/>
      <c r="G185" s="111"/>
      <c r="H185" s="116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116"/>
      <c r="C186" s="116"/>
      <c r="D186" s="111"/>
      <c r="E186" s="116"/>
      <c r="F186" s="116"/>
      <c r="G186" s="111"/>
      <c r="H186" s="116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116"/>
      <c r="C187" s="116"/>
      <c r="D187" s="111"/>
      <c r="E187" s="116"/>
      <c r="F187" s="116"/>
      <c r="G187" s="111"/>
      <c r="H187" s="116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116"/>
      <c r="C188" s="116"/>
      <c r="D188" s="111"/>
      <c r="E188" s="116"/>
      <c r="F188" s="116"/>
      <c r="G188" s="111"/>
      <c r="H188" s="116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116"/>
      <c r="C189" s="116"/>
      <c r="D189" s="111"/>
      <c r="E189" s="116"/>
      <c r="F189" s="116"/>
      <c r="G189" s="111"/>
      <c r="H189" s="116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116"/>
      <c r="C190" s="116"/>
      <c r="D190" s="111"/>
      <c r="E190" s="116"/>
      <c r="F190" s="116"/>
      <c r="G190" s="111"/>
      <c r="H190" s="116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116"/>
      <c r="C191" s="116"/>
      <c r="D191" s="111"/>
      <c r="E191" s="116"/>
      <c r="F191" s="116"/>
      <c r="G191" s="111"/>
      <c r="H191" s="116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116"/>
      <c r="C192" s="116"/>
      <c r="D192" s="111"/>
      <c r="E192" s="116"/>
      <c r="F192" s="116"/>
      <c r="G192" s="111"/>
      <c r="H192" s="116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116"/>
      <c r="C193" s="116"/>
      <c r="D193" s="111"/>
      <c r="E193" s="116"/>
      <c r="F193" s="116"/>
      <c r="G193" s="111"/>
      <c r="H193" s="116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116"/>
      <c r="C194" s="116"/>
      <c r="D194" s="111"/>
      <c r="E194" s="116"/>
      <c r="F194" s="116"/>
      <c r="G194" s="111"/>
      <c r="H194" s="116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116"/>
      <c r="C195" s="116"/>
      <c r="D195" s="111"/>
      <c r="E195" s="116"/>
      <c r="F195" s="116"/>
      <c r="G195" s="111"/>
      <c r="H195" s="116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116"/>
      <c r="C196" s="116"/>
      <c r="D196" s="111"/>
      <c r="E196" s="116"/>
      <c r="F196" s="116"/>
      <c r="G196" s="111"/>
      <c r="H196" s="116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116"/>
      <c r="C197" s="116"/>
      <c r="D197" s="111"/>
      <c r="E197" s="116"/>
      <c r="F197" s="116"/>
      <c r="G197" s="111"/>
      <c r="H197" s="116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116"/>
      <c r="C198" s="116"/>
      <c r="D198" s="111"/>
      <c r="E198" s="116"/>
      <c r="F198" s="116"/>
      <c r="G198" s="111"/>
      <c r="H198" s="116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116"/>
      <c r="C199" s="116"/>
      <c r="D199" s="111"/>
      <c r="E199" s="116"/>
      <c r="F199" s="116"/>
      <c r="G199" s="111"/>
      <c r="H199" s="116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116"/>
      <c r="C200" s="116"/>
      <c r="D200" s="111"/>
      <c r="E200" s="116"/>
      <c r="F200" s="116"/>
      <c r="G200" s="111"/>
      <c r="H200" s="116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116"/>
      <c r="C201" s="116"/>
      <c r="D201" s="111"/>
      <c r="E201" s="116"/>
      <c r="F201" s="116"/>
      <c r="G201" s="111"/>
      <c r="H201" s="116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116"/>
      <c r="C202" s="116"/>
      <c r="D202" s="111"/>
      <c r="E202" s="116"/>
      <c r="F202" s="116"/>
      <c r="G202" s="111"/>
      <c r="H202" s="116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116"/>
      <c r="C203" s="116"/>
      <c r="D203" s="111"/>
      <c r="E203" s="116"/>
      <c r="F203" s="116"/>
      <c r="G203" s="111"/>
      <c r="H203" s="116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116"/>
      <c r="C204" s="116"/>
      <c r="D204" s="111"/>
      <c r="E204" s="116"/>
      <c r="F204" s="116"/>
      <c r="G204" s="111"/>
      <c r="H204" s="116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116"/>
      <c r="C205" s="116"/>
      <c r="D205" s="111"/>
      <c r="E205" s="116"/>
      <c r="F205" s="116"/>
      <c r="G205" s="111"/>
      <c r="H205" s="116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116"/>
      <c r="C206" s="116"/>
      <c r="D206" s="111"/>
      <c r="E206" s="116"/>
      <c r="F206" s="116"/>
      <c r="G206" s="111"/>
      <c r="H206" s="116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116"/>
      <c r="C207" s="116"/>
      <c r="D207" s="111"/>
      <c r="E207" s="116"/>
      <c r="F207" s="116"/>
      <c r="G207" s="111"/>
      <c r="H207" s="116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116"/>
      <c r="C208" s="116"/>
      <c r="D208" s="111"/>
      <c r="E208" s="116"/>
      <c r="F208" s="116"/>
      <c r="G208" s="111"/>
      <c r="H208" s="116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116"/>
      <c r="C209" s="116"/>
      <c r="D209" s="111"/>
      <c r="E209" s="116"/>
      <c r="F209" s="116"/>
      <c r="G209" s="111"/>
      <c r="H209" s="116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116"/>
      <c r="C210" s="116"/>
      <c r="D210" s="111"/>
      <c r="E210" s="116"/>
      <c r="F210" s="116"/>
      <c r="G210" s="111"/>
      <c r="H210" s="116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116"/>
      <c r="C211" s="116"/>
      <c r="D211" s="111"/>
      <c r="E211" s="116"/>
      <c r="F211" s="116"/>
      <c r="G211" s="111"/>
      <c r="H211" s="116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116"/>
      <c r="C212" s="116"/>
      <c r="D212" s="111"/>
      <c r="E212" s="116"/>
      <c r="F212" s="116"/>
      <c r="G212" s="111"/>
      <c r="H212" s="116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116"/>
      <c r="C213" s="116"/>
      <c r="D213" s="111"/>
      <c r="E213" s="116"/>
      <c r="F213" s="116"/>
      <c r="G213" s="111"/>
      <c r="H213" s="116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116"/>
      <c r="C214" s="116"/>
      <c r="D214" s="111"/>
      <c r="E214" s="116"/>
      <c r="F214" s="116"/>
      <c r="G214" s="111"/>
      <c r="H214" s="116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116"/>
      <c r="C215" s="116"/>
      <c r="D215" s="111"/>
      <c r="E215" s="116"/>
      <c r="F215" s="116"/>
      <c r="G215" s="111"/>
      <c r="H215" s="116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116"/>
      <c r="C216" s="116"/>
      <c r="D216" s="111"/>
      <c r="E216" s="116"/>
      <c r="F216" s="116"/>
      <c r="G216" s="111"/>
      <c r="H216" s="116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116"/>
      <c r="C217" s="116"/>
      <c r="D217" s="111"/>
      <c r="E217" s="116"/>
      <c r="F217" s="116"/>
      <c r="G217" s="111"/>
      <c r="H217" s="116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116"/>
      <c r="C218" s="116"/>
      <c r="D218" s="111"/>
      <c r="E218" s="116"/>
      <c r="F218" s="116"/>
      <c r="G218" s="111"/>
      <c r="H218" s="116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116"/>
      <c r="C219" s="116"/>
      <c r="D219" s="111"/>
      <c r="E219" s="116"/>
      <c r="F219" s="116"/>
      <c r="G219" s="111"/>
      <c r="H219" s="116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116"/>
      <c r="C220" s="116"/>
      <c r="D220" s="111"/>
      <c r="E220" s="116"/>
      <c r="F220" s="116"/>
      <c r="G220" s="111"/>
      <c r="H220" s="116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116"/>
      <c r="C221" s="116"/>
      <c r="D221" s="111"/>
      <c r="E221" s="116"/>
      <c r="F221" s="116"/>
      <c r="G221" s="111"/>
      <c r="H221" s="116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116"/>
      <c r="C222" s="116"/>
      <c r="D222" s="111"/>
      <c r="E222" s="116"/>
      <c r="F222" s="116"/>
      <c r="G222" s="111"/>
      <c r="H222" s="116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116"/>
      <c r="C223" s="116"/>
      <c r="D223" s="111"/>
      <c r="E223" s="116"/>
      <c r="F223" s="116"/>
      <c r="G223" s="111"/>
      <c r="H223" s="116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116"/>
      <c r="C224" s="116"/>
      <c r="D224" s="111"/>
      <c r="E224" s="116"/>
      <c r="F224" s="116"/>
      <c r="G224" s="111"/>
      <c r="H224" s="116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116"/>
      <c r="C225" s="116"/>
      <c r="D225" s="111"/>
      <c r="E225" s="116"/>
      <c r="F225" s="116"/>
      <c r="G225" s="111"/>
      <c r="H225" s="116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116"/>
      <c r="C226" s="116"/>
      <c r="D226" s="111"/>
      <c r="E226" s="116"/>
      <c r="F226" s="116"/>
      <c r="G226" s="111"/>
      <c r="H226" s="116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116"/>
      <c r="C227" s="116"/>
      <c r="D227" s="111"/>
      <c r="E227" s="116"/>
      <c r="F227" s="116"/>
      <c r="G227" s="111"/>
      <c r="H227" s="116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116"/>
      <c r="C228" s="116"/>
      <c r="D228" s="111"/>
      <c r="E228" s="116"/>
      <c r="F228" s="116"/>
      <c r="G228" s="111"/>
      <c r="H228" s="116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116"/>
      <c r="C229" s="116"/>
      <c r="D229" s="111"/>
      <c r="E229" s="116"/>
      <c r="F229" s="116"/>
      <c r="G229" s="111"/>
      <c r="H229" s="116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116"/>
      <c r="C230" s="116"/>
      <c r="D230" s="111"/>
      <c r="E230" s="116"/>
      <c r="F230" s="116"/>
      <c r="G230" s="111"/>
      <c r="H230" s="116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116"/>
      <c r="C231" s="116"/>
      <c r="D231" s="111"/>
      <c r="E231" s="116"/>
      <c r="F231" s="116"/>
      <c r="G231" s="111"/>
      <c r="H231" s="116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116"/>
      <c r="C232" s="116"/>
      <c r="D232" s="111"/>
      <c r="E232" s="116"/>
      <c r="F232" s="116"/>
      <c r="G232" s="111"/>
      <c r="H232" s="116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116"/>
      <c r="C233" s="116"/>
      <c r="D233" s="111"/>
      <c r="E233" s="116"/>
      <c r="F233" s="116"/>
      <c r="G233" s="111"/>
      <c r="H233" s="116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116"/>
      <c r="C234" s="116"/>
      <c r="D234" s="111"/>
      <c r="E234" s="116"/>
      <c r="F234" s="116"/>
      <c r="G234" s="111"/>
      <c r="H234" s="116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116"/>
      <c r="C235" s="116"/>
      <c r="D235" s="111"/>
      <c r="E235" s="116"/>
      <c r="F235" s="116"/>
      <c r="G235" s="111"/>
      <c r="H235" s="116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116"/>
      <c r="C236" s="116"/>
      <c r="D236" s="111"/>
      <c r="E236" s="116"/>
      <c r="F236" s="116"/>
      <c r="G236" s="111"/>
      <c r="H236" s="116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116"/>
      <c r="C237" s="116"/>
      <c r="D237" s="111"/>
      <c r="E237" s="116"/>
      <c r="F237" s="116"/>
      <c r="G237" s="111"/>
      <c r="H237" s="116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116"/>
      <c r="C238" s="116"/>
      <c r="D238" s="111"/>
      <c r="E238" s="116"/>
      <c r="F238" s="116"/>
      <c r="G238" s="111"/>
      <c r="H238" s="116"/>
      <c r="I238" s="250"/>
      <c r="J238" s="250"/>
      <c r="K238" s="250"/>
      <c r="L238" s="250"/>
      <c r="M238" s="250"/>
      <c r="N238" s="250"/>
      <c r="O238" s="250"/>
      <c r="P238" s="250"/>
      <c r="Q238" s="250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baseColWidth="10" defaultColWidth="9.1640625" defaultRowHeight="14"/>
  <cols>
    <col min="1" max="1" width="66" style="8" bestFit="1" customWidth="1"/>
    <col min="2" max="2" width="17" style="127" customWidth="1"/>
    <col min="3" max="3" width="18.33203125" style="127" customWidth="1"/>
    <col min="4" max="4" width="11.5" style="124" bestFit="1" customWidth="1"/>
    <col min="5" max="16384" width="9.1640625" style="8"/>
  </cols>
  <sheetData>
    <row r="2" spans="1:19" ht="19">
      <c r="A2" s="4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31.05.2022</v>
      </c>
      <c r="B2" s="3"/>
      <c r="C2" s="3"/>
      <c r="D2" s="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 ht="19">
      <c r="A3" s="1" t="str">
        <f>IF(REPORT_LANG="UKR","(в розрізі валют погашеня)","by interest rate types")</f>
        <v>(в розрізі валют погашеня)</v>
      </c>
      <c r="B3" s="1"/>
      <c r="C3" s="1"/>
      <c r="D3" s="1"/>
    </row>
    <row r="4" spans="1:19">
      <c r="B4" s="116"/>
      <c r="C4" s="116"/>
      <c r="D4" s="111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</row>
    <row r="5" spans="1:19" s="165" customFormat="1">
      <c r="B5" s="46"/>
      <c r="C5" s="46"/>
      <c r="D5" s="165" t="str">
        <f>VALVAL</f>
        <v>млрд. одиниць</v>
      </c>
    </row>
    <row r="6" spans="1:19" s="213" customFormat="1">
      <c r="A6" s="142"/>
      <c r="B6" s="89" t="str">
        <f>IF(REPORT_LANG="UKR","дол.США","USD")</f>
        <v>дол.США</v>
      </c>
      <c r="C6" s="89" t="str">
        <f>IF(REPORT_LANG="UKR","грн.","UAH")</f>
        <v>грн.</v>
      </c>
      <c r="D6" s="69" t="s">
        <v>189</v>
      </c>
    </row>
    <row r="7" spans="1:19" s="148" customFormat="1" ht="16">
      <c r="A7" s="249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206">
        <f>SUM(B8:B26)</f>
        <v>101.43561780232</v>
      </c>
      <c r="C7" s="206">
        <f>SUM(C8:C26)</f>
        <v>2967.4888552520501</v>
      </c>
      <c r="D7" s="184">
        <f>SUM(D8:D26)</f>
        <v>0.99999999999999989</v>
      </c>
    </row>
    <row r="8" spans="1:19" s="27" customFormat="1">
      <c r="A8" s="182" t="s">
        <v>24</v>
      </c>
      <c r="B8" s="94">
        <v>2.654545702E-2</v>
      </c>
      <c r="C8" s="94">
        <v>0.77658469070000002</v>
      </c>
      <c r="D8" s="70">
        <v>2.6200000000000003E-4</v>
      </c>
    </row>
    <row r="9" spans="1:19" s="27" customFormat="1">
      <c r="A9" s="182" t="s">
        <v>117</v>
      </c>
      <c r="B9" s="94">
        <v>33.487235101869999</v>
      </c>
      <c r="C9" s="94">
        <v>979.66571418170997</v>
      </c>
      <c r="D9" s="70">
        <v>0.33013300000000001</v>
      </c>
    </row>
    <row r="10" spans="1:19" s="27" customFormat="1">
      <c r="A10" s="182" t="s">
        <v>2</v>
      </c>
      <c r="B10" s="94">
        <v>15.189205214299999</v>
      </c>
      <c r="C10" s="94">
        <v>444.35867962331997</v>
      </c>
      <c r="D10" s="70">
        <v>0.14974199999999999</v>
      </c>
    </row>
    <row r="11" spans="1:19" s="27" customFormat="1">
      <c r="A11" s="182" t="s">
        <v>13</v>
      </c>
      <c r="B11" s="94">
        <v>14.482170270079999</v>
      </c>
      <c r="C11" s="94">
        <v>423.67444303410002</v>
      </c>
      <c r="D11" s="70">
        <v>0.14277200000000001</v>
      </c>
    </row>
    <row r="12" spans="1:19" s="27" customFormat="1">
      <c r="A12" s="182" t="s">
        <v>14</v>
      </c>
      <c r="B12" s="94">
        <v>37.701196319700003</v>
      </c>
      <c r="C12" s="94">
        <v>1102.9447282205499</v>
      </c>
      <c r="D12" s="70">
        <v>0.37167600000000001</v>
      </c>
    </row>
    <row r="13" spans="1:19">
      <c r="A13" s="31" t="s">
        <v>100</v>
      </c>
      <c r="B13" s="47">
        <v>0.54926543935000005</v>
      </c>
      <c r="C13" s="47">
        <v>16.068705501669999</v>
      </c>
      <c r="D13" s="25">
        <v>5.4149999999999997E-3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>
      <c r="B14" s="116"/>
      <c r="C14" s="116"/>
      <c r="D14" s="111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>
      <c r="B15" s="116"/>
      <c r="C15" s="116"/>
      <c r="D15" s="111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>
      <c r="B16" s="116"/>
      <c r="C16" s="116"/>
      <c r="D16" s="111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2:17">
      <c r="B17" s="116"/>
      <c r="C17" s="116"/>
      <c r="D17" s="111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2:17">
      <c r="B18" s="116"/>
      <c r="C18" s="116"/>
      <c r="D18" s="111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2:17">
      <c r="B19" s="116"/>
      <c r="C19" s="116"/>
      <c r="D19" s="111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2:17">
      <c r="B20" s="116"/>
      <c r="C20" s="116"/>
      <c r="D20" s="111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2:17">
      <c r="B21" s="116"/>
      <c r="C21" s="116"/>
      <c r="D21" s="111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2:17">
      <c r="B22" s="116"/>
      <c r="C22" s="116"/>
      <c r="D22" s="111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2:17">
      <c r="B23" s="116"/>
      <c r="C23" s="116"/>
      <c r="D23" s="111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2:17">
      <c r="B24" s="116"/>
      <c r="C24" s="116"/>
      <c r="D24" s="111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2:17">
      <c r="B25" s="116"/>
      <c r="C25" s="116"/>
      <c r="D25" s="111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2:17">
      <c r="B26" s="116"/>
      <c r="C26" s="116"/>
      <c r="D26" s="111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2:17">
      <c r="B27" s="116"/>
      <c r="C27" s="116"/>
      <c r="D27" s="111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2:17">
      <c r="B28" s="116"/>
      <c r="C28" s="116"/>
      <c r="D28" s="111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2:17">
      <c r="B29" s="116"/>
      <c r="C29" s="116"/>
      <c r="D29" s="111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2:17">
      <c r="B30" s="116"/>
      <c r="C30" s="116"/>
      <c r="D30" s="111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2:17">
      <c r="B31" s="116"/>
      <c r="C31" s="116"/>
      <c r="D31" s="111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2:17">
      <c r="B32" s="116"/>
      <c r="C32" s="116"/>
      <c r="D32" s="111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116"/>
      <c r="C33" s="116"/>
      <c r="D33" s="111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116"/>
      <c r="C34" s="116"/>
      <c r="D34" s="111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116"/>
      <c r="C35" s="116"/>
      <c r="D35" s="111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116"/>
      <c r="C36" s="116"/>
      <c r="D36" s="111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116"/>
      <c r="C37" s="116"/>
      <c r="D37" s="111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116"/>
      <c r="C38" s="116"/>
      <c r="D38" s="111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116"/>
      <c r="C39" s="116"/>
      <c r="D39" s="111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116"/>
      <c r="C40" s="116"/>
      <c r="D40" s="111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116"/>
      <c r="C41" s="116"/>
      <c r="D41" s="111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116"/>
      <c r="C42" s="116"/>
      <c r="D42" s="111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116"/>
      <c r="C43" s="116"/>
      <c r="D43" s="111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116"/>
      <c r="C44" s="116"/>
      <c r="D44" s="111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116"/>
      <c r="C45" s="116"/>
      <c r="D45" s="111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116"/>
      <c r="C46" s="116"/>
      <c r="D46" s="111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116"/>
      <c r="C47" s="116"/>
      <c r="D47" s="111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116"/>
      <c r="C48" s="116"/>
      <c r="D48" s="111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116"/>
      <c r="C49" s="116"/>
      <c r="D49" s="111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116"/>
      <c r="C50" s="116"/>
      <c r="D50" s="111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116"/>
      <c r="C51" s="116"/>
      <c r="D51" s="111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116"/>
      <c r="C52" s="116"/>
      <c r="D52" s="111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116"/>
      <c r="C53" s="116"/>
      <c r="D53" s="111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116"/>
      <c r="C54" s="116"/>
      <c r="D54" s="111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116"/>
      <c r="C55" s="116"/>
      <c r="D55" s="11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116"/>
      <c r="C56" s="116"/>
      <c r="D56" s="111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116"/>
      <c r="C57" s="116"/>
      <c r="D57" s="111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116"/>
      <c r="C58" s="116"/>
      <c r="D58" s="111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116"/>
      <c r="C59" s="116"/>
      <c r="D59" s="111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116"/>
      <c r="C60" s="116"/>
      <c r="D60" s="111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116"/>
      <c r="C61" s="116"/>
      <c r="D61" s="111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116"/>
      <c r="C62" s="116"/>
      <c r="D62" s="111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116"/>
      <c r="C63" s="116"/>
      <c r="D63" s="111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116"/>
      <c r="C64" s="116"/>
      <c r="D64" s="111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116"/>
      <c r="C65" s="116"/>
      <c r="D65" s="111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116"/>
      <c r="C66" s="116"/>
      <c r="D66" s="111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116"/>
      <c r="C67" s="116"/>
      <c r="D67" s="111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116"/>
      <c r="C68" s="116"/>
      <c r="D68" s="111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116"/>
      <c r="C69" s="116"/>
      <c r="D69" s="111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116"/>
      <c r="C70" s="116"/>
      <c r="D70" s="111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116"/>
      <c r="C71" s="116"/>
      <c r="D71" s="111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116"/>
      <c r="C72" s="116"/>
      <c r="D72" s="111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116"/>
      <c r="C73" s="116"/>
      <c r="D73" s="111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116"/>
      <c r="C74" s="116"/>
      <c r="D74" s="111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116"/>
      <c r="C75" s="116"/>
      <c r="D75" s="111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116"/>
      <c r="C76" s="116"/>
      <c r="D76" s="111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116"/>
      <c r="C77" s="116"/>
      <c r="D77" s="111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116"/>
      <c r="C78" s="116"/>
      <c r="D78" s="111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116"/>
      <c r="C79" s="116"/>
      <c r="D79" s="111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116"/>
      <c r="C80" s="116"/>
      <c r="D80" s="111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116"/>
      <c r="C81" s="116"/>
      <c r="D81" s="111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116"/>
      <c r="C82" s="116"/>
      <c r="D82" s="111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116"/>
      <c r="C83" s="116"/>
      <c r="D83" s="111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116"/>
      <c r="C84" s="116"/>
      <c r="D84" s="111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116"/>
      <c r="C85" s="116"/>
      <c r="D85" s="111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116"/>
      <c r="C86" s="116"/>
      <c r="D86" s="111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116"/>
      <c r="C87" s="116"/>
      <c r="D87" s="111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116"/>
      <c r="C88" s="116"/>
      <c r="D88" s="111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116"/>
      <c r="C89" s="116"/>
      <c r="D89" s="111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116"/>
      <c r="C90" s="116"/>
      <c r="D90" s="111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116"/>
      <c r="C91" s="116"/>
      <c r="D91" s="111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116"/>
      <c r="C92" s="116"/>
      <c r="D92" s="111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116"/>
      <c r="C93" s="116"/>
      <c r="D93" s="111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116"/>
      <c r="C94" s="116"/>
      <c r="D94" s="111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116"/>
      <c r="C95" s="116"/>
      <c r="D95" s="111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116"/>
      <c r="C96" s="116"/>
      <c r="D96" s="111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116"/>
      <c r="C97" s="116"/>
      <c r="D97" s="111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116"/>
      <c r="C98" s="116"/>
      <c r="D98" s="111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116"/>
      <c r="C99" s="116"/>
      <c r="D99" s="111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116"/>
      <c r="C100" s="116"/>
      <c r="D100" s="111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116"/>
      <c r="C101" s="116"/>
      <c r="D101" s="111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116"/>
      <c r="C102" s="116"/>
      <c r="D102" s="111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116"/>
      <c r="C103" s="116"/>
      <c r="D103" s="111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116"/>
      <c r="C104" s="116"/>
      <c r="D104" s="111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116"/>
      <c r="C105" s="116"/>
      <c r="D105" s="111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116"/>
      <c r="C106" s="116"/>
      <c r="D106" s="111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116"/>
      <c r="C107" s="116"/>
      <c r="D107" s="111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116"/>
      <c r="C108" s="116"/>
      <c r="D108" s="111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116"/>
      <c r="C109" s="116"/>
      <c r="D109" s="111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116"/>
      <c r="C110" s="116"/>
      <c r="D110" s="111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116"/>
      <c r="C111" s="116"/>
      <c r="D111" s="111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116"/>
      <c r="C112" s="116"/>
      <c r="D112" s="111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116"/>
      <c r="C184" s="116"/>
      <c r="D184" s="111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116"/>
      <c r="C185" s="116"/>
      <c r="D185" s="111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116"/>
      <c r="C186" s="116"/>
      <c r="D186" s="111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116"/>
      <c r="C187" s="116"/>
      <c r="D187" s="111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116"/>
      <c r="C188" s="116"/>
      <c r="D188" s="111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116"/>
      <c r="C189" s="116"/>
      <c r="D189" s="111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116"/>
      <c r="C190" s="116"/>
      <c r="D190" s="111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116"/>
      <c r="C191" s="116"/>
      <c r="D191" s="111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116"/>
      <c r="C192" s="116"/>
      <c r="D192" s="111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116"/>
      <c r="C193" s="116"/>
      <c r="D193" s="111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116"/>
      <c r="C194" s="116"/>
      <c r="D194" s="111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116"/>
      <c r="C195" s="116"/>
      <c r="D195" s="111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116"/>
      <c r="C196" s="116"/>
      <c r="D196" s="111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116"/>
      <c r="C197" s="116"/>
      <c r="D197" s="111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116"/>
      <c r="C198" s="116"/>
      <c r="D198" s="111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116"/>
      <c r="C199" s="116"/>
      <c r="D199" s="111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116"/>
      <c r="C200" s="116"/>
      <c r="D200" s="111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116"/>
      <c r="C201" s="116"/>
      <c r="D201" s="111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116"/>
      <c r="C202" s="116"/>
      <c r="D202" s="111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116"/>
      <c r="C203" s="116"/>
      <c r="D203" s="111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116"/>
      <c r="C204" s="116"/>
      <c r="D204" s="111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116"/>
      <c r="C205" s="116"/>
      <c r="D205" s="111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116"/>
      <c r="C206" s="116"/>
      <c r="D206" s="111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116"/>
      <c r="C207" s="116"/>
      <c r="D207" s="111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116"/>
      <c r="C208" s="116"/>
      <c r="D208" s="111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116"/>
      <c r="C209" s="116"/>
      <c r="D209" s="111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116"/>
      <c r="C210" s="116"/>
      <c r="D210" s="111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116"/>
      <c r="C211" s="116"/>
      <c r="D211" s="111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116"/>
      <c r="C212" s="116"/>
      <c r="D212" s="111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116"/>
      <c r="C213" s="116"/>
      <c r="D213" s="111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116"/>
      <c r="C214" s="116"/>
      <c r="D214" s="111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116"/>
      <c r="C215" s="116"/>
      <c r="D215" s="111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116"/>
      <c r="C216" s="116"/>
      <c r="D216" s="111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116"/>
      <c r="C217" s="116"/>
      <c r="D217" s="111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116"/>
      <c r="C218" s="116"/>
      <c r="D218" s="111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116"/>
      <c r="C219" s="116"/>
      <c r="D219" s="111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116"/>
      <c r="C220" s="116"/>
      <c r="D220" s="111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116"/>
      <c r="C221" s="116"/>
      <c r="D221" s="111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116"/>
      <c r="C222" s="116"/>
      <c r="D222" s="111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116"/>
      <c r="C223" s="116"/>
      <c r="D223" s="111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116"/>
      <c r="C224" s="116"/>
      <c r="D224" s="111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116"/>
      <c r="C225" s="116"/>
      <c r="D225" s="111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116"/>
      <c r="C226" s="116"/>
      <c r="D226" s="111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116"/>
      <c r="C227" s="116"/>
      <c r="D227" s="111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116"/>
      <c r="C228" s="116"/>
      <c r="D228" s="111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116"/>
      <c r="C229" s="116"/>
      <c r="D229" s="111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116"/>
      <c r="C230" s="116"/>
      <c r="D230" s="111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116"/>
      <c r="C231" s="116"/>
      <c r="D231" s="111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116"/>
      <c r="C232" s="116"/>
      <c r="D232" s="111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116"/>
      <c r="C233" s="116"/>
      <c r="D233" s="111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116"/>
      <c r="C234" s="116"/>
      <c r="D234" s="111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116"/>
      <c r="C235" s="116"/>
      <c r="D235" s="111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116"/>
      <c r="C236" s="116"/>
      <c r="D236" s="111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116"/>
      <c r="C237" s="116"/>
      <c r="D237" s="111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116"/>
      <c r="C238" s="116"/>
      <c r="D238" s="111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116"/>
      <c r="C239" s="116"/>
      <c r="D239" s="111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116"/>
      <c r="C240" s="116"/>
      <c r="D240" s="111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116"/>
      <c r="C241" s="116"/>
      <c r="D241" s="111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116"/>
      <c r="C242" s="116"/>
      <c r="D242" s="111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116"/>
      <c r="C243" s="116"/>
      <c r="D243" s="111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116"/>
      <c r="C244" s="116"/>
      <c r="D244" s="111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116"/>
      <c r="C245" s="116"/>
      <c r="D245" s="111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  <row r="246" spans="2:17">
      <c r="B246" s="116"/>
      <c r="C246" s="116"/>
      <c r="D246" s="111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</row>
    <row r="247" spans="2:17">
      <c r="B247" s="116"/>
      <c r="C247" s="116"/>
      <c r="D247" s="111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</row>
    <row r="248" spans="2:17">
      <c r="B248" s="116"/>
      <c r="C248" s="116"/>
      <c r="D248" s="111"/>
      <c r="E248" s="250"/>
      <c r="F248" s="250"/>
      <c r="G248" s="250"/>
      <c r="H248" s="250"/>
      <c r="I248" s="250"/>
      <c r="J248" s="250"/>
      <c r="K248" s="250"/>
      <c r="L248" s="250"/>
      <c r="M248" s="250"/>
      <c r="N248" s="250"/>
      <c r="O248" s="250"/>
      <c r="P248" s="250"/>
      <c r="Q248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baseColWidth="10" defaultColWidth="9.1640625" defaultRowHeight="14" outlineLevelRow="1"/>
  <cols>
    <col min="1" max="1" width="66" style="8" bestFit="1" customWidth="1"/>
    <col min="2" max="2" width="14.5" style="127" bestFit="1" customWidth="1"/>
    <col min="3" max="3" width="16" style="127" bestFit="1" customWidth="1"/>
    <col min="4" max="4" width="11.5" style="124" bestFit="1" customWidth="1"/>
    <col min="5" max="16384" width="9.1640625" style="8"/>
  </cols>
  <sheetData>
    <row r="2" spans="1:19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31.05.2022</v>
      </c>
      <c r="B2" s="3"/>
      <c r="C2" s="3"/>
      <c r="D2" s="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 ht="19">
      <c r="A3" s="1" t="s">
        <v>109</v>
      </c>
      <c r="B3" s="1"/>
      <c r="C3" s="1"/>
      <c r="D3" s="1"/>
    </row>
    <row r="4" spans="1:19">
      <c r="B4" s="116"/>
      <c r="C4" s="116"/>
      <c r="D4" s="111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</row>
    <row r="5" spans="1:19" s="165" customFormat="1">
      <c r="B5" s="46"/>
      <c r="C5" s="46"/>
      <c r="D5" s="165" t="str">
        <f>VALVAL</f>
        <v>млрд. одиниць</v>
      </c>
    </row>
    <row r="6" spans="1:19" s="213" customFormat="1">
      <c r="A6" s="142"/>
      <c r="B6" s="91" t="s">
        <v>167</v>
      </c>
      <c r="C6" s="91" t="s">
        <v>170</v>
      </c>
      <c r="D6" s="69" t="s">
        <v>189</v>
      </c>
    </row>
    <row r="7" spans="1:19" s="148" customFormat="1" ht="16">
      <c r="A7" s="191" t="s">
        <v>151</v>
      </c>
      <c r="B7" s="206">
        <f>SUM(B8:B18)</f>
        <v>101.43561780232</v>
      </c>
      <c r="C7" s="206">
        <f>SUM(C8:C18)</f>
        <v>2967.4888552520501</v>
      </c>
      <c r="D7" s="184">
        <f>SUM(D8:D18)</f>
        <v>0.99999999999999989</v>
      </c>
    </row>
    <row r="8" spans="1:19" s="27" customFormat="1">
      <c r="A8" s="182" t="s">
        <v>24</v>
      </c>
      <c r="B8" s="94">
        <v>2.654545702E-2</v>
      </c>
      <c r="C8" s="94">
        <v>0.77658469070000002</v>
      </c>
      <c r="D8" s="70">
        <v>2.6200000000000003E-4</v>
      </c>
    </row>
    <row r="9" spans="1:19" s="27" customFormat="1">
      <c r="A9" s="182" t="s">
        <v>117</v>
      </c>
      <c r="B9" s="94">
        <v>33.487235101869999</v>
      </c>
      <c r="C9" s="94">
        <v>979.66571418170997</v>
      </c>
      <c r="D9" s="70">
        <v>0.33013300000000001</v>
      </c>
    </row>
    <row r="10" spans="1:19" s="27" customFormat="1">
      <c r="A10" s="182" t="s">
        <v>2</v>
      </c>
      <c r="B10" s="94">
        <v>15.189205214299999</v>
      </c>
      <c r="C10" s="94">
        <v>444.35867962331997</v>
      </c>
      <c r="D10" s="70">
        <v>0.14974199999999999</v>
      </c>
    </row>
    <row r="11" spans="1:19" s="27" customFormat="1">
      <c r="A11" s="182" t="s">
        <v>13</v>
      </c>
      <c r="B11" s="94">
        <v>14.482170270079999</v>
      </c>
      <c r="C11" s="94">
        <v>423.67444303410002</v>
      </c>
      <c r="D11" s="70">
        <v>0.14277200000000001</v>
      </c>
    </row>
    <row r="12" spans="1:19" s="27" customFormat="1">
      <c r="A12" s="182" t="s">
        <v>14</v>
      </c>
      <c r="B12" s="94">
        <v>37.701196319700003</v>
      </c>
      <c r="C12" s="94">
        <v>1102.9447282205499</v>
      </c>
      <c r="D12" s="70">
        <v>0.37167600000000001</v>
      </c>
    </row>
    <row r="13" spans="1:19">
      <c r="A13" s="31" t="s">
        <v>100</v>
      </c>
      <c r="B13" s="47">
        <v>0.54926543935000005</v>
      </c>
      <c r="C13" s="47">
        <v>16.068705501669999</v>
      </c>
      <c r="D13" s="25">
        <v>5.4149999999999997E-3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>
      <c r="B14" s="116"/>
      <c r="C14" s="116"/>
      <c r="D14" s="111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>
      <c r="B15" s="116"/>
      <c r="C15" s="116"/>
      <c r="D15" s="111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>
      <c r="B16" s="116"/>
      <c r="C16" s="116"/>
      <c r="D16" s="111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1:19">
      <c r="B17" s="116"/>
      <c r="C17" s="116"/>
      <c r="D17" s="111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1:19">
      <c r="B18" s="116"/>
      <c r="C18" s="116"/>
      <c r="D18" s="111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1:19">
      <c r="B19" s="116"/>
      <c r="C19" s="116"/>
      <c r="D19" s="111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1:19">
      <c r="A20" s="78" t="s">
        <v>162</v>
      </c>
      <c r="B20" s="116"/>
      <c r="C20" s="116"/>
      <c r="D20" s="111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1:19">
      <c r="B21" s="183" t="str">
        <f>"Державний борг України за станом на " &amp; TEXT(DREPORTDATE,"dd.MM.yyyy")</f>
        <v>Державний борг України за станом на dd44712.MM.yyyy</v>
      </c>
      <c r="C21" s="116"/>
      <c r="D21" s="165" t="str">
        <f>VALVAL</f>
        <v>млрд. одиниць</v>
      </c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9" s="75" customFormat="1">
      <c r="A22" s="142"/>
      <c r="B22" s="91" t="s">
        <v>167</v>
      </c>
      <c r="C22" s="91" t="s">
        <v>170</v>
      </c>
      <c r="D22" s="69" t="s">
        <v>189</v>
      </c>
      <c r="E22" s="213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</row>
    <row r="23" spans="1:19" s="258" customFormat="1" ht="15">
      <c r="A23" s="209" t="s">
        <v>151</v>
      </c>
      <c r="B23" s="230">
        <f>B$24+B$31</f>
        <v>101.43561780232</v>
      </c>
      <c r="C23" s="230">
        <f>C$24+C$31</f>
        <v>2967.4888552520506</v>
      </c>
      <c r="D23" s="192">
        <f>D$24+D$31</f>
        <v>0.99999999999999989</v>
      </c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</row>
    <row r="24" spans="1:19" s="247" customFormat="1" ht="15">
      <c r="A24" s="137" t="s">
        <v>65</v>
      </c>
      <c r="B24" s="177">
        <f>SUM(B$25:B$30)</f>
        <v>90.440818945649994</v>
      </c>
      <c r="C24" s="177">
        <f>SUM(C$25:C$30)</f>
        <v>2645.8371141791104</v>
      </c>
      <c r="D24" s="125">
        <f>SUM(D$25:D$30)</f>
        <v>0.89160899999999987</v>
      </c>
      <c r="E24" s="236"/>
      <c r="F24" s="236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</row>
    <row r="25" spans="1:19" s="126" customFormat="1" outlineLevel="1">
      <c r="A25" s="72" t="s">
        <v>24</v>
      </c>
      <c r="B25" s="225">
        <v>2.654545702E-2</v>
      </c>
      <c r="C25" s="225">
        <v>0.77658469070000002</v>
      </c>
      <c r="D25" s="220">
        <v>2.6200000000000003E-4</v>
      </c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19" outlineLevel="1">
      <c r="A26" s="72" t="s">
        <v>117</v>
      </c>
      <c r="B26" s="47">
        <v>30.11701124276</v>
      </c>
      <c r="C26" s="47">
        <v>881.07015220584003</v>
      </c>
      <c r="D26" s="25">
        <v>0.29690800000000001</v>
      </c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9" outlineLevel="1">
      <c r="A27" s="233" t="s">
        <v>2</v>
      </c>
      <c r="B27" s="47">
        <v>14.471150775910001</v>
      </c>
      <c r="C27" s="47">
        <v>423.35206883379999</v>
      </c>
      <c r="D27" s="25">
        <v>0.14266300000000001</v>
      </c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9" outlineLevel="1">
      <c r="A28" s="233" t="s">
        <v>13</v>
      </c>
      <c r="B28" s="47">
        <v>9.6092816165000006</v>
      </c>
      <c r="C28" s="47">
        <v>281.11857276249998</v>
      </c>
      <c r="D28" s="25">
        <v>9.4732999999999998E-2</v>
      </c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9" outlineLevel="1">
      <c r="A29" s="233" t="s">
        <v>14</v>
      </c>
      <c r="B29" s="47">
        <v>35.667564414109997</v>
      </c>
      <c r="C29" s="47">
        <v>1043.4510301846001</v>
      </c>
      <c r="D29" s="25">
        <v>0.351628</v>
      </c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9" outlineLevel="1">
      <c r="A30" s="233" t="s">
        <v>100</v>
      </c>
      <c r="B30" s="47">
        <v>0.54926543935000005</v>
      </c>
      <c r="C30" s="47">
        <v>16.068705501669999</v>
      </c>
      <c r="D30" s="25">
        <v>5.4149999999999997E-3</v>
      </c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9" ht="15">
      <c r="A31" s="10" t="s">
        <v>12</v>
      </c>
      <c r="B31" s="23">
        <f>SUM(B$32:B$35)</f>
        <v>10.994798856669998</v>
      </c>
      <c r="C31" s="23">
        <f>SUM(C$32:C$35)</f>
        <v>321.65174107294001</v>
      </c>
      <c r="D31" s="252">
        <f>SUM(D$32:D$35)</f>
        <v>0.108391</v>
      </c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9" outlineLevel="1">
      <c r="A32" s="233" t="s">
        <v>117</v>
      </c>
      <c r="B32" s="47">
        <v>3.3702238591100002</v>
      </c>
      <c r="C32" s="47">
        <v>98.595561975869998</v>
      </c>
      <c r="D32" s="25">
        <v>3.3224999999999998E-2</v>
      </c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1:17" outlineLevel="1">
      <c r="A33" s="233" t="s">
        <v>2</v>
      </c>
      <c r="B33" s="47">
        <v>0.71805443839000005</v>
      </c>
      <c r="C33" s="47">
        <v>21.00661078952</v>
      </c>
      <c r="D33" s="25">
        <v>7.0790000000000002E-3</v>
      </c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1:17" outlineLevel="1">
      <c r="A34" s="233" t="s">
        <v>13</v>
      </c>
      <c r="B34" s="47">
        <v>4.8728886535799996</v>
      </c>
      <c r="C34" s="47">
        <v>142.55587027160001</v>
      </c>
      <c r="D34" s="25">
        <v>4.8038999999999998E-2</v>
      </c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1:17" outlineLevel="1">
      <c r="A35" s="233" t="s">
        <v>14</v>
      </c>
      <c r="B35" s="47">
        <v>2.0336319055900001</v>
      </c>
      <c r="C35" s="47">
        <v>59.493698035949997</v>
      </c>
      <c r="D35" s="25">
        <v>2.0048E-2</v>
      </c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17">
      <c r="B36" s="116"/>
      <c r="C36" s="116"/>
      <c r="D36" s="111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1:17">
      <c r="B37" s="116"/>
      <c r="C37" s="116"/>
      <c r="D37" s="111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1:17">
      <c r="B38" s="116"/>
      <c r="C38" s="116"/>
      <c r="D38" s="111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1:17">
      <c r="B39" s="116"/>
      <c r="C39" s="116"/>
      <c r="D39" s="111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1:17">
      <c r="B40" s="116"/>
      <c r="C40" s="116"/>
      <c r="D40" s="111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1:17">
      <c r="B41" s="116"/>
      <c r="C41" s="116"/>
      <c r="D41" s="111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1:17">
      <c r="B42" s="116"/>
      <c r="C42" s="116"/>
      <c r="D42" s="111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1:17">
      <c r="B43" s="116"/>
      <c r="C43" s="116"/>
      <c r="D43" s="111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1:17">
      <c r="B44" s="116"/>
      <c r="C44" s="116"/>
      <c r="D44" s="111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1:17">
      <c r="B45" s="116"/>
      <c r="C45" s="116"/>
      <c r="D45" s="111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1:17">
      <c r="B46" s="116"/>
      <c r="C46" s="116"/>
      <c r="D46" s="111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1:17">
      <c r="B47" s="116"/>
      <c r="C47" s="116"/>
      <c r="D47" s="111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1:17">
      <c r="B48" s="116"/>
      <c r="C48" s="116"/>
      <c r="D48" s="111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116"/>
      <c r="C49" s="116"/>
      <c r="D49" s="111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116"/>
      <c r="C50" s="116"/>
      <c r="D50" s="111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116"/>
      <c r="C51" s="116"/>
      <c r="D51" s="111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116"/>
      <c r="C52" s="116"/>
      <c r="D52" s="111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116"/>
      <c r="C53" s="116"/>
      <c r="D53" s="111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116"/>
      <c r="C54" s="116"/>
      <c r="D54" s="111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116"/>
      <c r="C55" s="116"/>
      <c r="D55" s="11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116"/>
      <c r="C56" s="116"/>
      <c r="D56" s="111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116"/>
      <c r="C57" s="116"/>
      <c r="D57" s="111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116"/>
      <c r="C58" s="116"/>
      <c r="D58" s="111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116"/>
      <c r="C59" s="116"/>
      <c r="D59" s="111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116"/>
      <c r="C60" s="116"/>
      <c r="D60" s="111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116"/>
      <c r="C61" s="116"/>
      <c r="D61" s="111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116"/>
      <c r="C62" s="116"/>
      <c r="D62" s="111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116"/>
      <c r="C63" s="116"/>
      <c r="D63" s="111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116"/>
      <c r="C64" s="116"/>
      <c r="D64" s="111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116"/>
      <c r="C65" s="116"/>
      <c r="D65" s="111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116"/>
      <c r="C66" s="116"/>
      <c r="D66" s="111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116"/>
      <c r="C67" s="116"/>
      <c r="D67" s="111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116"/>
      <c r="C68" s="116"/>
      <c r="D68" s="111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116"/>
      <c r="C69" s="116"/>
      <c r="D69" s="111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116"/>
      <c r="C70" s="116"/>
      <c r="D70" s="111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116"/>
      <c r="C71" s="116"/>
      <c r="D71" s="111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116"/>
      <c r="C72" s="116"/>
      <c r="D72" s="111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116"/>
      <c r="C73" s="116"/>
      <c r="D73" s="111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116"/>
      <c r="C74" s="116"/>
      <c r="D74" s="111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116"/>
      <c r="C75" s="116"/>
      <c r="D75" s="111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116"/>
      <c r="C76" s="116"/>
      <c r="D76" s="111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116"/>
      <c r="C77" s="116"/>
      <c r="D77" s="111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116"/>
      <c r="C78" s="116"/>
      <c r="D78" s="111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116"/>
      <c r="C79" s="116"/>
      <c r="D79" s="111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116"/>
      <c r="C80" s="116"/>
      <c r="D80" s="111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116"/>
      <c r="C81" s="116"/>
      <c r="D81" s="111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116"/>
      <c r="C82" s="116"/>
      <c r="D82" s="111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116"/>
      <c r="C83" s="116"/>
      <c r="D83" s="111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116"/>
      <c r="C84" s="116"/>
      <c r="D84" s="111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116"/>
      <c r="C85" s="116"/>
      <c r="D85" s="111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116"/>
      <c r="C86" s="116"/>
      <c r="D86" s="111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116"/>
      <c r="C87" s="116"/>
      <c r="D87" s="111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116"/>
      <c r="C88" s="116"/>
      <c r="D88" s="111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116"/>
      <c r="C89" s="116"/>
      <c r="D89" s="111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116"/>
      <c r="C90" s="116"/>
      <c r="D90" s="111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116"/>
      <c r="C91" s="116"/>
      <c r="D91" s="111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116"/>
      <c r="C92" s="116"/>
      <c r="D92" s="111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116"/>
      <c r="C93" s="116"/>
      <c r="D93" s="111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116"/>
      <c r="C94" s="116"/>
      <c r="D94" s="111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116"/>
      <c r="C95" s="116"/>
      <c r="D95" s="111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116"/>
      <c r="C96" s="116"/>
      <c r="D96" s="111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116"/>
      <c r="C97" s="116"/>
      <c r="D97" s="111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116"/>
      <c r="C98" s="116"/>
      <c r="D98" s="111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116"/>
      <c r="C99" s="116"/>
      <c r="D99" s="111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116"/>
      <c r="C100" s="116"/>
      <c r="D100" s="111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116"/>
      <c r="C101" s="116"/>
      <c r="D101" s="111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116"/>
      <c r="C102" s="116"/>
      <c r="D102" s="111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116"/>
      <c r="C103" s="116"/>
      <c r="D103" s="111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116"/>
      <c r="C104" s="116"/>
      <c r="D104" s="111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116"/>
      <c r="C105" s="116"/>
      <c r="D105" s="111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116"/>
      <c r="C106" s="116"/>
      <c r="D106" s="111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116"/>
      <c r="C107" s="116"/>
      <c r="D107" s="111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116"/>
      <c r="C108" s="116"/>
      <c r="D108" s="111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116"/>
      <c r="C109" s="116"/>
      <c r="D109" s="111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116"/>
      <c r="C110" s="116"/>
      <c r="D110" s="111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116"/>
      <c r="C111" s="116"/>
      <c r="D111" s="111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116"/>
      <c r="C112" s="116"/>
      <c r="D112" s="111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116"/>
      <c r="C184" s="116"/>
      <c r="D184" s="111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116"/>
      <c r="C185" s="116"/>
      <c r="D185" s="111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116"/>
      <c r="C186" s="116"/>
      <c r="D186" s="111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116"/>
      <c r="C187" s="116"/>
      <c r="D187" s="111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116"/>
      <c r="C188" s="116"/>
      <c r="D188" s="111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116"/>
      <c r="C189" s="116"/>
      <c r="D189" s="111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116"/>
      <c r="C190" s="116"/>
      <c r="D190" s="111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116"/>
      <c r="C191" s="116"/>
      <c r="D191" s="111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116"/>
      <c r="C192" s="116"/>
      <c r="D192" s="111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116"/>
      <c r="C193" s="116"/>
      <c r="D193" s="111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116"/>
      <c r="C194" s="116"/>
      <c r="D194" s="111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116"/>
      <c r="C195" s="116"/>
      <c r="D195" s="111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116"/>
      <c r="C196" s="116"/>
      <c r="D196" s="111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116"/>
      <c r="C197" s="116"/>
      <c r="D197" s="111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116"/>
      <c r="C198" s="116"/>
      <c r="D198" s="111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116"/>
      <c r="C199" s="116"/>
      <c r="D199" s="111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116"/>
      <c r="C200" s="116"/>
      <c r="D200" s="111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116"/>
      <c r="C201" s="116"/>
      <c r="D201" s="111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116"/>
      <c r="C202" s="116"/>
      <c r="D202" s="111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116"/>
      <c r="C203" s="116"/>
      <c r="D203" s="111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116"/>
      <c r="C204" s="116"/>
      <c r="D204" s="111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116"/>
      <c r="C205" s="116"/>
      <c r="D205" s="111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116"/>
      <c r="C206" s="116"/>
      <c r="D206" s="111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116"/>
      <c r="C207" s="116"/>
      <c r="D207" s="111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116"/>
      <c r="C208" s="116"/>
      <c r="D208" s="111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116"/>
      <c r="C209" s="116"/>
      <c r="D209" s="111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116"/>
      <c r="C210" s="116"/>
      <c r="D210" s="111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116"/>
      <c r="C211" s="116"/>
      <c r="D211" s="111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116"/>
      <c r="C212" s="116"/>
      <c r="D212" s="111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116"/>
      <c r="C213" s="116"/>
      <c r="D213" s="111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116"/>
      <c r="C214" s="116"/>
      <c r="D214" s="111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116"/>
      <c r="C215" s="116"/>
      <c r="D215" s="111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116"/>
      <c r="C216" s="116"/>
      <c r="D216" s="111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116"/>
      <c r="C217" s="116"/>
      <c r="D217" s="111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116"/>
      <c r="C218" s="116"/>
      <c r="D218" s="111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116"/>
      <c r="C219" s="116"/>
      <c r="D219" s="111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116"/>
      <c r="C220" s="116"/>
      <c r="D220" s="111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116"/>
      <c r="C221" s="116"/>
      <c r="D221" s="111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116"/>
      <c r="C222" s="116"/>
      <c r="D222" s="111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116"/>
      <c r="C223" s="116"/>
      <c r="D223" s="111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116"/>
      <c r="C224" s="116"/>
      <c r="D224" s="111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116"/>
      <c r="C225" s="116"/>
      <c r="D225" s="111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116"/>
      <c r="C226" s="116"/>
      <c r="D226" s="111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116"/>
      <c r="C227" s="116"/>
      <c r="D227" s="111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116"/>
      <c r="C228" s="116"/>
      <c r="D228" s="111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116"/>
      <c r="C229" s="116"/>
      <c r="D229" s="111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116"/>
      <c r="C230" s="116"/>
      <c r="D230" s="111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116"/>
      <c r="C231" s="116"/>
      <c r="D231" s="111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116"/>
      <c r="C232" s="116"/>
      <c r="D232" s="111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116"/>
      <c r="C233" s="116"/>
      <c r="D233" s="111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116"/>
      <c r="C234" s="116"/>
      <c r="D234" s="111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116"/>
      <c r="C235" s="116"/>
      <c r="D235" s="111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116"/>
      <c r="C236" s="116"/>
      <c r="D236" s="111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116"/>
      <c r="C237" s="116"/>
      <c r="D237" s="111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116"/>
      <c r="C238" s="116"/>
      <c r="D238" s="111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116"/>
      <c r="C239" s="116"/>
      <c r="D239" s="111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116"/>
      <c r="C240" s="116"/>
      <c r="D240" s="111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116"/>
      <c r="C241" s="116"/>
      <c r="D241" s="111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116"/>
      <c r="C242" s="116"/>
      <c r="D242" s="111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116"/>
      <c r="C243" s="116"/>
      <c r="D243" s="111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116"/>
      <c r="C244" s="116"/>
      <c r="D244" s="111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116"/>
      <c r="C245" s="116"/>
      <c r="D245" s="111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baseColWidth="10" defaultColWidth="9.1640625" defaultRowHeight="14" outlineLevelRow="1"/>
  <cols>
    <col min="1" max="1" width="66" style="8" bestFit="1" customWidth="1"/>
    <col min="2" max="2" width="19" style="127" customWidth="1"/>
    <col min="3" max="3" width="19.5" style="127" customWidth="1"/>
    <col min="4" max="4" width="9.83203125" style="124" customWidth="1"/>
    <col min="5" max="5" width="18.5" style="127" customWidth="1"/>
    <col min="6" max="6" width="17.6640625" style="127" customWidth="1"/>
    <col min="7" max="7" width="9.1640625" style="124" customWidth="1"/>
    <col min="8" max="8" width="16" style="127" bestFit="1" customWidth="1"/>
    <col min="9" max="16384" width="9.1640625" style="8"/>
  </cols>
  <sheetData>
    <row r="2" spans="1:19" ht="19">
      <c r="A2" s="5" t="s">
        <v>68</v>
      </c>
      <c r="B2" s="3"/>
      <c r="C2" s="3"/>
      <c r="D2" s="3"/>
      <c r="E2" s="3"/>
      <c r="F2" s="3"/>
      <c r="G2" s="3"/>
      <c r="H2" s="3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>
      <c r="A3" s="228"/>
    </row>
    <row r="4" spans="1:19">
      <c r="B4" s="116"/>
      <c r="C4" s="116"/>
      <c r="D4" s="111"/>
      <c r="E4" s="116"/>
      <c r="F4" s="116"/>
      <c r="G4" s="111"/>
      <c r="H4" s="116"/>
      <c r="I4" s="250"/>
      <c r="J4" s="250"/>
      <c r="K4" s="250"/>
      <c r="L4" s="250"/>
      <c r="M4" s="250"/>
      <c r="N4" s="250"/>
      <c r="O4" s="250"/>
      <c r="P4" s="250"/>
      <c r="Q4" s="250"/>
    </row>
    <row r="5" spans="1:19" s="165" customFormat="1">
      <c r="B5" s="46"/>
      <c r="C5" s="46"/>
      <c r="D5" s="43"/>
      <c r="E5" s="46"/>
      <c r="F5" s="46"/>
      <c r="G5" s="43"/>
      <c r="H5" s="165" t="str">
        <f>VALVAL</f>
        <v>млрд. одиниць</v>
      </c>
    </row>
    <row r="6" spans="1:19" s="135" customFormat="1">
      <c r="A6" s="215"/>
      <c r="B6" s="264">
        <v>44561</v>
      </c>
      <c r="C6" s="265"/>
      <c r="D6" s="266"/>
      <c r="E6" s="264">
        <v>44712</v>
      </c>
      <c r="F6" s="265"/>
      <c r="G6" s="266"/>
      <c r="H6" s="24"/>
    </row>
    <row r="7" spans="1:19" s="93" customFormat="1">
      <c r="A7" s="142"/>
      <c r="B7" s="91" t="s">
        <v>167</v>
      </c>
      <c r="C7" s="91" t="s">
        <v>170</v>
      </c>
      <c r="D7" s="69" t="s">
        <v>189</v>
      </c>
      <c r="E7" s="91" t="s">
        <v>167</v>
      </c>
      <c r="F7" s="91" t="s">
        <v>170</v>
      </c>
      <c r="G7" s="69" t="s">
        <v>189</v>
      </c>
      <c r="H7" s="91" t="s">
        <v>63</v>
      </c>
    </row>
    <row r="8" spans="1:19" s="148" customFormat="1" ht="16">
      <c r="A8" s="191" t="s">
        <v>151</v>
      </c>
      <c r="B8" s="206">
        <f t="shared" ref="B8:H8" si="0">SUM(B9:B18)</f>
        <v>97.955824077519992</v>
      </c>
      <c r="C8" s="206">
        <f t="shared" si="0"/>
        <v>2672.0585603470099</v>
      </c>
      <c r="D8" s="184">
        <f t="shared" si="0"/>
        <v>0.99999899999999997</v>
      </c>
      <c r="E8" s="206">
        <f t="shared" si="0"/>
        <v>101.43561780232</v>
      </c>
      <c r="F8" s="206">
        <f t="shared" si="0"/>
        <v>2967.4888552520501</v>
      </c>
      <c r="G8" s="184">
        <f t="shared" si="0"/>
        <v>0.99999999999999989</v>
      </c>
      <c r="H8" s="67">
        <f t="shared" si="0"/>
        <v>-1.2468324983583301E-18</v>
      </c>
    </row>
    <row r="9" spans="1:19" s="27" customFormat="1">
      <c r="A9" s="182" t="s">
        <v>24</v>
      </c>
      <c r="B9" s="94">
        <v>2.0492385960000001E-2</v>
      </c>
      <c r="C9" s="94">
        <v>0.55899540264000003</v>
      </c>
      <c r="D9" s="70">
        <v>2.0900000000000001E-4</v>
      </c>
      <c r="E9" s="94">
        <v>2.654545702E-2</v>
      </c>
      <c r="F9" s="94">
        <v>0.77658469070000002</v>
      </c>
      <c r="G9" s="70">
        <v>2.6200000000000003E-4</v>
      </c>
      <c r="H9" s="94">
        <v>5.1999999999999997E-5</v>
      </c>
    </row>
    <row r="10" spans="1:19">
      <c r="A10" s="31" t="s">
        <v>117</v>
      </c>
      <c r="B10" s="47">
        <v>33.730609348919998</v>
      </c>
      <c r="C10" s="47">
        <v>920.11030794174997</v>
      </c>
      <c r="D10" s="25">
        <v>0.34434500000000001</v>
      </c>
      <c r="E10" s="47">
        <v>33.487235101869999</v>
      </c>
      <c r="F10" s="47">
        <v>979.66571418170997</v>
      </c>
      <c r="G10" s="25">
        <v>0.33013300000000001</v>
      </c>
      <c r="H10" s="47">
        <v>-1.4212000000000001E-2</v>
      </c>
      <c r="I10" s="250"/>
      <c r="J10" s="250"/>
      <c r="K10" s="250"/>
      <c r="L10" s="250"/>
      <c r="M10" s="250"/>
      <c r="N10" s="250"/>
      <c r="O10" s="250"/>
      <c r="P10" s="250"/>
      <c r="Q10" s="250"/>
    </row>
    <row r="11" spans="1:19">
      <c r="A11" s="31" t="s">
        <v>2</v>
      </c>
      <c r="B11" s="47">
        <v>13.1749897534</v>
      </c>
      <c r="C11" s="47">
        <v>359.39000549076002</v>
      </c>
      <c r="D11" s="25">
        <v>0.13449900000000001</v>
      </c>
      <c r="E11" s="47">
        <v>15.189205214299999</v>
      </c>
      <c r="F11" s="47">
        <v>444.35867962331997</v>
      </c>
      <c r="G11" s="25">
        <v>0.14974199999999999</v>
      </c>
      <c r="H11" s="47">
        <v>1.5243E-2</v>
      </c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>
      <c r="A12" s="31" t="s">
        <v>13</v>
      </c>
      <c r="B12" s="47">
        <v>14.5052050852</v>
      </c>
      <c r="C12" s="47">
        <v>395.67588535532002</v>
      </c>
      <c r="D12" s="25">
        <v>0.14807899999999999</v>
      </c>
      <c r="E12" s="47">
        <v>14.482170270079999</v>
      </c>
      <c r="F12" s="47">
        <v>423.67444303410002</v>
      </c>
      <c r="G12" s="25">
        <v>0.14277200000000001</v>
      </c>
      <c r="H12" s="47">
        <v>-5.3070000000000001E-3</v>
      </c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>
      <c r="A13" s="31" t="s">
        <v>14</v>
      </c>
      <c r="B13" s="47">
        <v>36.025715465269997</v>
      </c>
      <c r="C13" s="47">
        <v>982.71667160058996</v>
      </c>
      <c r="D13" s="25">
        <v>0.36777500000000002</v>
      </c>
      <c r="E13" s="47">
        <v>37.701196319700003</v>
      </c>
      <c r="F13" s="47">
        <v>1102.9447282205499</v>
      </c>
      <c r="G13" s="25">
        <v>0.37167600000000001</v>
      </c>
      <c r="H13" s="47">
        <v>3.901E-3</v>
      </c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>
      <c r="A14" s="31" t="s">
        <v>100</v>
      </c>
      <c r="B14" s="47">
        <v>0.49881203877000002</v>
      </c>
      <c r="C14" s="47">
        <v>13.60669455595</v>
      </c>
      <c r="D14" s="25">
        <v>5.0920000000000002E-3</v>
      </c>
      <c r="E14" s="47">
        <v>0.54926543935000005</v>
      </c>
      <c r="F14" s="47">
        <v>16.068705501669999</v>
      </c>
      <c r="G14" s="25">
        <v>5.4149999999999997E-3</v>
      </c>
      <c r="H14" s="47">
        <v>3.2299999999999999E-4</v>
      </c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>
      <c r="B15" s="116"/>
      <c r="C15" s="116"/>
      <c r="D15" s="111"/>
      <c r="E15" s="116"/>
      <c r="F15" s="116"/>
      <c r="G15" s="111"/>
      <c r="H15" s="116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>
      <c r="B16" s="116"/>
      <c r="C16" s="116"/>
      <c r="D16" s="111"/>
      <c r="E16" s="116"/>
      <c r="F16" s="116"/>
      <c r="G16" s="111"/>
      <c r="H16" s="116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1:19">
      <c r="B17" s="116"/>
      <c r="C17" s="116"/>
      <c r="D17" s="111"/>
      <c r="E17" s="116"/>
      <c r="F17" s="116"/>
      <c r="G17" s="111"/>
      <c r="H17" s="116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1:19">
      <c r="B18" s="116"/>
      <c r="C18" s="116"/>
      <c r="D18" s="111"/>
      <c r="E18" s="116"/>
      <c r="F18" s="116"/>
      <c r="G18" s="111"/>
      <c r="H18" s="116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1:19">
      <c r="B19" s="116"/>
      <c r="C19" s="116"/>
      <c r="D19" s="111"/>
      <c r="E19" s="116"/>
      <c r="F19" s="116"/>
      <c r="G19" s="111"/>
      <c r="H19" s="116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1:19">
      <c r="B20" s="116"/>
      <c r="C20" s="116"/>
      <c r="D20" s="111"/>
      <c r="E20" s="116"/>
      <c r="F20" s="116"/>
      <c r="G20" s="111"/>
      <c r="H20" s="116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1:19">
      <c r="B21" s="116"/>
      <c r="C21" s="116"/>
      <c r="D21" s="111"/>
      <c r="E21" s="116"/>
      <c r="F21" s="116"/>
      <c r="G21" s="111"/>
      <c r="H21" s="165" t="str">
        <f>VALVAL</f>
        <v>млрд. одиниць</v>
      </c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9">
      <c r="A22" s="215"/>
      <c r="B22" s="264">
        <v>44561</v>
      </c>
      <c r="C22" s="265"/>
      <c r="D22" s="266"/>
      <c r="E22" s="264">
        <v>44712</v>
      </c>
      <c r="F22" s="265"/>
      <c r="G22" s="266"/>
      <c r="H22" s="24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</row>
    <row r="23" spans="1:19" s="203" customFormat="1">
      <c r="A23" s="238"/>
      <c r="B23" s="224" t="s">
        <v>167</v>
      </c>
      <c r="C23" s="224" t="s">
        <v>170</v>
      </c>
      <c r="D23" s="219" t="s">
        <v>189</v>
      </c>
      <c r="E23" s="224" t="s">
        <v>167</v>
      </c>
      <c r="F23" s="224" t="s">
        <v>170</v>
      </c>
      <c r="G23" s="219" t="s">
        <v>189</v>
      </c>
      <c r="H23" s="224" t="s">
        <v>63</v>
      </c>
      <c r="I23" s="193"/>
      <c r="J23" s="193"/>
      <c r="K23" s="193"/>
      <c r="L23" s="193"/>
      <c r="M23" s="193"/>
      <c r="N23" s="193"/>
      <c r="O23" s="193"/>
      <c r="P23" s="193"/>
      <c r="Q23" s="193"/>
    </row>
    <row r="24" spans="1:19" s="258" customFormat="1" ht="15">
      <c r="A24" s="209" t="s">
        <v>151</v>
      </c>
      <c r="B24" s="230">
        <f t="shared" ref="B24:H24" si="1">B$25+B$32</f>
        <v>97.955824077519992</v>
      </c>
      <c r="C24" s="230">
        <f t="shared" si="1"/>
        <v>2672.0585603470104</v>
      </c>
      <c r="D24" s="192">
        <f t="shared" si="1"/>
        <v>1</v>
      </c>
      <c r="E24" s="230">
        <f t="shared" si="1"/>
        <v>101.43561780232</v>
      </c>
      <c r="F24" s="230">
        <f t="shared" si="1"/>
        <v>2967.4888552520506</v>
      </c>
      <c r="G24" s="192">
        <f t="shared" si="1"/>
        <v>0.99999999999999989</v>
      </c>
      <c r="H24" s="211">
        <f t="shared" si="1"/>
        <v>0</v>
      </c>
      <c r="I24" s="248"/>
      <c r="J24" s="248"/>
      <c r="K24" s="248"/>
      <c r="L24" s="248"/>
      <c r="M24" s="248"/>
      <c r="N24" s="248"/>
      <c r="O24" s="248"/>
      <c r="P24" s="248"/>
      <c r="Q24" s="248"/>
    </row>
    <row r="25" spans="1:19" s="247" customFormat="1" ht="15">
      <c r="A25" s="137" t="s">
        <v>65</v>
      </c>
      <c r="B25" s="177">
        <f t="shared" ref="B25:H25" si="2">SUM(B$26:B$31)</f>
        <v>86.615691312519999</v>
      </c>
      <c r="C25" s="177">
        <f t="shared" si="2"/>
        <v>2362.7201507571904</v>
      </c>
      <c r="D25" s="125">
        <f t="shared" si="2"/>
        <v>0.88423200000000002</v>
      </c>
      <c r="E25" s="177">
        <f t="shared" si="2"/>
        <v>90.440818945649994</v>
      </c>
      <c r="F25" s="177">
        <f t="shared" si="2"/>
        <v>2645.8371141791104</v>
      </c>
      <c r="G25" s="125">
        <f t="shared" si="2"/>
        <v>0.89160899999999987</v>
      </c>
      <c r="H25" s="17">
        <f t="shared" si="2"/>
        <v>7.3759999999999997E-3</v>
      </c>
      <c r="I25" s="236"/>
      <c r="J25" s="236"/>
      <c r="K25" s="236"/>
      <c r="L25" s="236"/>
      <c r="M25" s="236"/>
      <c r="N25" s="236"/>
      <c r="O25" s="236"/>
      <c r="P25" s="236"/>
      <c r="Q25" s="236"/>
    </row>
    <row r="26" spans="1:19" s="126" customFormat="1" outlineLevel="1">
      <c r="A26" s="72" t="s">
        <v>24</v>
      </c>
      <c r="B26" s="225">
        <v>2.0492385960000001E-2</v>
      </c>
      <c r="C26" s="225">
        <v>0.55899540264000003</v>
      </c>
      <c r="D26" s="220">
        <v>2.0900000000000001E-4</v>
      </c>
      <c r="E26" s="225">
        <v>2.654545702E-2</v>
      </c>
      <c r="F26" s="225">
        <v>0.77658469070000002</v>
      </c>
      <c r="G26" s="220">
        <v>2.6200000000000003E-4</v>
      </c>
      <c r="H26" s="225">
        <v>5.1999999999999997E-5</v>
      </c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19" outlineLevel="1">
      <c r="A27" s="233" t="s">
        <v>117</v>
      </c>
      <c r="B27" s="47">
        <v>30.29759824484</v>
      </c>
      <c r="C27" s="47">
        <v>826.46394444243003</v>
      </c>
      <c r="D27" s="25">
        <v>0.30929899999999999</v>
      </c>
      <c r="E27" s="47">
        <v>30.11701124276</v>
      </c>
      <c r="F27" s="47">
        <v>881.07015220584003</v>
      </c>
      <c r="G27" s="25">
        <v>0.29690800000000001</v>
      </c>
      <c r="H27" s="47">
        <v>-1.2390999999999999E-2</v>
      </c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9" outlineLevel="1">
      <c r="A28" s="233" t="s">
        <v>2</v>
      </c>
      <c r="B28" s="47">
        <v>12.40445991682</v>
      </c>
      <c r="C28" s="47">
        <v>338.37133850278002</v>
      </c>
      <c r="D28" s="25">
        <v>0.126633</v>
      </c>
      <c r="E28" s="47">
        <v>14.471150775910001</v>
      </c>
      <c r="F28" s="47">
        <v>423.35206883379999</v>
      </c>
      <c r="G28" s="25">
        <v>0.14266300000000001</v>
      </c>
      <c r="H28" s="47">
        <v>1.6029999999999999E-2</v>
      </c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9" outlineLevel="1">
      <c r="A29" s="233" t="s">
        <v>13</v>
      </c>
      <c r="B29" s="47">
        <v>8.7799867123900004</v>
      </c>
      <c r="C29" s="47">
        <v>239.50223353817</v>
      </c>
      <c r="D29" s="25">
        <v>8.9632000000000003E-2</v>
      </c>
      <c r="E29" s="47">
        <v>9.6092816165000006</v>
      </c>
      <c r="F29" s="47">
        <v>281.11857276249998</v>
      </c>
      <c r="G29" s="25">
        <v>9.4732999999999998E-2</v>
      </c>
      <c r="H29" s="47">
        <v>5.1009999999999996E-3</v>
      </c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9" outlineLevel="1">
      <c r="A30" s="233" t="s">
        <v>14</v>
      </c>
      <c r="B30" s="47">
        <v>34.61434201374</v>
      </c>
      <c r="C30" s="47">
        <v>944.21694431521996</v>
      </c>
      <c r="D30" s="25">
        <v>0.35336699999999999</v>
      </c>
      <c r="E30" s="47">
        <v>35.667564414109997</v>
      </c>
      <c r="F30" s="47">
        <v>1043.4510301846001</v>
      </c>
      <c r="G30" s="25">
        <v>0.351628</v>
      </c>
      <c r="H30" s="47">
        <v>-1.7390000000000001E-3</v>
      </c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9" outlineLevel="1">
      <c r="A31" s="233" t="s">
        <v>100</v>
      </c>
      <c r="B31" s="47">
        <v>0.49881203877000002</v>
      </c>
      <c r="C31" s="47">
        <v>13.60669455595</v>
      </c>
      <c r="D31" s="25">
        <v>5.0920000000000002E-3</v>
      </c>
      <c r="E31" s="47">
        <v>0.54926543935000005</v>
      </c>
      <c r="F31" s="47">
        <v>16.068705501669999</v>
      </c>
      <c r="G31" s="25">
        <v>5.4149999999999997E-3</v>
      </c>
      <c r="H31" s="47">
        <v>3.2299999999999999E-4</v>
      </c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9" s="165" customFormat="1" ht="15">
      <c r="A32" s="57" t="s">
        <v>12</v>
      </c>
      <c r="B32" s="197">
        <f t="shared" ref="B32:H32" si="3">SUM(B$33:B$36)</f>
        <v>11.340132765</v>
      </c>
      <c r="C32" s="197">
        <f t="shared" si="3"/>
        <v>309.33840958982</v>
      </c>
      <c r="D32" s="178">
        <f t="shared" si="3"/>
        <v>0.11576800000000001</v>
      </c>
      <c r="E32" s="197">
        <f t="shared" si="3"/>
        <v>10.994798856669998</v>
      </c>
      <c r="F32" s="197">
        <f t="shared" si="3"/>
        <v>321.65174107294001</v>
      </c>
      <c r="G32" s="178">
        <f t="shared" si="3"/>
        <v>0.108391</v>
      </c>
      <c r="H32" s="197">
        <f t="shared" si="3"/>
        <v>-7.3759999999999997E-3</v>
      </c>
    </row>
    <row r="33" spans="1:17" outlineLevel="1">
      <c r="A33" s="233" t="s">
        <v>117</v>
      </c>
      <c r="B33" s="47">
        <v>3.4330111040800002</v>
      </c>
      <c r="C33" s="47">
        <v>93.646363499320003</v>
      </c>
      <c r="D33" s="25">
        <v>3.5047000000000002E-2</v>
      </c>
      <c r="E33" s="47">
        <v>3.3702238591100002</v>
      </c>
      <c r="F33" s="47">
        <v>98.595561975869998</v>
      </c>
      <c r="G33" s="25">
        <v>3.3224999999999998E-2</v>
      </c>
      <c r="H33" s="47">
        <v>-1.8209999999999999E-3</v>
      </c>
      <c r="I33" s="250"/>
      <c r="J33" s="250"/>
      <c r="K33" s="250"/>
      <c r="L33" s="250"/>
      <c r="M33" s="250"/>
      <c r="N33" s="250"/>
      <c r="O33" s="250"/>
      <c r="P33" s="250"/>
      <c r="Q33" s="250"/>
    </row>
    <row r="34" spans="1:17" outlineLevel="1">
      <c r="A34" s="233" t="s">
        <v>2</v>
      </c>
      <c r="B34" s="47">
        <v>0.77052983657999996</v>
      </c>
      <c r="C34" s="47">
        <v>21.018666987980001</v>
      </c>
      <c r="D34" s="25">
        <v>7.8659999999999997E-3</v>
      </c>
      <c r="E34" s="47">
        <v>0.71805443839000005</v>
      </c>
      <c r="F34" s="47">
        <v>21.00661078952</v>
      </c>
      <c r="G34" s="25">
        <v>7.0790000000000002E-3</v>
      </c>
      <c r="H34" s="47">
        <v>-7.8700000000000005E-4</v>
      </c>
      <c r="I34" s="250"/>
      <c r="J34" s="250"/>
      <c r="K34" s="250"/>
      <c r="L34" s="250"/>
      <c r="M34" s="250"/>
      <c r="N34" s="250"/>
      <c r="O34" s="250"/>
      <c r="P34" s="250"/>
      <c r="Q34" s="250"/>
    </row>
    <row r="35" spans="1:17" outlineLevel="1">
      <c r="A35" s="233" t="s">
        <v>13</v>
      </c>
      <c r="B35" s="47">
        <v>5.7252183728099997</v>
      </c>
      <c r="C35" s="47">
        <v>156.17365181714999</v>
      </c>
      <c r="D35" s="25">
        <v>5.8446999999999999E-2</v>
      </c>
      <c r="E35" s="47">
        <v>4.8728886535799996</v>
      </c>
      <c r="F35" s="47">
        <v>142.55587027160001</v>
      </c>
      <c r="G35" s="25">
        <v>4.8038999999999998E-2</v>
      </c>
      <c r="H35" s="47">
        <v>-1.0408000000000001E-2</v>
      </c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17" outlineLevel="1">
      <c r="A36" s="233" t="s">
        <v>14</v>
      </c>
      <c r="B36" s="47">
        <v>1.41137345153</v>
      </c>
      <c r="C36" s="47">
        <v>38.49972728537</v>
      </c>
      <c r="D36" s="25">
        <v>1.4408000000000001E-2</v>
      </c>
      <c r="E36" s="47">
        <v>2.0336319055900001</v>
      </c>
      <c r="F36" s="47">
        <v>59.493698035949997</v>
      </c>
      <c r="G36" s="25">
        <v>2.0048E-2</v>
      </c>
      <c r="H36" s="47">
        <v>5.64E-3</v>
      </c>
      <c r="I36" s="250"/>
      <c r="J36" s="250"/>
      <c r="K36" s="250"/>
      <c r="L36" s="250"/>
      <c r="M36" s="250"/>
      <c r="N36" s="250"/>
      <c r="O36" s="250"/>
      <c r="P36" s="250"/>
      <c r="Q36" s="250"/>
    </row>
    <row r="37" spans="1:17">
      <c r="B37" s="116"/>
      <c r="C37" s="116"/>
      <c r="D37" s="111"/>
      <c r="E37" s="116"/>
      <c r="F37" s="116"/>
      <c r="G37" s="111"/>
      <c r="H37" s="116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1:17">
      <c r="B38" s="116"/>
      <c r="C38" s="116"/>
      <c r="D38" s="111"/>
      <c r="E38" s="116"/>
      <c r="F38" s="116"/>
      <c r="G38" s="111"/>
      <c r="H38" s="116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1:17">
      <c r="B39" s="116"/>
      <c r="C39" s="116"/>
      <c r="D39" s="111"/>
      <c r="E39" s="116"/>
      <c r="F39" s="116"/>
      <c r="G39" s="111"/>
      <c r="H39" s="116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1:17">
      <c r="B40" s="116"/>
      <c r="C40" s="116"/>
      <c r="D40" s="111"/>
      <c r="E40" s="116"/>
      <c r="F40" s="116"/>
      <c r="G40" s="111"/>
      <c r="H40" s="116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1:17">
      <c r="B41" s="116"/>
      <c r="C41" s="116"/>
      <c r="D41" s="111"/>
      <c r="E41" s="116"/>
      <c r="F41" s="116"/>
      <c r="G41" s="111"/>
      <c r="H41" s="116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1:17">
      <c r="B42" s="116"/>
      <c r="C42" s="116"/>
      <c r="D42" s="111"/>
      <c r="E42" s="116"/>
      <c r="F42" s="116"/>
      <c r="G42" s="111"/>
      <c r="H42" s="116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1:17">
      <c r="B43" s="116"/>
      <c r="C43" s="116"/>
      <c r="D43" s="111"/>
      <c r="E43" s="116"/>
      <c r="F43" s="116"/>
      <c r="G43" s="111"/>
      <c r="H43" s="116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1:17">
      <c r="B44" s="116"/>
      <c r="C44" s="116"/>
      <c r="D44" s="111"/>
      <c r="E44" s="116"/>
      <c r="F44" s="116"/>
      <c r="G44" s="111"/>
      <c r="H44" s="116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1:17">
      <c r="B45" s="116"/>
      <c r="C45" s="116"/>
      <c r="D45" s="111"/>
      <c r="E45" s="116"/>
      <c r="F45" s="116"/>
      <c r="G45" s="111"/>
      <c r="H45" s="116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1:17">
      <c r="B46" s="116"/>
      <c r="C46" s="116"/>
      <c r="D46" s="111"/>
      <c r="E46" s="116"/>
      <c r="F46" s="116"/>
      <c r="G46" s="111"/>
      <c r="H46" s="116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1:17">
      <c r="B47" s="116"/>
      <c r="C47" s="116"/>
      <c r="D47" s="111"/>
      <c r="E47" s="116"/>
      <c r="F47" s="116"/>
      <c r="G47" s="111"/>
      <c r="H47" s="116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1:17">
      <c r="B48" s="116"/>
      <c r="C48" s="116"/>
      <c r="D48" s="111"/>
      <c r="E48" s="116"/>
      <c r="F48" s="116"/>
      <c r="G48" s="111"/>
      <c r="H48" s="116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116"/>
      <c r="C49" s="116"/>
      <c r="D49" s="111"/>
      <c r="E49" s="116"/>
      <c r="F49" s="116"/>
      <c r="G49" s="111"/>
      <c r="H49" s="116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116"/>
      <c r="C50" s="116"/>
      <c r="D50" s="111"/>
      <c r="E50" s="116"/>
      <c r="F50" s="116"/>
      <c r="G50" s="111"/>
      <c r="H50" s="116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116"/>
      <c r="C51" s="116"/>
      <c r="D51" s="111"/>
      <c r="E51" s="116"/>
      <c r="F51" s="116"/>
      <c r="G51" s="111"/>
      <c r="H51" s="116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116"/>
      <c r="C52" s="116"/>
      <c r="D52" s="111"/>
      <c r="E52" s="116"/>
      <c r="F52" s="116"/>
      <c r="G52" s="111"/>
      <c r="H52" s="116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116"/>
      <c r="C53" s="116"/>
      <c r="D53" s="111"/>
      <c r="E53" s="116"/>
      <c r="F53" s="116"/>
      <c r="G53" s="111"/>
      <c r="H53" s="116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116"/>
      <c r="C54" s="116"/>
      <c r="D54" s="111"/>
      <c r="E54" s="116"/>
      <c r="F54" s="116"/>
      <c r="G54" s="111"/>
      <c r="H54" s="116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116"/>
      <c r="C55" s="116"/>
      <c r="D55" s="111"/>
      <c r="E55" s="116"/>
      <c r="F55" s="116"/>
      <c r="G55" s="111"/>
      <c r="H55" s="116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116"/>
      <c r="C56" s="116"/>
      <c r="D56" s="111"/>
      <c r="E56" s="116"/>
      <c r="F56" s="116"/>
      <c r="G56" s="111"/>
      <c r="H56" s="116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116"/>
      <c r="C57" s="116"/>
      <c r="D57" s="111"/>
      <c r="E57" s="116"/>
      <c r="F57" s="116"/>
      <c r="G57" s="111"/>
      <c r="H57" s="116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116"/>
      <c r="C58" s="116"/>
      <c r="D58" s="111"/>
      <c r="E58" s="116"/>
      <c r="F58" s="116"/>
      <c r="G58" s="111"/>
      <c r="H58" s="116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116"/>
      <c r="C59" s="116"/>
      <c r="D59" s="111"/>
      <c r="E59" s="116"/>
      <c r="F59" s="116"/>
      <c r="G59" s="111"/>
      <c r="H59" s="116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116"/>
      <c r="C60" s="116"/>
      <c r="D60" s="111"/>
      <c r="E60" s="116"/>
      <c r="F60" s="116"/>
      <c r="G60" s="111"/>
      <c r="H60" s="116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116"/>
      <c r="C61" s="116"/>
      <c r="D61" s="111"/>
      <c r="E61" s="116"/>
      <c r="F61" s="116"/>
      <c r="G61" s="111"/>
      <c r="H61" s="116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116"/>
      <c r="C62" s="116"/>
      <c r="D62" s="111"/>
      <c r="E62" s="116"/>
      <c r="F62" s="116"/>
      <c r="G62" s="111"/>
      <c r="H62" s="116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116"/>
      <c r="C63" s="116"/>
      <c r="D63" s="111"/>
      <c r="E63" s="116"/>
      <c r="F63" s="116"/>
      <c r="G63" s="111"/>
      <c r="H63" s="116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116"/>
      <c r="C64" s="116"/>
      <c r="D64" s="111"/>
      <c r="E64" s="116"/>
      <c r="F64" s="116"/>
      <c r="G64" s="111"/>
      <c r="H64" s="116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116"/>
      <c r="C65" s="116"/>
      <c r="D65" s="111"/>
      <c r="E65" s="116"/>
      <c r="F65" s="116"/>
      <c r="G65" s="111"/>
      <c r="H65" s="116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116"/>
      <c r="C66" s="116"/>
      <c r="D66" s="111"/>
      <c r="E66" s="116"/>
      <c r="F66" s="116"/>
      <c r="G66" s="111"/>
      <c r="H66" s="116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116"/>
      <c r="C67" s="116"/>
      <c r="D67" s="111"/>
      <c r="E67" s="116"/>
      <c r="F67" s="116"/>
      <c r="G67" s="111"/>
      <c r="H67" s="116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116"/>
      <c r="C68" s="116"/>
      <c r="D68" s="111"/>
      <c r="E68" s="116"/>
      <c r="F68" s="116"/>
      <c r="G68" s="111"/>
      <c r="H68" s="116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116"/>
      <c r="C69" s="116"/>
      <c r="D69" s="111"/>
      <c r="E69" s="116"/>
      <c r="F69" s="116"/>
      <c r="G69" s="111"/>
      <c r="H69" s="116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116"/>
      <c r="C70" s="116"/>
      <c r="D70" s="111"/>
      <c r="E70" s="116"/>
      <c r="F70" s="116"/>
      <c r="G70" s="111"/>
      <c r="H70" s="116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116"/>
      <c r="C71" s="116"/>
      <c r="D71" s="111"/>
      <c r="E71" s="116"/>
      <c r="F71" s="116"/>
      <c r="G71" s="111"/>
      <c r="H71" s="116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116"/>
      <c r="C72" s="116"/>
      <c r="D72" s="111"/>
      <c r="E72" s="116"/>
      <c r="F72" s="116"/>
      <c r="G72" s="111"/>
      <c r="H72" s="116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116"/>
      <c r="C73" s="116"/>
      <c r="D73" s="111"/>
      <c r="E73" s="116"/>
      <c r="F73" s="116"/>
      <c r="G73" s="111"/>
      <c r="H73" s="116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116"/>
      <c r="C74" s="116"/>
      <c r="D74" s="111"/>
      <c r="E74" s="116"/>
      <c r="F74" s="116"/>
      <c r="G74" s="111"/>
      <c r="H74" s="116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116"/>
      <c r="C75" s="116"/>
      <c r="D75" s="111"/>
      <c r="E75" s="116"/>
      <c r="F75" s="116"/>
      <c r="G75" s="111"/>
      <c r="H75" s="116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116"/>
      <c r="C76" s="116"/>
      <c r="D76" s="111"/>
      <c r="E76" s="116"/>
      <c r="F76" s="116"/>
      <c r="G76" s="111"/>
      <c r="H76" s="116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116"/>
      <c r="C77" s="116"/>
      <c r="D77" s="111"/>
      <c r="E77" s="116"/>
      <c r="F77" s="116"/>
      <c r="G77" s="111"/>
      <c r="H77" s="116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116"/>
      <c r="C78" s="116"/>
      <c r="D78" s="111"/>
      <c r="E78" s="116"/>
      <c r="F78" s="116"/>
      <c r="G78" s="111"/>
      <c r="H78" s="116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116"/>
      <c r="C79" s="116"/>
      <c r="D79" s="111"/>
      <c r="E79" s="116"/>
      <c r="F79" s="116"/>
      <c r="G79" s="111"/>
      <c r="H79" s="116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116"/>
      <c r="C80" s="116"/>
      <c r="D80" s="111"/>
      <c r="E80" s="116"/>
      <c r="F80" s="116"/>
      <c r="G80" s="111"/>
      <c r="H80" s="116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116"/>
      <c r="C81" s="116"/>
      <c r="D81" s="111"/>
      <c r="E81" s="116"/>
      <c r="F81" s="116"/>
      <c r="G81" s="111"/>
      <c r="H81" s="116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116"/>
      <c r="C82" s="116"/>
      <c r="D82" s="111"/>
      <c r="E82" s="116"/>
      <c r="F82" s="116"/>
      <c r="G82" s="111"/>
      <c r="H82" s="116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116"/>
      <c r="C83" s="116"/>
      <c r="D83" s="111"/>
      <c r="E83" s="116"/>
      <c r="F83" s="116"/>
      <c r="G83" s="111"/>
      <c r="H83" s="116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116"/>
      <c r="C84" s="116"/>
      <c r="D84" s="111"/>
      <c r="E84" s="116"/>
      <c r="F84" s="116"/>
      <c r="G84" s="111"/>
      <c r="H84" s="116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116"/>
      <c r="C85" s="116"/>
      <c r="D85" s="111"/>
      <c r="E85" s="116"/>
      <c r="F85" s="116"/>
      <c r="G85" s="111"/>
      <c r="H85" s="116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116"/>
      <c r="C86" s="116"/>
      <c r="D86" s="111"/>
      <c r="E86" s="116"/>
      <c r="F86" s="116"/>
      <c r="G86" s="111"/>
      <c r="H86" s="116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116"/>
      <c r="C87" s="116"/>
      <c r="D87" s="111"/>
      <c r="E87" s="116"/>
      <c r="F87" s="116"/>
      <c r="G87" s="111"/>
      <c r="H87" s="116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116"/>
      <c r="C88" s="116"/>
      <c r="D88" s="111"/>
      <c r="E88" s="116"/>
      <c r="F88" s="116"/>
      <c r="G88" s="111"/>
      <c r="H88" s="116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116"/>
      <c r="C89" s="116"/>
      <c r="D89" s="111"/>
      <c r="E89" s="116"/>
      <c r="F89" s="116"/>
      <c r="G89" s="111"/>
      <c r="H89" s="116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116"/>
      <c r="C90" s="116"/>
      <c r="D90" s="111"/>
      <c r="E90" s="116"/>
      <c r="F90" s="116"/>
      <c r="G90" s="111"/>
      <c r="H90" s="116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116"/>
      <c r="C91" s="116"/>
      <c r="D91" s="111"/>
      <c r="E91" s="116"/>
      <c r="F91" s="116"/>
      <c r="G91" s="111"/>
      <c r="H91" s="116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116"/>
      <c r="C92" s="116"/>
      <c r="D92" s="111"/>
      <c r="E92" s="116"/>
      <c r="F92" s="116"/>
      <c r="G92" s="111"/>
      <c r="H92" s="116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116"/>
      <c r="C93" s="116"/>
      <c r="D93" s="111"/>
      <c r="E93" s="116"/>
      <c r="F93" s="116"/>
      <c r="G93" s="111"/>
      <c r="H93" s="116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116"/>
      <c r="C94" s="116"/>
      <c r="D94" s="111"/>
      <c r="E94" s="116"/>
      <c r="F94" s="116"/>
      <c r="G94" s="111"/>
      <c r="H94" s="116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116"/>
      <c r="C95" s="116"/>
      <c r="D95" s="111"/>
      <c r="E95" s="116"/>
      <c r="F95" s="116"/>
      <c r="G95" s="111"/>
      <c r="H95" s="116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116"/>
      <c r="C96" s="116"/>
      <c r="D96" s="111"/>
      <c r="E96" s="116"/>
      <c r="F96" s="116"/>
      <c r="G96" s="111"/>
      <c r="H96" s="116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116"/>
      <c r="C97" s="116"/>
      <c r="D97" s="111"/>
      <c r="E97" s="116"/>
      <c r="F97" s="116"/>
      <c r="G97" s="111"/>
      <c r="H97" s="116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116"/>
      <c r="C98" s="116"/>
      <c r="D98" s="111"/>
      <c r="E98" s="116"/>
      <c r="F98" s="116"/>
      <c r="G98" s="111"/>
      <c r="H98" s="116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116"/>
      <c r="C99" s="116"/>
      <c r="D99" s="111"/>
      <c r="E99" s="116"/>
      <c r="F99" s="116"/>
      <c r="G99" s="111"/>
      <c r="H99" s="116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116"/>
      <c r="C100" s="116"/>
      <c r="D100" s="111"/>
      <c r="E100" s="116"/>
      <c r="F100" s="116"/>
      <c r="G100" s="111"/>
      <c r="H100" s="116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116"/>
      <c r="C101" s="116"/>
      <c r="D101" s="111"/>
      <c r="E101" s="116"/>
      <c r="F101" s="116"/>
      <c r="G101" s="111"/>
      <c r="H101" s="116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116"/>
      <c r="C102" s="116"/>
      <c r="D102" s="111"/>
      <c r="E102" s="116"/>
      <c r="F102" s="116"/>
      <c r="G102" s="111"/>
      <c r="H102" s="116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116"/>
      <c r="C103" s="116"/>
      <c r="D103" s="111"/>
      <c r="E103" s="116"/>
      <c r="F103" s="116"/>
      <c r="G103" s="111"/>
      <c r="H103" s="116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116"/>
      <c r="C104" s="116"/>
      <c r="D104" s="111"/>
      <c r="E104" s="116"/>
      <c r="F104" s="116"/>
      <c r="G104" s="111"/>
      <c r="H104" s="116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116"/>
      <c r="C105" s="116"/>
      <c r="D105" s="111"/>
      <c r="E105" s="116"/>
      <c r="F105" s="116"/>
      <c r="G105" s="111"/>
      <c r="H105" s="116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116"/>
      <c r="C106" s="116"/>
      <c r="D106" s="111"/>
      <c r="E106" s="116"/>
      <c r="F106" s="116"/>
      <c r="G106" s="111"/>
      <c r="H106" s="116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116"/>
      <c r="C107" s="116"/>
      <c r="D107" s="111"/>
      <c r="E107" s="116"/>
      <c r="F107" s="116"/>
      <c r="G107" s="111"/>
      <c r="H107" s="116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116"/>
      <c r="C108" s="116"/>
      <c r="D108" s="111"/>
      <c r="E108" s="116"/>
      <c r="F108" s="116"/>
      <c r="G108" s="111"/>
      <c r="H108" s="116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116"/>
      <c r="C109" s="116"/>
      <c r="D109" s="111"/>
      <c r="E109" s="116"/>
      <c r="F109" s="116"/>
      <c r="G109" s="111"/>
      <c r="H109" s="116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116"/>
      <c r="C110" s="116"/>
      <c r="D110" s="111"/>
      <c r="E110" s="116"/>
      <c r="F110" s="116"/>
      <c r="G110" s="111"/>
      <c r="H110" s="116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116"/>
      <c r="C111" s="116"/>
      <c r="D111" s="111"/>
      <c r="E111" s="116"/>
      <c r="F111" s="116"/>
      <c r="G111" s="111"/>
      <c r="H111" s="116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116"/>
      <c r="C112" s="116"/>
      <c r="D112" s="111"/>
      <c r="E112" s="116"/>
      <c r="F112" s="116"/>
      <c r="G112" s="111"/>
      <c r="H112" s="116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116"/>
      <c r="F113" s="116"/>
      <c r="G113" s="111"/>
      <c r="H113" s="116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116"/>
      <c r="F114" s="116"/>
      <c r="G114" s="111"/>
      <c r="H114" s="116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116"/>
      <c r="F115" s="116"/>
      <c r="G115" s="111"/>
      <c r="H115" s="116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116"/>
      <c r="F116" s="116"/>
      <c r="G116" s="111"/>
      <c r="H116" s="116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116"/>
      <c r="F117" s="116"/>
      <c r="G117" s="111"/>
      <c r="H117" s="116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116"/>
      <c r="F118" s="116"/>
      <c r="G118" s="111"/>
      <c r="H118" s="116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116"/>
      <c r="F119" s="116"/>
      <c r="G119" s="111"/>
      <c r="H119" s="116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116"/>
      <c r="F120" s="116"/>
      <c r="G120" s="111"/>
      <c r="H120" s="116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116"/>
      <c r="F121" s="116"/>
      <c r="G121" s="111"/>
      <c r="H121" s="116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116"/>
      <c r="F122" s="116"/>
      <c r="G122" s="111"/>
      <c r="H122" s="116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116"/>
      <c r="F123" s="116"/>
      <c r="G123" s="111"/>
      <c r="H123" s="116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116"/>
      <c r="F124" s="116"/>
      <c r="G124" s="111"/>
      <c r="H124" s="116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116"/>
      <c r="F125" s="116"/>
      <c r="G125" s="111"/>
      <c r="H125" s="116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116"/>
      <c r="F126" s="116"/>
      <c r="G126" s="111"/>
      <c r="H126" s="116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116"/>
      <c r="F127" s="116"/>
      <c r="G127" s="111"/>
      <c r="H127" s="116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116"/>
      <c r="F128" s="116"/>
      <c r="G128" s="111"/>
      <c r="H128" s="116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116"/>
      <c r="F129" s="116"/>
      <c r="G129" s="111"/>
      <c r="H129" s="116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116"/>
      <c r="F130" s="116"/>
      <c r="G130" s="111"/>
      <c r="H130" s="116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116"/>
      <c r="F131" s="116"/>
      <c r="G131" s="111"/>
      <c r="H131" s="116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116"/>
      <c r="F132" s="116"/>
      <c r="G132" s="111"/>
      <c r="H132" s="116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116"/>
      <c r="F133" s="116"/>
      <c r="G133" s="111"/>
      <c r="H133" s="116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116"/>
      <c r="F134" s="116"/>
      <c r="G134" s="111"/>
      <c r="H134" s="116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116"/>
      <c r="F135" s="116"/>
      <c r="G135" s="111"/>
      <c r="H135" s="116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116"/>
      <c r="F136" s="116"/>
      <c r="G136" s="111"/>
      <c r="H136" s="116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116"/>
      <c r="F137" s="116"/>
      <c r="G137" s="111"/>
      <c r="H137" s="116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116"/>
      <c r="F138" s="116"/>
      <c r="G138" s="111"/>
      <c r="H138" s="116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116"/>
      <c r="F139" s="116"/>
      <c r="G139" s="111"/>
      <c r="H139" s="116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116"/>
      <c r="F140" s="116"/>
      <c r="G140" s="111"/>
      <c r="H140" s="116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116"/>
      <c r="F141" s="116"/>
      <c r="G141" s="111"/>
      <c r="H141" s="116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116"/>
      <c r="F142" s="116"/>
      <c r="G142" s="111"/>
      <c r="H142" s="116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116"/>
      <c r="F143" s="116"/>
      <c r="G143" s="111"/>
      <c r="H143" s="116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116"/>
      <c r="F144" s="116"/>
      <c r="G144" s="111"/>
      <c r="H144" s="116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116"/>
      <c r="F145" s="116"/>
      <c r="G145" s="111"/>
      <c r="H145" s="116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116"/>
      <c r="F146" s="116"/>
      <c r="G146" s="111"/>
      <c r="H146" s="116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116"/>
      <c r="F147" s="116"/>
      <c r="G147" s="111"/>
      <c r="H147" s="116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116"/>
      <c r="F148" s="116"/>
      <c r="G148" s="111"/>
      <c r="H148" s="116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116"/>
      <c r="F149" s="116"/>
      <c r="G149" s="111"/>
      <c r="H149" s="116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116"/>
      <c r="F150" s="116"/>
      <c r="G150" s="111"/>
      <c r="H150" s="116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116"/>
      <c r="F151" s="116"/>
      <c r="G151" s="111"/>
      <c r="H151" s="116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116"/>
      <c r="F152" s="116"/>
      <c r="G152" s="111"/>
      <c r="H152" s="116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116"/>
      <c r="F153" s="116"/>
      <c r="G153" s="111"/>
      <c r="H153" s="116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116"/>
      <c r="F154" s="116"/>
      <c r="G154" s="111"/>
      <c r="H154" s="116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116"/>
      <c r="F155" s="116"/>
      <c r="G155" s="111"/>
      <c r="H155" s="116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116"/>
      <c r="F156" s="116"/>
      <c r="G156" s="111"/>
      <c r="H156" s="116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116"/>
      <c r="F157" s="116"/>
      <c r="G157" s="111"/>
      <c r="H157" s="116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116"/>
      <c r="F158" s="116"/>
      <c r="G158" s="111"/>
      <c r="H158" s="116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116"/>
      <c r="F159" s="116"/>
      <c r="G159" s="111"/>
      <c r="H159" s="116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116"/>
      <c r="F160" s="116"/>
      <c r="G160" s="111"/>
      <c r="H160" s="116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116"/>
      <c r="F161" s="116"/>
      <c r="G161" s="111"/>
      <c r="H161" s="116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116"/>
      <c r="F162" s="116"/>
      <c r="G162" s="111"/>
      <c r="H162" s="116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116"/>
      <c r="F163" s="116"/>
      <c r="G163" s="111"/>
      <c r="H163" s="116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116"/>
      <c r="F164" s="116"/>
      <c r="G164" s="111"/>
      <c r="H164" s="116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116"/>
      <c r="F165" s="116"/>
      <c r="G165" s="111"/>
      <c r="H165" s="116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116"/>
      <c r="F166" s="116"/>
      <c r="G166" s="111"/>
      <c r="H166" s="116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116"/>
      <c r="F167" s="116"/>
      <c r="G167" s="111"/>
      <c r="H167" s="116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116"/>
      <c r="F168" s="116"/>
      <c r="G168" s="111"/>
      <c r="H168" s="116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116"/>
      <c r="F169" s="116"/>
      <c r="G169" s="111"/>
      <c r="H169" s="116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116"/>
      <c r="F170" s="116"/>
      <c r="G170" s="111"/>
      <c r="H170" s="116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116"/>
      <c r="F171" s="116"/>
      <c r="G171" s="111"/>
      <c r="H171" s="116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116"/>
      <c r="F172" s="116"/>
      <c r="G172" s="111"/>
      <c r="H172" s="116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116"/>
      <c r="F173" s="116"/>
      <c r="G173" s="111"/>
      <c r="H173" s="116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116"/>
      <c r="F174" s="116"/>
      <c r="G174" s="111"/>
      <c r="H174" s="116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116"/>
      <c r="F175" s="116"/>
      <c r="G175" s="111"/>
      <c r="H175" s="116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116"/>
      <c r="F176" s="116"/>
      <c r="G176" s="111"/>
      <c r="H176" s="116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116"/>
      <c r="F177" s="116"/>
      <c r="G177" s="111"/>
      <c r="H177" s="116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116"/>
      <c r="F178" s="116"/>
      <c r="G178" s="111"/>
      <c r="H178" s="116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116"/>
      <c r="F179" s="116"/>
      <c r="G179" s="111"/>
      <c r="H179" s="116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116"/>
      <c r="F180" s="116"/>
      <c r="G180" s="111"/>
      <c r="H180" s="116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116"/>
      <c r="F181" s="116"/>
      <c r="G181" s="111"/>
      <c r="H181" s="116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116"/>
      <c r="F182" s="116"/>
      <c r="G182" s="111"/>
      <c r="H182" s="116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116"/>
      <c r="F183" s="116"/>
      <c r="G183" s="111"/>
      <c r="H183" s="116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116"/>
      <c r="C184" s="116"/>
      <c r="D184" s="111"/>
      <c r="E184" s="116"/>
      <c r="F184" s="116"/>
      <c r="G184" s="111"/>
      <c r="H184" s="116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116"/>
      <c r="C185" s="116"/>
      <c r="D185" s="111"/>
      <c r="E185" s="116"/>
      <c r="F185" s="116"/>
      <c r="G185" s="111"/>
      <c r="H185" s="116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116"/>
      <c r="C186" s="116"/>
      <c r="D186" s="111"/>
      <c r="E186" s="116"/>
      <c r="F186" s="116"/>
      <c r="G186" s="111"/>
      <c r="H186" s="116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116"/>
      <c r="C187" s="116"/>
      <c r="D187" s="111"/>
      <c r="E187" s="116"/>
      <c r="F187" s="116"/>
      <c r="G187" s="111"/>
      <c r="H187" s="116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116"/>
      <c r="C188" s="116"/>
      <c r="D188" s="111"/>
      <c r="E188" s="116"/>
      <c r="F188" s="116"/>
      <c r="G188" s="111"/>
      <c r="H188" s="116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116"/>
      <c r="C189" s="116"/>
      <c r="D189" s="111"/>
      <c r="E189" s="116"/>
      <c r="F189" s="116"/>
      <c r="G189" s="111"/>
      <c r="H189" s="116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116"/>
      <c r="C190" s="116"/>
      <c r="D190" s="111"/>
      <c r="E190" s="116"/>
      <c r="F190" s="116"/>
      <c r="G190" s="111"/>
      <c r="H190" s="116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116"/>
      <c r="C191" s="116"/>
      <c r="D191" s="111"/>
      <c r="E191" s="116"/>
      <c r="F191" s="116"/>
      <c r="G191" s="111"/>
      <c r="H191" s="116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116"/>
      <c r="C192" s="116"/>
      <c r="D192" s="111"/>
      <c r="E192" s="116"/>
      <c r="F192" s="116"/>
      <c r="G192" s="111"/>
      <c r="H192" s="116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116"/>
      <c r="C193" s="116"/>
      <c r="D193" s="111"/>
      <c r="E193" s="116"/>
      <c r="F193" s="116"/>
      <c r="G193" s="111"/>
      <c r="H193" s="116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116"/>
      <c r="C194" s="116"/>
      <c r="D194" s="111"/>
      <c r="E194" s="116"/>
      <c r="F194" s="116"/>
      <c r="G194" s="111"/>
      <c r="H194" s="116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116"/>
      <c r="C195" s="116"/>
      <c r="D195" s="111"/>
      <c r="E195" s="116"/>
      <c r="F195" s="116"/>
      <c r="G195" s="111"/>
      <c r="H195" s="116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116"/>
      <c r="C196" s="116"/>
      <c r="D196" s="111"/>
      <c r="E196" s="116"/>
      <c r="F196" s="116"/>
      <c r="G196" s="111"/>
      <c r="H196" s="116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116"/>
      <c r="C197" s="116"/>
      <c r="D197" s="111"/>
      <c r="E197" s="116"/>
      <c r="F197" s="116"/>
      <c r="G197" s="111"/>
      <c r="H197" s="116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116"/>
      <c r="C198" s="116"/>
      <c r="D198" s="111"/>
      <c r="E198" s="116"/>
      <c r="F198" s="116"/>
      <c r="G198" s="111"/>
      <c r="H198" s="116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116"/>
      <c r="C199" s="116"/>
      <c r="D199" s="111"/>
      <c r="E199" s="116"/>
      <c r="F199" s="116"/>
      <c r="G199" s="111"/>
      <c r="H199" s="116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116"/>
      <c r="C200" s="116"/>
      <c r="D200" s="111"/>
      <c r="E200" s="116"/>
      <c r="F200" s="116"/>
      <c r="G200" s="111"/>
      <c r="H200" s="116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116"/>
      <c r="C201" s="116"/>
      <c r="D201" s="111"/>
      <c r="E201" s="116"/>
      <c r="F201" s="116"/>
      <c r="G201" s="111"/>
      <c r="H201" s="116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116"/>
      <c r="C202" s="116"/>
      <c r="D202" s="111"/>
      <c r="E202" s="116"/>
      <c r="F202" s="116"/>
      <c r="G202" s="111"/>
      <c r="H202" s="116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116"/>
      <c r="C203" s="116"/>
      <c r="D203" s="111"/>
      <c r="E203" s="116"/>
      <c r="F203" s="116"/>
      <c r="G203" s="111"/>
      <c r="H203" s="116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116"/>
      <c r="C204" s="116"/>
      <c r="D204" s="111"/>
      <c r="E204" s="116"/>
      <c r="F204" s="116"/>
      <c r="G204" s="111"/>
      <c r="H204" s="116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116"/>
      <c r="C205" s="116"/>
      <c r="D205" s="111"/>
      <c r="E205" s="116"/>
      <c r="F205" s="116"/>
      <c r="G205" s="111"/>
      <c r="H205" s="116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116"/>
      <c r="C206" s="116"/>
      <c r="D206" s="111"/>
      <c r="E206" s="116"/>
      <c r="F206" s="116"/>
      <c r="G206" s="111"/>
      <c r="H206" s="116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116"/>
      <c r="C207" s="116"/>
      <c r="D207" s="111"/>
      <c r="E207" s="116"/>
      <c r="F207" s="116"/>
      <c r="G207" s="111"/>
      <c r="H207" s="116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116"/>
      <c r="C208" s="116"/>
      <c r="D208" s="111"/>
      <c r="E208" s="116"/>
      <c r="F208" s="116"/>
      <c r="G208" s="111"/>
      <c r="H208" s="116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116"/>
      <c r="C209" s="116"/>
      <c r="D209" s="111"/>
      <c r="E209" s="116"/>
      <c r="F209" s="116"/>
      <c r="G209" s="111"/>
      <c r="H209" s="116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116"/>
      <c r="C210" s="116"/>
      <c r="D210" s="111"/>
      <c r="E210" s="116"/>
      <c r="F210" s="116"/>
      <c r="G210" s="111"/>
      <c r="H210" s="116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116"/>
      <c r="C211" s="116"/>
      <c r="D211" s="111"/>
      <c r="E211" s="116"/>
      <c r="F211" s="116"/>
      <c r="G211" s="111"/>
      <c r="H211" s="116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116"/>
      <c r="C212" s="116"/>
      <c r="D212" s="111"/>
      <c r="E212" s="116"/>
      <c r="F212" s="116"/>
      <c r="G212" s="111"/>
      <c r="H212" s="116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116"/>
      <c r="C213" s="116"/>
      <c r="D213" s="111"/>
      <c r="E213" s="116"/>
      <c r="F213" s="116"/>
      <c r="G213" s="111"/>
      <c r="H213" s="116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116"/>
      <c r="C214" s="116"/>
      <c r="D214" s="111"/>
      <c r="E214" s="116"/>
      <c r="F214" s="116"/>
      <c r="G214" s="111"/>
      <c r="H214" s="116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116"/>
      <c r="C215" s="116"/>
      <c r="D215" s="111"/>
      <c r="E215" s="116"/>
      <c r="F215" s="116"/>
      <c r="G215" s="111"/>
      <c r="H215" s="116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116"/>
      <c r="C216" s="116"/>
      <c r="D216" s="111"/>
      <c r="E216" s="116"/>
      <c r="F216" s="116"/>
      <c r="G216" s="111"/>
      <c r="H216" s="116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116"/>
      <c r="C217" s="116"/>
      <c r="D217" s="111"/>
      <c r="E217" s="116"/>
      <c r="F217" s="116"/>
      <c r="G217" s="111"/>
      <c r="H217" s="116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116"/>
      <c r="C218" s="116"/>
      <c r="D218" s="111"/>
      <c r="E218" s="116"/>
      <c r="F218" s="116"/>
      <c r="G218" s="111"/>
      <c r="H218" s="116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116"/>
      <c r="C219" s="116"/>
      <c r="D219" s="111"/>
      <c r="E219" s="116"/>
      <c r="F219" s="116"/>
      <c r="G219" s="111"/>
      <c r="H219" s="116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116"/>
      <c r="C220" s="116"/>
      <c r="D220" s="111"/>
      <c r="E220" s="116"/>
      <c r="F220" s="116"/>
      <c r="G220" s="111"/>
      <c r="H220" s="116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116"/>
      <c r="C221" s="116"/>
      <c r="D221" s="111"/>
      <c r="E221" s="116"/>
      <c r="F221" s="116"/>
      <c r="G221" s="111"/>
      <c r="H221" s="116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116"/>
      <c r="C222" s="116"/>
      <c r="D222" s="111"/>
      <c r="E222" s="116"/>
      <c r="F222" s="116"/>
      <c r="G222" s="111"/>
      <c r="H222" s="116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116"/>
      <c r="C223" s="116"/>
      <c r="D223" s="111"/>
      <c r="E223" s="116"/>
      <c r="F223" s="116"/>
      <c r="G223" s="111"/>
      <c r="H223" s="116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116"/>
      <c r="C224" s="116"/>
      <c r="D224" s="111"/>
      <c r="E224" s="116"/>
      <c r="F224" s="116"/>
      <c r="G224" s="111"/>
      <c r="H224" s="116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116"/>
      <c r="C225" s="116"/>
      <c r="D225" s="111"/>
      <c r="E225" s="116"/>
      <c r="F225" s="116"/>
      <c r="G225" s="111"/>
      <c r="H225" s="116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116"/>
      <c r="C226" s="116"/>
      <c r="D226" s="111"/>
      <c r="E226" s="116"/>
      <c r="F226" s="116"/>
      <c r="G226" s="111"/>
      <c r="H226" s="116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116"/>
      <c r="C227" s="116"/>
      <c r="D227" s="111"/>
      <c r="E227" s="116"/>
      <c r="F227" s="116"/>
      <c r="G227" s="111"/>
      <c r="H227" s="116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116"/>
      <c r="C228" s="116"/>
      <c r="D228" s="111"/>
      <c r="E228" s="116"/>
      <c r="F228" s="116"/>
      <c r="G228" s="111"/>
      <c r="H228" s="116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116"/>
      <c r="C229" s="116"/>
      <c r="D229" s="111"/>
      <c r="E229" s="116"/>
      <c r="F229" s="116"/>
      <c r="G229" s="111"/>
      <c r="H229" s="116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116"/>
      <c r="C230" s="116"/>
      <c r="D230" s="111"/>
      <c r="E230" s="116"/>
      <c r="F230" s="116"/>
      <c r="G230" s="111"/>
      <c r="H230" s="116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116"/>
      <c r="C231" s="116"/>
      <c r="D231" s="111"/>
      <c r="E231" s="116"/>
      <c r="F231" s="116"/>
      <c r="G231" s="111"/>
      <c r="H231" s="116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116"/>
      <c r="C232" s="116"/>
      <c r="D232" s="111"/>
      <c r="E232" s="116"/>
      <c r="F232" s="116"/>
      <c r="G232" s="111"/>
      <c r="H232" s="116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116"/>
      <c r="C233" s="116"/>
      <c r="D233" s="111"/>
      <c r="E233" s="116"/>
      <c r="F233" s="116"/>
      <c r="G233" s="111"/>
      <c r="H233" s="116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116"/>
      <c r="C234" s="116"/>
      <c r="D234" s="111"/>
      <c r="E234" s="116"/>
      <c r="F234" s="116"/>
      <c r="G234" s="111"/>
      <c r="H234" s="116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116"/>
      <c r="C235" s="116"/>
      <c r="D235" s="111"/>
      <c r="E235" s="116"/>
      <c r="F235" s="116"/>
      <c r="G235" s="111"/>
      <c r="H235" s="116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116"/>
      <c r="C236" s="116"/>
      <c r="D236" s="111"/>
      <c r="E236" s="116"/>
      <c r="F236" s="116"/>
      <c r="G236" s="111"/>
      <c r="H236" s="116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116"/>
      <c r="C237" s="116"/>
      <c r="D237" s="111"/>
      <c r="E237" s="116"/>
      <c r="F237" s="116"/>
      <c r="G237" s="111"/>
      <c r="H237" s="116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116"/>
      <c r="C238" s="116"/>
      <c r="D238" s="111"/>
      <c r="E238" s="116"/>
      <c r="F238" s="116"/>
      <c r="G238" s="111"/>
      <c r="H238" s="116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116"/>
      <c r="C239" s="116"/>
      <c r="D239" s="111"/>
      <c r="E239" s="116"/>
      <c r="F239" s="116"/>
      <c r="G239" s="111"/>
      <c r="H239" s="116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116"/>
      <c r="C240" s="116"/>
      <c r="D240" s="111"/>
      <c r="E240" s="116"/>
      <c r="F240" s="116"/>
      <c r="G240" s="111"/>
      <c r="H240" s="116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116"/>
      <c r="C241" s="116"/>
      <c r="D241" s="111"/>
      <c r="E241" s="116"/>
      <c r="F241" s="116"/>
      <c r="G241" s="111"/>
      <c r="H241" s="116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116"/>
      <c r="C242" s="116"/>
      <c r="D242" s="111"/>
      <c r="E242" s="116"/>
      <c r="F242" s="116"/>
      <c r="G242" s="111"/>
      <c r="H242" s="116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116"/>
      <c r="C243" s="116"/>
      <c r="D243" s="111"/>
      <c r="E243" s="116"/>
      <c r="F243" s="116"/>
      <c r="G243" s="111"/>
      <c r="H243" s="116"/>
      <c r="I243" s="250"/>
      <c r="J243" s="250"/>
      <c r="K243" s="250"/>
      <c r="L243" s="250"/>
      <c r="M243" s="250"/>
      <c r="N243" s="250"/>
      <c r="O243" s="250"/>
      <c r="P243" s="250"/>
      <c r="Q243" s="250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baseColWidth="10" defaultColWidth="16.33203125" defaultRowHeight="14"/>
  <cols>
    <col min="1" max="1" width="65.33203125" style="8" bestFit="1" customWidth="1"/>
    <col min="2" max="2" width="14.5" style="127" bestFit="1" customWidth="1"/>
    <col min="3" max="4" width="12.83203125" style="79" bestFit="1" customWidth="1"/>
    <col min="5" max="5" width="14.83203125" style="127" bestFit="1" customWidth="1"/>
    <col min="6" max="6" width="16" style="127" bestFit="1" customWidth="1"/>
    <col min="7" max="7" width="10.6640625" style="124" bestFit="1" customWidth="1"/>
    <col min="8" max="8" width="14.5" style="127" bestFit="1" customWidth="1"/>
    <col min="9" max="10" width="12.83203125" style="79" bestFit="1" customWidth="1"/>
    <col min="11" max="12" width="16" style="127" bestFit="1" customWidth="1"/>
    <col min="13" max="13" width="10.6640625" style="124" bestFit="1" customWidth="1"/>
    <col min="14" max="14" width="16.1640625" style="127" bestFit="1" customWidth="1"/>
    <col min="15" max="16384" width="16.33203125" style="8"/>
  </cols>
  <sheetData>
    <row r="2" spans="1:19" s="160" customFormat="1" ht="19">
      <c r="A2" s="5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51"/>
      <c r="P2" s="151"/>
      <c r="Q2" s="151"/>
      <c r="R2" s="151"/>
      <c r="S2" s="151"/>
    </row>
    <row r="3" spans="1:19">
      <c r="A3" s="228"/>
    </row>
    <row r="4" spans="1:19" s="165" customFormat="1">
      <c r="B4" s="46"/>
      <c r="C4" s="242"/>
      <c r="D4" s="242"/>
      <c r="E4" s="46"/>
      <c r="F4" s="46"/>
      <c r="G4" s="43"/>
      <c r="H4" s="46"/>
      <c r="I4" s="242"/>
      <c r="J4" s="242"/>
      <c r="K4" s="46"/>
      <c r="L4" s="46"/>
      <c r="M4" s="43"/>
      <c r="N4" s="165" t="str">
        <f>VALVAL</f>
        <v>млрд. одиниць</v>
      </c>
    </row>
    <row r="5" spans="1:19" s="135" customFormat="1">
      <c r="A5" s="215"/>
      <c r="B5" s="264">
        <v>44561</v>
      </c>
      <c r="C5" s="265"/>
      <c r="D5" s="265"/>
      <c r="E5" s="265"/>
      <c r="F5" s="265"/>
      <c r="G5" s="266"/>
      <c r="H5" s="264">
        <v>44712</v>
      </c>
      <c r="I5" s="265"/>
      <c r="J5" s="265"/>
      <c r="K5" s="265"/>
      <c r="L5" s="265"/>
      <c r="M5" s="266"/>
      <c r="N5" s="24"/>
    </row>
    <row r="6" spans="1:19" s="93" customFormat="1">
      <c r="A6" s="142"/>
      <c r="B6" s="91" t="s">
        <v>5</v>
      </c>
      <c r="C6" s="39" t="s">
        <v>179</v>
      </c>
      <c r="D6" s="39" t="s">
        <v>206</v>
      </c>
      <c r="E6" s="91" t="s">
        <v>167</v>
      </c>
      <c r="F6" s="91" t="s">
        <v>170</v>
      </c>
      <c r="G6" s="69" t="s">
        <v>189</v>
      </c>
      <c r="H6" s="91" t="s">
        <v>5</v>
      </c>
      <c r="I6" s="39" t="s">
        <v>179</v>
      </c>
      <c r="J6" s="39" t="s">
        <v>206</v>
      </c>
      <c r="K6" s="91" t="s">
        <v>167</v>
      </c>
      <c r="L6" s="91" t="s">
        <v>170</v>
      </c>
      <c r="M6" s="69" t="s">
        <v>189</v>
      </c>
      <c r="N6" s="91" t="s">
        <v>63</v>
      </c>
    </row>
    <row r="7" spans="1:19" s="148" customFormat="1" ht="15">
      <c r="A7" s="209" t="s">
        <v>151</v>
      </c>
      <c r="B7" s="66"/>
      <c r="C7" s="11"/>
      <c r="D7" s="11"/>
      <c r="E7" s="66">
        <f>SUM(E8:E23)</f>
        <v>97.955824077519992</v>
      </c>
      <c r="F7" s="66">
        <f>SUM(F8:F23)</f>
        <v>2672.0585603470099</v>
      </c>
      <c r="G7" s="45">
        <f>SUM(G8:G23)</f>
        <v>0.99999899999999997</v>
      </c>
      <c r="H7" s="66"/>
      <c r="I7" s="11"/>
      <c r="J7" s="11"/>
      <c r="K7" s="66">
        <f>SUM(K8:K23)</f>
        <v>101.43561780232</v>
      </c>
      <c r="L7" s="66">
        <f>SUM(L8:L23)</f>
        <v>2967.4888552520501</v>
      </c>
      <c r="M7" s="45">
        <f>SUM(M8:M23)</f>
        <v>0.99999999999999989</v>
      </c>
      <c r="N7" s="66">
        <f>SUM(N8:N23)</f>
        <v>-1.2468324983583301E-18</v>
      </c>
    </row>
    <row r="8" spans="1:19" s="27" customFormat="1">
      <c r="A8" s="182" t="s">
        <v>24</v>
      </c>
      <c r="B8" s="94">
        <v>1.517392893E-2</v>
      </c>
      <c r="C8" s="40">
        <v>1.3505</v>
      </c>
      <c r="D8" s="40">
        <v>36.839199999999998</v>
      </c>
      <c r="E8" s="94">
        <v>2.0492385960000001E-2</v>
      </c>
      <c r="F8" s="94">
        <v>0.55899540264000003</v>
      </c>
      <c r="G8" s="70">
        <v>2.0900000000000001E-4</v>
      </c>
      <c r="H8" s="94">
        <v>2.0997003980000001E-2</v>
      </c>
      <c r="I8" s="40">
        <v>1.2642500000000001</v>
      </c>
      <c r="J8" s="40">
        <v>36.985500000000002</v>
      </c>
      <c r="K8" s="94">
        <v>2.654545702E-2</v>
      </c>
      <c r="L8" s="94">
        <v>0.77658469070000002</v>
      </c>
      <c r="M8" s="70">
        <v>2.6200000000000003E-4</v>
      </c>
      <c r="N8" s="94">
        <v>5.1999999999999997E-5</v>
      </c>
    </row>
    <row r="9" spans="1:19">
      <c r="A9" s="31" t="s">
        <v>117</v>
      </c>
      <c r="B9" s="47">
        <v>33.730609348919998</v>
      </c>
      <c r="C9" s="243">
        <v>1</v>
      </c>
      <c r="D9" s="243">
        <v>27.278199999999998</v>
      </c>
      <c r="E9" s="47">
        <v>33.730609348919998</v>
      </c>
      <c r="F9" s="47">
        <v>920.11030794174997</v>
      </c>
      <c r="G9" s="25">
        <v>0.34434500000000001</v>
      </c>
      <c r="H9" s="47">
        <v>33.487235101869999</v>
      </c>
      <c r="I9" s="243">
        <v>1</v>
      </c>
      <c r="J9" s="243">
        <v>29.254899999999999</v>
      </c>
      <c r="K9" s="47">
        <v>33.487235101869999</v>
      </c>
      <c r="L9" s="47">
        <v>979.66571418170997</v>
      </c>
      <c r="M9" s="25">
        <v>0.33013300000000001</v>
      </c>
      <c r="N9" s="47">
        <v>-1.4212000000000001E-2</v>
      </c>
      <c r="O9" s="250"/>
      <c r="P9" s="250"/>
      <c r="Q9" s="250"/>
    </row>
    <row r="10" spans="1:19">
      <c r="A10" s="31" t="s">
        <v>2</v>
      </c>
      <c r="B10" s="47">
        <v>11.62224410272</v>
      </c>
      <c r="C10" s="243">
        <v>1.1336010000000001</v>
      </c>
      <c r="D10" s="243">
        <v>30.922599999999999</v>
      </c>
      <c r="E10" s="47">
        <v>13.1749897534</v>
      </c>
      <c r="F10" s="47">
        <v>359.39000549076002</v>
      </c>
      <c r="G10" s="25">
        <v>0.13449900000000001</v>
      </c>
      <c r="H10" s="47">
        <v>14.10523661555</v>
      </c>
      <c r="I10" s="243">
        <v>1.0768489999999999</v>
      </c>
      <c r="J10" s="243">
        <v>31.5031</v>
      </c>
      <c r="K10" s="47">
        <v>15.189205214299999</v>
      </c>
      <c r="L10" s="47">
        <v>444.35867962331997</v>
      </c>
      <c r="M10" s="25">
        <v>0.14974199999999999</v>
      </c>
      <c r="N10" s="47">
        <v>1.5243E-2</v>
      </c>
      <c r="O10" s="250"/>
      <c r="P10" s="250"/>
      <c r="Q10" s="250"/>
    </row>
    <row r="11" spans="1:19">
      <c r="A11" s="31" t="s">
        <v>160</v>
      </c>
      <c r="B11" s="47">
        <v>0</v>
      </c>
      <c r="C11" s="243">
        <v>0.78268700000000002</v>
      </c>
      <c r="D11" s="243">
        <v>21.350300000000001</v>
      </c>
      <c r="E11" s="47">
        <v>0</v>
      </c>
      <c r="F11" s="47">
        <v>0</v>
      </c>
      <c r="G11" s="25">
        <v>0</v>
      </c>
      <c r="H11" s="47">
        <v>0</v>
      </c>
      <c r="I11" s="243">
        <v>0.78842500000000004</v>
      </c>
      <c r="J11" s="243">
        <v>23.065300000000001</v>
      </c>
      <c r="K11" s="47">
        <v>0</v>
      </c>
      <c r="L11" s="47">
        <v>0</v>
      </c>
      <c r="M11" s="25">
        <v>0</v>
      </c>
      <c r="N11" s="47">
        <v>0</v>
      </c>
      <c r="O11" s="250"/>
      <c r="P11" s="250"/>
      <c r="Q11" s="250"/>
    </row>
    <row r="12" spans="1:19">
      <c r="A12" s="31" t="s">
        <v>13</v>
      </c>
      <c r="B12" s="47">
        <v>10.363867396</v>
      </c>
      <c r="C12" s="243">
        <v>1.399594</v>
      </c>
      <c r="D12" s="243">
        <v>38.178401000000001</v>
      </c>
      <c r="E12" s="47">
        <v>14.5052050852</v>
      </c>
      <c r="F12" s="47">
        <v>395.67588535532002</v>
      </c>
      <c r="G12" s="25">
        <v>0.14807899999999999</v>
      </c>
      <c r="H12" s="47">
        <v>10.729912397</v>
      </c>
      <c r="I12" s="243">
        <v>1.349701</v>
      </c>
      <c r="J12" s="243">
        <v>39.485359000000003</v>
      </c>
      <c r="K12" s="47">
        <v>14.482170270079999</v>
      </c>
      <c r="L12" s="47">
        <v>423.67444303410002</v>
      </c>
      <c r="M12" s="25">
        <v>0.14277200000000001</v>
      </c>
      <c r="N12" s="47">
        <v>-5.3070000000000001E-3</v>
      </c>
      <c r="O12" s="250"/>
      <c r="P12" s="250"/>
      <c r="Q12" s="250"/>
    </row>
    <row r="13" spans="1:19">
      <c r="A13" s="31" t="s">
        <v>14</v>
      </c>
      <c r="B13" s="47">
        <v>982.71667160058996</v>
      </c>
      <c r="C13" s="243">
        <v>3.6658999999999997E-2</v>
      </c>
      <c r="D13" s="243">
        <v>1</v>
      </c>
      <c r="E13" s="47">
        <v>36.025715465269997</v>
      </c>
      <c r="F13" s="47">
        <v>982.71667160058996</v>
      </c>
      <c r="G13" s="25">
        <v>0.36777500000000002</v>
      </c>
      <c r="H13" s="47">
        <v>1102.9447282205499</v>
      </c>
      <c r="I13" s="243">
        <v>3.4181999999999997E-2</v>
      </c>
      <c r="J13" s="243">
        <v>1</v>
      </c>
      <c r="K13" s="47">
        <v>37.701196319700003</v>
      </c>
      <c r="L13" s="47">
        <v>1102.9447282205499</v>
      </c>
      <c r="M13" s="25">
        <v>0.37167600000000001</v>
      </c>
      <c r="N13" s="47">
        <v>3.901E-3</v>
      </c>
      <c r="O13" s="250"/>
      <c r="P13" s="250"/>
      <c r="Q13" s="250"/>
    </row>
    <row r="14" spans="1:19">
      <c r="A14" s="31" t="s">
        <v>100</v>
      </c>
      <c r="B14" s="47">
        <v>57.434023705000001</v>
      </c>
      <c r="C14" s="243">
        <v>8.685E-3</v>
      </c>
      <c r="D14" s="243">
        <v>0.23691000000000001</v>
      </c>
      <c r="E14" s="47">
        <v>0.49881203877000002</v>
      </c>
      <c r="F14" s="47">
        <v>13.60669455595</v>
      </c>
      <c r="G14" s="25">
        <v>5.0920000000000002E-3</v>
      </c>
      <c r="H14" s="47">
        <v>69.988699428000004</v>
      </c>
      <c r="I14" s="243">
        <v>7.8480000000000008E-3</v>
      </c>
      <c r="J14" s="243">
        <v>0.22958999999999999</v>
      </c>
      <c r="K14" s="47">
        <v>0.54926543935000005</v>
      </c>
      <c r="L14" s="47">
        <v>16.068705501669999</v>
      </c>
      <c r="M14" s="25">
        <v>5.4149999999999997E-3</v>
      </c>
      <c r="N14" s="47">
        <v>3.2299999999999999E-4</v>
      </c>
      <c r="O14" s="250"/>
      <c r="P14" s="250"/>
      <c r="Q14" s="250"/>
    </row>
    <row r="15" spans="1:19">
      <c r="B15" s="116"/>
      <c r="C15" s="71"/>
      <c r="D15" s="71"/>
      <c r="E15" s="116"/>
      <c r="F15" s="116"/>
      <c r="G15" s="111"/>
      <c r="H15" s="116"/>
      <c r="I15" s="71"/>
      <c r="J15" s="71"/>
      <c r="K15" s="116"/>
      <c r="L15" s="116"/>
      <c r="M15" s="111"/>
      <c r="N15" s="116"/>
      <c r="O15" s="250"/>
      <c r="P15" s="250"/>
      <c r="Q15" s="250"/>
    </row>
    <row r="16" spans="1:19">
      <c r="B16" s="116"/>
      <c r="C16" s="71"/>
      <c r="D16" s="71"/>
      <c r="E16" s="116"/>
      <c r="F16" s="116"/>
      <c r="G16" s="111"/>
      <c r="H16" s="116"/>
      <c r="I16" s="71"/>
      <c r="J16" s="71"/>
      <c r="K16" s="116"/>
      <c r="L16" s="116"/>
      <c r="M16" s="111"/>
      <c r="N16" s="116"/>
      <c r="O16" s="250"/>
      <c r="P16" s="250"/>
      <c r="Q16" s="250"/>
    </row>
    <row r="17" spans="2:17">
      <c r="B17" s="116"/>
      <c r="C17" s="71"/>
      <c r="D17" s="71"/>
      <c r="E17" s="116"/>
      <c r="F17" s="116"/>
      <c r="G17" s="111"/>
      <c r="H17" s="116"/>
      <c r="I17" s="71"/>
      <c r="J17" s="71"/>
      <c r="K17" s="116"/>
      <c r="L17" s="116"/>
      <c r="M17" s="111"/>
      <c r="N17" s="116"/>
      <c r="O17" s="250"/>
      <c r="P17" s="250"/>
      <c r="Q17" s="250"/>
    </row>
    <row r="18" spans="2:17">
      <c r="B18" s="116"/>
      <c r="C18" s="71"/>
      <c r="D18" s="71"/>
      <c r="E18" s="116"/>
      <c r="F18" s="116"/>
      <c r="G18" s="111"/>
      <c r="H18" s="116"/>
      <c r="I18" s="71"/>
      <c r="J18" s="71"/>
      <c r="K18" s="116"/>
      <c r="L18" s="116"/>
      <c r="M18" s="111"/>
      <c r="N18" s="116"/>
      <c r="O18" s="250"/>
      <c r="P18" s="250"/>
      <c r="Q18" s="250"/>
    </row>
    <row r="19" spans="2:17">
      <c r="B19" s="116"/>
      <c r="C19" s="71"/>
      <c r="D19" s="71"/>
      <c r="E19" s="116"/>
      <c r="F19" s="116"/>
      <c r="G19" s="111"/>
      <c r="H19" s="116"/>
      <c r="I19" s="71"/>
      <c r="J19" s="71"/>
      <c r="K19" s="116"/>
      <c r="L19" s="116"/>
      <c r="M19" s="111"/>
      <c r="N19" s="116"/>
      <c r="O19" s="250"/>
      <c r="P19" s="250"/>
      <c r="Q19" s="250"/>
    </row>
    <row r="20" spans="2:17">
      <c r="B20" s="116"/>
      <c r="C20" s="71"/>
      <c r="D20" s="71"/>
      <c r="E20" s="116"/>
      <c r="F20" s="116"/>
      <c r="G20" s="111"/>
      <c r="H20" s="116"/>
      <c r="I20" s="71"/>
      <c r="J20" s="71"/>
      <c r="K20" s="116"/>
      <c r="L20" s="116"/>
      <c r="M20" s="111"/>
      <c r="N20" s="116"/>
      <c r="O20" s="250"/>
      <c r="P20" s="250"/>
      <c r="Q20" s="250"/>
    </row>
    <row r="21" spans="2:17">
      <c r="B21" s="116"/>
      <c r="C21" s="71"/>
      <c r="D21" s="71"/>
      <c r="E21" s="116"/>
      <c r="F21" s="116"/>
      <c r="G21" s="111"/>
      <c r="H21" s="116"/>
      <c r="I21" s="71"/>
      <c r="J21" s="71"/>
      <c r="K21" s="116"/>
      <c r="L21" s="116"/>
      <c r="M21" s="111"/>
      <c r="N21" s="116"/>
      <c r="O21" s="250"/>
      <c r="P21" s="250"/>
      <c r="Q21" s="250"/>
    </row>
    <row r="22" spans="2:17">
      <c r="B22" s="116"/>
      <c r="C22" s="71"/>
      <c r="D22" s="71"/>
      <c r="E22" s="116"/>
      <c r="F22" s="116"/>
      <c r="G22" s="111"/>
      <c r="H22" s="116"/>
      <c r="I22" s="71"/>
      <c r="J22" s="71"/>
      <c r="K22" s="116"/>
      <c r="L22" s="116"/>
      <c r="M22" s="111"/>
      <c r="N22" s="116"/>
      <c r="O22" s="250"/>
      <c r="P22" s="250"/>
      <c r="Q22" s="250"/>
    </row>
    <row r="23" spans="2:17">
      <c r="B23" s="116"/>
      <c r="C23" s="71"/>
      <c r="D23" s="71"/>
      <c r="E23" s="116"/>
      <c r="F23" s="116"/>
      <c r="G23" s="111"/>
      <c r="H23" s="116"/>
      <c r="I23" s="71"/>
      <c r="J23" s="71"/>
      <c r="K23" s="116"/>
      <c r="L23" s="116"/>
      <c r="M23" s="111"/>
      <c r="N23" s="116"/>
      <c r="O23" s="250"/>
      <c r="P23" s="250"/>
      <c r="Q23" s="250"/>
    </row>
    <row r="24" spans="2:17">
      <c r="B24" s="116"/>
      <c r="C24" s="71"/>
      <c r="D24" s="71"/>
      <c r="E24" s="116"/>
      <c r="F24" s="116"/>
      <c r="G24" s="111"/>
      <c r="H24" s="116"/>
      <c r="I24" s="71"/>
      <c r="J24" s="71"/>
      <c r="K24" s="116"/>
      <c r="L24" s="116"/>
      <c r="M24" s="111"/>
      <c r="N24" s="116"/>
      <c r="O24" s="250"/>
      <c r="P24" s="250"/>
      <c r="Q24" s="250"/>
    </row>
    <row r="25" spans="2:17">
      <c r="B25" s="116"/>
      <c r="C25" s="71"/>
      <c r="D25" s="71"/>
      <c r="E25" s="116"/>
      <c r="F25" s="116"/>
      <c r="G25" s="111"/>
      <c r="H25" s="116"/>
      <c r="I25" s="71"/>
      <c r="J25" s="71"/>
      <c r="K25" s="116"/>
      <c r="L25" s="116"/>
      <c r="M25" s="111"/>
      <c r="N25" s="116"/>
      <c r="O25" s="250"/>
      <c r="P25" s="250"/>
      <c r="Q25" s="250"/>
    </row>
    <row r="26" spans="2:17">
      <c r="B26" s="116"/>
      <c r="C26" s="71"/>
      <c r="D26" s="71"/>
      <c r="E26" s="116"/>
      <c r="F26" s="116"/>
      <c r="G26" s="111"/>
      <c r="H26" s="116"/>
      <c r="I26" s="71"/>
      <c r="J26" s="71"/>
      <c r="K26" s="116"/>
      <c r="L26" s="116"/>
      <c r="M26" s="111"/>
      <c r="N26" s="116"/>
      <c r="O26" s="250"/>
      <c r="P26" s="250"/>
      <c r="Q26" s="250"/>
    </row>
    <row r="27" spans="2:17">
      <c r="B27" s="116"/>
      <c r="C27" s="71"/>
      <c r="D27" s="71"/>
      <c r="E27" s="116"/>
      <c r="F27" s="116"/>
      <c r="G27" s="111"/>
      <c r="H27" s="116"/>
      <c r="I27" s="71"/>
      <c r="J27" s="71"/>
      <c r="K27" s="116"/>
      <c r="L27" s="116"/>
      <c r="M27" s="111"/>
      <c r="N27" s="116"/>
      <c r="O27" s="250"/>
      <c r="P27" s="250"/>
      <c r="Q27" s="250"/>
    </row>
    <row r="28" spans="2:17">
      <c r="B28" s="116"/>
      <c r="C28" s="71"/>
      <c r="D28" s="71"/>
      <c r="E28" s="116"/>
      <c r="F28" s="116"/>
      <c r="G28" s="111"/>
      <c r="H28" s="116"/>
      <c r="I28" s="71"/>
      <c r="J28" s="71"/>
      <c r="K28" s="116"/>
      <c r="L28" s="116"/>
      <c r="M28" s="111"/>
      <c r="N28" s="116"/>
      <c r="O28" s="250"/>
      <c r="P28" s="250"/>
      <c r="Q28" s="250"/>
    </row>
    <row r="29" spans="2:17">
      <c r="B29" s="116"/>
      <c r="C29" s="71"/>
      <c r="D29" s="71"/>
      <c r="E29" s="116"/>
      <c r="F29" s="116"/>
      <c r="G29" s="111"/>
      <c r="H29" s="116"/>
      <c r="I29" s="71"/>
      <c r="J29" s="71"/>
      <c r="K29" s="116"/>
      <c r="L29" s="116"/>
      <c r="M29" s="111"/>
      <c r="N29" s="116"/>
      <c r="O29" s="250"/>
      <c r="P29" s="250"/>
      <c r="Q29" s="250"/>
    </row>
    <row r="30" spans="2:17">
      <c r="B30" s="116"/>
      <c r="C30" s="71"/>
      <c r="D30" s="71"/>
      <c r="E30" s="116"/>
      <c r="F30" s="116"/>
      <c r="G30" s="111"/>
      <c r="H30" s="116"/>
      <c r="I30" s="71"/>
      <c r="J30" s="71"/>
      <c r="K30" s="116"/>
      <c r="L30" s="116"/>
      <c r="M30" s="111"/>
      <c r="N30" s="116"/>
      <c r="O30" s="250"/>
      <c r="P30" s="250"/>
      <c r="Q30" s="250"/>
    </row>
    <row r="31" spans="2:17">
      <c r="B31" s="116"/>
      <c r="C31" s="71"/>
      <c r="D31" s="71"/>
      <c r="E31" s="116"/>
      <c r="F31" s="116"/>
      <c r="G31" s="111"/>
      <c r="H31" s="116"/>
      <c r="I31" s="71"/>
      <c r="J31" s="71"/>
      <c r="K31" s="116"/>
      <c r="L31" s="116"/>
      <c r="M31" s="111"/>
      <c r="N31" s="116"/>
      <c r="O31" s="250"/>
      <c r="P31" s="250"/>
      <c r="Q31" s="250"/>
    </row>
    <row r="32" spans="2:17">
      <c r="B32" s="116"/>
      <c r="C32" s="71"/>
      <c r="D32" s="71"/>
      <c r="E32" s="116"/>
      <c r="F32" s="116"/>
      <c r="G32" s="111"/>
      <c r="H32" s="116"/>
      <c r="I32" s="71"/>
      <c r="J32" s="71"/>
      <c r="K32" s="116"/>
      <c r="L32" s="116"/>
      <c r="M32" s="111"/>
      <c r="N32" s="116"/>
      <c r="O32" s="250"/>
      <c r="P32" s="250"/>
      <c r="Q32" s="250"/>
    </row>
    <row r="33" spans="2:17">
      <c r="B33" s="116"/>
      <c r="C33" s="71"/>
      <c r="D33" s="71"/>
      <c r="E33" s="116"/>
      <c r="F33" s="116"/>
      <c r="G33" s="111"/>
      <c r="H33" s="116"/>
      <c r="I33" s="71"/>
      <c r="J33" s="71"/>
      <c r="K33" s="116"/>
      <c r="L33" s="116"/>
      <c r="M33" s="111"/>
      <c r="N33" s="116"/>
      <c r="O33" s="250"/>
      <c r="P33" s="250"/>
      <c r="Q33" s="250"/>
    </row>
    <row r="34" spans="2:17">
      <c r="B34" s="116"/>
      <c r="C34" s="71"/>
      <c r="D34" s="71"/>
      <c r="E34" s="116"/>
      <c r="F34" s="116"/>
      <c r="G34" s="111"/>
      <c r="H34" s="116"/>
      <c r="I34" s="71"/>
      <c r="J34" s="71"/>
      <c r="K34" s="116"/>
      <c r="L34" s="116"/>
      <c r="M34" s="111"/>
      <c r="N34" s="116"/>
      <c r="O34" s="250"/>
      <c r="P34" s="250"/>
      <c r="Q34" s="250"/>
    </row>
    <row r="35" spans="2:17">
      <c r="B35" s="116"/>
      <c r="C35" s="71"/>
      <c r="D35" s="71"/>
      <c r="E35" s="116"/>
      <c r="F35" s="116"/>
      <c r="G35" s="111"/>
      <c r="H35" s="116"/>
      <c r="I35" s="71"/>
      <c r="J35" s="71"/>
      <c r="K35" s="116"/>
      <c r="L35" s="116"/>
      <c r="M35" s="111"/>
      <c r="N35" s="116"/>
      <c r="O35" s="250"/>
      <c r="P35" s="250"/>
      <c r="Q35" s="250"/>
    </row>
    <row r="36" spans="2:17">
      <c r="B36" s="116"/>
      <c r="C36" s="71"/>
      <c r="D36" s="71"/>
      <c r="E36" s="116"/>
      <c r="F36" s="116"/>
      <c r="G36" s="111"/>
      <c r="H36" s="116"/>
      <c r="I36" s="71"/>
      <c r="J36" s="71"/>
      <c r="K36" s="116"/>
      <c r="L36" s="116"/>
      <c r="M36" s="111"/>
      <c r="N36" s="116"/>
      <c r="O36" s="250"/>
      <c r="P36" s="250"/>
      <c r="Q36" s="250"/>
    </row>
    <row r="37" spans="2:17">
      <c r="B37" s="116"/>
      <c r="C37" s="71"/>
      <c r="D37" s="71"/>
      <c r="E37" s="116"/>
      <c r="F37" s="116"/>
      <c r="G37" s="111"/>
      <c r="H37" s="116"/>
      <c r="I37" s="71"/>
      <c r="J37" s="71"/>
      <c r="K37" s="116"/>
      <c r="L37" s="116"/>
      <c r="M37" s="111"/>
      <c r="N37" s="116"/>
      <c r="O37" s="250"/>
      <c r="P37" s="250"/>
      <c r="Q37" s="250"/>
    </row>
    <row r="38" spans="2:17">
      <c r="B38" s="116"/>
      <c r="C38" s="71"/>
      <c r="D38" s="71"/>
      <c r="E38" s="116"/>
      <c r="F38" s="116"/>
      <c r="G38" s="111"/>
      <c r="H38" s="116"/>
      <c r="I38" s="71"/>
      <c r="J38" s="71"/>
      <c r="K38" s="116"/>
      <c r="L38" s="116"/>
      <c r="M38" s="111"/>
      <c r="N38" s="116"/>
      <c r="O38" s="250"/>
      <c r="P38" s="250"/>
      <c r="Q38" s="250"/>
    </row>
    <row r="39" spans="2:17">
      <c r="B39" s="116"/>
      <c r="C39" s="71"/>
      <c r="D39" s="71"/>
      <c r="E39" s="116"/>
      <c r="F39" s="116"/>
      <c r="G39" s="111"/>
      <c r="H39" s="116"/>
      <c r="I39" s="71"/>
      <c r="J39" s="71"/>
      <c r="K39" s="116"/>
      <c r="L39" s="116"/>
      <c r="M39" s="111"/>
      <c r="N39" s="116"/>
      <c r="O39" s="250"/>
      <c r="P39" s="250"/>
      <c r="Q39" s="250"/>
    </row>
    <row r="40" spans="2:17">
      <c r="B40" s="116"/>
      <c r="C40" s="71"/>
      <c r="D40" s="71"/>
      <c r="E40" s="116"/>
      <c r="F40" s="116"/>
      <c r="G40" s="111"/>
      <c r="H40" s="116"/>
      <c r="I40" s="71"/>
      <c r="J40" s="71"/>
      <c r="K40" s="116"/>
      <c r="L40" s="116"/>
      <c r="M40" s="111"/>
      <c r="N40" s="116"/>
      <c r="O40" s="250"/>
      <c r="P40" s="250"/>
      <c r="Q40" s="250"/>
    </row>
    <row r="41" spans="2:17">
      <c r="B41" s="116"/>
      <c r="C41" s="71"/>
      <c r="D41" s="71"/>
      <c r="E41" s="116"/>
      <c r="F41" s="116"/>
      <c r="G41" s="111"/>
      <c r="H41" s="116"/>
      <c r="I41" s="71"/>
      <c r="J41" s="71"/>
      <c r="K41" s="116"/>
      <c r="L41" s="116"/>
      <c r="M41" s="111"/>
      <c r="N41" s="116"/>
      <c r="O41" s="250"/>
      <c r="P41" s="250"/>
      <c r="Q41" s="250"/>
    </row>
    <row r="42" spans="2:17">
      <c r="B42" s="116"/>
      <c r="C42" s="71"/>
      <c r="D42" s="71"/>
      <c r="E42" s="116"/>
      <c r="F42" s="116"/>
      <c r="G42" s="111"/>
      <c r="H42" s="116"/>
      <c r="I42" s="71"/>
      <c r="J42" s="71"/>
      <c r="K42" s="116"/>
      <c r="L42" s="116"/>
      <c r="M42" s="111"/>
      <c r="N42" s="116"/>
      <c r="O42" s="250"/>
      <c r="P42" s="250"/>
      <c r="Q42" s="250"/>
    </row>
    <row r="43" spans="2:17">
      <c r="B43" s="116"/>
      <c r="C43" s="71"/>
      <c r="D43" s="71"/>
      <c r="E43" s="116"/>
      <c r="F43" s="116"/>
      <c r="G43" s="111"/>
      <c r="H43" s="116"/>
      <c r="I43" s="71"/>
      <c r="J43" s="71"/>
      <c r="K43" s="116"/>
      <c r="L43" s="116"/>
      <c r="M43" s="111"/>
      <c r="N43" s="116"/>
      <c r="O43" s="250"/>
      <c r="P43" s="250"/>
      <c r="Q43" s="250"/>
    </row>
    <row r="44" spans="2:17">
      <c r="B44" s="116"/>
      <c r="C44" s="71"/>
      <c r="D44" s="71"/>
      <c r="E44" s="116"/>
      <c r="F44" s="116"/>
      <c r="G44" s="111"/>
      <c r="H44" s="116"/>
      <c r="I44" s="71"/>
      <c r="J44" s="71"/>
      <c r="K44" s="116"/>
      <c r="L44" s="116"/>
      <c r="M44" s="111"/>
      <c r="N44" s="116"/>
      <c r="O44" s="250"/>
      <c r="P44" s="250"/>
      <c r="Q44" s="250"/>
    </row>
    <row r="45" spans="2:17">
      <c r="B45" s="116"/>
      <c r="C45" s="71"/>
      <c r="D45" s="71"/>
      <c r="E45" s="116"/>
      <c r="F45" s="116"/>
      <c r="G45" s="111"/>
      <c r="H45" s="116"/>
      <c r="I45" s="71"/>
      <c r="J45" s="71"/>
      <c r="K45" s="116"/>
      <c r="L45" s="116"/>
      <c r="M45" s="111"/>
      <c r="N45" s="116"/>
      <c r="O45" s="250"/>
      <c r="P45" s="250"/>
      <c r="Q45" s="250"/>
    </row>
    <row r="46" spans="2:17">
      <c r="B46" s="116"/>
      <c r="C46" s="71"/>
      <c r="D46" s="71"/>
      <c r="E46" s="116"/>
      <c r="F46" s="116"/>
      <c r="G46" s="111"/>
      <c r="H46" s="116"/>
      <c r="I46" s="71"/>
      <c r="J46" s="71"/>
      <c r="K46" s="116"/>
      <c r="L46" s="116"/>
      <c r="M46" s="111"/>
      <c r="N46" s="116"/>
      <c r="O46" s="250"/>
      <c r="P46" s="250"/>
      <c r="Q46" s="250"/>
    </row>
    <row r="47" spans="2:17">
      <c r="B47" s="116"/>
      <c r="C47" s="71"/>
      <c r="D47" s="71"/>
      <c r="E47" s="116"/>
      <c r="F47" s="116"/>
      <c r="G47" s="111"/>
      <c r="H47" s="116"/>
      <c r="I47" s="71"/>
      <c r="J47" s="71"/>
      <c r="K47" s="116"/>
      <c r="L47" s="116"/>
      <c r="M47" s="111"/>
      <c r="N47" s="116"/>
      <c r="O47" s="250"/>
      <c r="P47" s="250"/>
      <c r="Q47" s="250"/>
    </row>
    <row r="48" spans="2:17">
      <c r="B48" s="116"/>
      <c r="C48" s="71"/>
      <c r="D48" s="71"/>
      <c r="E48" s="116"/>
      <c r="F48" s="116"/>
      <c r="G48" s="111"/>
      <c r="H48" s="116"/>
      <c r="I48" s="71"/>
      <c r="J48" s="71"/>
      <c r="K48" s="116"/>
      <c r="L48" s="116"/>
      <c r="M48" s="111"/>
      <c r="N48" s="116"/>
      <c r="O48" s="250"/>
      <c r="P48" s="250"/>
      <c r="Q48" s="250"/>
    </row>
    <row r="49" spans="2:17">
      <c r="B49" s="116"/>
      <c r="C49" s="71"/>
      <c r="D49" s="71"/>
      <c r="E49" s="116"/>
      <c r="F49" s="116"/>
      <c r="G49" s="111"/>
      <c r="H49" s="116"/>
      <c r="I49" s="71"/>
      <c r="J49" s="71"/>
      <c r="K49" s="116"/>
      <c r="L49" s="116"/>
      <c r="M49" s="111"/>
      <c r="N49" s="116"/>
      <c r="O49" s="250"/>
      <c r="P49" s="250"/>
      <c r="Q49" s="250"/>
    </row>
    <row r="50" spans="2:17">
      <c r="B50" s="116"/>
      <c r="C50" s="71"/>
      <c r="D50" s="71"/>
      <c r="E50" s="116"/>
      <c r="F50" s="116"/>
      <c r="G50" s="111"/>
      <c r="H50" s="116"/>
      <c r="I50" s="71"/>
      <c r="J50" s="71"/>
      <c r="K50" s="116"/>
      <c r="L50" s="116"/>
      <c r="M50" s="111"/>
      <c r="N50" s="116"/>
      <c r="O50" s="250"/>
      <c r="P50" s="250"/>
      <c r="Q50" s="250"/>
    </row>
    <row r="51" spans="2:17">
      <c r="B51" s="116"/>
      <c r="C51" s="71"/>
      <c r="D51" s="71"/>
      <c r="E51" s="116"/>
      <c r="F51" s="116"/>
      <c r="G51" s="111"/>
      <c r="H51" s="116"/>
      <c r="I51" s="71"/>
      <c r="J51" s="71"/>
      <c r="K51" s="116"/>
      <c r="L51" s="116"/>
      <c r="M51" s="111"/>
      <c r="N51" s="116"/>
      <c r="O51" s="250"/>
      <c r="P51" s="250"/>
      <c r="Q51" s="250"/>
    </row>
    <row r="52" spans="2:17">
      <c r="B52" s="116"/>
      <c r="C52" s="71"/>
      <c r="D52" s="71"/>
      <c r="E52" s="116"/>
      <c r="F52" s="116"/>
      <c r="G52" s="111"/>
      <c r="H52" s="116"/>
      <c r="I52" s="71"/>
      <c r="J52" s="71"/>
      <c r="K52" s="116"/>
      <c r="L52" s="116"/>
      <c r="M52" s="111"/>
      <c r="N52" s="116"/>
      <c r="O52" s="250"/>
      <c r="P52" s="250"/>
      <c r="Q52" s="250"/>
    </row>
    <row r="53" spans="2:17">
      <c r="B53" s="116"/>
      <c r="C53" s="71"/>
      <c r="D53" s="71"/>
      <c r="E53" s="116"/>
      <c r="F53" s="116"/>
      <c r="G53" s="111"/>
      <c r="H53" s="116"/>
      <c r="I53" s="71"/>
      <c r="J53" s="71"/>
      <c r="K53" s="116"/>
      <c r="L53" s="116"/>
      <c r="M53" s="111"/>
      <c r="N53" s="116"/>
      <c r="O53" s="250"/>
      <c r="P53" s="250"/>
      <c r="Q53" s="250"/>
    </row>
    <row r="54" spans="2:17">
      <c r="B54" s="116"/>
      <c r="C54" s="71"/>
      <c r="D54" s="71"/>
      <c r="E54" s="116"/>
      <c r="F54" s="116"/>
      <c r="G54" s="111"/>
      <c r="H54" s="116"/>
      <c r="I54" s="71"/>
      <c r="J54" s="71"/>
      <c r="K54" s="116"/>
      <c r="L54" s="116"/>
      <c r="M54" s="111"/>
      <c r="N54" s="116"/>
      <c r="O54" s="250"/>
      <c r="P54" s="250"/>
      <c r="Q54" s="250"/>
    </row>
    <row r="55" spans="2:17">
      <c r="B55" s="116"/>
      <c r="C55" s="71"/>
      <c r="D55" s="71"/>
      <c r="E55" s="116"/>
      <c r="F55" s="116"/>
      <c r="G55" s="111"/>
      <c r="H55" s="116"/>
      <c r="I55" s="71"/>
      <c r="J55" s="71"/>
      <c r="K55" s="116"/>
      <c r="L55" s="116"/>
      <c r="M55" s="111"/>
      <c r="N55" s="116"/>
      <c r="O55" s="250"/>
      <c r="P55" s="250"/>
      <c r="Q55" s="250"/>
    </row>
    <row r="56" spans="2:17">
      <c r="B56" s="116"/>
      <c r="C56" s="71"/>
      <c r="D56" s="71"/>
      <c r="E56" s="116"/>
      <c r="F56" s="116"/>
      <c r="G56" s="111"/>
      <c r="H56" s="116"/>
      <c r="I56" s="71"/>
      <c r="J56" s="71"/>
      <c r="K56" s="116"/>
      <c r="L56" s="116"/>
      <c r="M56" s="111"/>
      <c r="N56" s="116"/>
      <c r="O56" s="250"/>
      <c r="P56" s="250"/>
      <c r="Q56" s="250"/>
    </row>
    <row r="57" spans="2:17">
      <c r="B57" s="116"/>
      <c r="C57" s="71"/>
      <c r="D57" s="71"/>
      <c r="E57" s="116"/>
      <c r="F57" s="116"/>
      <c r="G57" s="111"/>
      <c r="H57" s="116"/>
      <c r="I57" s="71"/>
      <c r="J57" s="71"/>
      <c r="K57" s="116"/>
      <c r="L57" s="116"/>
      <c r="M57" s="111"/>
      <c r="N57" s="116"/>
      <c r="O57" s="250"/>
      <c r="P57" s="250"/>
      <c r="Q57" s="250"/>
    </row>
    <row r="58" spans="2:17">
      <c r="B58" s="116"/>
      <c r="C58" s="71"/>
      <c r="D58" s="71"/>
      <c r="E58" s="116"/>
      <c r="F58" s="116"/>
      <c r="G58" s="111"/>
      <c r="H58" s="116"/>
      <c r="I58" s="71"/>
      <c r="J58" s="71"/>
      <c r="K58" s="116"/>
      <c r="L58" s="116"/>
      <c r="M58" s="111"/>
      <c r="N58" s="116"/>
      <c r="O58" s="250"/>
      <c r="P58" s="250"/>
      <c r="Q58" s="250"/>
    </row>
    <row r="59" spans="2:17">
      <c r="B59" s="116"/>
      <c r="C59" s="71"/>
      <c r="D59" s="71"/>
      <c r="E59" s="116"/>
      <c r="F59" s="116"/>
      <c r="G59" s="111"/>
      <c r="H59" s="116"/>
      <c r="I59" s="71"/>
      <c r="J59" s="71"/>
      <c r="K59" s="116"/>
      <c r="L59" s="116"/>
      <c r="M59" s="111"/>
      <c r="N59" s="116"/>
      <c r="O59" s="250"/>
      <c r="P59" s="250"/>
      <c r="Q59" s="250"/>
    </row>
    <row r="60" spans="2:17">
      <c r="B60" s="116"/>
      <c r="C60" s="71"/>
      <c r="D60" s="71"/>
      <c r="E60" s="116"/>
      <c r="F60" s="116"/>
      <c r="G60" s="111"/>
      <c r="H60" s="116"/>
      <c r="I60" s="71"/>
      <c r="J60" s="71"/>
      <c r="K60" s="116"/>
      <c r="L60" s="116"/>
      <c r="M60" s="111"/>
      <c r="N60" s="116"/>
      <c r="O60" s="250"/>
      <c r="P60" s="250"/>
      <c r="Q60" s="250"/>
    </row>
    <row r="61" spans="2:17">
      <c r="B61" s="116"/>
      <c r="C61" s="71"/>
      <c r="D61" s="71"/>
      <c r="E61" s="116"/>
      <c r="F61" s="116"/>
      <c r="G61" s="111"/>
      <c r="H61" s="116"/>
      <c r="I61" s="71"/>
      <c r="J61" s="71"/>
      <c r="K61" s="116"/>
      <c r="L61" s="116"/>
      <c r="M61" s="111"/>
      <c r="N61" s="116"/>
      <c r="O61" s="250"/>
      <c r="P61" s="250"/>
      <c r="Q61" s="250"/>
    </row>
    <row r="62" spans="2:17">
      <c r="B62" s="116"/>
      <c r="C62" s="71"/>
      <c r="D62" s="71"/>
      <c r="E62" s="116"/>
      <c r="F62" s="116"/>
      <c r="G62" s="111"/>
      <c r="H62" s="116"/>
      <c r="I62" s="71"/>
      <c r="J62" s="71"/>
      <c r="K62" s="116"/>
      <c r="L62" s="116"/>
      <c r="M62" s="111"/>
      <c r="N62" s="116"/>
      <c r="O62" s="250"/>
      <c r="P62" s="250"/>
      <c r="Q62" s="250"/>
    </row>
    <row r="63" spans="2:17">
      <c r="B63" s="116"/>
      <c r="C63" s="71"/>
      <c r="D63" s="71"/>
      <c r="E63" s="116"/>
      <c r="F63" s="116"/>
      <c r="G63" s="111"/>
      <c r="H63" s="116"/>
      <c r="I63" s="71"/>
      <c r="J63" s="71"/>
      <c r="K63" s="116"/>
      <c r="L63" s="116"/>
      <c r="M63" s="111"/>
      <c r="N63" s="116"/>
      <c r="O63" s="250"/>
      <c r="P63" s="250"/>
      <c r="Q63" s="250"/>
    </row>
    <row r="64" spans="2:17">
      <c r="B64" s="116"/>
      <c r="C64" s="71"/>
      <c r="D64" s="71"/>
      <c r="E64" s="116"/>
      <c r="F64" s="116"/>
      <c r="G64" s="111"/>
      <c r="H64" s="116"/>
      <c r="I64" s="71"/>
      <c r="J64" s="71"/>
      <c r="K64" s="116"/>
      <c r="L64" s="116"/>
      <c r="M64" s="111"/>
      <c r="N64" s="116"/>
      <c r="O64" s="250"/>
      <c r="P64" s="250"/>
      <c r="Q64" s="250"/>
    </row>
    <row r="65" spans="2:17">
      <c r="B65" s="116"/>
      <c r="C65" s="71"/>
      <c r="D65" s="71"/>
      <c r="E65" s="116"/>
      <c r="F65" s="116"/>
      <c r="G65" s="111"/>
      <c r="H65" s="116"/>
      <c r="I65" s="71"/>
      <c r="J65" s="71"/>
      <c r="K65" s="116"/>
      <c r="L65" s="116"/>
      <c r="M65" s="111"/>
      <c r="N65" s="116"/>
      <c r="O65" s="250"/>
      <c r="P65" s="250"/>
      <c r="Q65" s="250"/>
    </row>
    <row r="66" spans="2:17">
      <c r="B66" s="116"/>
      <c r="C66" s="71"/>
      <c r="D66" s="71"/>
      <c r="E66" s="116"/>
      <c r="F66" s="116"/>
      <c r="G66" s="111"/>
      <c r="H66" s="116"/>
      <c r="I66" s="71"/>
      <c r="J66" s="71"/>
      <c r="K66" s="116"/>
      <c r="L66" s="116"/>
      <c r="M66" s="111"/>
      <c r="N66" s="116"/>
      <c r="O66" s="250"/>
      <c r="P66" s="250"/>
      <c r="Q66" s="250"/>
    </row>
    <row r="67" spans="2:17">
      <c r="B67" s="116"/>
      <c r="C67" s="71"/>
      <c r="D67" s="71"/>
      <c r="E67" s="116"/>
      <c r="F67" s="116"/>
      <c r="G67" s="111"/>
      <c r="H67" s="116"/>
      <c r="I67" s="71"/>
      <c r="J67" s="71"/>
      <c r="K67" s="116"/>
      <c r="L67" s="116"/>
      <c r="M67" s="111"/>
      <c r="N67" s="116"/>
      <c r="O67" s="250"/>
      <c r="P67" s="250"/>
      <c r="Q67" s="250"/>
    </row>
    <row r="68" spans="2:17">
      <c r="B68" s="116"/>
      <c r="C68" s="71"/>
      <c r="D68" s="71"/>
      <c r="E68" s="116"/>
      <c r="F68" s="116"/>
      <c r="G68" s="111"/>
      <c r="H68" s="116"/>
      <c r="I68" s="71"/>
      <c r="J68" s="71"/>
      <c r="K68" s="116"/>
      <c r="L68" s="116"/>
      <c r="M68" s="111"/>
      <c r="N68" s="116"/>
      <c r="O68" s="250"/>
      <c r="P68" s="250"/>
      <c r="Q68" s="250"/>
    </row>
    <row r="69" spans="2:17">
      <c r="B69" s="116"/>
      <c r="C69" s="71"/>
      <c r="D69" s="71"/>
      <c r="E69" s="116"/>
      <c r="F69" s="116"/>
      <c r="G69" s="111"/>
      <c r="H69" s="116"/>
      <c r="I69" s="71"/>
      <c r="J69" s="71"/>
      <c r="K69" s="116"/>
      <c r="L69" s="116"/>
      <c r="M69" s="111"/>
      <c r="N69" s="116"/>
      <c r="O69" s="250"/>
      <c r="P69" s="250"/>
      <c r="Q69" s="250"/>
    </row>
    <row r="70" spans="2:17">
      <c r="B70" s="116"/>
      <c r="C70" s="71"/>
      <c r="D70" s="71"/>
      <c r="E70" s="116"/>
      <c r="F70" s="116"/>
      <c r="G70" s="111"/>
      <c r="H70" s="116"/>
      <c r="I70" s="71"/>
      <c r="J70" s="71"/>
      <c r="K70" s="116"/>
      <c r="L70" s="116"/>
      <c r="M70" s="111"/>
      <c r="N70" s="116"/>
      <c r="O70" s="250"/>
      <c r="P70" s="250"/>
      <c r="Q70" s="250"/>
    </row>
    <row r="71" spans="2:17">
      <c r="B71" s="116"/>
      <c r="C71" s="71"/>
      <c r="D71" s="71"/>
      <c r="E71" s="116"/>
      <c r="F71" s="116"/>
      <c r="G71" s="111"/>
      <c r="H71" s="116"/>
      <c r="I71" s="71"/>
      <c r="J71" s="71"/>
      <c r="K71" s="116"/>
      <c r="L71" s="116"/>
      <c r="M71" s="111"/>
      <c r="N71" s="116"/>
      <c r="O71" s="250"/>
      <c r="P71" s="250"/>
      <c r="Q71" s="250"/>
    </row>
    <row r="72" spans="2:17">
      <c r="B72" s="116"/>
      <c r="C72" s="71"/>
      <c r="D72" s="71"/>
      <c r="E72" s="116"/>
      <c r="F72" s="116"/>
      <c r="G72" s="111"/>
      <c r="H72" s="116"/>
      <c r="I72" s="71"/>
      <c r="J72" s="71"/>
      <c r="K72" s="116"/>
      <c r="L72" s="116"/>
      <c r="M72" s="111"/>
      <c r="N72" s="116"/>
      <c r="O72" s="250"/>
      <c r="P72" s="250"/>
      <c r="Q72" s="250"/>
    </row>
    <row r="73" spans="2:17">
      <c r="B73" s="116"/>
      <c r="C73" s="71"/>
      <c r="D73" s="71"/>
      <c r="E73" s="116"/>
      <c r="F73" s="116"/>
      <c r="G73" s="111"/>
      <c r="H73" s="116"/>
      <c r="I73" s="71"/>
      <c r="J73" s="71"/>
      <c r="K73" s="116"/>
      <c r="L73" s="116"/>
      <c r="M73" s="111"/>
      <c r="N73" s="116"/>
      <c r="O73" s="250"/>
      <c r="P73" s="250"/>
      <c r="Q73" s="250"/>
    </row>
    <row r="74" spans="2:17">
      <c r="B74" s="116"/>
      <c r="C74" s="71"/>
      <c r="D74" s="71"/>
      <c r="E74" s="116"/>
      <c r="F74" s="116"/>
      <c r="G74" s="111"/>
      <c r="H74" s="116"/>
      <c r="I74" s="71"/>
      <c r="J74" s="71"/>
      <c r="K74" s="116"/>
      <c r="L74" s="116"/>
      <c r="M74" s="111"/>
      <c r="N74" s="116"/>
      <c r="O74" s="250"/>
      <c r="P74" s="250"/>
      <c r="Q74" s="250"/>
    </row>
    <row r="75" spans="2:17">
      <c r="B75" s="116"/>
      <c r="C75" s="71"/>
      <c r="D75" s="71"/>
      <c r="E75" s="116"/>
      <c r="F75" s="116"/>
      <c r="G75" s="111"/>
      <c r="H75" s="116"/>
      <c r="I75" s="71"/>
      <c r="J75" s="71"/>
      <c r="K75" s="116"/>
      <c r="L75" s="116"/>
      <c r="M75" s="111"/>
      <c r="N75" s="116"/>
      <c r="O75" s="250"/>
      <c r="P75" s="250"/>
      <c r="Q75" s="250"/>
    </row>
    <row r="76" spans="2:17">
      <c r="B76" s="116"/>
      <c r="C76" s="71"/>
      <c r="D76" s="71"/>
      <c r="E76" s="116"/>
      <c r="F76" s="116"/>
      <c r="G76" s="111"/>
      <c r="H76" s="116"/>
      <c r="I76" s="71"/>
      <c r="J76" s="71"/>
      <c r="K76" s="116"/>
      <c r="L76" s="116"/>
      <c r="M76" s="111"/>
      <c r="N76" s="116"/>
      <c r="O76" s="250"/>
      <c r="P76" s="250"/>
      <c r="Q76" s="250"/>
    </row>
    <row r="77" spans="2:17">
      <c r="B77" s="116"/>
      <c r="C77" s="71"/>
      <c r="D77" s="71"/>
      <c r="E77" s="116"/>
      <c r="F77" s="116"/>
      <c r="G77" s="111"/>
      <c r="H77" s="116"/>
      <c r="I77" s="71"/>
      <c r="J77" s="71"/>
      <c r="K77" s="116"/>
      <c r="L77" s="116"/>
      <c r="M77" s="111"/>
      <c r="N77" s="116"/>
      <c r="O77" s="250"/>
      <c r="P77" s="250"/>
      <c r="Q77" s="250"/>
    </row>
    <row r="78" spans="2:17">
      <c r="B78" s="116"/>
      <c r="C78" s="71"/>
      <c r="D78" s="71"/>
      <c r="E78" s="116"/>
      <c r="F78" s="116"/>
      <c r="G78" s="111"/>
      <c r="H78" s="116"/>
      <c r="I78" s="71"/>
      <c r="J78" s="71"/>
      <c r="K78" s="116"/>
      <c r="L78" s="116"/>
      <c r="M78" s="111"/>
      <c r="N78" s="116"/>
      <c r="O78" s="250"/>
      <c r="P78" s="250"/>
      <c r="Q78" s="250"/>
    </row>
    <row r="79" spans="2:17">
      <c r="B79" s="116"/>
      <c r="C79" s="71"/>
      <c r="D79" s="71"/>
      <c r="E79" s="116"/>
      <c r="F79" s="116"/>
      <c r="G79" s="111"/>
      <c r="H79" s="116"/>
      <c r="I79" s="71"/>
      <c r="J79" s="71"/>
      <c r="K79" s="116"/>
      <c r="L79" s="116"/>
      <c r="M79" s="111"/>
      <c r="N79" s="116"/>
      <c r="O79" s="250"/>
      <c r="P79" s="250"/>
      <c r="Q79" s="250"/>
    </row>
    <row r="80" spans="2:17">
      <c r="B80" s="116"/>
      <c r="C80" s="71"/>
      <c r="D80" s="71"/>
      <c r="E80" s="116"/>
      <c r="F80" s="116"/>
      <c r="G80" s="111"/>
      <c r="H80" s="116"/>
      <c r="I80" s="71"/>
      <c r="J80" s="71"/>
      <c r="K80" s="116"/>
      <c r="L80" s="116"/>
      <c r="M80" s="111"/>
      <c r="N80" s="116"/>
      <c r="O80" s="250"/>
      <c r="P80" s="250"/>
      <c r="Q80" s="250"/>
    </row>
    <row r="81" spans="2:17">
      <c r="B81" s="116"/>
      <c r="C81" s="71"/>
      <c r="D81" s="71"/>
      <c r="E81" s="116"/>
      <c r="F81" s="116"/>
      <c r="G81" s="111"/>
      <c r="H81" s="116"/>
      <c r="I81" s="71"/>
      <c r="J81" s="71"/>
      <c r="K81" s="116"/>
      <c r="L81" s="116"/>
      <c r="M81" s="111"/>
      <c r="N81" s="116"/>
      <c r="O81" s="250"/>
      <c r="P81" s="250"/>
      <c r="Q81" s="250"/>
    </row>
    <row r="82" spans="2:17">
      <c r="B82" s="116"/>
      <c r="C82" s="71"/>
      <c r="D82" s="71"/>
      <c r="E82" s="116"/>
      <c r="F82" s="116"/>
      <c r="G82" s="111"/>
      <c r="H82" s="116"/>
      <c r="I82" s="71"/>
      <c r="J82" s="71"/>
      <c r="K82" s="116"/>
      <c r="L82" s="116"/>
      <c r="M82" s="111"/>
      <c r="N82" s="116"/>
      <c r="O82" s="250"/>
      <c r="P82" s="250"/>
      <c r="Q82" s="250"/>
    </row>
    <row r="83" spans="2:17">
      <c r="B83" s="116"/>
      <c r="C83" s="71"/>
      <c r="D83" s="71"/>
      <c r="E83" s="116"/>
      <c r="F83" s="116"/>
      <c r="G83" s="111"/>
      <c r="H83" s="116"/>
      <c r="I83" s="71"/>
      <c r="J83" s="71"/>
      <c r="K83" s="116"/>
      <c r="L83" s="116"/>
      <c r="M83" s="111"/>
      <c r="N83" s="116"/>
      <c r="O83" s="250"/>
      <c r="P83" s="250"/>
      <c r="Q83" s="250"/>
    </row>
    <row r="84" spans="2:17">
      <c r="B84" s="116"/>
      <c r="C84" s="71"/>
      <c r="D84" s="71"/>
      <c r="E84" s="116"/>
      <c r="F84" s="116"/>
      <c r="G84" s="111"/>
      <c r="H84" s="116"/>
      <c r="I84" s="71"/>
      <c r="J84" s="71"/>
      <c r="K84" s="116"/>
      <c r="L84" s="116"/>
      <c r="M84" s="111"/>
      <c r="N84" s="116"/>
      <c r="O84" s="250"/>
      <c r="P84" s="250"/>
      <c r="Q84" s="250"/>
    </row>
    <row r="85" spans="2:17">
      <c r="B85" s="116"/>
      <c r="C85" s="71"/>
      <c r="D85" s="71"/>
      <c r="E85" s="116"/>
      <c r="F85" s="116"/>
      <c r="G85" s="111"/>
      <c r="H85" s="116"/>
      <c r="I85" s="71"/>
      <c r="J85" s="71"/>
      <c r="K85" s="116"/>
      <c r="L85" s="116"/>
      <c r="M85" s="111"/>
      <c r="N85" s="116"/>
      <c r="O85" s="250"/>
      <c r="P85" s="250"/>
      <c r="Q85" s="250"/>
    </row>
    <row r="86" spans="2:17">
      <c r="B86" s="116"/>
      <c r="C86" s="71"/>
      <c r="D86" s="71"/>
      <c r="E86" s="116"/>
      <c r="F86" s="116"/>
      <c r="G86" s="111"/>
      <c r="H86" s="116"/>
      <c r="I86" s="71"/>
      <c r="J86" s="71"/>
      <c r="K86" s="116"/>
      <c r="L86" s="116"/>
      <c r="M86" s="111"/>
      <c r="N86" s="116"/>
      <c r="O86" s="250"/>
      <c r="P86" s="250"/>
      <c r="Q86" s="250"/>
    </row>
    <row r="87" spans="2:17">
      <c r="B87" s="116"/>
      <c r="C87" s="71"/>
      <c r="D87" s="71"/>
      <c r="E87" s="116"/>
      <c r="F87" s="116"/>
      <c r="G87" s="111"/>
      <c r="H87" s="116"/>
      <c r="I87" s="71"/>
      <c r="J87" s="71"/>
      <c r="K87" s="116"/>
      <c r="L87" s="116"/>
      <c r="M87" s="111"/>
      <c r="N87" s="116"/>
      <c r="O87" s="250"/>
      <c r="P87" s="250"/>
      <c r="Q87" s="250"/>
    </row>
    <row r="88" spans="2:17">
      <c r="B88" s="116"/>
      <c r="C88" s="71"/>
      <c r="D88" s="71"/>
      <c r="E88" s="116"/>
      <c r="F88" s="116"/>
      <c r="G88" s="111"/>
      <c r="H88" s="116"/>
      <c r="I88" s="71"/>
      <c r="J88" s="71"/>
      <c r="K88" s="116"/>
      <c r="L88" s="116"/>
      <c r="M88" s="111"/>
      <c r="N88" s="116"/>
      <c r="O88" s="250"/>
      <c r="P88" s="250"/>
      <c r="Q88" s="250"/>
    </row>
    <row r="89" spans="2:17">
      <c r="B89" s="116"/>
      <c r="C89" s="71"/>
      <c r="D89" s="71"/>
      <c r="E89" s="116"/>
      <c r="F89" s="116"/>
      <c r="G89" s="111"/>
      <c r="H89" s="116"/>
      <c r="I89" s="71"/>
      <c r="J89" s="71"/>
      <c r="K89" s="116"/>
      <c r="L89" s="116"/>
      <c r="M89" s="111"/>
      <c r="N89" s="116"/>
      <c r="O89" s="250"/>
      <c r="P89" s="250"/>
      <c r="Q89" s="250"/>
    </row>
    <row r="90" spans="2:17">
      <c r="B90" s="116"/>
      <c r="C90" s="71"/>
      <c r="D90" s="71"/>
      <c r="E90" s="116"/>
      <c r="F90" s="116"/>
      <c r="G90" s="111"/>
      <c r="H90" s="116"/>
      <c r="I90" s="71"/>
      <c r="J90" s="71"/>
      <c r="K90" s="116"/>
      <c r="L90" s="116"/>
      <c r="M90" s="111"/>
      <c r="N90" s="116"/>
      <c r="O90" s="250"/>
      <c r="P90" s="250"/>
      <c r="Q90" s="250"/>
    </row>
    <row r="91" spans="2:17">
      <c r="B91" s="116"/>
      <c r="C91" s="71"/>
      <c r="D91" s="71"/>
      <c r="E91" s="116"/>
      <c r="F91" s="116"/>
      <c r="G91" s="111"/>
      <c r="H91" s="116"/>
      <c r="I91" s="71"/>
      <c r="J91" s="71"/>
      <c r="K91" s="116"/>
      <c r="L91" s="116"/>
      <c r="M91" s="111"/>
      <c r="N91" s="116"/>
      <c r="O91" s="250"/>
      <c r="P91" s="250"/>
      <c r="Q91" s="250"/>
    </row>
    <row r="92" spans="2:17">
      <c r="B92" s="116"/>
      <c r="C92" s="71"/>
      <c r="D92" s="71"/>
      <c r="E92" s="116"/>
      <c r="F92" s="116"/>
      <c r="G92" s="111"/>
      <c r="H92" s="116"/>
      <c r="I92" s="71"/>
      <c r="J92" s="71"/>
      <c r="K92" s="116"/>
      <c r="L92" s="116"/>
      <c r="M92" s="111"/>
      <c r="N92" s="116"/>
      <c r="O92" s="250"/>
      <c r="P92" s="250"/>
      <c r="Q92" s="250"/>
    </row>
    <row r="93" spans="2:17">
      <c r="B93" s="116"/>
      <c r="C93" s="71"/>
      <c r="D93" s="71"/>
      <c r="E93" s="116"/>
      <c r="F93" s="116"/>
      <c r="G93" s="111"/>
      <c r="H93" s="116"/>
      <c r="I93" s="71"/>
      <c r="J93" s="71"/>
      <c r="K93" s="116"/>
      <c r="L93" s="116"/>
      <c r="M93" s="111"/>
      <c r="N93" s="116"/>
      <c r="O93" s="250"/>
      <c r="P93" s="250"/>
      <c r="Q93" s="250"/>
    </row>
    <row r="94" spans="2:17">
      <c r="B94" s="116"/>
      <c r="C94" s="71"/>
      <c r="D94" s="71"/>
      <c r="E94" s="116"/>
      <c r="F94" s="116"/>
      <c r="G94" s="111"/>
      <c r="H94" s="116"/>
      <c r="I94" s="71"/>
      <c r="J94" s="71"/>
      <c r="K94" s="116"/>
      <c r="L94" s="116"/>
      <c r="M94" s="111"/>
      <c r="N94" s="116"/>
      <c r="O94" s="250"/>
      <c r="P94" s="250"/>
      <c r="Q94" s="250"/>
    </row>
    <row r="95" spans="2:17">
      <c r="B95" s="116"/>
      <c r="C95" s="71"/>
      <c r="D95" s="71"/>
      <c r="E95" s="116"/>
      <c r="F95" s="116"/>
      <c r="G95" s="111"/>
      <c r="H95" s="116"/>
      <c r="I95" s="71"/>
      <c r="J95" s="71"/>
      <c r="K95" s="116"/>
      <c r="L95" s="116"/>
      <c r="M95" s="111"/>
      <c r="N95" s="116"/>
      <c r="O95" s="250"/>
      <c r="P95" s="250"/>
      <c r="Q95" s="250"/>
    </row>
    <row r="96" spans="2:17">
      <c r="B96" s="116"/>
      <c r="C96" s="71"/>
      <c r="D96" s="71"/>
      <c r="E96" s="116"/>
      <c r="F96" s="116"/>
      <c r="G96" s="111"/>
      <c r="H96" s="116"/>
      <c r="I96" s="71"/>
      <c r="J96" s="71"/>
      <c r="K96" s="116"/>
      <c r="L96" s="116"/>
      <c r="M96" s="111"/>
      <c r="N96" s="116"/>
      <c r="O96" s="250"/>
      <c r="P96" s="250"/>
      <c r="Q96" s="250"/>
    </row>
    <row r="97" spans="2:17">
      <c r="B97" s="116"/>
      <c r="C97" s="71"/>
      <c r="D97" s="71"/>
      <c r="E97" s="116"/>
      <c r="F97" s="116"/>
      <c r="G97" s="111"/>
      <c r="H97" s="116"/>
      <c r="I97" s="71"/>
      <c r="J97" s="71"/>
      <c r="K97" s="116"/>
      <c r="L97" s="116"/>
      <c r="M97" s="111"/>
      <c r="N97" s="116"/>
      <c r="O97" s="250"/>
      <c r="P97" s="250"/>
      <c r="Q97" s="250"/>
    </row>
    <row r="98" spans="2:17">
      <c r="B98" s="116"/>
      <c r="C98" s="71"/>
      <c r="D98" s="71"/>
      <c r="E98" s="116"/>
      <c r="F98" s="116"/>
      <c r="G98" s="111"/>
      <c r="H98" s="116"/>
      <c r="I98" s="71"/>
      <c r="J98" s="71"/>
      <c r="K98" s="116"/>
      <c r="L98" s="116"/>
      <c r="M98" s="111"/>
      <c r="N98" s="116"/>
      <c r="O98" s="250"/>
      <c r="P98" s="250"/>
      <c r="Q98" s="250"/>
    </row>
    <row r="99" spans="2:17">
      <c r="B99" s="116"/>
      <c r="C99" s="71"/>
      <c r="D99" s="71"/>
      <c r="E99" s="116"/>
      <c r="F99" s="116"/>
      <c r="G99" s="111"/>
      <c r="H99" s="116"/>
      <c r="I99" s="71"/>
      <c r="J99" s="71"/>
      <c r="K99" s="116"/>
      <c r="L99" s="116"/>
      <c r="M99" s="111"/>
      <c r="N99" s="116"/>
      <c r="O99" s="250"/>
      <c r="P99" s="250"/>
      <c r="Q99" s="250"/>
    </row>
    <row r="100" spans="2:17">
      <c r="B100" s="116"/>
      <c r="C100" s="71"/>
      <c r="D100" s="71"/>
      <c r="E100" s="116"/>
      <c r="F100" s="116"/>
      <c r="G100" s="111"/>
      <c r="H100" s="116"/>
      <c r="I100" s="71"/>
      <c r="J100" s="71"/>
      <c r="K100" s="116"/>
      <c r="L100" s="116"/>
      <c r="M100" s="111"/>
      <c r="N100" s="116"/>
      <c r="O100" s="250"/>
      <c r="P100" s="250"/>
      <c r="Q100" s="250"/>
    </row>
    <row r="101" spans="2:17">
      <c r="B101" s="116"/>
      <c r="C101" s="71"/>
      <c r="D101" s="71"/>
      <c r="E101" s="116"/>
      <c r="F101" s="116"/>
      <c r="G101" s="111"/>
      <c r="H101" s="116"/>
      <c r="I101" s="71"/>
      <c r="J101" s="71"/>
      <c r="K101" s="116"/>
      <c r="L101" s="116"/>
      <c r="M101" s="111"/>
      <c r="N101" s="116"/>
      <c r="O101" s="250"/>
      <c r="P101" s="250"/>
      <c r="Q101" s="250"/>
    </row>
    <row r="102" spans="2:17">
      <c r="B102" s="116"/>
      <c r="C102" s="71"/>
      <c r="D102" s="71"/>
      <c r="E102" s="116"/>
      <c r="F102" s="116"/>
      <c r="G102" s="111"/>
      <c r="H102" s="116"/>
      <c r="I102" s="71"/>
      <c r="J102" s="71"/>
      <c r="K102" s="116"/>
      <c r="L102" s="116"/>
      <c r="M102" s="111"/>
      <c r="N102" s="116"/>
      <c r="O102" s="250"/>
      <c r="P102" s="250"/>
      <c r="Q102" s="250"/>
    </row>
    <row r="103" spans="2:17">
      <c r="B103" s="116"/>
      <c r="C103" s="71"/>
      <c r="D103" s="71"/>
      <c r="E103" s="116"/>
      <c r="F103" s="116"/>
      <c r="G103" s="111"/>
      <c r="H103" s="116"/>
      <c r="I103" s="71"/>
      <c r="J103" s="71"/>
      <c r="K103" s="116"/>
      <c r="L103" s="116"/>
      <c r="M103" s="111"/>
      <c r="N103" s="116"/>
      <c r="O103" s="250"/>
      <c r="P103" s="250"/>
      <c r="Q103" s="250"/>
    </row>
    <row r="104" spans="2:17">
      <c r="B104" s="116"/>
      <c r="C104" s="71"/>
      <c r="D104" s="71"/>
      <c r="E104" s="116"/>
      <c r="F104" s="116"/>
      <c r="G104" s="111"/>
      <c r="H104" s="116"/>
      <c r="I104" s="71"/>
      <c r="J104" s="71"/>
      <c r="K104" s="116"/>
      <c r="L104" s="116"/>
      <c r="M104" s="111"/>
      <c r="N104" s="116"/>
      <c r="O104" s="250"/>
      <c r="P104" s="250"/>
      <c r="Q104" s="250"/>
    </row>
    <row r="105" spans="2:17">
      <c r="B105" s="116"/>
      <c r="C105" s="71"/>
      <c r="D105" s="71"/>
      <c r="E105" s="116"/>
      <c r="F105" s="116"/>
      <c r="G105" s="111"/>
      <c r="H105" s="116"/>
      <c r="I105" s="71"/>
      <c r="J105" s="71"/>
      <c r="K105" s="116"/>
      <c r="L105" s="116"/>
      <c r="M105" s="111"/>
      <c r="N105" s="116"/>
      <c r="O105" s="250"/>
      <c r="P105" s="250"/>
      <c r="Q105" s="250"/>
    </row>
    <row r="106" spans="2:17">
      <c r="B106" s="116"/>
      <c r="C106" s="71"/>
      <c r="D106" s="71"/>
      <c r="E106" s="116"/>
      <c r="F106" s="116"/>
      <c r="G106" s="111"/>
      <c r="H106" s="116"/>
      <c r="I106" s="71"/>
      <c r="J106" s="71"/>
      <c r="K106" s="116"/>
      <c r="L106" s="116"/>
      <c r="M106" s="111"/>
      <c r="N106" s="116"/>
      <c r="O106" s="250"/>
      <c r="P106" s="250"/>
      <c r="Q106" s="250"/>
    </row>
    <row r="107" spans="2:17">
      <c r="B107" s="116"/>
      <c r="C107" s="71"/>
      <c r="D107" s="71"/>
      <c r="E107" s="116"/>
      <c r="F107" s="116"/>
      <c r="G107" s="111"/>
      <c r="H107" s="116"/>
      <c r="I107" s="71"/>
      <c r="J107" s="71"/>
      <c r="K107" s="116"/>
      <c r="L107" s="116"/>
      <c r="M107" s="111"/>
      <c r="N107" s="116"/>
      <c r="O107" s="250"/>
      <c r="P107" s="250"/>
      <c r="Q107" s="250"/>
    </row>
    <row r="108" spans="2:17">
      <c r="B108" s="116"/>
      <c r="C108" s="71"/>
      <c r="D108" s="71"/>
      <c r="E108" s="116"/>
      <c r="F108" s="116"/>
      <c r="G108" s="111"/>
      <c r="H108" s="116"/>
      <c r="I108" s="71"/>
      <c r="J108" s="71"/>
      <c r="K108" s="116"/>
      <c r="L108" s="116"/>
      <c r="M108" s="111"/>
      <c r="N108" s="116"/>
      <c r="O108" s="250"/>
      <c r="P108" s="250"/>
      <c r="Q108" s="250"/>
    </row>
    <row r="109" spans="2:17">
      <c r="B109" s="116"/>
      <c r="C109" s="71"/>
      <c r="D109" s="71"/>
      <c r="E109" s="116"/>
      <c r="F109" s="116"/>
      <c r="G109" s="111"/>
      <c r="H109" s="116"/>
      <c r="I109" s="71"/>
      <c r="J109" s="71"/>
      <c r="K109" s="116"/>
      <c r="L109" s="116"/>
      <c r="M109" s="111"/>
      <c r="N109" s="116"/>
      <c r="O109" s="250"/>
      <c r="P109" s="250"/>
      <c r="Q109" s="250"/>
    </row>
    <row r="110" spans="2:17">
      <c r="B110" s="116"/>
      <c r="C110" s="71"/>
      <c r="D110" s="71"/>
      <c r="E110" s="116"/>
      <c r="F110" s="116"/>
      <c r="G110" s="111"/>
      <c r="H110" s="116"/>
      <c r="I110" s="71"/>
      <c r="J110" s="71"/>
      <c r="K110" s="116"/>
      <c r="L110" s="116"/>
      <c r="M110" s="111"/>
      <c r="N110" s="116"/>
      <c r="O110" s="250"/>
      <c r="P110" s="250"/>
      <c r="Q110" s="250"/>
    </row>
    <row r="111" spans="2:17">
      <c r="B111" s="116"/>
      <c r="C111" s="71"/>
      <c r="D111" s="71"/>
      <c r="E111" s="116"/>
      <c r="F111" s="116"/>
      <c r="G111" s="111"/>
      <c r="H111" s="116"/>
      <c r="I111" s="71"/>
      <c r="J111" s="71"/>
      <c r="K111" s="116"/>
      <c r="L111" s="116"/>
      <c r="M111" s="111"/>
      <c r="N111" s="116"/>
      <c r="O111" s="250"/>
      <c r="P111" s="250"/>
      <c r="Q111" s="250"/>
    </row>
    <row r="112" spans="2:17">
      <c r="B112" s="116"/>
      <c r="C112" s="71"/>
      <c r="D112" s="71"/>
      <c r="E112" s="116"/>
      <c r="F112" s="116"/>
      <c r="G112" s="111"/>
      <c r="H112" s="116"/>
      <c r="I112" s="71"/>
      <c r="J112" s="71"/>
      <c r="K112" s="116"/>
      <c r="L112" s="116"/>
      <c r="M112" s="111"/>
      <c r="N112" s="116"/>
      <c r="O112" s="250"/>
      <c r="P112" s="250"/>
      <c r="Q112" s="250"/>
    </row>
    <row r="113" spans="2:17">
      <c r="B113" s="116"/>
      <c r="C113" s="71"/>
      <c r="D113" s="71"/>
      <c r="E113" s="116"/>
      <c r="F113" s="116"/>
      <c r="G113" s="111"/>
      <c r="H113" s="116"/>
      <c r="I113" s="71"/>
      <c r="J113" s="71"/>
      <c r="K113" s="116"/>
      <c r="L113" s="116"/>
      <c r="M113" s="111"/>
      <c r="N113" s="116"/>
      <c r="O113" s="250"/>
      <c r="P113" s="250"/>
      <c r="Q113" s="250"/>
    </row>
    <row r="114" spans="2:17">
      <c r="B114" s="116"/>
      <c r="C114" s="71"/>
      <c r="D114" s="71"/>
      <c r="E114" s="116"/>
      <c r="F114" s="116"/>
      <c r="G114" s="111"/>
      <c r="H114" s="116"/>
      <c r="I114" s="71"/>
      <c r="J114" s="71"/>
      <c r="K114" s="116"/>
      <c r="L114" s="116"/>
      <c r="M114" s="111"/>
      <c r="N114" s="116"/>
      <c r="O114" s="250"/>
      <c r="P114" s="250"/>
      <c r="Q114" s="250"/>
    </row>
    <row r="115" spans="2:17">
      <c r="B115" s="116"/>
      <c r="C115" s="71"/>
      <c r="D115" s="71"/>
      <c r="E115" s="116"/>
      <c r="F115" s="116"/>
      <c r="G115" s="111"/>
      <c r="H115" s="116"/>
      <c r="I115" s="71"/>
      <c r="J115" s="71"/>
      <c r="K115" s="116"/>
      <c r="L115" s="116"/>
      <c r="M115" s="111"/>
      <c r="N115" s="116"/>
      <c r="O115" s="250"/>
      <c r="P115" s="250"/>
      <c r="Q115" s="250"/>
    </row>
    <row r="116" spans="2:17">
      <c r="B116" s="116"/>
      <c r="C116" s="71"/>
      <c r="D116" s="71"/>
      <c r="E116" s="116"/>
      <c r="F116" s="116"/>
      <c r="G116" s="111"/>
      <c r="H116" s="116"/>
      <c r="I116" s="71"/>
      <c r="J116" s="71"/>
      <c r="K116" s="116"/>
      <c r="L116" s="116"/>
      <c r="M116" s="111"/>
      <c r="N116" s="116"/>
      <c r="O116" s="250"/>
      <c r="P116" s="250"/>
      <c r="Q116" s="250"/>
    </row>
    <row r="117" spans="2:17">
      <c r="B117" s="116"/>
      <c r="C117" s="71"/>
      <c r="D117" s="71"/>
      <c r="E117" s="116"/>
      <c r="F117" s="116"/>
      <c r="G117" s="111"/>
      <c r="H117" s="116"/>
      <c r="I117" s="71"/>
      <c r="J117" s="71"/>
      <c r="K117" s="116"/>
      <c r="L117" s="116"/>
      <c r="M117" s="111"/>
      <c r="N117" s="116"/>
      <c r="O117" s="250"/>
      <c r="P117" s="250"/>
      <c r="Q117" s="250"/>
    </row>
    <row r="118" spans="2:17">
      <c r="B118" s="116"/>
      <c r="C118" s="71"/>
      <c r="D118" s="71"/>
      <c r="E118" s="116"/>
      <c r="F118" s="116"/>
      <c r="G118" s="111"/>
      <c r="H118" s="116"/>
      <c r="I118" s="71"/>
      <c r="J118" s="71"/>
      <c r="K118" s="116"/>
      <c r="L118" s="116"/>
      <c r="M118" s="111"/>
      <c r="N118" s="116"/>
      <c r="O118" s="250"/>
      <c r="P118" s="250"/>
      <c r="Q118" s="250"/>
    </row>
    <row r="119" spans="2:17">
      <c r="B119" s="116"/>
      <c r="C119" s="71"/>
      <c r="D119" s="71"/>
      <c r="E119" s="116"/>
      <c r="F119" s="116"/>
      <c r="G119" s="111"/>
      <c r="H119" s="116"/>
      <c r="I119" s="71"/>
      <c r="J119" s="71"/>
      <c r="K119" s="116"/>
      <c r="L119" s="116"/>
      <c r="M119" s="111"/>
      <c r="N119" s="116"/>
      <c r="O119" s="250"/>
      <c r="P119" s="250"/>
      <c r="Q119" s="250"/>
    </row>
    <row r="120" spans="2:17">
      <c r="B120" s="116"/>
      <c r="C120" s="71"/>
      <c r="D120" s="71"/>
      <c r="E120" s="116"/>
      <c r="F120" s="116"/>
      <c r="G120" s="111"/>
      <c r="H120" s="116"/>
      <c r="I120" s="71"/>
      <c r="J120" s="71"/>
      <c r="K120" s="116"/>
      <c r="L120" s="116"/>
      <c r="M120" s="111"/>
      <c r="N120" s="116"/>
      <c r="O120" s="250"/>
      <c r="P120" s="250"/>
      <c r="Q120" s="250"/>
    </row>
    <row r="121" spans="2:17">
      <c r="B121" s="116"/>
      <c r="C121" s="71"/>
      <c r="D121" s="71"/>
      <c r="E121" s="116"/>
      <c r="F121" s="116"/>
      <c r="G121" s="111"/>
      <c r="H121" s="116"/>
      <c r="I121" s="71"/>
      <c r="J121" s="71"/>
      <c r="K121" s="116"/>
      <c r="L121" s="116"/>
      <c r="M121" s="111"/>
      <c r="N121" s="116"/>
      <c r="O121" s="250"/>
      <c r="P121" s="250"/>
      <c r="Q121" s="250"/>
    </row>
    <row r="122" spans="2:17">
      <c r="B122" s="116"/>
      <c r="C122" s="71"/>
      <c r="D122" s="71"/>
      <c r="E122" s="116"/>
      <c r="F122" s="116"/>
      <c r="G122" s="111"/>
      <c r="H122" s="116"/>
      <c r="I122" s="71"/>
      <c r="J122" s="71"/>
      <c r="K122" s="116"/>
      <c r="L122" s="116"/>
      <c r="M122" s="111"/>
      <c r="N122" s="116"/>
      <c r="O122" s="250"/>
      <c r="P122" s="250"/>
      <c r="Q122" s="250"/>
    </row>
    <row r="123" spans="2:17">
      <c r="B123" s="116"/>
      <c r="C123" s="71"/>
      <c r="D123" s="71"/>
      <c r="E123" s="116"/>
      <c r="F123" s="116"/>
      <c r="G123" s="111"/>
      <c r="H123" s="116"/>
      <c r="I123" s="71"/>
      <c r="J123" s="71"/>
      <c r="K123" s="116"/>
      <c r="L123" s="116"/>
      <c r="M123" s="111"/>
      <c r="N123" s="116"/>
      <c r="O123" s="250"/>
      <c r="P123" s="250"/>
      <c r="Q123" s="250"/>
    </row>
    <row r="124" spans="2:17">
      <c r="B124" s="116"/>
      <c r="C124" s="71"/>
      <c r="D124" s="71"/>
      <c r="E124" s="116"/>
      <c r="F124" s="116"/>
      <c r="G124" s="111"/>
      <c r="H124" s="116"/>
      <c r="I124" s="71"/>
      <c r="J124" s="71"/>
      <c r="K124" s="116"/>
      <c r="L124" s="116"/>
      <c r="M124" s="111"/>
      <c r="N124" s="116"/>
      <c r="O124" s="250"/>
      <c r="P124" s="250"/>
      <c r="Q124" s="250"/>
    </row>
    <row r="125" spans="2:17">
      <c r="B125" s="116"/>
      <c r="C125" s="71"/>
      <c r="D125" s="71"/>
      <c r="E125" s="116"/>
      <c r="F125" s="116"/>
      <c r="G125" s="111"/>
      <c r="H125" s="116"/>
      <c r="I125" s="71"/>
      <c r="J125" s="71"/>
      <c r="K125" s="116"/>
      <c r="L125" s="116"/>
      <c r="M125" s="111"/>
      <c r="N125" s="116"/>
      <c r="O125" s="250"/>
      <c r="P125" s="250"/>
      <c r="Q125" s="250"/>
    </row>
    <row r="126" spans="2:17">
      <c r="B126" s="116"/>
      <c r="C126" s="71"/>
      <c r="D126" s="71"/>
      <c r="E126" s="116"/>
      <c r="F126" s="116"/>
      <c r="G126" s="111"/>
      <c r="H126" s="116"/>
      <c r="I126" s="71"/>
      <c r="J126" s="71"/>
      <c r="K126" s="116"/>
      <c r="L126" s="116"/>
      <c r="M126" s="111"/>
      <c r="N126" s="116"/>
      <c r="O126" s="250"/>
      <c r="P126" s="250"/>
      <c r="Q126" s="250"/>
    </row>
    <row r="127" spans="2:17">
      <c r="B127" s="116"/>
      <c r="C127" s="71"/>
      <c r="D127" s="71"/>
      <c r="E127" s="116"/>
      <c r="F127" s="116"/>
      <c r="G127" s="111"/>
      <c r="H127" s="116"/>
      <c r="I127" s="71"/>
      <c r="J127" s="71"/>
      <c r="K127" s="116"/>
      <c r="L127" s="116"/>
      <c r="M127" s="111"/>
      <c r="N127" s="116"/>
      <c r="O127" s="250"/>
      <c r="P127" s="250"/>
      <c r="Q127" s="250"/>
    </row>
    <row r="128" spans="2:17">
      <c r="B128" s="116"/>
      <c r="C128" s="71"/>
      <c r="D128" s="71"/>
      <c r="E128" s="116"/>
      <c r="F128" s="116"/>
      <c r="G128" s="111"/>
      <c r="H128" s="116"/>
      <c r="I128" s="71"/>
      <c r="J128" s="71"/>
      <c r="K128" s="116"/>
      <c r="L128" s="116"/>
      <c r="M128" s="111"/>
      <c r="N128" s="116"/>
      <c r="O128" s="250"/>
      <c r="P128" s="250"/>
      <c r="Q128" s="250"/>
    </row>
    <row r="129" spans="2:17">
      <c r="B129" s="116"/>
      <c r="C129" s="71"/>
      <c r="D129" s="71"/>
      <c r="E129" s="116"/>
      <c r="F129" s="116"/>
      <c r="G129" s="111"/>
      <c r="H129" s="116"/>
      <c r="I129" s="71"/>
      <c r="J129" s="71"/>
      <c r="K129" s="116"/>
      <c r="L129" s="116"/>
      <c r="M129" s="111"/>
      <c r="N129" s="116"/>
      <c r="O129" s="250"/>
      <c r="P129" s="250"/>
      <c r="Q129" s="250"/>
    </row>
    <row r="130" spans="2:17">
      <c r="B130" s="116"/>
      <c r="C130" s="71"/>
      <c r="D130" s="71"/>
      <c r="E130" s="116"/>
      <c r="F130" s="116"/>
      <c r="G130" s="111"/>
      <c r="H130" s="116"/>
      <c r="I130" s="71"/>
      <c r="J130" s="71"/>
      <c r="K130" s="116"/>
      <c r="L130" s="116"/>
      <c r="M130" s="111"/>
      <c r="N130" s="116"/>
      <c r="O130" s="250"/>
      <c r="P130" s="250"/>
      <c r="Q130" s="250"/>
    </row>
    <row r="131" spans="2:17">
      <c r="B131" s="116"/>
      <c r="C131" s="71"/>
      <c r="D131" s="71"/>
      <c r="E131" s="116"/>
      <c r="F131" s="116"/>
      <c r="G131" s="111"/>
      <c r="H131" s="116"/>
      <c r="I131" s="71"/>
      <c r="J131" s="71"/>
      <c r="K131" s="116"/>
      <c r="L131" s="116"/>
      <c r="M131" s="111"/>
      <c r="N131" s="116"/>
      <c r="O131" s="250"/>
      <c r="P131" s="250"/>
      <c r="Q131" s="250"/>
    </row>
    <row r="132" spans="2:17">
      <c r="B132" s="116"/>
      <c r="C132" s="71"/>
      <c r="D132" s="71"/>
      <c r="E132" s="116"/>
      <c r="F132" s="116"/>
      <c r="G132" s="111"/>
      <c r="H132" s="116"/>
      <c r="I132" s="71"/>
      <c r="J132" s="71"/>
      <c r="K132" s="116"/>
      <c r="L132" s="116"/>
      <c r="M132" s="111"/>
      <c r="N132" s="116"/>
      <c r="O132" s="250"/>
      <c r="P132" s="250"/>
      <c r="Q132" s="250"/>
    </row>
    <row r="133" spans="2:17">
      <c r="B133" s="116"/>
      <c r="C133" s="71"/>
      <c r="D133" s="71"/>
      <c r="E133" s="116"/>
      <c r="F133" s="116"/>
      <c r="G133" s="111"/>
      <c r="H133" s="116"/>
      <c r="I133" s="71"/>
      <c r="J133" s="71"/>
      <c r="K133" s="116"/>
      <c r="L133" s="116"/>
      <c r="M133" s="111"/>
      <c r="N133" s="116"/>
      <c r="O133" s="250"/>
      <c r="P133" s="250"/>
      <c r="Q133" s="250"/>
    </row>
    <row r="134" spans="2:17">
      <c r="B134" s="116"/>
      <c r="C134" s="71"/>
      <c r="D134" s="71"/>
      <c r="E134" s="116"/>
      <c r="F134" s="116"/>
      <c r="G134" s="111"/>
      <c r="H134" s="116"/>
      <c r="I134" s="71"/>
      <c r="J134" s="71"/>
      <c r="K134" s="116"/>
      <c r="L134" s="116"/>
      <c r="M134" s="111"/>
      <c r="N134" s="116"/>
      <c r="O134" s="250"/>
      <c r="P134" s="250"/>
      <c r="Q134" s="250"/>
    </row>
    <row r="135" spans="2:17">
      <c r="B135" s="116"/>
      <c r="C135" s="71"/>
      <c r="D135" s="71"/>
      <c r="E135" s="116"/>
      <c r="F135" s="116"/>
      <c r="G135" s="111"/>
      <c r="H135" s="116"/>
      <c r="I135" s="71"/>
      <c r="J135" s="71"/>
      <c r="K135" s="116"/>
      <c r="L135" s="116"/>
      <c r="M135" s="111"/>
      <c r="N135" s="116"/>
      <c r="O135" s="250"/>
      <c r="P135" s="250"/>
      <c r="Q135" s="250"/>
    </row>
    <row r="136" spans="2:17">
      <c r="B136" s="116"/>
      <c r="C136" s="71"/>
      <c r="D136" s="71"/>
      <c r="E136" s="116"/>
      <c r="F136" s="116"/>
      <c r="G136" s="111"/>
      <c r="H136" s="116"/>
      <c r="I136" s="71"/>
      <c r="J136" s="71"/>
      <c r="K136" s="116"/>
      <c r="L136" s="116"/>
      <c r="M136" s="111"/>
      <c r="N136" s="116"/>
      <c r="O136" s="250"/>
      <c r="P136" s="250"/>
      <c r="Q136" s="250"/>
    </row>
    <row r="137" spans="2:17">
      <c r="B137" s="116"/>
      <c r="C137" s="71"/>
      <c r="D137" s="71"/>
      <c r="E137" s="116"/>
      <c r="F137" s="116"/>
      <c r="G137" s="111"/>
      <c r="H137" s="116"/>
      <c r="I137" s="71"/>
      <c r="J137" s="71"/>
      <c r="K137" s="116"/>
      <c r="L137" s="116"/>
      <c r="M137" s="111"/>
      <c r="N137" s="116"/>
      <c r="O137" s="250"/>
      <c r="P137" s="250"/>
      <c r="Q137" s="250"/>
    </row>
    <row r="138" spans="2:17">
      <c r="B138" s="116"/>
      <c r="C138" s="71"/>
      <c r="D138" s="71"/>
      <c r="E138" s="116"/>
      <c r="F138" s="116"/>
      <c r="G138" s="111"/>
      <c r="H138" s="116"/>
      <c r="I138" s="71"/>
      <c r="J138" s="71"/>
      <c r="K138" s="116"/>
      <c r="L138" s="116"/>
      <c r="M138" s="111"/>
      <c r="N138" s="116"/>
      <c r="O138" s="250"/>
      <c r="P138" s="250"/>
      <c r="Q138" s="250"/>
    </row>
    <row r="139" spans="2:17">
      <c r="B139" s="116"/>
      <c r="C139" s="71"/>
      <c r="D139" s="71"/>
      <c r="E139" s="116"/>
      <c r="F139" s="116"/>
      <c r="G139" s="111"/>
      <c r="H139" s="116"/>
      <c r="I139" s="71"/>
      <c r="J139" s="71"/>
      <c r="K139" s="116"/>
      <c r="L139" s="116"/>
      <c r="M139" s="111"/>
      <c r="N139" s="116"/>
      <c r="O139" s="250"/>
      <c r="P139" s="250"/>
      <c r="Q139" s="250"/>
    </row>
    <row r="140" spans="2:17">
      <c r="B140" s="116"/>
      <c r="C140" s="71"/>
      <c r="D140" s="71"/>
      <c r="E140" s="116"/>
      <c r="F140" s="116"/>
      <c r="G140" s="111"/>
      <c r="H140" s="116"/>
      <c r="I140" s="71"/>
      <c r="J140" s="71"/>
      <c r="K140" s="116"/>
      <c r="L140" s="116"/>
      <c r="M140" s="111"/>
      <c r="N140" s="116"/>
      <c r="O140" s="250"/>
      <c r="P140" s="250"/>
      <c r="Q140" s="250"/>
    </row>
    <row r="141" spans="2:17">
      <c r="B141" s="116"/>
      <c r="C141" s="71"/>
      <c r="D141" s="71"/>
      <c r="E141" s="116"/>
      <c r="F141" s="116"/>
      <c r="G141" s="111"/>
      <c r="H141" s="116"/>
      <c r="I141" s="71"/>
      <c r="J141" s="71"/>
      <c r="K141" s="116"/>
      <c r="L141" s="116"/>
      <c r="M141" s="111"/>
      <c r="N141" s="116"/>
      <c r="O141" s="250"/>
      <c r="P141" s="250"/>
      <c r="Q141" s="250"/>
    </row>
    <row r="142" spans="2:17">
      <c r="B142" s="116"/>
      <c r="C142" s="71"/>
      <c r="D142" s="71"/>
      <c r="E142" s="116"/>
      <c r="F142" s="116"/>
      <c r="G142" s="111"/>
      <c r="H142" s="116"/>
      <c r="I142" s="71"/>
      <c r="J142" s="71"/>
      <c r="K142" s="116"/>
      <c r="L142" s="116"/>
      <c r="M142" s="111"/>
      <c r="N142" s="116"/>
      <c r="O142" s="250"/>
      <c r="P142" s="250"/>
      <c r="Q142" s="250"/>
    </row>
    <row r="143" spans="2:17">
      <c r="B143" s="116"/>
      <c r="C143" s="71"/>
      <c r="D143" s="71"/>
      <c r="E143" s="116"/>
      <c r="F143" s="116"/>
      <c r="G143" s="111"/>
      <c r="H143" s="116"/>
      <c r="I143" s="71"/>
      <c r="J143" s="71"/>
      <c r="K143" s="116"/>
      <c r="L143" s="116"/>
      <c r="M143" s="111"/>
      <c r="N143" s="116"/>
      <c r="O143" s="250"/>
      <c r="P143" s="250"/>
      <c r="Q143" s="250"/>
    </row>
    <row r="144" spans="2:17">
      <c r="B144" s="116"/>
      <c r="C144" s="71"/>
      <c r="D144" s="71"/>
      <c r="E144" s="116"/>
      <c r="F144" s="116"/>
      <c r="G144" s="111"/>
      <c r="H144" s="116"/>
      <c r="I144" s="71"/>
      <c r="J144" s="71"/>
      <c r="K144" s="116"/>
      <c r="L144" s="116"/>
      <c r="M144" s="111"/>
      <c r="N144" s="116"/>
      <c r="O144" s="250"/>
      <c r="P144" s="250"/>
      <c r="Q144" s="250"/>
    </row>
    <row r="145" spans="2:17">
      <c r="B145" s="116"/>
      <c r="C145" s="71"/>
      <c r="D145" s="71"/>
      <c r="E145" s="116"/>
      <c r="F145" s="116"/>
      <c r="G145" s="111"/>
      <c r="H145" s="116"/>
      <c r="I145" s="71"/>
      <c r="J145" s="71"/>
      <c r="K145" s="116"/>
      <c r="L145" s="116"/>
      <c r="M145" s="111"/>
      <c r="N145" s="116"/>
      <c r="O145" s="250"/>
      <c r="P145" s="250"/>
      <c r="Q145" s="250"/>
    </row>
    <row r="146" spans="2:17">
      <c r="B146" s="116"/>
      <c r="C146" s="71"/>
      <c r="D146" s="71"/>
      <c r="E146" s="116"/>
      <c r="F146" s="116"/>
      <c r="G146" s="111"/>
      <c r="H146" s="116"/>
      <c r="I146" s="71"/>
      <c r="J146" s="71"/>
      <c r="K146" s="116"/>
      <c r="L146" s="116"/>
      <c r="M146" s="111"/>
      <c r="N146" s="116"/>
      <c r="O146" s="250"/>
      <c r="P146" s="250"/>
      <c r="Q146" s="250"/>
    </row>
    <row r="147" spans="2:17">
      <c r="B147" s="116"/>
      <c r="C147" s="71"/>
      <c r="D147" s="71"/>
      <c r="E147" s="116"/>
      <c r="F147" s="116"/>
      <c r="G147" s="111"/>
      <c r="H147" s="116"/>
      <c r="I147" s="71"/>
      <c r="J147" s="71"/>
      <c r="K147" s="116"/>
      <c r="L147" s="116"/>
      <c r="M147" s="111"/>
      <c r="N147" s="116"/>
      <c r="O147" s="250"/>
      <c r="P147" s="250"/>
      <c r="Q147" s="250"/>
    </row>
    <row r="148" spans="2:17">
      <c r="B148" s="116"/>
      <c r="C148" s="71"/>
      <c r="D148" s="71"/>
      <c r="E148" s="116"/>
      <c r="F148" s="116"/>
      <c r="G148" s="111"/>
      <c r="H148" s="116"/>
      <c r="I148" s="71"/>
      <c r="J148" s="71"/>
      <c r="K148" s="116"/>
      <c r="L148" s="116"/>
      <c r="M148" s="111"/>
      <c r="N148" s="116"/>
      <c r="O148" s="250"/>
      <c r="P148" s="250"/>
      <c r="Q148" s="250"/>
    </row>
    <row r="149" spans="2:17">
      <c r="B149" s="116"/>
      <c r="C149" s="71"/>
      <c r="D149" s="71"/>
      <c r="E149" s="116"/>
      <c r="F149" s="116"/>
      <c r="G149" s="111"/>
      <c r="H149" s="116"/>
      <c r="I149" s="71"/>
      <c r="J149" s="71"/>
      <c r="K149" s="116"/>
      <c r="L149" s="116"/>
      <c r="M149" s="111"/>
      <c r="N149" s="116"/>
      <c r="O149" s="250"/>
      <c r="P149" s="250"/>
      <c r="Q149" s="250"/>
    </row>
    <row r="150" spans="2:17">
      <c r="B150" s="116"/>
      <c r="C150" s="71"/>
      <c r="D150" s="71"/>
      <c r="E150" s="116"/>
      <c r="F150" s="116"/>
      <c r="G150" s="111"/>
      <c r="H150" s="116"/>
      <c r="I150" s="71"/>
      <c r="J150" s="71"/>
      <c r="K150" s="116"/>
      <c r="L150" s="116"/>
      <c r="M150" s="111"/>
      <c r="N150" s="116"/>
      <c r="O150" s="250"/>
      <c r="P150" s="250"/>
      <c r="Q150" s="250"/>
    </row>
    <row r="151" spans="2:17">
      <c r="B151" s="116"/>
      <c r="C151" s="71"/>
      <c r="D151" s="71"/>
      <c r="E151" s="116"/>
      <c r="F151" s="116"/>
      <c r="G151" s="111"/>
      <c r="H151" s="116"/>
      <c r="I151" s="71"/>
      <c r="J151" s="71"/>
      <c r="K151" s="116"/>
      <c r="L151" s="116"/>
      <c r="M151" s="111"/>
      <c r="N151" s="116"/>
      <c r="O151" s="250"/>
      <c r="P151" s="250"/>
      <c r="Q151" s="250"/>
    </row>
    <row r="152" spans="2:17">
      <c r="B152" s="116"/>
      <c r="C152" s="71"/>
      <c r="D152" s="71"/>
      <c r="E152" s="116"/>
      <c r="F152" s="116"/>
      <c r="G152" s="111"/>
      <c r="H152" s="116"/>
      <c r="I152" s="71"/>
      <c r="J152" s="71"/>
      <c r="K152" s="116"/>
      <c r="L152" s="116"/>
      <c r="M152" s="111"/>
      <c r="N152" s="116"/>
      <c r="O152" s="250"/>
      <c r="P152" s="250"/>
      <c r="Q152" s="250"/>
    </row>
    <row r="153" spans="2:17">
      <c r="B153" s="116"/>
      <c r="C153" s="71"/>
      <c r="D153" s="71"/>
      <c r="E153" s="116"/>
      <c r="F153" s="116"/>
      <c r="G153" s="111"/>
      <c r="H153" s="116"/>
      <c r="I153" s="71"/>
      <c r="J153" s="71"/>
      <c r="K153" s="116"/>
      <c r="L153" s="116"/>
      <c r="M153" s="111"/>
      <c r="N153" s="116"/>
      <c r="O153" s="250"/>
      <c r="P153" s="250"/>
      <c r="Q153" s="250"/>
    </row>
    <row r="154" spans="2:17">
      <c r="B154" s="116"/>
      <c r="C154" s="71"/>
      <c r="D154" s="71"/>
      <c r="E154" s="116"/>
      <c r="F154" s="116"/>
      <c r="G154" s="111"/>
      <c r="H154" s="116"/>
      <c r="I154" s="71"/>
      <c r="J154" s="71"/>
      <c r="K154" s="116"/>
      <c r="L154" s="116"/>
      <c r="M154" s="111"/>
      <c r="N154" s="116"/>
      <c r="O154" s="250"/>
      <c r="P154" s="250"/>
      <c r="Q154" s="250"/>
    </row>
    <row r="155" spans="2:17">
      <c r="B155" s="116"/>
      <c r="C155" s="71"/>
      <c r="D155" s="71"/>
      <c r="E155" s="116"/>
      <c r="F155" s="116"/>
      <c r="G155" s="111"/>
      <c r="H155" s="116"/>
      <c r="I155" s="71"/>
      <c r="J155" s="71"/>
      <c r="K155" s="116"/>
      <c r="L155" s="116"/>
      <c r="M155" s="111"/>
      <c r="N155" s="116"/>
      <c r="O155" s="250"/>
      <c r="P155" s="250"/>
      <c r="Q155" s="250"/>
    </row>
    <row r="156" spans="2:17">
      <c r="B156" s="116"/>
      <c r="C156" s="71"/>
      <c r="D156" s="71"/>
      <c r="E156" s="116"/>
      <c r="F156" s="116"/>
      <c r="G156" s="111"/>
      <c r="H156" s="116"/>
      <c r="I156" s="71"/>
      <c r="J156" s="71"/>
      <c r="K156" s="116"/>
      <c r="L156" s="116"/>
      <c r="M156" s="111"/>
      <c r="N156" s="116"/>
      <c r="O156" s="250"/>
      <c r="P156" s="250"/>
      <c r="Q156" s="250"/>
    </row>
    <row r="157" spans="2:17">
      <c r="B157" s="116"/>
      <c r="C157" s="71"/>
      <c r="D157" s="71"/>
      <c r="E157" s="116"/>
      <c r="F157" s="116"/>
      <c r="G157" s="111"/>
      <c r="H157" s="116"/>
      <c r="I157" s="71"/>
      <c r="J157" s="71"/>
      <c r="K157" s="116"/>
      <c r="L157" s="116"/>
      <c r="M157" s="111"/>
      <c r="N157" s="116"/>
      <c r="O157" s="250"/>
      <c r="P157" s="250"/>
      <c r="Q157" s="250"/>
    </row>
    <row r="158" spans="2:17">
      <c r="B158" s="116"/>
      <c r="C158" s="71"/>
      <c r="D158" s="71"/>
      <c r="E158" s="116"/>
      <c r="F158" s="116"/>
      <c r="G158" s="111"/>
      <c r="H158" s="116"/>
      <c r="I158" s="71"/>
      <c r="J158" s="71"/>
      <c r="K158" s="116"/>
      <c r="L158" s="116"/>
      <c r="M158" s="111"/>
      <c r="N158" s="116"/>
      <c r="O158" s="250"/>
      <c r="P158" s="250"/>
      <c r="Q158" s="250"/>
    </row>
    <row r="159" spans="2:17">
      <c r="B159" s="116"/>
      <c r="C159" s="71"/>
      <c r="D159" s="71"/>
      <c r="E159" s="116"/>
      <c r="F159" s="116"/>
      <c r="G159" s="111"/>
      <c r="H159" s="116"/>
      <c r="I159" s="71"/>
      <c r="J159" s="71"/>
      <c r="K159" s="116"/>
      <c r="L159" s="116"/>
      <c r="M159" s="111"/>
      <c r="N159" s="116"/>
      <c r="O159" s="250"/>
      <c r="P159" s="250"/>
      <c r="Q159" s="250"/>
    </row>
    <row r="160" spans="2:17">
      <c r="B160" s="116"/>
      <c r="C160" s="71"/>
      <c r="D160" s="71"/>
      <c r="E160" s="116"/>
      <c r="F160" s="116"/>
      <c r="G160" s="111"/>
      <c r="H160" s="116"/>
      <c r="I160" s="71"/>
      <c r="J160" s="71"/>
      <c r="K160" s="116"/>
      <c r="L160" s="116"/>
      <c r="M160" s="111"/>
      <c r="N160" s="116"/>
      <c r="O160" s="250"/>
      <c r="P160" s="250"/>
      <c r="Q160" s="250"/>
    </row>
    <row r="161" spans="2:17">
      <c r="B161" s="116"/>
      <c r="C161" s="71"/>
      <c r="D161" s="71"/>
      <c r="E161" s="116"/>
      <c r="F161" s="116"/>
      <c r="G161" s="111"/>
      <c r="H161" s="116"/>
      <c r="I161" s="71"/>
      <c r="J161" s="71"/>
      <c r="K161" s="116"/>
      <c r="L161" s="116"/>
      <c r="M161" s="111"/>
      <c r="N161" s="116"/>
      <c r="O161" s="250"/>
      <c r="P161" s="250"/>
      <c r="Q161" s="250"/>
    </row>
    <row r="162" spans="2:17">
      <c r="B162" s="116"/>
      <c r="C162" s="71"/>
      <c r="D162" s="71"/>
      <c r="E162" s="116"/>
      <c r="F162" s="116"/>
      <c r="G162" s="111"/>
      <c r="H162" s="116"/>
      <c r="I162" s="71"/>
      <c r="J162" s="71"/>
      <c r="K162" s="116"/>
      <c r="L162" s="116"/>
      <c r="M162" s="111"/>
      <c r="N162" s="116"/>
      <c r="O162" s="250"/>
      <c r="P162" s="250"/>
      <c r="Q162" s="250"/>
    </row>
    <row r="163" spans="2:17">
      <c r="B163" s="116"/>
      <c r="C163" s="71"/>
      <c r="D163" s="71"/>
      <c r="E163" s="116"/>
      <c r="F163" s="116"/>
      <c r="G163" s="111"/>
      <c r="H163" s="116"/>
      <c r="I163" s="71"/>
      <c r="J163" s="71"/>
      <c r="K163" s="116"/>
      <c r="L163" s="116"/>
      <c r="M163" s="111"/>
      <c r="N163" s="116"/>
      <c r="O163" s="250"/>
      <c r="P163" s="250"/>
      <c r="Q163" s="250"/>
    </row>
    <row r="164" spans="2:17">
      <c r="B164" s="116"/>
      <c r="C164" s="71"/>
      <c r="D164" s="71"/>
      <c r="E164" s="116"/>
      <c r="F164" s="116"/>
      <c r="G164" s="111"/>
      <c r="H164" s="116"/>
      <c r="I164" s="71"/>
      <c r="J164" s="71"/>
      <c r="K164" s="116"/>
      <c r="L164" s="116"/>
      <c r="M164" s="111"/>
      <c r="N164" s="116"/>
      <c r="O164" s="250"/>
      <c r="P164" s="250"/>
      <c r="Q164" s="250"/>
    </row>
    <row r="165" spans="2:17">
      <c r="B165" s="116"/>
      <c r="C165" s="71"/>
      <c r="D165" s="71"/>
      <c r="E165" s="116"/>
      <c r="F165" s="116"/>
      <c r="G165" s="111"/>
      <c r="H165" s="116"/>
      <c r="I165" s="71"/>
      <c r="J165" s="71"/>
      <c r="K165" s="116"/>
      <c r="L165" s="116"/>
      <c r="M165" s="111"/>
      <c r="N165" s="116"/>
      <c r="O165" s="250"/>
      <c r="P165" s="250"/>
      <c r="Q165" s="250"/>
    </row>
    <row r="166" spans="2:17">
      <c r="B166" s="116"/>
      <c r="C166" s="71"/>
      <c r="D166" s="71"/>
      <c r="E166" s="116"/>
      <c r="F166" s="116"/>
      <c r="G166" s="111"/>
      <c r="H166" s="116"/>
      <c r="I166" s="71"/>
      <c r="J166" s="71"/>
      <c r="K166" s="116"/>
      <c r="L166" s="116"/>
      <c r="M166" s="111"/>
      <c r="N166" s="116"/>
      <c r="O166" s="250"/>
      <c r="P166" s="250"/>
      <c r="Q166" s="250"/>
    </row>
    <row r="167" spans="2:17">
      <c r="B167" s="116"/>
      <c r="C167" s="71"/>
      <c r="D167" s="71"/>
      <c r="E167" s="116"/>
      <c r="F167" s="116"/>
      <c r="G167" s="111"/>
      <c r="H167" s="116"/>
      <c r="I167" s="71"/>
      <c r="J167" s="71"/>
      <c r="K167" s="116"/>
      <c r="L167" s="116"/>
      <c r="M167" s="111"/>
      <c r="N167" s="116"/>
      <c r="O167" s="250"/>
      <c r="P167" s="250"/>
      <c r="Q167" s="250"/>
    </row>
    <row r="168" spans="2:17">
      <c r="B168" s="116"/>
      <c r="C168" s="71"/>
      <c r="D168" s="71"/>
      <c r="E168" s="116"/>
      <c r="F168" s="116"/>
      <c r="G168" s="111"/>
      <c r="H168" s="116"/>
      <c r="I168" s="71"/>
      <c r="J168" s="71"/>
      <c r="K168" s="116"/>
      <c r="L168" s="116"/>
      <c r="M168" s="111"/>
      <c r="N168" s="116"/>
      <c r="O168" s="250"/>
      <c r="P168" s="250"/>
      <c r="Q168" s="250"/>
    </row>
    <row r="169" spans="2:17">
      <c r="B169" s="116"/>
      <c r="C169" s="71"/>
      <c r="D169" s="71"/>
      <c r="E169" s="116"/>
      <c r="F169" s="116"/>
      <c r="G169" s="111"/>
      <c r="H169" s="116"/>
      <c r="I169" s="71"/>
      <c r="J169" s="71"/>
      <c r="K169" s="116"/>
      <c r="L169" s="116"/>
      <c r="M169" s="111"/>
      <c r="N169" s="116"/>
      <c r="O169" s="250"/>
      <c r="P169" s="250"/>
      <c r="Q169" s="250"/>
    </row>
    <row r="170" spans="2:17">
      <c r="B170" s="116"/>
      <c r="C170" s="71"/>
      <c r="D170" s="71"/>
      <c r="E170" s="116"/>
      <c r="F170" s="116"/>
      <c r="G170" s="111"/>
      <c r="H170" s="116"/>
      <c r="I170" s="71"/>
      <c r="J170" s="71"/>
      <c r="K170" s="116"/>
      <c r="L170" s="116"/>
      <c r="M170" s="111"/>
      <c r="N170" s="116"/>
      <c r="O170" s="250"/>
      <c r="P170" s="250"/>
      <c r="Q170" s="250"/>
    </row>
    <row r="171" spans="2:17">
      <c r="B171" s="116"/>
      <c r="C171" s="71"/>
      <c r="D171" s="71"/>
      <c r="E171" s="116"/>
      <c r="F171" s="116"/>
      <c r="G171" s="111"/>
      <c r="H171" s="116"/>
      <c r="I171" s="71"/>
      <c r="J171" s="71"/>
      <c r="K171" s="116"/>
      <c r="L171" s="116"/>
      <c r="M171" s="111"/>
      <c r="N171" s="116"/>
      <c r="O171" s="250"/>
      <c r="P171" s="250"/>
      <c r="Q171" s="250"/>
    </row>
    <row r="172" spans="2:17">
      <c r="B172" s="116"/>
      <c r="C172" s="71"/>
      <c r="D172" s="71"/>
      <c r="E172" s="116"/>
      <c r="F172" s="116"/>
      <c r="G172" s="111"/>
      <c r="H172" s="116"/>
      <c r="I172" s="71"/>
      <c r="J172" s="71"/>
      <c r="K172" s="116"/>
      <c r="L172" s="116"/>
      <c r="M172" s="111"/>
      <c r="N172" s="116"/>
      <c r="O172" s="250"/>
      <c r="P172" s="250"/>
      <c r="Q172" s="250"/>
    </row>
    <row r="173" spans="2:17">
      <c r="B173" s="116"/>
      <c r="C173" s="71"/>
      <c r="D173" s="71"/>
      <c r="E173" s="116"/>
      <c r="F173" s="116"/>
      <c r="G173" s="111"/>
      <c r="H173" s="116"/>
      <c r="I173" s="71"/>
      <c r="J173" s="71"/>
      <c r="K173" s="116"/>
      <c r="L173" s="116"/>
      <c r="M173" s="111"/>
      <c r="N173" s="116"/>
      <c r="O173" s="250"/>
      <c r="P173" s="250"/>
      <c r="Q173" s="250"/>
    </row>
    <row r="174" spans="2:17">
      <c r="B174" s="116"/>
      <c r="C174" s="71"/>
      <c r="D174" s="71"/>
      <c r="E174" s="116"/>
      <c r="F174" s="116"/>
      <c r="G174" s="111"/>
      <c r="H174" s="116"/>
      <c r="I174" s="71"/>
      <c r="J174" s="71"/>
      <c r="K174" s="116"/>
      <c r="L174" s="116"/>
      <c r="M174" s="111"/>
      <c r="N174" s="116"/>
      <c r="O174" s="250"/>
      <c r="P174" s="250"/>
      <c r="Q174" s="250"/>
    </row>
    <row r="175" spans="2:17">
      <c r="B175" s="116"/>
      <c r="C175" s="71"/>
      <c r="D175" s="71"/>
      <c r="E175" s="116"/>
      <c r="F175" s="116"/>
      <c r="G175" s="111"/>
      <c r="H175" s="116"/>
      <c r="I175" s="71"/>
      <c r="J175" s="71"/>
      <c r="K175" s="116"/>
      <c r="L175" s="116"/>
      <c r="M175" s="111"/>
      <c r="N175" s="116"/>
      <c r="O175" s="250"/>
      <c r="P175" s="250"/>
      <c r="Q175" s="250"/>
    </row>
    <row r="176" spans="2:17">
      <c r="B176" s="116"/>
      <c r="C176" s="71"/>
      <c r="D176" s="71"/>
      <c r="E176" s="116"/>
      <c r="F176" s="116"/>
      <c r="G176" s="111"/>
      <c r="H176" s="116"/>
      <c r="I176" s="71"/>
      <c r="J176" s="71"/>
      <c r="K176" s="116"/>
      <c r="L176" s="116"/>
      <c r="M176" s="111"/>
      <c r="N176" s="116"/>
      <c r="O176" s="250"/>
      <c r="P176" s="250"/>
      <c r="Q176" s="250"/>
    </row>
    <row r="177" spans="2:17">
      <c r="B177" s="116"/>
      <c r="C177" s="71"/>
      <c r="D177" s="71"/>
      <c r="E177" s="116"/>
      <c r="F177" s="116"/>
      <c r="G177" s="111"/>
      <c r="H177" s="116"/>
      <c r="I177" s="71"/>
      <c r="J177" s="71"/>
      <c r="K177" s="116"/>
      <c r="L177" s="116"/>
      <c r="M177" s="111"/>
      <c r="N177" s="116"/>
      <c r="O177" s="250"/>
      <c r="P177" s="250"/>
      <c r="Q177" s="250"/>
    </row>
    <row r="178" spans="2:17">
      <c r="B178" s="116"/>
      <c r="C178" s="71"/>
      <c r="D178" s="71"/>
      <c r="E178" s="116"/>
      <c r="F178" s="116"/>
      <c r="G178" s="111"/>
      <c r="H178" s="116"/>
      <c r="I178" s="71"/>
      <c r="J178" s="71"/>
      <c r="K178" s="116"/>
      <c r="L178" s="116"/>
      <c r="M178" s="111"/>
      <c r="N178" s="116"/>
      <c r="O178" s="250"/>
      <c r="P178" s="250"/>
      <c r="Q178" s="250"/>
    </row>
    <row r="179" spans="2:17">
      <c r="B179" s="116"/>
      <c r="C179" s="71"/>
      <c r="D179" s="71"/>
      <c r="E179" s="116"/>
      <c r="F179" s="116"/>
      <c r="G179" s="111"/>
      <c r="H179" s="116"/>
      <c r="I179" s="71"/>
      <c r="J179" s="71"/>
      <c r="K179" s="116"/>
      <c r="L179" s="116"/>
      <c r="M179" s="111"/>
      <c r="N179" s="116"/>
      <c r="O179" s="250"/>
      <c r="P179" s="250"/>
      <c r="Q179" s="250"/>
    </row>
    <row r="180" spans="2:17">
      <c r="B180" s="116"/>
      <c r="C180" s="71"/>
      <c r="D180" s="71"/>
      <c r="E180" s="116"/>
      <c r="F180" s="116"/>
      <c r="G180" s="111"/>
      <c r="H180" s="116"/>
      <c r="I180" s="71"/>
      <c r="J180" s="71"/>
      <c r="K180" s="116"/>
      <c r="L180" s="116"/>
      <c r="M180" s="111"/>
      <c r="N180" s="116"/>
      <c r="O180" s="250"/>
      <c r="P180" s="250"/>
      <c r="Q180" s="250"/>
    </row>
    <row r="181" spans="2:17">
      <c r="B181" s="116"/>
      <c r="C181" s="71"/>
      <c r="D181" s="71"/>
      <c r="E181" s="116"/>
      <c r="F181" s="116"/>
      <c r="G181" s="111"/>
      <c r="H181" s="116"/>
      <c r="I181" s="71"/>
      <c r="J181" s="71"/>
      <c r="K181" s="116"/>
      <c r="L181" s="116"/>
      <c r="M181" s="111"/>
      <c r="N181" s="116"/>
      <c r="O181" s="250"/>
      <c r="P181" s="250"/>
      <c r="Q181" s="250"/>
    </row>
    <row r="182" spans="2:17">
      <c r="B182" s="116"/>
      <c r="C182" s="71"/>
      <c r="D182" s="71"/>
      <c r="E182" s="116"/>
      <c r="F182" s="116"/>
      <c r="G182" s="111"/>
      <c r="H182" s="116"/>
      <c r="I182" s="71"/>
      <c r="J182" s="71"/>
      <c r="K182" s="116"/>
      <c r="L182" s="116"/>
      <c r="M182" s="111"/>
      <c r="N182" s="116"/>
      <c r="O182" s="250"/>
      <c r="P182" s="250"/>
      <c r="Q182" s="250"/>
    </row>
    <row r="183" spans="2:17">
      <c r="B183" s="116"/>
      <c r="C183" s="71"/>
      <c r="D183" s="71"/>
      <c r="E183" s="116"/>
      <c r="F183" s="116"/>
      <c r="G183" s="111"/>
      <c r="H183" s="116"/>
      <c r="I183" s="71"/>
      <c r="J183" s="71"/>
      <c r="K183" s="116"/>
      <c r="L183" s="116"/>
      <c r="M183" s="111"/>
      <c r="N183" s="116"/>
      <c r="O183" s="250"/>
      <c r="P183" s="250"/>
      <c r="Q183" s="250"/>
    </row>
    <row r="184" spans="2:17">
      <c r="B184" s="116"/>
      <c r="C184" s="71"/>
      <c r="D184" s="71"/>
      <c r="E184" s="116"/>
      <c r="F184" s="116"/>
      <c r="G184" s="111"/>
      <c r="H184" s="116"/>
      <c r="I184" s="71"/>
      <c r="J184" s="71"/>
      <c r="K184" s="116"/>
      <c r="L184" s="116"/>
      <c r="M184" s="111"/>
      <c r="N184" s="116"/>
      <c r="O184" s="250"/>
      <c r="P184" s="250"/>
      <c r="Q184" s="250"/>
    </row>
    <row r="185" spans="2:17">
      <c r="B185" s="116"/>
      <c r="C185" s="71"/>
      <c r="D185" s="71"/>
      <c r="E185" s="116"/>
      <c r="F185" s="116"/>
      <c r="G185" s="111"/>
      <c r="H185" s="116"/>
      <c r="I185" s="71"/>
      <c r="J185" s="71"/>
      <c r="K185" s="116"/>
      <c r="L185" s="116"/>
      <c r="M185" s="111"/>
      <c r="N185" s="116"/>
      <c r="O185" s="250"/>
      <c r="P185" s="250"/>
      <c r="Q185" s="250"/>
    </row>
    <row r="186" spans="2:17">
      <c r="B186" s="116"/>
      <c r="C186" s="71"/>
      <c r="D186" s="71"/>
      <c r="E186" s="116"/>
      <c r="F186" s="116"/>
      <c r="G186" s="111"/>
      <c r="H186" s="116"/>
      <c r="I186" s="71"/>
      <c r="J186" s="71"/>
      <c r="K186" s="116"/>
      <c r="L186" s="116"/>
      <c r="M186" s="111"/>
      <c r="N186" s="116"/>
      <c r="O186" s="250"/>
      <c r="P186" s="250"/>
      <c r="Q186" s="250"/>
    </row>
    <row r="187" spans="2:17">
      <c r="B187" s="116"/>
      <c r="C187" s="71"/>
      <c r="D187" s="71"/>
      <c r="E187" s="116"/>
      <c r="F187" s="116"/>
      <c r="G187" s="111"/>
      <c r="H187" s="116"/>
      <c r="I187" s="71"/>
      <c r="J187" s="71"/>
      <c r="K187" s="116"/>
      <c r="L187" s="116"/>
      <c r="M187" s="111"/>
      <c r="N187" s="116"/>
      <c r="O187" s="250"/>
      <c r="P187" s="250"/>
      <c r="Q187" s="250"/>
    </row>
    <row r="188" spans="2:17">
      <c r="B188" s="116"/>
      <c r="C188" s="71"/>
      <c r="D188" s="71"/>
      <c r="E188" s="116"/>
      <c r="F188" s="116"/>
      <c r="G188" s="111"/>
      <c r="H188" s="116"/>
      <c r="I188" s="71"/>
      <c r="J188" s="71"/>
      <c r="K188" s="116"/>
      <c r="L188" s="116"/>
      <c r="M188" s="111"/>
      <c r="N188" s="116"/>
      <c r="O188" s="250"/>
      <c r="P188" s="250"/>
      <c r="Q188" s="250"/>
    </row>
    <row r="189" spans="2:17">
      <c r="B189" s="116"/>
      <c r="C189" s="71"/>
      <c r="D189" s="71"/>
      <c r="E189" s="116"/>
      <c r="F189" s="116"/>
      <c r="G189" s="111"/>
      <c r="H189" s="116"/>
      <c r="I189" s="71"/>
      <c r="J189" s="71"/>
      <c r="K189" s="116"/>
      <c r="L189" s="116"/>
      <c r="M189" s="111"/>
      <c r="N189" s="116"/>
      <c r="O189" s="250"/>
      <c r="P189" s="250"/>
      <c r="Q189" s="250"/>
    </row>
    <row r="190" spans="2:17">
      <c r="B190" s="116"/>
      <c r="C190" s="71"/>
      <c r="D190" s="71"/>
      <c r="E190" s="116"/>
      <c r="F190" s="116"/>
      <c r="G190" s="111"/>
      <c r="H190" s="116"/>
      <c r="I190" s="71"/>
      <c r="J190" s="71"/>
      <c r="K190" s="116"/>
      <c r="L190" s="116"/>
      <c r="M190" s="111"/>
      <c r="N190" s="116"/>
      <c r="O190" s="250"/>
      <c r="P190" s="250"/>
      <c r="Q190" s="250"/>
    </row>
    <row r="191" spans="2:17">
      <c r="B191" s="116"/>
      <c r="C191" s="71"/>
      <c r="D191" s="71"/>
      <c r="E191" s="116"/>
      <c r="F191" s="116"/>
      <c r="G191" s="111"/>
      <c r="H191" s="116"/>
      <c r="I191" s="71"/>
      <c r="J191" s="71"/>
      <c r="K191" s="116"/>
      <c r="L191" s="116"/>
      <c r="M191" s="111"/>
      <c r="N191" s="116"/>
      <c r="O191" s="250"/>
      <c r="P191" s="250"/>
      <c r="Q191" s="250"/>
    </row>
    <row r="192" spans="2:17">
      <c r="B192" s="116"/>
      <c r="C192" s="71"/>
      <c r="D192" s="71"/>
      <c r="E192" s="116"/>
      <c r="F192" s="116"/>
      <c r="G192" s="111"/>
      <c r="H192" s="116"/>
      <c r="I192" s="71"/>
      <c r="J192" s="71"/>
      <c r="K192" s="116"/>
      <c r="L192" s="116"/>
      <c r="M192" s="111"/>
      <c r="N192" s="116"/>
      <c r="O192" s="250"/>
      <c r="P192" s="250"/>
      <c r="Q192" s="250"/>
    </row>
    <row r="193" spans="2:17">
      <c r="B193" s="116"/>
      <c r="C193" s="71"/>
      <c r="D193" s="71"/>
      <c r="E193" s="116"/>
      <c r="F193" s="116"/>
      <c r="G193" s="111"/>
      <c r="H193" s="116"/>
      <c r="I193" s="71"/>
      <c r="J193" s="71"/>
      <c r="K193" s="116"/>
      <c r="L193" s="116"/>
      <c r="M193" s="111"/>
      <c r="N193" s="116"/>
      <c r="O193" s="250"/>
      <c r="P193" s="250"/>
      <c r="Q193" s="250"/>
    </row>
    <row r="194" spans="2:17">
      <c r="B194" s="116"/>
      <c r="C194" s="71"/>
      <c r="D194" s="71"/>
      <c r="E194" s="116"/>
      <c r="F194" s="116"/>
      <c r="G194" s="111"/>
      <c r="H194" s="116"/>
      <c r="I194" s="71"/>
      <c r="J194" s="71"/>
      <c r="K194" s="116"/>
      <c r="L194" s="116"/>
      <c r="M194" s="111"/>
      <c r="N194" s="116"/>
      <c r="O194" s="250"/>
      <c r="P194" s="250"/>
      <c r="Q194" s="250"/>
    </row>
    <row r="195" spans="2:17">
      <c r="B195" s="116"/>
      <c r="C195" s="71"/>
      <c r="D195" s="71"/>
      <c r="E195" s="116"/>
      <c r="F195" s="116"/>
      <c r="G195" s="111"/>
      <c r="H195" s="116"/>
      <c r="I195" s="71"/>
      <c r="J195" s="71"/>
      <c r="K195" s="116"/>
      <c r="L195" s="116"/>
      <c r="M195" s="111"/>
      <c r="N195" s="116"/>
      <c r="O195" s="250"/>
      <c r="P195" s="250"/>
      <c r="Q195" s="250"/>
    </row>
    <row r="196" spans="2:17">
      <c r="B196" s="116"/>
      <c r="C196" s="71"/>
      <c r="D196" s="71"/>
      <c r="E196" s="116"/>
      <c r="F196" s="116"/>
      <c r="G196" s="111"/>
      <c r="H196" s="116"/>
      <c r="I196" s="71"/>
      <c r="J196" s="71"/>
      <c r="K196" s="116"/>
      <c r="L196" s="116"/>
      <c r="M196" s="111"/>
      <c r="N196" s="116"/>
      <c r="O196" s="250"/>
      <c r="P196" s="250"/>
      <c r="Q196" s="250"/>
    </row>
    <row r="197" spans="2:17">
      <c r="B197" s="116"/>
      <c r="C197" s="71"/>
      <c r="D197" s="71"/>
      <c r="E197" s="116"/>
      <c r="F197" s="116"/>
      <c r="G197" s="111"/>
      <c r="H197" s="116"/>
      <c r="I197" s="71"/>
      <c r="J197" s="71"/>
      <c r="K197" s="116"/>
      <c r="L197" s="116"/>
      <c r="M197" s="111"/>
      <c r="N197" s="116"/>
      <c r="O197" s="250"/>
      <c r="P197" s="250"/>
      <c r="Q197" s="250"/>
    </row>
    <row r="198" spans="2:17">
      <c r="B198" s="116"/>
      <c r="C198" s="71"/>
      <c r="D198" s="71"/>
      <c r="E198" s="116"/>
      <c r="F198" s="116"/>
      <c r="G198" s="111"/>
      <c r="H198" s="116"/>
      <c r="I198" s="71"/>
      <c r="J198" s="71"/>
      <c r="K198" s="116"/>
      <c r="L198" s="116"/>
      <c r="M198" s="111"/>
      <c r="N198" s="116"/>
      <c r="O198" s="250"/>
      <c r="P198" s="250"/>
      <c r="Q198" s="250"/>
    </row>
    <row r="199" spans="2:17">
      <c r="B199" s="116"/>
      <c r="C199" s="71"/>
      <c r="D199" s="71"/>
      <c r="E199" s="116"/>
      <c r="F199" s="116"/>
      <c r="G199" s="111"/>
      <c r="H199" s="116"/>
      <c r="I199" s="71"/>
      <c r="J199" s="71"/>
      <c r="K199" s="116"/>
      <c r="L199" s="116"/>
      <c r="M199" s="111"/>
      <c r="N199" s="116"/>
      <c r="O199" s="250"/>
      <c r="P199" s="250"/>
      <c r="Q199" s="250"/>
    </row>
    <row r="200" spans="2:17">
      <c r="B200" s="116"/>
      <c r="C200" s="71"/>
      <c r="D200" s="71"/>
      <c r="E200" s="116"/>
      <c r="F200" s="116"/>
      <c r="G200" s="111"/>
      <c r="H200" s="116"/>
      <c r="I200" s="71"/>
      <c r="J200" s="71"/>
      <c r="K200" s="116"/>
      <c r="L200" s="116"/>
      <c r="M200" s="111"/>
      <c r="N200" s="116"/>
      <c r="O200" s="250"/>
      <c r="P200" s="250"/>
      <c r="Q200" s="250"/>
    </row>
    <row r="201" spans="2:17">
      <c r="B201" s="116"/>
      <c r="C201" s="71"/>
      <c r="D201" s="71"/>
      <c r="E201" s="116"/>
      <c r="F201" s="116"/>
      <c r="G201" s="111"/>
      <c r="H201" s="116"/>
      <c r="I201" s="71"/>
      <c r="J201" s="71"/>
      <c r="K201" s="116"/>
      <c r="L201" s="116"/>
      <c r="M201" s="111"/>
      <c r="N201" s="116"/>
      <c r="O201" s="250"/>
      <c r="P201" s="250"/>
      <c r="Q201" s="250"/>
    </row>
    <row r="202" spans="2:17">
      <c r="B202" s="116"/>
      <c r="C202" s="71"/>
      <c r="D202" s="71"/>
      <c r="E202" s="116"/>
      <c r="F202" s="116"/>
      <c r="G202" s="111"/>
      <c r="H202" s="116"/>
      <c r="I202" s="71"/>
      <c r="J202" s="71"/>
      <c r="K202" s="116"/>
      <c r="L202" s="116"/>
      <c r="M202" s="111"/>
      <c r="N202" s="116"/>
      <c r="O202" s="250"/>
      <c r="P202" s="250"/>
      <c r="Q202" s="250"/>
    </row>
    <row r="203" spans="2:17">
      <c r="B203" s="116"/>
      <c r="C203" s="71"/>
      <c r="D203" s="71"/>
      <c r="E203" s="116"/>
      <c r="F203" s="116"/>
      <c r="G203" s="111"/>
      <c r="H203" s="116"/>
      <c r="I203" s="71"/>
      <c r="J203" s="71"/>
      <c r="K203" s="116"/>
      <c r="L203" s="116"/>
      <c r="M203" s="111"/>
      <c r="N203" s="116"/>
      <c r="O203" s="250"/>
      <c r="P203" s="250"/>
      <c r="Q203" s="250"/>
    </row>
    <row r="204" spans="2:17">
      <c r="B204" s="116"/>
      <c r="C204" s="71"/>
      <c r="D204" s="71"/>
      <c r="E204" s="116"/>
      <c r="F204" s="116"/>
      <c r="G204" s="111"/>
      <c r="H204" s="116"/>
      <c r="I204" s="71"/>
      <c r="J204" s="71"/>
      <c r="K204" s="116"/>
      <c r="L204" s="116"/>
      <c r="M204" s="111"/>
      <c r="N204" s="116"/>
      <c r="O204" s="250"/>
      <c r="P204" s="250"/>
      <c r="Q204" s="250"/>
    </row>
    <row r="205" spans="2:17">
      <c r="B205" s="116"/>
      <c r="C205" s="71"/>
      <c r="D205" s="71"/>
      <c r="E205" s="116"/>
      <c r="F205" s="116"/>
      <c r="G205" s="111"/>
      <c r="H205" s="116"/>
      <c r="I205" s="71"/>
      <c r="J205" s="71"/>
      <c r="K205" s="116"/>
      <c r="L205" s="116"/>
      <c r="M205" s="111"/>
      <c r="N205" s="116"/>
      <c r="O205" s="250"/>
      <c r="P205" s="250"/>
      <c r="Q205" s="250"/>
    </row>
    <row r="206" spans="2:17">
      <c r="B206" s="116"/>
      <c r="C206" s="71"/>
      <c r="D206" s="71"/>
      <c r="E206" s="116"/>
      <c r="F206" s="116"/>
      <c r="G206" s="111"/>
      <c r="H206" s="116"/>
      <c r="I206" s="71"/>
      <c r="J206" s="71"/>
      <c r="K206" s="116"/>
      <c r="L206" s="116"/>
      <c r="M206" s="111"/>
      <c r="N206" s="116"/>
      <c r="O206" s="250"/>
      <c r="P206" s="250"/>
      <c r="Q206" s="250"/>
    </row>
    <row r="207" spans="2:17">
      <c r="B207" s="116"/>
      <c r="C207" s="71"/>
      <c r="D207" s="71"/>
      <c r="E207" s="116"/>
      <c r="F207" s="116"/>
      <c r="G207" s="111"/>
      <c r="H207" s="116"/>
      <c r="I207" s="71"/>
      <c r="J207" s="71"/>
      <c r="K207" s="116"/>
      <c r="L207" s="116"/>
      <c r="M207" s="111"/>
      <c r="N207" s="116"/>
      <c r="O207" s="250"/>
      <c r="P207" s="250"/>
      <c r="Q207" s="250"/>
    </row>
    <row r="208" spans="2:17">
      <c r="B208" s="116"/>
      <c r="C208" s="71"/>
      <c r="D208" s="71"/>
      <c r="E208" s="116"/>
      <c r="F208" s="116"/>
      <c r="G208" s="111"/>
      <c r="H208" s="116"/>
      <c r="I208" s="71"/>
      <c r="J208" s="71"/>
      <c r="K208" s="116"/>
      <c r="L208" s="116"/>
      <c r="M208" s="111"/>
      <c r="N208" s="116"/>
      <c r="O208" s="250"/>
      <c r="P208" s="250"/>
      <c r="Q208" s="250"/>
    </row>
    <row r="209" spans="2:17">
      <c r="B209" s="116"/>
      <c r="C209" s="71"/>
      <c r="D209" s="71"/>
      <c r="E209" s="116"/>
      <c r="F209" s="116"/>
      <c r="G209" s="111"/>
      <c r="H209" s="116"/>
      <c r="I209" s="71"/>
      <c r="J209" s="71"/>
      <c r="K209" s="116"/>
      <c r="L209" s="116"/>
      <c r="M209" s="111"/>
      <c r="N209" s="116"/>
      <c r="O209" s="250"/>
      <c r="P209" s="250"/>
      <c r="Q209" s="250"/>
    </row>
    <row r="210" spans="2:17">
      <c r="B210" s="116"/>
      <c r="C210" s="71"/>
      <c r="D210" s="71"/>
      <c r="E210" s="116"/>
      <c r="F210" s="116"/>
      <c r="G210" s="111"/>
      <c r="H210" s="116"/>
      <c r="I210" s="71"/>
      <c r="J210" s="71"/>
      <c r="K210" s="116"/>
      <c r="L210" s="116"/>
      <c r="M210" s="111"/>
      <c r="N210" s="116"/>
      <c r="O210" s="250"/>
      <c r="P210" s="250"/>
      <c r="Q210" s="250"/>
    </row>
    <row r="211" spans="2:17">
      <c r="B211" s="116"/>
      <c r="C211" s="71"/>
      <c r="D211" s="71"/>
      <c r="E211" s="116"/>
      <c r="F211" s="116"/>
      <c r="G211" s="111"/>
      <c r="H211" s="116"/>
      <c r="I211" s="71"/>
      <c r="J211" s="71"/>
      <c r="K211" s="116"/>
      <c r="L211" s="116"/>
      <c r="M211" s="111"/>
      <c r="N211" s="116"/>
      <c r="O211" s="250"/>
      <c r="P211" s="250"/>
      <c r="Q211" s="250"/>
    </row>
    <row r="212" spans="2:17">
      <c r="B212" s="116"/>
      <c r="C212" s="71"/>
      <c r="D212" s="71"/>
      <c r="E212" s="116"/>
      <c r="F212" s="116"/>
      <c r="G212" s="111"/>
      <c r="H212" s="116"/>
      <c r="I212" s="71"/>
      <c r="J212" s="71"/>
      <c r="K212" s="116"/>
      <c r="L212" s="116"/>
      <c r="M212" s="111"/>
      <c r="N212" s="116"/>
      <c r="O212" s="250"/>
      <c r="P212" s="250"/>
      <c r="Q212" s="250"/>
    </row>
    <row r="213" spans="2:17">
      <c r="B213" s="116"/>
      <c r="C213" s="71"/>
      <c r="D213" s="71"/>
      <c r="E213" s="116"/>
      <c r="F213" s="116"/>
      <c r="G213" s="111"/>
      <c r="H213" s="116"/>
      <c r="I213" s="71"/>
      <c r="J213" s="71"/>
      <c r="K213" s="116"/>
      <c r="L213" s="116"/>
      <c r="M213" s="111"/>
      <c r="N213" s="116"/>
      <c r="O213" s="250"/>
      <c r="P213" s="250"/>
      <c r="Q213" s="250"/>
    </row>
    <row r="214" spans="2:17">
      <c r="B214" s="116"/>
      <c r="C214" s="71"/>
      <c r="D214" s="71"/>
      <c r="E214" s="116"/>
      <c r="F214" s="116"/>
      <c r="G214" s="111"/>
      <c r="H214" s="116"/>
      <c r="I214" s="71"/>
      <c r="J214" s="71"/>
      <c r="K214" s="116"/>
      <c r="L214" s="116"/>
      <c r="M214" s="111"/>
      <c r="N214" s="116"/>
      <c r="O214" s="250"/>
      <c r="P214" s="250"/>
      <c r="Q214" s="250"/>
    </row>
    <row r="215" spans="2:17">
      <c r="B215" s="116"/>
      <c r="C215" s="71"/>
      <c r="D215" s="71"/>
      <c r="E215" s="116"/>
      <c r="F215" s="116"/>
      <c r="G215" s="111"/>
      <c r="H215" s="116"/>
      <c r="I215" s="71"/>
      <c r="J215" s="71"/>
      <c r="K215" s="116"/>
      <c r="L215" s="116"/>
      <c r="M215" s="111"/>
      <c r="N215" s="116"/>
      <c r="O215" s="250"/>
      <c r="P215" s="250"/>
      <c r="Q215" s="250"/>
    </row>
    <row r="216" spans="2:17">
      <c r="B216" s="116"/>
      <c r="C216" s="71"/>
      <c r="D216" s="71"/>
      <c r="E216" s="116"/>
      <c r="F216" s="116"/>
      <c r="G216" s="111"/>
      <c r="H216" s="116"/>
      <c r="I216" s="71"/>
      <c r="J216" s="71"/>
      <c r="K216" s="116"/>
      <c r="L216" s="116"/>
      <c r="M216" s="111"/>
      <c r="N216" s="116"/>
      <c r="O216" s="250"/>
      <c r="P216" s="250"/>
      <c r="Q216" s="250"/>
    </row>
    <row r="217" spans="2:17">
      <c r="B217" s="116"/>
      <c r="C217" s="71"/>
      <c r="D217" s="71"/>
      <c r="E217" s="116"/>
      <c r="F217" s="116"/>
      <c r="G217" s="111"/>
      <c r="H217" s="116"/>
      <c r="I217" s="71"/>
      <c r="J217" s="71"/>
      <c r="K217" s="116"/>
      <c r="L217" s="116"/>
      <c r="M217" s="111"/>
      <c r="N217" s="116"/>
      <c r="O217" s="250"/>
      <c r="P217" s="250"/>
      <c r="Q217" s="250"/>
    </row>
    <row r="218" spans="2:17">
      <c r="B218" s="116"/>
      <c r="C218" s="71"/>
      <c r="D218" s="71"/>
      <c r="E218" s="116"/>
      <c r="F218" s="116"/>
      <c r="G218" s="111"/>
      <c r="H218" s="116"/>
      <c r="I218" s="71"/>
      <c r="J218" s="71"/>
      <c r="K218" s="116"/>
      <c r="L218" s="116"/>
      <c r="M218" s="111"/>
      <c r="N218" s="116"/>
      <c r="O218" s="250"/>
      <c r="P218" s="250"/>
      <c r="Q218" s="250"/>
    </row>
    <row r="219" spans="2:17">
      <c r="B219" s="116"/>
      <c r="C219" s="71"/>
      <c r="D219" s="71"/>
      <c r="E219" s="116"/>
      <c r="F219" s="116"/>
      <c r="G219" s="111"/>
      <c r="H219" s="116"/>
      <c r="I219" s="71"/>
      <c r="J219" s="71"/>
      <c r="K219" s="116"/>
      <c r="L219" s="116"/>
      <c r="M219" s="111"/>
      <c r="N219" s="116"/>
      <c r="O219" s="250"/>
      <c r="P219" s="250"/>
      <c r="Q219" s="250"/>
    </row>
    <row r="220" spans="2:17">
      <c r="B220" s="116"/>
      <c r="C220" s="71"/>
      <c r="D220" s="71"/>
      <c r="E220" s="116"/>
      <c r="F220" s="116"/>
      <c r="G220" s="111"/>
      <c r="H220" s="116"/>
      <c r="I220" s="71"/>
      <c r="J220" s="71"/>
      <c r="K220" s="116"/>
      <c r="L220" s="116"/>
      <c r="M220" s="111"/>
      <c r="N220" s="116"/>
      <c r="O220" s="250"/>
      <c r="P220" s="250"/>
      <c r="Q220" s="250"/>
    </row>
    <row r="221" spans="2:17">
      <c r="B221" s="116"/>
      <c r="C221" s="71"/>
      <c r="D221" s="71"/>
      <c r="E221" s="116"/>
      <c r="F221" s="116"/>
      <c r="G221" s="111"/>
      <c r="H221" s="116"/>
      <c r="I221" s="71"/>
      <c r="J221" s="71"/>
      <c r="K221" s="116"/>
      <c r="L221" s="116"/>
      <c r="M221" s="111"/>
      <c r="N221" s="116"/>
      <c r="O221" s="250"/>
      <c r="P221" s="250"/>
      <c r="Q221" s="250"/>
    </row>
    <row r="222" spans="2:17">
      <c r="B222" s="116"/>
      <c r="C222" s="71"/>
      <c r="D222" s="71"/>
      <c r="E222" s="116"/>
      <c r="F222" s="116"/>
      <c r="G222" s="111"/>
      <c r="H222" s="116"/>
      <c r="I222" s="71"/>
      <c r="J222" s="71"/>
      <c r="K222" s="116"/>
      <c r="L222" s="116"/>
      <c r="M222" s="111"/>
      <c r="N222" s="116"/>
      <c r="O222" s="250"/>
      <c r="P222" s="250"/>
      <c r="Q222" s="250"/>
    </row>
    <row r="223" spans="2:17">
      <c r="B223" s="116"/>
      <c r="C223" s="71"/>
      <c r="D223" s="71"/>
      <c r="E223" s="116"/>
      <c r="F223" s="116"/>
      <c r="G223" s="111"/>
      <c r="H223" s="116"/>
      <c r="I223" s="71"/>
      <c r="J223" s="71"/>
      <c r="K223" s="116"/>
      <c r="L223" s="116"/>
      <c r="M223" s="111"/>
      <c r="N223" s="116"/>
      <c r="O223" s="250"/>
      <c r="P223" s="250"/>
      <c r="Q223" s="250"/>
    </row>
    <row r="224" spans="2:17">
      <c r="B224" s="116"/>
      <c r="C224" s="71"/>
      <c r="D224" s="71"/>
      <c r="E224" s="116"/>
      <c r="F224" s="116"/>
      <c r="G224" s="111"/>
      <c r="H224" s="116"/>
      <c r="I224" s="71"/>
      <c r="J224" s="71"/>
      <c r="K224" s="116"/>
      <c r="L224" s="116"/>
      <c r="M224" s="111"/>
      <c r="N224" s="116"/>
      <c r="O224" s="250"/>
      <c r="P224" s="250"/>
      <c r="Q224" s="250"/>
    </row>
    <row r="225" spans="2:17">
      <c r="B225" s="116"/>
      <c r="C225" s="71"/>
      <c r="D225" s="71"/>
      <c r="E225" s="116"/>
      <c r="F225" s="116"/>
      <c r="G225" s="111"/>
      <c r="H225" s="116"/>
      <c r="I225" s="71"/>
      <c r="J225" s="71"/>
      <c r="K225" s="116"/>
      <c r="L225" s="116"/>
      <c r="M225" s="111"/>
      <c r="N225" s="116"/>
      <c r="O225" s="250"/>
      <c r="P225" s="250"/>
      <c r="Q225" s="250"/>
    </row>
    <row r="226" spans="2:17">
      <c r="B226" s="116"/>
      <c r="C226" s="71"/>
      <c r="D226" s="71"/>
      <c r="E226" s="116"/>
      <c r="F226" s="116"/>
      <c r="G226" s="111"/>
      <c r="H226" s="116"/>
      <c r="I226" s="71"/>
      <c r="J226" s="71"/>
      <c r="K226" s="116"/>
      <c r="L226" s="116"/>
      <c r="M226" s="111"/>
      <c r="N226" s="116"/>
      <c r="O226" s="250"/>
      <c r="P226" s="250"/>
      <c r="Q226" s="250"/>
    </row>
    <row r="227" spans="2:17">
      <c r="B227" s="116"/>
      <c r="C227" s="71"/>
      <c r="D227" s="71"/>
      <c r="E227" s="116"/>
      <c r="F227" s="116"/>
      <c r="G227" s="111"/>
      <c r="H227" s="116"/>
      <c r="I227" s="71"/>
      <c r="J227" s="71"/>
      <c r="K227" s="116"/>
      <c r="L227" s="116"/>
      <c r="M227" s="111"/>
      <c r="N227" s="116"/>
      <c r="O227" s="250"/>
      <c r="P227" s="250"/>
      <c r="Q227" s="250"/>
    </row>
    <row r="228" spans="2:17">
      <c r="B228" s="116"/>
      <c r="C228" s="71"/>
      <c r="D228" s="71"/>
      <c r="E228" s="116"/>
      <c r="F228" s="116"/>
      <c r="G228" s="111"/>
      <c r="H228" s="116"/>
      <c r="I228" s="71"/>
      <c r="J228" s="71"/>
      <c r="K228" s="116"/>
      <c r="L228" s="116"/>
      <c r="M228" s="111"/>
      <c r="N228" s="116"/>
      <c r="O228" s="250"/>
      <c r="P228" s="250"/>
      <c r="Q228" s="250"/>
    </row>
    <row r="229" spans="2:17">
      <c r="B229" s="116"/>
      <c r="C229" s="71"/>
      <c r="D229" s="71"/>
      <c r="E229" s="116"/>
      <c r="F229" s="116"/>
      <c r="G229" s="111"/>
      <c r="H229" s="116"/>
      <c r="I229" s="71"/>
      <c r="J229" s="71"/>
      <c r="K229" s="116"/>
      <c r="L229" s="116"/>
      <c r="M229" s="111"/>
      <c r="N229" s="116"/>
      <c r="O229" s="250"/>
      <c r="P229" s="250"/>
      <c r="Q229" s="250"/>
    </row>
    <row r="230" spans="2:17">
      <c r="B230" s="116"/>
      <c r="C230" s="71"/>
      <c r="D230" s="71"/>
      <c r="E230" s="116"/>
      <c r="F230" s="116"/>
      <c r="G230" s="111"/>
      <c r="H230" s="116"/>
      <c r="I230" s="71"/>
      <c r="J230" s="71"/>
      <c r="K230" s="116"/>
      <c r="L230" s="116"/>
      <c r="M230" s="111"/>
      <c r="N230" s="116"/>
      <c r="O230" s="250"/>
      <c r="P230" s="250"/>
      <c r="Q230" s="250"/>
    </row>
    <row r="231" spans="2:17">
      <c r="B231" s="116"/>
      <c r="C231" s="71"/>
      <c r="D231" s="71"/>
      <c r="E231" s="116"/>
      <c r="F231" s="116"/>
      <c r="G231" s="111"/>
      <c r="H231" s="116"/>
      <c r="I231" s="71"/>
      <c r="J231" s="71"/>
      <c r="K231" s="116"/>
      <c r="L231" s="116"/>
      <c r="M231" s="111"/>
      <c r="N231" s="116"/>
      <c r="O231" s="250"/>
      <c r="P231" s="250"/>
      <c r="Q231" s="250"/>
    </row>
    <row r="232" spans="2:17">
      <c r="B232" s="116"/>
      <c r="C232" s="71"/>
      <c r="D232" s="71"/>
      <c r="E232" s="116"/>
      <c r="F232" s="116"/>
      <c r="G232" s="111"/>
      <c r="H232" s="116"/>
      <c r="I232" s="71"/>
      <c r="J232" s="71"/>
      <c r="K232" s="116"/>
      <c r="L232" s="116"/>
      <c r="M232" s="111"/>
      <c r="N232" s="116"/>
      <c r="O232" s="250"/>
      <c r="P232" s="250"/>
      <c r="Q232" s="250"/>
    </row>
    <row r="233" spans="2:17">
      <c r="B233" s="116"/>
      <c r="C233" s="71"/>
      <c r="D233" s="71"/>
      <c r="E233" s="116"/>
      <c r="F233" s="116"/>
      <c r="G233" s="111"/>
      <c r="H233" s="116"/>
      <c r="I233" s="71"/>
      <c r="J233" s="71"/>
      <c r="K233" s="116"/>
      <c r="L233" s="116"/>
      <c r="M233" s="111"/>
      <c r="N233" s="116"/>
      <c r="O233" s="250"/>
      <c r="P233" s="250"/>
      <c r="Q233" s="250"/>
    </row>
    <row r="234" spans="2:17">
      <c r="B234" s="116"/>
      <c r="C234" s="71"/>
      <c r="D234" s="71"/>
      <c r="E234" s="116"/>
      <c r="F234" s="116"/>
      <c r="G234" s="111"/>
      <c r="H234" s="116"/>
      <c r="I234" s="71"/>
      <c r="J234" s="71"/>
      <c r="K234" s="116"/>
      <c r="L234" s="116"/>
      <c r="M234" s="111"/>
      <c r="N234" s="116"/>
      <c r="O234" s="250"/>
      <c r="P234" s="250"/>
      <c r="Q234" s="250"/>
    </row>
    <row r="235" spans="2:17">
      <c r="B235" s="116"/>
      <c r="C235" s="71"/>
      <c r="D235" s="71"/>
      <c r="E235" s="116"/>
      <c r="F235" s="116"/>
      <c r="G235" s="111"/>
      <c r="H235" s="116"/>
      <c r="I235" s="71"/>
      <c r="J235" s="71"/>
      <c r="K235" s="116"/>
      <c r="L235" s="116"/>
      <c r="M235" s="111"/>
      <c r="N235" s="116"/>
      <c r="O235" s="250"/>
      <c r="P235" s="250"/>
      <c r="Q235" s="250"/>
    </row>
    <row r="236" spans="2:17">
      <c r="B236" s="116"/>
      <c r="C236" s="71"/>
      <c r="D236" s="71"/>
      <c r="E236" s="116"/>
      <c r="F236" s="116"/>
      <c r="G236" s="111"/>
      <c r="H236" s="116"/>
      <c r="I236" s="71"/>
      <c r="J236" s="71"/>
      <c r="K236" s="116"/>
      <c r="L236" s="116"/>
      <c r="M236" s="111"/>
      <c r="N236" s="116"/>
      <c r="O236" s="250"/>
      <c r="P236" s="250"/>
      <c r="Q236" s="250"/>
    </row>
    <row r="237" spans="2:17">
      <c r="B237" s="116"/>
      <c r="C237" s="71"/>
      <c r="D237" s="71"/>
      <c r="E237" s="116"/>
      <c r="F237" s="116"/>
      <c r="G237" s="111"/>
      <c r="H237" s="116"/>
      <c r="I237" s="71"/>
      <c r="J237" s="71"/>
      <c r="K237" s="116"/>
      <c r="L237" s="116"/>
      <c r="M237" s="111"/>
      <c r="N237" s="116"/>
      <c r="O237" s="250"/>
      <c r="P237" s="250"/>
      <c r="Q237" s="250"/>
    </row>
    <row r="238" spans="2:17">
      <c r="B238" s="116"/>
      <c r="C238" s="71"/>
      <c r="D238" s="71"/>
      <c r="E238" s="116"/>
      <c r="F238" s="116"/>
      <c r="G238" s="111"/>
      <c r="H238" s="116"/>
      <c r="I238" s="71"/>
      <c r="J238" s="71"/>
      <c r="K238" s="116"/>
      <c r="L238" s="116"/>
      <c r="M238" s="111"/>
      <c r="N238" s="116"/>
      <c r="O238" s="250"/>
      <c r="P238" s="250"/>
      <c r="Q238" s="250"/>
    </row>
    <row r="239" spans="2:17">
      <c r="B239" s="116"/>
      <c r="C239" s="71"/>
      <c r="D239" s="71"/>
      <c r="E239" s="116"/>
      <c r="F239" s="116"/>
      <c r="G239" s="111"/>
      <c r="H239" s="116"/>
      <c r="I239" s="71"/>
      <c r="J239" s="71"/>
      <c r="K239" s="116"/>
      <c r="L239" s="116"/>
      <c r="M239" s="111"/>
      <c r="N239" s="116"/>
      <c r="O239" s="250"/>
      <c r="P239" s="250"/>
      <c r="Q239" s="250"/>
    </row>
    <row r="240" spans="2:17">
      <c r="B240" s="116"/>
      <c r="C240" s="71"/>
      <c r="D240" s="71"/>
      <c r="E240" s="116"/>
      <c r="F240" s="116"/>
      <c r="G240" s="111"/>
      <c r="H240" s="116"/>
      <c r="I240" s="71"/>
      <c r="J240" s="71"/>
      <c r="K240" s="116"/>
      <c r="L240" s="116"/>
      <c r="M240" s="111"/>
      <c r="N240" s="116"/>
      <c r="O240" s="250"/>
      <c r="P240" s="250"/>
      <c r="Q240" s="250"/>
    </row>
    <row r="241" spans="2:17">
      <c r="B241" s="116"/>
      <c r="C241" s="71"/>
      <c r="D241" s="71"/>
      <c r="E241" s="116"/>
      <c r="F241" s="116"/>
      <c r="G241" s="111"/>
      <c r="H241" s="116"/>
      <c r="I241" s="71"/>
      <c r="J241" s="71"/>
      <c r="K241" s="116"/>
      <c r="L241" s="116"/>
      <c r="M241" s="111"/>
      <c r="N241" s="116"/>
      <c r="O241" s="250"/>
      <c r="P241" s="250"/>
      <c r="Q241" s="250"/>
    </row>
    <row r="242" spans="2:17">
      <c r="B242" s="116"/>
      <c r="C242" s="71"/>
      <c r="D242" s="71"/>
      <c r="E242" s="116"/>
      <c r="F242" s="116"/>
      <c r="G242" s="111"/>
      <c r="H242" s="116"/>
      <c r="I242" s="71"/>
      <c r="J242" s="71"/>
      <c r="K242" s="116"/>
      <c r="L242" s="116"/>
      <c r="M242" s="111"/>
      <c r="N242" s="116"/>
      <c r="O242" s="250"/>
      <c r="P242" s="250"/>
      <c r="Q242" s="250"/>
    </row>
    <row r="243" spans="2:17">
      <c r="B243" s="116"/>
      <c r="C243" s="71"/>
      <c r="D243" s="71"/>
      <c r="E243" s="116"/>
      <c r="F243" s="116"/>
      <c r="G243" s="111"/>
      <c r="H243" s="116"/>
      <c r="I243" s="71"/>
      <c r="J243" s="71"/>
      <c r="K243" s="116"/>
      <c r="L243" s="116"/>
      <c r="M243" s="111"/>
      <c r="N243" s="116"/>
      <c r="O243" s="250"/>
      <c r="P243" s="250"/>
      <c r="Q243" s="250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baseColWidth="10" defaultColWidth="9.1640625" defaultRowHeight="14" outlineLevelRow="1"/>
  <cols>
    <col min="1" max="1" width="63.33203125" style="8" bestFit="1" customWidth="1"/>
    <col min="2" max="2" width="12.6640625" style="127" bestFit="1" customWidth="1"/>
    <col min="3" max="4" width="12.5" style="79" bestFit="1" customWidth="1"/>
    <col min="5" max="5" width="13.5" style="127" bestFit="1" customWidth="1"/>
    <col min="6" max="6" width="14.5" style="127" bestFit="1" customWidth="1"/>
    <col min="7" max="7" width="10.6640625" style="124" bestFit="1" customWidth="1"/>
    <col min="8" max="8" width="12.6640625" style="127" bestFit="1" customWidth="1"/>
    <col min="9" max="10" width="12.5" style="79" bestFit="1" customWidth="1"/>
    <col min="11" max="12" width="14.5" style="127" bestFit="1" customWidth="1"/>
    <col min="13" max="13" width="10.6640625" style="124" bestFit="1" customWidth="1"/>
    <col min="14" max="14" width="16.1640625" style="127" bestFit="1" customWidth="1"/>
    <col min="15" max="16384" width="9.1640625" style="8"/>
  </cols>
  <sheetData>
    <row r="2" spans="1:19" ht="19">
      <c r="A2" s="5" t="s">
        <v>214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50"/>
      <c r="P2" s="250"/>
      <c r="Q2" s="250"/>
      <c r="R2" s="250"/>
      <c r="S2" s="250"/>
    </row>
    <row r="3" spans="1:19">
      <c r="A3" s="228"/>
    </row>
    <row r="4" spans="1:19" s="165" customFormat="1">
      <c r="B4" s="46"/>
      <c r="C4" s="242"/>
      <c r="D4" s="242"/>
      <c r="E4" s="46"/>
      <c r="F4" s="46"/>
      <c r="G4" s="43"/>
      <c r="H4" s="46"/>
      <c r="I4" s="242"/>
      <c r="J4" s="242"/>
      <c r="K4" s="46"/>
      <c r="L4" s="46"/>
      <c r="M4" s="43"/>
      <c r="N4" s="165" t="str">
        <f>VALVAL</f>
        <v>млрд. одиниць</v>
      </c>
    </row>
    <row r="5" spans="1:19" s="135" customFormat="1">
      <c r="A5" s="215"/>
      <c r="B5" s="267">
        <v>44561</v>
      </c>
      <c r="C5" s="268"/>
      <c r="D5" s="268"/>
      <c r="E5" s="268"/>
      <c r="F5" s="268"/>
      <c r="G5" s="269"/>
      <c r="H5" s="267">
        <v>44712</v>
      </c>
      <c r="I5" s="268"/>
      <c r="J5" s="268"/>
      <c r="K5" s="268"/>
      <c r="L5" s="268"/>
      <c r="M5" s="269"/>
      <c r="N5" s="24"/>
    </row>
    <row r="6" spans="1:19" s="93" customFormat="1">
      <c r="A6" s="142"/>
      <c r="B6" s="91" t="s">
        <v>5</v>
      </c>
      <c r="C6" s="39" t="s">
        <v>179</v>
      </c>
      <c r="D6" s="39" t="s">
        <v>206</v>
      </c>
      <c r="E6" s="91" t="s">
        <v>167</v>
      </c>
      <c r="F6" s="91" t="s">
        <v>170</v>
      </c>
      <c r="G6" s="69" t="s">
        <v>189</v>
      </c>
      <c r="H6" s="91" t="s">
        <v>5</v>
      </c>
      <c r="I6" s="39" t="s">
        <v>179</v>
      </c>
      <c r="J6" s="39" t="s">
        <v>206</v>
      </c>
      <c r="K6" s="91" t="s">
        <v>167</v>
      </c>
      <c r="L6" s="91" t="s">
        <v>170</v>
      </c>
      <c r="M6" s="69" t="s">
        <v>189</v>
      </c>
      <c r="N6" s="91" t="s">
        <v>63</v>
      </c>
    </row>
    <row r="7" spans="1:19" s="148" customFormat="1" ht="15">
      <c r="A7" s="209" t="s">
        <v>151</v>
      </c>
      <c r="B7" s="66"/>
      <c r="C7" s="11"/>
      <c r="D7" s="11"/>
      <c r="E7" s="66">
        <f>SUM(E8:E24)</f>
        <v>97.955824077519992</v>
      </c>
      <c r="F7" s="66">
        <f>SUM(F8:F24)</f>
        <v>2672.0585603470099</v>
      </c>
      <c r="G7" s="45">
        <f>SUM(G8:G24)</f>
        <v>0.99999899999999997</v>
      </c>
      <c r="H7" s="66"/>
      <c r="I7" s="11"/>
      <c r="J7" s="11"/>
      <c r="K7" s="66">
        <f>SUM(K8:K24)</f>
        <v>101.43561780232</v>
      </c>
      <c r="L7" s="66">
        <f>SUM(L8:L24)</f>
        <v>2967.4888552520501</v>
      </c>
      <c r="M7" s="45">
        <f>SUM(M8:M24)</f>
        <v>0.99999999999999989</v>
      </c>
      <c r="N7" s="66">
        <f>SUM(N8:N24)</f>
        <v>-1.2468324983583301E-18</v>
      </c>
    </row>
    <row r="8" spans="1:19" s="27" customFormat="1">
      <c r="A8" s="182" t="s">
        <v>24</v>
      </c>
      <c r="B8" s="94">
        <v>1.517392893E-2</v>
      </c>
      <c r="C8" s="40">
        <v>1.3505</v>
      </c>
      <c r="D8" s="40">
        <v>36.839199999999998</v>
      </c>
      <c r="E8" s="94">
        <v>2.0492385960000001E-2</v>
      </c>
      <c r="F8" s="94">
        <v>0.55899540264000003</v>
      </c>
      <c r="G8" s="70">
        <v>2.0900000000000001E-4</v>
      </c>
      <c r="H8" s="94">
        <v>2.0997003980000001E-2</v>
      </c>
      <c r="I8" s="40">
        <v>1.2642500000000001</v>
      </c>
      <c r="J8" s="40">
        <v>36.985500000000002</v>
      </c>
      <c r="K8" s="94">
        <v>2.654545702E-2</v>
      </c>
      <c r="L8" s="94">
        <v>0.77658469070000002</v>
      </c>
      <c r="M8" s="70">
        <v>2.6200000000000003E-4</v>
      </c>
      <c r="N8" s="94">
        <v>5.1999999999999997E-5</v>
      </c>
    </row>
    <row r="9" spans="1:19">
      <c r="A9" s="31" t="s">
        <v>117</v>
      </c>
      <c r="B9" s="47">
        <v>33.730609348919998</v>
      </c>
      <c r="C9" s="243">
        <v>1</v>
      </c>
      <c r="D9" s="243">
        <v>27.278199999999998</v>
      </c>
      <c r="E9" s="47">
        <v>33.730609348919998</v>
      </c>
      <c r="F9" s="47">
        <v>920.11030794174997</v>
      </c>
      <c r="G9" s="25">
        <v>0.34434500000000001</v>
      </c>
      <c r="H9" s="47">
        <v>33.487235101869999</v>
      </c>
      <c r="I9" s="243">
        <v>1</v>
      </c>
      <c r="J9" s="243">
        <v>29.254899999999999</v>
      </c>
      <c r="K9" s="47">
        <v>33.487235101869999</v>
      </c>
      <c r="L9" s="47">
        <v>979.66571418170997</v>
      </c>
      <c r="M9" s="25">
        <v>0.33013300000000001</v>
      </c>
      <c r="N9" s="47">
        <v>-1.4212000000000001E-2</v>
      </c>
      <c r="O9" s="250"/>
      <c r="P9" s="250"/>
      <c r="Q9" s="250"/>
    </row>
    <row r="10" spans="1:19">
      <c r="A10" s="31" t="s">
        <v>2</v>
      </c>
      <c r="B10" s="47">
        <v>11.62224410272</v>
      </c>
      <c r="C10" s="243">
        <v>1.1336010000000001</v>
      </c>
      <c r="D10" s="243">
        <v>30.922599999999999</v>
      </c>
      <c r="E10" s="47">
        <v>13.1749897534</v>
      </c>
      <c r="F10" s="47">
        <v>359.39000549076002</v>
      </c>
      <c r="G10" s="25">
        <v>0.13449900000000001</v>
      </c>
      <c r="H10" s="47">
        <v>14.10523661555</v>
      </c>
      <c r="I10" s="243">
        <v>1.0768489999999999</v>
      </c>
      <c r="J10" s="243">
        <v>31.5031</v>
      </c>
      <c r="K10" s="47">
        <v>15.189205214299999</v>
      </c>
      <c r="L10" s="47">
        <v>444.35867962331997</v>
      </c>
      <c r="M10" s="25">
        <v>0.14974199999999999</v>
      </c>
      <c r="N10" s="47">
        <v>1.5243E-2</v>
      </c>
      <c r="O10" s="250"/>
      <c r="P10" s="250"/>
      <c r="Q10" s="250"/>
    </row>
    <row r="11" spans="1:19">
      <c r="A11" s="31" t="s">
        <v>160</v>
      </c>
      <c r="B11" s="47">
        <v>0</v>
      </c>
      <c r="C11" s="243">
        <v>0.78268700000000002</v>
      </c>
      <c r="D11" s="243">
        <v>21.350300000000001</v>
      </c>
      <c r="E11" s="47">
        <v>0</v>
      </c>
      <c r="F11" s="47">
        <v>0</v>
      </c>
      <c r="G11" s="25">
        <v>0</v>
      </c>
      <c r="H11" s="47">
        <v>0</v>
      </c>
      <c r="I11" s="243">
        <v>0.78842500000000004</v>
      </c>
      <c r="J11" s="243">
        <v>23.065300000000001</v>
      </c>
      <c r="K11" s="47">
        <v>0</v>
      </c>
      <c r="L11" s="47">
        <v>0</v>
      </c>
      <c r="M11" s="25">
        <v>0</v>
      </c>
      <c r="N11" s="47">
        <v>0</v>
      </c>
      <c r="O11" s="250"/>
      <c r="P11" s="250"/>
      <c r="Q11" s="250"/>
    </row>
    <row r="12" spans="1:19">
      <c r="A12" s="31" t="s">
        <v>13</v>
      </c>
      <c r="B12" s="47">
        <v>10.363867396</v>
      </c>
      <c r="C12" s="243">
        <v>1.399594</v>
      </c>
      <c r="D12" s="243">
        <v>38.178401000000001</v>
      </c>
      <c r="E12" s="47">
        <v>14.5052050852</v>
      </c>
      <c r="F12" s="47">
        <v>395.67588535532002</v>
      </c>
      <c r="G12" s="25">
        <v>0.14807899999999999</v>
      </c>
      <c r="H12" s="47">
        <v>10.729912397</v>
      </c>
      <c r="I12" s="243">
        <v>1.349701</v>
      </c>
      <c r="J12" s="243">
        <v>39.485359000000003</v>
      </c>
      <c r="K12" s="47">
        <v>14.482170270079999</v>
      </c>
      <c r="L12" s="47">
        <v>423.67444303410002</v>
      </c>
      <c r="M12" s="25">
        <v>0.14277200000000001</v>
      </c>
      <c r="N12" s="47">
        <v>-5.3070000000000001E-3</v>
      </c>
      <c r="O12" s="250"/>
      <c r="P12" s="250"/>
      <c r="Q12" s="250"/>
    </row>
    <row r="13" spans="1:19">
      <c r="A13" s="31" t="s">
        <v>14</v>
      </c>
      <c r="B13" s="47">
        <v>982.71667160058996</v>
      </c>
      <c r="C13" s="243">
        <v>3.6658999999999997E-2</v>
      </c>
      <c r="D13" s="243">
        <v>1</v>
      </c>
      <c r="E13" s="47">
        <v>36.025715465269997</v>
      </c>
      <c r="F13" s="47">
        <v>982.71667160058996</v>
      </c>
      <c r="G13" s="25">
        <v>0.36777500000000002</v>
      </c>
      <c r="H13" s="47">
        <v>1102.9447282205499</v>
      </c>
      <c r="I13" s="243">
        <v>3.4181999999999997E-2</v>
      </c>
      <c r="J13" s="243">
        <v>1</v>
      </c>
      <c r="K13" s="47">
        <v>37.701196319700003</v>
      </c>
      <c r="L13" s="47">
        <v>1102.9447282205499</v>
      </c>
      <c r="M13" s="25">
        <v>0.37167600000000001</v>
      </c>
      <c r="N13" s="47">
        <v>3.901E-3</v>
      </c>
      <c r="O13" s="250"/>
      <c r="P13" s="250"/>
      <c r="Q13" s="250"/>
    </row>
    <row r="14" spans="1:19">
      <c r="A14" s="31" t="s">
        <v>100</v>
      </c>
      <c r="B14" s="47">
        <v>57.434023705000001</v>
      </c>
      <c r="C14" s="243">
        <v>8.685E-3</v>
      </c>
      <c r="D14" s="243">
        <v>0.23691000000000001</v>
      </c>
      <c r="E14" s="47">
        <v>0.49881203877000002</v>
      </c>
      <c r="F14" s="47">
        <v>13.60669455595</v>
      </c>
      <c r="G14" s="25">
        <v>5.0920000000000002E-3</v>
      </c>
      <c r="H14" s="47">
        <v>69.988699428000004</v>
      </c>
      <c r="I14" s="243">
        <v>7.8480000000000008E-3</v>
      </c>
      <c r="J14" s="243">
        <v>0.22958999999999999</v>
      </c>
      <c r="K14" s="47">
        <v>0.54926543935000005</v>
      </c>
      <c r="L14" s="47">
        <v>16.068705501669999</v>
      </c>
      <c r="M14" s="25">
        <v>5.4149999999999997E-3</v>
      </c>
      <c r="N14" s="47">
        <v>3.2299999999999999E-4</v>
      </c>
      <c r="O14" s="250"/>
      <c r="P14" s="250"/>
      <c r="Q14" s="250"/>
    </row>
    <row r="15" spans="1:19">
      <c r="B15" s="116"/>
      <c r="C15" s="71"/>
      <c r="D15" s="71"/>
      <c r="E15" s="116"/>
      <c r="F15" s="116"/>
      <c r="G15" s="111"/>
      <c r="H15" s="116"/>
      <c r="I15" s="71"/>
      <c r="J15" s="71"/>
      <c r="K15" s="116"/>
      <c r="L15" s="116"/>
      <c r="M15" s="111"/>
      <c r="N15" s="116"/>
      <c r="O15" s="250"/>
      <c r="P15" s="250"/>
      <c r="Q15" s="250"/>
    </row>
    <row r="16" spans="1:19">
      <c r="B16" s="116"/>
      <c r="C16" s="71"/>
      <c r="D16" s="71"/>
      <c r="E16" s="116"/>
      <c r="F16" s="116"/>
      <c r="G16" s="111"/>
      <c r="H16" s="116"/>
      <c r="I16" s="71"/>
      <c r="J16" s="71"/>
      <c r="K16" s="116"/>
      <c r="L16" s="116"/>
      <c r="M16" s="111"/>
      <c r="N16" s="116"/>
      <c r="O16" s="250"/>
      <c r="P16" s="250"/>
      <c r="Q16" s="250"/>
    </row>
    <row r="17" spans="1:19">
      <c r="B17" s="116"/>
      <c r="C17" s="71"/>
      <c r="D17" s="71"/>
      <c r="E17" s="116"/>
      <c r="F17" s="116"/>
      <c r="G17" s="111"/>
      <c r="H17" s="116"/>
      <c r="I17" s="71"/>
      <c r="J17" s="71"/>
      <c r="K17" s="116"/>
      <c r="L17" s="116"/>
      <c r="M17" s="111"/>
      <c r="N17" s="116"/>
      <c r="O17" s="250"/>
      <c r="P17" s="250"/>
      <c r="Q17" s="250"/>
    </row>
    <row r="18" spans="1:19">
      <c r="B18" s="116"/>
      <c r="C18" s="71"/>
      <c r="D18" s="71"/>
      <c r="E18" s="116"/>
      <c r="F18" s="116"/>
      <c r="G18" s="111"/>
      <c r="H18" s="116"/>
      <c r="I18" s="71"/>
      <c r="J18" s="71"/>
      <c r="K18" s="116"/>
      <c r="L18" s="116"/>
      <c r="M18" s="111"/>
      <c r="N18" s="116"/>
      <c r="O18" s="250"/>
      <c r="P18" s="250"/>
      <c r="Q18" s="250"/>
    </row>
    <row r="19" spans="1:19">
      <c r="B19" s="116"/>
      <c r="C19" s="71"/>
      <c r="D19" s="71"/>
      <c r="E19" s="116"/>
      <c r="F19" s="116"/>
      <c r="G19" s="111"/>
      <c r="H19" s="116"/>
      <c r="I19" s="71"/>
      <c r="J19" s="71"/>
      <c r="K19" s="116"/>
      <c r="L19" s="116"/>
      <c r="M19" s="111"/>
      <c r="N19" s="116"/>
      <c r="O19" s="250"/>
      <c r="P19" s="250"/>
      <c r="Q19" s="250"/>
    </row>
    <row r="20" spans="1:19">
      <c r="B20" s="116"/>
      <c r="C20" s="71"/>
      <c r="D20" s="71"/>
      <c r="E20" s="116"/>
      <c r="F20" s="116"/>
      <c r="G20" s="111"/>
      <c r="H20" s="116"/>
      <c r="I20" s="71"/>
      <c r="J20" s="71"/>
      <c r="K20" s="116"/>
      <c r="L20" s="116"/>
      <c r="M20" s="111"/>
      <c r="N20" s="116"/>
      <c r="O20" s="250"/>
      <c r="P20" s="250"/>
      <c r="Q20" s="250"/>
    </row>
    <row r="21" spans="1:19">
      <c r="B21" s="116"/>
      <c r="C21" s="71"/>
      <c r="D21" s="71"/>
      <c r="E21" s="116"/>
      <c r="F21" s="116"/>
      <c r="G21" s="111"/>
      <c r="H21" s="116"/>
      <c r="I21" s="71"/>
      <c r="J21" s="71"/>
      <c r="K21" s="116"/>
      <c r="L21" s="116"/>
      <c r="M21" s="111"/>
      <c r="N21" s="116"/>
      <c r="O21" s="250"/>
      <c r="P21" s="250"/>
      <c r="Q21" s="250"/>
    </row>
    <row r="22" spans="1:19">
      <c r="B22" s="116"/>
      <c r="C22" s="71"/>
      <c r="D22" s="71"/>
      <c r="E22" s="116"/>
      <c r="F22" s="116"/>
      <c r="G22" s="111"/>
      <c r="H22" s="116"/>
      <c r="I22" s="71"/>
      <c r="J22" s="71"/>
      <c r="K22" s="116"/>
      <c r="L22" s="116"/>
      <c r="M22" s="111"/>
      <c r="N22" s="116"/>
      <c r="O22" s="250"/>
      <c r="P22" s="250"/>
      <c r="Q22" s="250"/>
    </row>
    <row r="23" spans="1:19">
      <c r="B23" s="116"/>
      <c r="C23" s="71"/>
      <c r="D23" s="71"/>
      <c r="E23" s="116"/>
      <c r="F23" s="116"/>
      <c r="G23" s="111"/>
      <c r="H23" s="116"/>
      <c r="I23" s="71"/>
      <c r="J23" s="71"/>
      <c r="K23" s="116"/>
      <c r="L23" s="116"/>
      <c r="M23" s="111"/>
      <c r="N23" s="165" t="str">
        <f>VALVAL</f>
        <v>млрд. одиниць</v>
      </c>
      <c r="O23" s="250"/>
      <c r="P23" s="250"/>
      <c r="Q23" s="250"/>
    </row>
    <row r="24" spans="1:19">
      <c r="A24" s="215"/>
      <c r="B24" s="264">
        <v>44561</v>
      </c>
      <c r="C24" s="265"/>
      <c r="D24" s="265"/>
      <c r="E24" s="265"/>
      <c r="F24" s="265"/>
      <c r="G24" s="266"/>
      <c r="H24" s="264">
        <v>44712</v>
      </c>
      <c r="I24" s="265"/>
      <c r="J24" s="265"/>
      <c r="K24" s="265"/>
      <c r="L24" s="265"/>
      <c r="M24" s="266"/>
      <c r="N24" s="24"/>
      <c r="O24" s="135"/>
      <c r="P24" s="135"/>
      <c r="Q24" s="135"/>
      <c r="R24" s="135"/>
      <c r="S24" s="135"/>
    </row>
    <row r="25" spans="1:19" s="203" customFormat="1">
      <c r="A25" s="238"/>
      <c r="B25" s="173" t="s">
        <v>5</v>
      </c>
      <c r="C25" s="129" t="s">
        <v>179</v>
      </c>
      <c r="D25" s="129" t="s">
        <v>206</v>
      </c>
      <c r="E25" s="173" t="s">
        <v>167</v>
      </c>
      <c r="F25" s="173" t="s">
        <v>170</v>
      </c>
      <c r="G25" s="172" t="s">
        <v>189</v>
      </c>
      <c r="H25" s="173" t="s">
        <v>5</v>
      </c>
      <c r="I25" s="129" t="s">
        <v>179</v>
      </c>
      <c r="J25" s="129" t="s">
        <v>206</v>
      </c>
      <c r="K25" s="173" t="s">
        <v>167</v>
      </c>
      <c r="L25" s="173" t="s">
        <v>170</v>
      </c>
      <c r="M25" s="172" t="s">
        <v>189</v>
      </c>
      <c r="N25" s="173" t="s">
        <v>63</v>
      </c>
      <c r="O25" s="193"/>
      <c r="P25" s="193"/>
      <c r="Q25" s="193"/>
    </row>
    <row r="26" spans="1:19" s="258" customFormat="1" ht="15">
      <c r="A26" s="106" t="s">
        <v>151</v>
      </c>
      <c r="B26" s="211">
        <f t="shared" ref="B26:N26" si="0">B$27+B$35</f>
        <v>1095.88259008216</v>
      </c>
      <c r="C26" s="146">
        <f t="shared" si="0"/>
        <v>9.2815800000000017</v>
      </c>
      <c r="D26" s="146">
        <f t="shared" si="0"/>
        <v>253.18481199999999</v>
      </c>
      <c r="E26" s="211">
        <f t="shared" si="0"/>
        <v>97.955824077519992</v>
      </c>
      <c r="F26" s="211">
        <f t="shared" si="0"/>
        <v>2672.0585603470104</v>
      </c>
      <c r="G26" s="190">
        <f t="shared" si="0"/>
        <v>1</v>
      </c>
      <c r="H26" s="211">
        <f t="shared" si="0"/>
        <v>1231.2768087669501</v>
      </c>
      <c r="I26" s="146">
        <f t="shared" si="0"/>
        <v>8.9819870000000002</v>
      </c>
      <c r="J26" s="146">
        <f t="shared" si="0"/>
        <v>262.76710800000001</v>
      </c>
      <c r="K26" s="211">
        <f t="shared" si="0"/>
        <v>101.43561780232</v>
      </c>
      <c r="L26" s="211">
        <f t="shared" si="0"/>
        <v>2967.4888552520506</v>
      </c>
      <c r="M26" s="190">
        <f t="shared" si="0"/>
        <v>0.99999999999999989</v>
      </c>
      <c r="N26" s="211">
        <f t="shared" si="0"/>
        <v>0</v>
      </c>
      <c r="O26" s="248"/>
      <c r="P26" s="248"/>
      <c r="Q26" s="248"/>
    </row>
    <row r="27" spans="1:19" s="247" customFormat="1" ht="15">
      <c r="A27" s="137" t="s">
        <v>65</v>
      </c>
      <c r="B27" s="17">
        <f t="shared" ref="B27:N27" si="1">SUM(B$28:B$34)</f>
        <v>1049.17950466206</v>
      </c>
      <c r="C27" s="208">
        <f t="shared" si="1"/>
        <v>5.7117260000000005</v>
      </c>
      <c r="D27" s="208">
        <f t="shared" si="1"/>
        <v>155.805611</v>
      </c>
      <c r="E27" s="17">
        <f t="shared" si="1"/>
        <v>86.615691312519999</v>
      </c>
      <c r="F27" s="17">
        <f t="shared" si="1"/>
        <v>2362.7201507571904</v>
      </c>
      <c r="G27" s="246">
        <f t="shared" si="1"/>
        <v>0.88423200000000002</v>
      </c>
      <c r="H27" s="17">
        <f t="shared" si="1"/>
        <v>1164.13572838255</v>
      </c>
      <c r="I27" s="208">
        <f t="shared" si="1"/>
        <v>5.521255</v>
      </c>
      <c r="J27" s="208">
        <f t="shared" si="1"/>
        <v>161.52374899999998</v>
      </c>
      <c r="K27" s="17">
        <f t="shared" si="1"/>
        <v>90.440818945649994</v>
      </c>
      <c r="L27" s="17">
        <f t="shared" si="1"/>
        <v>2645.8371141791104</v>
      </c>
      <c r="M27" s="246">
        <f t="shared" si="1"/>
        <v>0.89160899999999987</v>
      </c>
      <c r="N27" s="17">
        <f t="shared" si="1"/>
        <v>7.3759999999999997E-3</v>
      </c>
      <c r="O27" s="236"/>
      <c r="P27" s="236"/>
      <c r="Q27" s="236"/>
    </row>
    <row r="28" spans="1:19" s="126" customFormat="1" outlineLevel="1">
      <c r="A28" s="72" t="s">
        <v>24</v>
      </c>
      <c r="B28" s="225">
        <v>1.517392893E-2</v>
      </c>
      <c r="C28" s="168">
        <v>1.3505</v>
      </c>
      <c r="D28" s="168">
        <v>36.839199999999998</v>
      </c>
      <c r="E28" s="225">
        <v>2.0492385960000001E-2</v>
      </c>
      <c r="F28" s="225">
        <v>0.55899540264000003</v>
      </c>
      <c r="G28" s="220">
        <v>2.0900000000000001E-4</v>
      </c>
      <c r="H28" s="225">
        <v>2.0997003980000001E-2</v>
      </c>
      <c r="I28" s="168">
        <v>1.2642500000000001</v>
      </c>
      <c r="J28" s="168">
        <v>36.985500000000002</v>
      </c>
      <c r="K28" s="225">
        <v>2.654545702E-2</v>
      </c>
      <c r="L28" s="225">
        <v>0.77658469070000002</v>
      </c>
      <c r="M28" s="220">
        <v>2.6200000000000003E-4</v>
      </c>
      <c r="N28" s="225">
        <v>5.1999999999999997E-5</v>
      </c>
      <c r="O28" s="114"/>
      <c r="P28" s="114"/>
      <c r="Q28" s="114"/>
    </row>
    <row r="29" spans="1:19" outlineLevel="1">
      <c r="A29" s="233" t="s">
        <v>117</v>
      </c>
      <c r="B29" s="47">
        <v>30.29759824484</v>
      </c>
      <c r="C29" s="243">
        <v>1</v>
      </c>
      <c r="D29" s="243">
        <v>27.278199999999998</v>
      </c>
      <c r="E29" s="47">
        <v>30.29759824484</v>
      </c>
      <c r="F29" s="47">
        <v>826.46394444243003</v>
      </c>
      <c r="G29" s="25">
        <v>0.30929899999999999</v>
      </c>
      <c r="H29" s="47">
        <v>30.11701124276</v>
      </c>
      <c r="I29" s="243">
        <v>1</v>
      </c>
      <c r="J29" s="243">
        <v>29.254899999999999</v>
      </c>
      <c r="K29" s="47">
        <v>30.11701124276</v>
      </c>
      <c r="L29" s="47">
        <v>881.07015220584003</v>
      </c>
      <c r="M29" s="25">
        <v>0.29690800000000001</v>
      </c>
      <c r="N29" s="47">
        <v>-1.2390999999999999E-2</v>
      </c>
      <c r="O29" s="250"/>
      <c r="P29" s="250"/>
      <c r="Q29" s="250"/>
    </row>
    <row r="30" spans="1:19" outlineLevel="1">
      <c r="A30" s="233" t="s">
        <v>2</v>
      </c>
      <c r="B30" s="47">
        <v>10.94252548307</v>
      </c>
      <c r="C30" s="243">
        <v>1.1336010000000001</v>
      </c>
      <c r="D30" s="243">
        <v>30.922599999999999</v>
      </c>
      <c r="E30" s="47">
        <v>12.40445991682</v>
      </c>
      <c r="F30" s="47">
        <v>338.37133850278002</v>
      </c>
      <c r="G30" s="25">
        <v>0.126633</v>
      </c>
      <c r="H30" s="47">
        <v>13.438425705209999</v>
      </c>
      <c r="I30" s="243">
        <v>1.0768489999999999</v>
      </c>
      <c r="J30" s="243">
        <v>31.5031</v>
      </c>
      <c r="K30" s="47">
        <v>14.471150775910001</v>
      </c>
      <c r="L30" s="47">
        <v>423.35206883379999</v>
      </c>
      <c r="M30" s="25">
        <v>0.14266300000000001</v>
      </c>
      <c r="N30" s="47">
        <v>1.6029999999999999E-2</v>
      </c>
      <c r="O30" s="250"/>
      <c r="P30" s="250"/>
      <c r="Q30" s="250"/>
    </row>
    <row r="31" spans="1:19" outlineLevel="1">
      <c r="A31" s="233" t="s">
        <v>160</v>
      </c>
      <c r="B31" s="47">
        <v>0</v>
      </c>
      <c r="C31" s="243">
        <v>0.78268700000000002</v>
      </c>
      <c r="D31" s="243">
        <v>21.350300000000001</v>
      </c>
      <c r="E31" s="47">
        <v>0</v>
      </c>
      <c r="F31" s="47">
        <v>0</v>
      </c>
      <c r="G31" s="25">
        <v>0</v>
      </c>
      <c r="H31" s="47">
        <v>0</v>
      </c>
      <c r="I31" s="243">
        <v>0.78842500000000004</v>
      </c>
      <c r="J31" s="243">
        <v>23.065300000000001</v>
      </c>
      <c r="K31" s="47">
        <v>0</v>
      </c>
      <c r="L31" s="47">
        <v>0</v>
      </c>
      <c r="M31" s="25">
        <v>0</v>
      </c>
      <c r="N31" s="47">
        <v>0</v>
      </c>
      <c r="O31" s="250"/>
      <c r="P31" s="250"/>
      <c r="Q31" s="250"/>
    </row>
    <row r="32" spans="1:19" outlineLevel="1">
      <c r="A32" s="233" t="s">
        <v>13</v>
      </c>
      <c r="B32" s="47">
        <v>6.2732389849999999</v>
      </c>
      <c r="C32" s="243">
        <v>1.399594</v>
      </c>
      <c r="D32" s="243">
        <v>38.178401000000001</v>
      </c>
      <c r="E32" s="47">
        <v>8.7799867123900004</v>
      </c>
      <c r="F32" s="47">
        <v>239.50223353817</v>
      </c>
      <c r="G32" s="25">
        <v>8.9632000000000003E-2</v>
      </c>
      <c r="H32" s="47">
        <v>7.1195648179999997</v>
      </c>
      <c r="I32" s="243">
        <v>1.349701</v>
      </c>
      <c r="J32" s="243">
        <v>39.485359000000003</v>
      </c>
      <c r="K32" s="47">
        <v>9.6092816165000006</v>
      </c>
      <c r="L32" s="47">
        <v>281.11857276249998</v>
      </c>
      <c r="M32" s="25">
        <v>9.4732999999999998E-2</v>
      </c>
      <c r="N32" s="47">
        <v>5.1009999999999996E-3</v>
      </c>
      <c r="O32" s="250"/>
      <c r="P32" s="250"/>
      <c r="Q32" s="250"/>
    </row>
    <row r="33" spans="1:17" outlineLevel="1">
      <c r="A33" s="233" t="s">
        <v>14</v>
      </c>
      <c r="B33" s="47">
        <v>944.21694431521996</v>
      </c>
      <c r="C33" s="243">
        <v>3.6658999999999997E-2</v>
      </c>
      <c r="D33" s="243">
        <v>1</v>
      </c>
      <c r="E33" s="47">
        <v>34.61434201374</v>
      </c>
      <c r="F33" s="47">
        <v>944.21694431521996</v>
      </c>
      <c r="G33" s="25">
        <v>0.35336699999999999</v>
      </c>
      <c r="H33" s="47">
        <v>1043.4510301846001</v>
      </c>
      <c r="I33" s="243">
        <v>3.4181999999999997E-2</v>
      </c>
      <c r="J33" s="243">
        <v>1</v>
      </c>
      <c r="K33" s="47">
        <v>35.667564414109997</v>
      </c>
      <c r="L33" s="47">
        <v>1043.4510301846001</v>
      </c>
      <c r="M33" s="25">
        <v>0.351628</v>
      </c>
      <c r="N33" s="47">
        <v>-1.7390000000000001E-3</v>
      </c>
      <c r="O33" s="250"/>
      <c r="P33" s="250"/>
      <c r="Q33" s="250"/>
    </row>
    <row r="34" spans="1:17" outlineLevel="1">
      <c r="A34" s="233" t="s">
        <v>100</v>
      </c>
      <c r="B34" s="47">
        <v>57.434023705000001</v>
      </c>
      <c r="C34" s="243">
        <v>8.685E-3</v>
      </c>
      <c r="D34" s="243">
        <v>0.23691000000000001</v>
      </c>
      <c r="E34" s="47">
        <v>0.49881203877000002</v>
      </c>
      <c r="F34" s="47">
        <v>13.60669455595</v>
      </c>
      <c r="G34" s="25">
        <v>5.0920000000000002E-3</v>
      </c>
      <c r="H34" s="47">
        <v>69.988699428000004</v>
      </c>
      <c r="I34" s="243">
        <v>7.8480000000000008E-3</v>
      </c>
      <c r="J34" s="243">
        <v>0.22958999999999999</v>
      </c>
      <c r="K34" s="47">
        <v>0.54926543935000005</v>
      </c>
      <c r="L34" s="47">
        <v>16.068705501669999</v>
      </c>
      <c r="M34" s="25">
        <v>5.4149999999999997E-3</v>
      </c>
      <c r="N34" s="47">
        <v>3.2299999999999999E-4</v>
      </c>
      <c r="O34" s="250"/>
      <c r="P34" s="250"/>
      <c r="Q34" s="250"/>
    </row>
    <row r="35" spans="1:17" ht="15">
      <c r="A35" s="10" t="s">
        <v>12</v>
      </c>
      <c r="B35" s="23">
        <f t="shared" ref="B35:N35" si="2">SUM(B$36:B$39)</f>
        <v>46.703085420099995</v>
      </c>
      <c r="C35" s="216">
        <f t="shared" si="2"/>
        <v>3.5698540000000003</v>
      </c>
      <c r="D35" s="216">
        <f t="shared" si="2"/>
        <v>97.379200999999995</v>
      </c>
      <c r="E35" s="23">
        <f t="shared" si="2"/>
        <v>11.340132765</v>
      </c>
      <c r="F35" s="23">
        <f t="shared" si="2"/>
        <v>309.33840958982</v>
      </c>
      <c r="G35" s="252">
        <f t="shared" si="2"/>
        <v>0.11576800000000001</v>
      </c>
      <c r="H35" s="23">
        <f t="shared" si="2"/>
        <v>67.141080384399999</v>
      </c>
      <c r="I35" s="216">
        <f t="shared" si="2"/>
        <v>3.4607320000000001</v>
      </c>
      <c r="J35" s="216">
        <f t="shared" si="2"/>
        <v>101.243359</v>
      </c>
      <c r="K35" s="23">
        <f t="shared" si="2"/>
        <v>10.994798856669998</v>
      </c>
      <c r="L35" s="23">
        <f t="shared" si="2"/>
        <v>321.65174107294001</v>
      </c>
      <c r="M35" s="252">
        <f t="shared" si="2"/>
        <v>0.108391</v>
      </c>
      <c r="N35" s="23">
        <f t="shared" si="2"/>
        <v>-7.3759999999999997E-3</v>
      </c>
      <c r="O35" s="250"/>
      <c r="P35" s="250"/>
      <c r="Q35" s="250"/>
    </row>
    <row r="36" spans="1:17" outlineLevel="1">
      <c r="A36" s="233" t="s">
        <v>117</v>
      </c>
      <c r="B36" s="47">
        <v>3.4330111040800002</v>
      </c>
      <c r="C36" s="243">
        <v>1</v>
      </c>
      <c r="D36" s="243">
        <v>27.278199999999998</v>
      </c>
      <c r="E36" s="47">
        <v>3.4330111040800002</v>
      </c>
      <c r="F36" s="47">
        <v>93.646363499320003</v>
      </c>
      <c r="G36" s="25">
        <v>3.5047000000000002E-2</v>
      </c>
      <c r="H36" s="47">
        <v>3.3702238591100002</v>
      </c>
      <c r="I36" s="243">
        <v>1</v>
      </c>
      <c r="J36" s="243">
        <v>29.254899999999999</v>
      </c>
      <c r="K36" s="47">
        <v>3.3702238591100002</v>
      </c>
      <c r="L36" s="47">
        <v>98.595561975869998</v>
      </c>
      <c r="M36" s="25">
        <v>3.3224999999999998E-2</v>
      </c>
      <c r="N36" s="47">
        <v>-1.8209999999999999E-3</v>
      </c>
      <c r="O36" s="250"/>
      <c r="P36" s="250"/>
      <c r="Q36" s="250"/>
    </row>
    <row r="37" spans="1:17" outlineLevel="1">
      <c r="A37" s="233" t="s">
        <v>2</v>
      </c>
      <c r="B37" s="47">
        <v>0.67971861965000002</v>
      </c>
      <c r="C37" s="243">
        <v>1.1336010000000001</v>
      </c>
      <c r="D37" s="243">
        <v>30.922599999999999</v>
      </c>
      <c r="E37" s="47">
        <v>0.77052983657999996</v>
      </c>
      <c r="F37" s="47">
        <v>21.018666987980001</v>
      </c>
      <c r="G37" s="25">
        <v>7.8659999999999997E-3</v>
      </c>
      <c r="H37" s="47">
        <v>0.66681091033999995</v>
      </c>
      <c r="I37" s="243">
        <v>1.0768489999999999</v>
      </c>
      <c r="J37" s="243">
        <v>31.5031</v>
      </c>
      <c r="K37" s="47">
        <v>0.71805443839000005</v>
      </c>
      <c r="L37" s="47">
        <v>21.00661078952</v>
      </c>
      <c r="M37" s="25">
        <v>7.0790000000000002E-3</v>
      </c>
      <c r="N37" s="47">
        <v>-7.8700000000000005E-4</v>
      </c>
      <c r="O37" s="250"/>
      <c r="P37" s="250"/>
      <c r="Q37" s="250"/>
    </row>
    <row r="38" spans="1:17" outlineLevel="1">
      <c r="A38" s="233" t="s">
        <v>13</v>
      </c>
      <c r="B38" s="47">
        <v>4.090628411</v>
      </c>
      <c r="C38" s="243">
        <v>1.399594</v>
      </c>
      <c r="D38" s="243">
        <v>38.178401000000001</v>
      </c>
      <c r="E38" s="47">
        <v>5.7252183728099997</v>
      </c>
      <c r="F38" s="47">
        <v>156.17365181714999</v>
      </c>
      <c r="G38" s="25">
        <v>5.8446999999999999E-2</v>
      </c>
      <c r="H38" s="47">
        <v>3.6103475789999999</v>
      </c>
      <c r="I38" s="243">
        <v>1.349701</v>
      </c>
      <c r="J38" s="243">
        <v>39.485359000000003</v>
      </c>
      <c r="K38" s="47">
        <v>4.8728886535799996</v>
      </c>
      <c r="L38" s="47">
        <v>142.55587027160001</v>
      </c>
      <c r="M38" s="25">
        <v>4.8038999999999998E-2</v>
      </c>
      <c r="N38" s="47">
        <v>-1.0408000000000001E-2</v>
      </c>
      <c r="O38" s="250"/>
      <c r="P38" s="250"/>
      <c r="Q38" s="250"/>
    </row>
    <row r="39" spans="1:17" outlineLevel="1">
      <c r="A39" s="233" t="s">
        <v>14</v>
      </c>
      <c r="B39" s="47">
        <v>38.49972728537</v>
      </c>
      <c r="C39" s="243">
        <v>3.6658999999999997E-2</v>
      </c>
      <c r="D39" s="243">
        <v>1</v>
      </c>
      <c r="E39" s="47">
        <v>1.41137345153</v>
      </c>
      <c r="F39" s="47">
        <v>38.49972728537</v>
      </c>
      <c r="G39" s="25">
        <v>1.4408000000000001E-2</v>
      </c>
      <c r="H39" s="47">
        <v>59.493698035949997</v>
      </c>
      <c r="I39" s="243">
        <v>3.4181999999999997E-2</v>
      </c>
      <c r="J39" s="243">
        <v>1</v>
      </c>
      <c r="K39" s="47">
        <v>2.0336319055900001</v>
      </c>
      <c r="L39" s="47">
        <v>59.493698035949997</v>
      </c>
      <c r="M39" s="25">
        <v>2.0048E-2</v>
      </c>
      <c r="N39" s="47">
        <v>5.64E-3</v>
      </c>
      <c r="O39" s="250"/>
      <c r="P39" s="250"/>
      <c r="Q39" s="250"/>
    </row>
    <row r="40" spans="1:17">
      <c r="B40" s="116"/>
      <c r="C40" s="71"/>
      <c r="D40" s="71"/>
      <c r="E40" s="116"/>
      <c r="F40" s="116"/>
      <c r="G40" s="111"/>
      <c r="H40" s="116"/>
      <c r="I40" s="71"/>
      <c r="J40" s="71"/>
      <c r="K40" s="116"/>
      <c r="L40" s="116"/>
      <c r="M40" s="111"/>
      <c r="N40" s="116"/>
      <c r="O40" s="250"/>
      <c r="P40" s="250"/>
      <c r="Q40" s="250"/>
    </row>
    <row r="41" spans="1:17">
      <c r="B41" s="116"/>
      <c r="C41" s="71"/>
      <c r="D41" s="71"/>
      <c r="E41" s="116"/>
      <c r="F41" s="116"/>
      <c r="G41" s="111"/>
      <c r="H41" s="116"/>
      <c r="I41" s="71"/>
      <c r="J41" s="71"/>
      <c r="K41" s="116"/>
      <c r="L41" s="116"/>
      <c r="M41" s="111"/>
      <c r="N41" s="116"/>
      <c r="O41" s="250"/>
      <c r="P41" s="250"/>
      <c r="Q41" s="250"/>
    </row>
    <row r="42" spans="1:17">
      <c r="B42" s="116"/>
      <c r="C42" s="71"/>
      <c r="D42" s="71"/>
      <c r="E42" s="116"/>
      <c r="F42" s="116"/>
      <c r="G42" s="111"/>
      <c r="H42" s="116"/>
      <c r="I42" s="71"/>
      <c r="J42" s="71"/>
      <c r="K42" s="116"/>
      <c r="L42" s="116"/>
      <c r="M42" s="111"/>
      <c r="N42" s="116"/>
      <c r="O42" s="250"/>
      <c r="P42" s="250"/>
      <c r="Q42" s="250"/>
    </row>
    <row r="43" spans="1:17">
      <c r="B43" s="116"/>
      <c r="C43" s="71"/>
      <c r="D43" s="71"/>
      <c r="E43" s="116"/>
      <c r="F43" s="116"/>
      <c r="G43" s="111"/>
      <c r="H43" s="116"/>
      <c r="I43" s="71"/>
      <c r="J43" s="71"/>
      <c r="K43" s="116"/>
      <c r="L43" s="116"/>
      <c r="M43" s="111"/>
      <c r="N43" s="116"/>
      <c r="O43" s="250"/>
      <c r="P43" s="250"/>
      <c r="Q43" s="250"/>
    </row>
    <row r="44" spans="1:17">
      <c r="B44" s="116"/>
      <c r="C44" s="71"/>
      <c r="D44" s="71"/>
      <c r="E44" s="116"/>
      <c r="F44" s="116"/>
      <c r="G44" s="111"/>
      <c r="H44" s="116"/>
      <c r="I44" s="71"/>
      <c r="J44" s="71"/>
      <c r="K44" s="116"/>
      <c r="L44" s="116"/>
      <c r="M44" s="111"/>
      <c r="N44" s="116"/>
      <c r="O44" s="250"/>
      <c r="P44" s="250"/>
      <c r="Q44" s="250"/>
    </row>
    <row r="45" spans="1:17">
      <c r="B45" s="116"/>
      <c r="C45" s="71"/>
      <c r="D45" s="71"/>
      <c r="E45" s="116"/>
      <c r="F45" s="116"/>
      <c r="G45" s="111"/>
      <c r="H45" s="116"/>
      <c r="I45" s="71"/>
      <c r="J45" s="71"/>
      <c r="K45" s="116"/>
      <c r="L45" s="116"/>
      <c r="M45" s="111"/>
      <c r="N45" s="116"/>
      <c r="O45" s="250"/>
      <c r="P45" s="250"/>
      <c r="Q45" s="250"/>
    </row>
    <row r="46" spans="1:17">
      <c r="B46" s="116"/>
      <c r="C46" s="71"/>
      <c r="D46" s="71"/>
      <c r="E46" s="116"/>
      <c r="F46" s="116"/>
      <c r="G46" s="111"/>
      <c r="H46" s="116"/>
      <c r="I46" s="71"/>
      <c r="J46" s="71"/>
      <c r="K46" s="116"/>
      <c r="L46" s="116"/>
      <c r="M46" s="111"/>
      <c r="N46" s="116"/>
      <c r="O46" s="250"/>
      <c r="P46" s="250"/>
      <c r="Q46" s="250"/>
    </row>
    <row r="47" spans="1:17">
      <c r="B47" s="116"/>
      <c r="C47" s="71"/>
      <c r="D47" s="71"/>
      <c r="E47" s="116"/>
      <c r="F47" s="116"/>
      <c r="G47" s="111"/>
      <c r="H47" s="116"/>
      <c r="I47" s="71"/>
      <c r="J47" s="71"/>
      <c r="K47" s="116"/>
      <c r="L47" s="116"/>
      <c r="M47" s="111"/>
      <c r="N47" s="116"/>
      <c r="O47" s="250"/>
      <c r="P47" s="250"/>
      <c r="Q47" s="250"/>
    </row>
    <row r="48" spans="1:17">
      <c r="B48" s="116"/>
      <c r="C48" s="71"/>
      <c r="D48" s="71"/>
      <c r="E48" s="116"/>
      <c r="F48" s="116"/>
      <c r="G48" s="111"/>
      <c r="H48" s="116"/>
      <c r="I48" s="71"/>
      <c r="J48" s="71"/>
      <c r="K48" s="116"/>
      <c r="L48" s="116"/>
      <c r="M48" s="111"/>
      <c r="N48" s="116"/>
      <c r="O48" s="250"/>
      <c r="P48" s="250"/>
      <c r="Q48" s="250"/>
    </row>
    <row r="49" spans="2:17">
      <c r="B49" s="116"/>
      <c r="C49" s="71"/>
      <c r="D49" s="71"/>
      <c r="E49" s="116"/>
      <c r="F49" s="116"/>
      <c r="G49" s="111"/>
      <c r="H49" s="116"/>
      <c r="I49" s="71"/>
      <c r="J49" s="71"/>
      <c r="K49" s="116"/>
      <c r="L49" s="116"/>
      <c r="M49" s="111"/>
      <c r="N49" s="116"/>
      <c r="O49" s="250"/>
      <c r="P49" s="250"/>
      <c r="Q49" s="250"/>
    </row>
    <row r="50" spans="2:17">
      <c r="B50" s="116"/>
      <c r="C50" s="71"/>
      <c r="D50" s="71"/>
      <c r="E50" s="116"/>
      <c r="F50" s="116"/>
      <c r="G50" s="111"/>
      <c r="H50" s="116"/>
      <c r="I50" s="71"/>
      <c r="J50" s="71"/>
      <c r="K50" s="116"/>
      <c r="L50" s="116"/>
      <c r="M50" s="111"/>
      <c r="N50" s="116"/>
      <c r="O50" s="250"/>
      <c r="P50" s="250"/>
      <c r="Q50" s="250"/>
    </row>
    <row r="51" spans="2:17">
      <c r="B51" s="116"/>
      <c r="C51" s="71"/>
      <c r="D51" s="71"/>
      <c r="E51" s="116"/>
      <c r="F51" s="116"/>
      <c r="G51" s="111"/>
      <c r="H51" s="116"/>
      <c r="I51" s="71"/>
      <c r="J51" s="71"/>
      <c r="K51" s="116"/>
      <c r="L51" s="116"/>
      <c r="M51" s="111"/>
      <c r="N51" s="116"/>
      <c r="O51" s="250"/>
      <c r="P51" s="250"/>
      <c r="Q51" s="250"/>
    </row>
    <row r="52" spans="2:17">
      <c r="B52" s="116"/>
      <c r="C52" s="71"/>
      <c r="D52" s="71"/>
      <c r="E52" s="116"/>
      <c r="F52" s="116"/>
      <c r="G52" s="111"/>
      <c r="H52" s="116"/>
      <c r="I52" s="71"/>
      <c r="J52" s="71"/>
      <c r="K52" s="116"/>
      <c r="L52" s="116"/>
      <c r="M52" s="111"/>
      <c r="N52" s="116"/>
      <c r="O52" s="250"/>
      <c r="P52" s="250"/>
      <c r="Q52" s="250"/>
    </row>
    <row r="53" spans="2:17">
      <c r="B53" s="116"/>
      <c r="C53" s="71"/>
      <c r="D53" s="71"/>
      <c r="E53" s="116"/>
      <c r="F53" s="116"/>
      <c r="G53" s="111"/>
      <c r="H53" s="116"/>
      <c r="I53" s="71"/>
      <c r="J53" s="71"/>
      <c r="K53" s="116"/>
      <c r="L53" s="116"/>
      <c r="M53" s="111"/>
      <c r="N53" s="116"/>
      <c r="O53" s="250"/>
      <c r="P53" s="250"/>
      <c r="Q53" s="250"/>
    </row>
    <row r="54" spans="2:17">
      <c r="B54" s="116"/>
      <c r="C54" s="71"/>
      <c r="D54" s="71"/>
      <c r="E54" s="116"/>
      <c r="F54" s="116"/>
      <c r="G54" s="111"/>
      <c r="H54" s="116"/>
      <c r="I54" s="71"/>
      <c r="J54" s="71"/>
      <c r="K54" s="116"/>
      <c r="L54" s="116"/>
      <c r="M54" s="111"/>
      <c r="N54" s="116"/>
      <c r="O54" s="250"/>
      <c r="P54" s="250"/>
      <c r="Q54" s="250"/>
    </row>
    <row r="55" spans="2:17">
      <c r="B55" s="116"/>
      <c r="C55" s="71"/>
      <c r="D55" s="71"/>
      <c r="E55" s="116"/>
      <c r="F55" s="116"/>
      <c r="G55" s="111"/>
      <c r="H55" s="116"/>
      <c r="I55" s="71"/>
      <c r="J55" s="71"/>
      <c r="K55" s="116"/>
      <c r="L55" s="116"/>
      <c r="M55" s="111"/>
      <c r="N55" s="116"/>
      <c r="O55" s="250"/>
      <c r="P55" s="250"/>
      <c r="Q55" s="250"/>
    </row>
    <row r="56" spans="2:17">
      <c r="B56" s="116"/>
      <c r="C56" s="71"/>
      <c r="D56" s="71"/>
      <c r="E56" s="116"/>
      <c r="F56" s="116"/>
      <c r="G56" s="111"/>
      <c r="H56" s="116"/>
      <c r="I56" s="71"/>
      <c r="J56" s="71"/>
      <c r="K56" s="116"/>
      <c r="L56" s="116"/>
      <c r="M56" s="111"/>
      <c r="N56" s="116"/>
      <c r="O56" s="250"/>
      <c r="P56" s="250"/>
      <c r="Q56" s="250"/>
    </row>
    <row r="57" spans="2:17">
      <c r="B57" s="116"/>
      <c r="C57" s="71"/>
      <c r="D57" s="71"/>
      <c r="E57" s="116"/>
      <c r="F57" s="116"/>
      <c r="G57" s="111"/>
      <c r="H57" s="116"/>
      <c r="I57" s="71"/>
      <c r="J57" s="71"/>
      <c r="K57" s="116"/>
      <c r="L57" s="116"/>
      <c r="M57" s="111"/>
      <c r="N57" s="116"/>
      <c r="O57" s="250"/>
      <c r="P57" s="250"/>
      <c r="Q57" s="250"/>
    </row>
    <row r="58" spans="2:17">
      <c r="B58" s="116"/>
      <c r="C58" s="71"/>
      <c r="D58" s="71"/>
      <c r="E58" s="116"/>
      <c r="F58" s="116"/>
      <c r="G58" s="111"/>
      <c r="H58" s="116"/>
      <c r="I58" s="71"/>
      <c r="J58" s="71"/>
      <c r="K58" s="116"/>
      <c r="L58" s="116"/>
      <c r="M58" s="111"/>
      <c r="N58" s="116"/>
      <c r="O58" s="250"/>
      <c r="P58" s="250"/>
      <c r="Q58" s="250"/>
    </row>
    <row r="59" spans="2:17">
      <c r="B59" s="116"/>
      <c r="C59" s="71"/>
      <c r="D59" s="71"/>
      <c r="E59" s="116"/>
      <c r="F59" s="116"/>
      <c r="G59" s="111"/>
      <c r="H59" s="116"/>
      <c r="I59" s="71"/>
      <c r="J59" s="71"/>
      <c r="K59" s="116"/>
      <c r="L59" s="116"/>
      <c r="M59" s="111"/>
      <c r="N59" s="116"/>
      <c r="O59" s="250"/>
      <c r="P59" s="250"/>
      <c r="Q59" s="250"/>
    </row>
    <row r="60" spans="2:17">
      <c r="B60" s="116"/>
      <c r="C60" s="71"/>
      <c r="D60" s="71"/>
      <c r="E60" s="116"/>
      <c r="F60" s="116"/>
      <c r="G60" s="111"/>
      <c r="H60" s="116"/>
      <c r="I60" s="71"/>
      <c r="J60" s="71"/>
      <c r="K60" s="116"/>
      <c r="L60" s="116"/>
      <c r="M60" s="111"/>
      <c r="N60" s="116"/>
      <c r="O60" s="250"/>
      <c r="P60" s="250"/>
      <c r="Q60" s="250"/>
    </row>
    <row r="61" spans="2:17">
      <c r="B61" s="116"/>
      <c r="C61" s="71"/>
      <c r="D61" s="71"/>
      <c r="E61" s="116"/>
      <c r="F61" s="116"/>
      <c r="G61" s="111"/>
      <c r="H61" s="116"/>
      <c r="I61" s="71"/>
      <c r="J61" s="71"/>
      <c r="K61" s="116"/>
      <c r="L61" s="116"/>
      <c r="M61" s="111"/>
      <c r="N61" s="116"/>
      <c r="O61" s="250"/>
      <c r="P61" s="250"/>
      <c r="Q61" s="250"/>
    </row>
    <row r="62" spans="2:17">
      <c r="B62" s="116"/>
      <c r="C62" s="71"/>
      <c r="D62" s="71"/>
      <c r="E62" s="116"/>
      <c r="F62" s="116"/>
      <c r="G62" s="111"/>
      <c r="H62" s="116"/>
      <c r="I62" s="71"/>
      <c r="J62" s="71"/>
      <c r="K62" s="116"/>
      <c r="L62" s="116"/>
      <c r="M62" s="111"/>
      <c r="N62" s="116"/>
      <c r="O62" s="250"/>
      <c r="P62" s="250"/>
      <c r="Q62" s="250"/>
    </row>
    <row r="63" spans="2:17">
      <c r="B63" s="116"/>
      <c r="C63" s="71"/>
      <c r="D63" s="71"/>
      <c r="E63" s="116"/>
      <c r="F63" s="116"/>
      <c r="G63" s="111"/>
      <c r="H63" s="116"/>
      <c r="I63" s="71"/>
      <c r="J63" s="71"/>
      <c r="K63" s="116"/>
      <c r="L63" s="116"/>
      <c r="M63" s="111"/>
      <c r="N63" s="116"/>
      <c r="O63" s="250"/>
      <c r="P63" s="250"/>
      <c r="Q63" s="250"/>
    </row>
    <row r="64" spans="2:17">
      <c r="B64" s="116"/>
      <c r="C64" s="71"/>
      <c r="D64" s="71"/>
      <c r="E64" s="116"/>
      <c r="F64" s="116"/>
      <c r="G64" s="111"/>
      <c r="H64" s="116"/>
      <c r="I64" s="71"/>
      <c r="J64" s="71"/>
      <c r="K64" s="116"/>
      <c r="L64" s="116"/>
      <c r="M64" s="111"/>
      <c r="N64" s="116"/>
      <c r="O64" s="250"/>
      <c r="P64" s="250"/>
      <c r="Q64" s="250"/>
    </row>
    <row r="65" spans="2:17">
      <c r="B65" s="116"/>
      <c r="C65" s="71"/>
      <c r="D65" s="71"/>
      <c r="E65" s="116"/>
      <c r="F65" s="116"/>
      <c r="G65" s="111"/>
      <c r="H65" s="116"/>
      <c r="I65" s="71"/>
      <c r="J65" s="71"/>
      <c r="K65" s="116"/>
      <c r="L65" s="116"/>
      <c r="M65" s="111"/>
      <c r="N65" s="116"/>
      <c r="O65" s="250"/>
      <c r="P65" s="250"/>
      <c r="Q65" s="250"/>
    </row>
    <row r="66" spans="2:17">
      <c r="B66" s="116"/>
      <c r="C66" s="71"/>
      <c r="D66" s="71"/>
      <c r="E66" s="116"/>
      <c r="F66" s="116"/>
      <c r="G66" s="111"/>
      <c r="H66" s="116"/>
      <c r="I66" s="71"/>
      <c r="J66" s="71"/>
      <c r="K66" s="116"/>
      <c r="L66" s="116"/>
      <c r="M66" s="111"/>
      <c r="N66" s="116"/>
      <c r="O66" s="250"/>
      <c r="P66" s="250"/>
      <c r="Q66" s="250"/>
    </row>
    <row r="67" spans="2:17">
      <c r="B67" s="116"/>
      <c r="C67" s="71"/>
      <c r="D67" s="71"/>
      <c r="E67" s="116"/>
      <c r="F67" s="116"/>
      <c r="G67" s="111"/>
      <c r="H67" s="116"/>
      <c r="I67" s="71"/>
      <c r="J67" s="71"/>
      <c r="K67" s="116"/>
      <c r="L67" s="116"/>
      <c r="M67" s="111"/>
      <c r="N67" s="116"/>
      <c r="O67" s="250"/>
      <c r="P67" s="250"/>
      <c r="Q67" s="250"/>
    </row>
    <row r="68" spans="2:17">
      <c r="B68" s="116"/>
      <c r="C68" s="71"/>
      <c r="D68" s="71"/>
      <c r="E68" s="116"/>
      <c r="F68" s="116"/>
      <c r="G68" s="111"/>
      <c r="H68" s="116"/>
      <c r="I68" s="71"/>
      <c r="J68" s="71"/>
      <c r="K68" s="116"/>
      <c r="L68" s="116"/>
      <c r="M68" s="111"/>
      <c r="N68" s="116"/>
      <c r="O68" s="250"/>
      <c r="P68" s="250"/>
      <c r="Q68" s="250"/>
    </row>
    <row r="69" spans="2:17">
      <c r="B69" s="116"/>
      <c r="C69" s="71"/>
      <c r="D69" s="71"/>
      <c r="E69" s="116"/>
      <c r="F69" s="116"/>
      <c r="G69" s="111"/>
      <c r="H69" s="116"/>
      <c r="I69" s="71"/>
      <c r="J69" s="71"/>
      <c r="K69" s="116"/>
      <c r="L69" s="116"/>
      <c r="M69" s="111"/>
      <c r="N69" s="116"/>
      <c r="O69" s="250"/>
      <c r="P69" s="250"/>
      <c r="Q69" s="250"/>
    </row>
    <row r="70" spans="2:17">
      <c r="B70" s="116"/>
      <c r="C70" s="71"/>
      <c r="D70" s="71"/>
      <c r="E70" s="116"/>
      <c r="F70" s="116"/>
      <c r="G70" s="111"/>
      <c r="H70" s="116"/>
      <c r="I70" s="71"/>
      <c r="J70" s="71"/>
      <c r="K70" s="116"/>
      <c r="L70" s="116"/>
      <c r="M70" s="111"/>
      <c r="N70" s="116"/>
      <c r="O70" s="250"/>
      <c r="P70" s="250"/>
      <c r="Q70" s="250"/>
    </row>
    <row r="71" spans="2:17">
      <c r="B71" s="116"/>
      <c r="C71" s="71"/>
      <c r="D71" s="71"/>
      <c r="E71" s="116"/>
      <c r="F71" s="116"/>
      <c r="G71" s="111"/>
      <c r="H71" s="116"/>
      <c r="I71" s="71"/>
      <c r="J71" s="71"/>
      <c r="K71" s="116"/>
      <c r="L71" s="116"/>
      <c r="M71" s="111"/>
      <c r="N71" s="116"/>
      <c r="O71" s="250"/>
      <c r="P71" s="250"/>
      <c r="Q71" s="250"/>
    </row>
    <row r="72" spans="2:17">
      <c r="B72" s="116"/>
      <c r="C72" s="71"/>
      <c r="D72" s="71"/>
      <c r="E72" s="116"/>
      <c r="F72" s="116"/>
      <c r="G72" s="111"/>
      <c r="H72" s="116"/>
      <c r="I72" s="71"/>
      <c r="J72" s="71"/>
      <c r="K72" s="116"/>
      <c r="L72" s="116"/>
      <c r="M72" s="111"/>
      <c r="N72" s="116"/>
      <c r="O72" s="250"/>
      <c r="P72" s="250"/>
      <c r="Q72" s="250"/>
    </row>
    <row r="73" spans="2:17">
      <c r="B73" s="116"/>
      <c r="C73" s="71"/>
      <c r="D73" s="71"/>
      <c r="E73" s="116"/>
      <c r="F73" s="116"/>
      <c r="G73" s="111"/>
      <c r="H73" s="116"/>
      <c r="I73" s="71"/>
      <c r="J73" s="71"/>
      <c r="K73" s="116"/>
      <c r="L73" s="116"/>
      <c r="M73" s="111"/>
      <c r="N73" s="116"/>
      <c r="O73" s="250"/>
      <c r="P73" s="250"/>
      <c r="Q73" s="250"/>
    </row>
    <row r="74" spans="2:17">
      <c r="B74" s="116"/>
      <c r="C74" s="71"/>
      <c r="D74" s="71"/>
      <c r="E74" s="116"/>
      <c r="F74" s="116"/>
      <c r="G74" s="111"/>
      <c r="H74" s="116"/>
      <c r="I74" s="71"/>
      <c r="J74" s="71"/>
      <c r="K74" s="116"/>
      <c r="L74" s="116"/>
      <c r="M74" s="111"/>
      <c r="N74" s="116"/>
      <c r="O74" s="250"/>
      <c r="P74" s="250"/>
      <c r="Q74" s="250"/>
    </row>
    <row r="75" spans="2:17">
      <c r="B75" s="116"/>
      <c r="C75" s="71"/>
      <c r="D75" s="71"/>
      <c r="E75" s="116"/>
      <c r="F75" s="116"/>
      <c r="G75" s="111"/>
      <c r="H75" s="116"/>
      <c r="I75" s="71"/>
      <c r="J75" s="71"/>
      <c r="K75" s="116"/>
      <c r="L75" s="116"/>
      <c r="M75" s="111"/>
      <c r="N75" s="116"/>
      <c r="O75" s="250"/>
      <c r="P75" s="250"/>
      <c r="Q75" s="250"/>
    </row>
    <row r="76" spans="2:17">
      <c r="B76" s="116"/>
      <c r="C76" s="71"/>
      <c r="D76" s="71"/>
      <c r="E76" s="116"/>
      <c r="F76" s="116"/>
      <c r="G76" s="111"/>
      <c r="H76" s="116"/>
      <c r="I76" s="71"/>
      <c r="J76" s="71"/>
      <c r="K76" s="116"/>
      <c r="L76" s="116"/>
      <c r="M76" s="111"/>
      <c r="N76" s="116"/>
      <c r="O76" s="250"/>
      <c r="P76" s="250"/>
      <c r="Q76" s="250"/>
    </row>
    <row r="77" spans="2:17">
      <c r="B77" s="116"/>
      <c r="C77" s="71"/>
      <c r="D77" s="71"/>
      <c r="E77" s="116"/>
      <c r="F77" s="116"/>
      <c r="G77" s="111"/>
      <c r="H77" s="116"/>
      <c r="I77" s="71"/>
      <c r="J77" s="71"/>
      <c r="K77" s="116"/>
      <c r="L77" s="116"/>
      <c r="M77" s="111"/>
      <c r="N77" s="116"/>
      <c r="O77" s="250"/>
      <c r="P77" s="250"/>
      <c r="Q77" s="250"/>
    </row>
    <row r="78" spans="2:17">
      <c r="B78" s="116"/>
      <c r="C78" s="71"/>
      <c r="D78" s="71"/>
      <c r="E78" s="116"/>
      <c r="F78" s="116"/>
      <c r="G78" s="111"/>
      <c r="H78" s="116"/>
      <c r="I78" s="71"/>
      <c r="J78" s="71"/>
      <c r="K78" s="116"/>
      <c r="L78" s="116"/>
      <c r="M78" s="111"/>
      <c r="N78" s="116"/>
      <c r="O78" s="250"/>
      <c r="P78" s="250"/>
      <c r="Q78" s="250"/>
    </row>
    <row r="79" spans="2:17">
      <c r="B79" s="116"/>
      <c r="C79" s="71"/>
      <c r="D79" s="71"/>
      <c r="E79" s="116"/>
      <c r="F79" s="116"/>
      <c r="G79" s="111"/>
      <c r="H79" s="116"/>
      <c r="I79" s="71"/>
      <c r="J79" s="71"/>
      <c r="K79" s="116"/>
      <c r="L79" s="116"/>
      <c r="M79" s="111"/>
      <c r="N79" s="116"/>
      <c r="O79" s="250"/>
      <c r="P79" s="250"/>
      <c r="Q79" s="250"/>
    </row>
    <row r="80" spans="2:17">
      <c r="B80" s="116"/>
      <c r="C80" s="71"/>
      <c r="D80" s="71"/>
      <c r="E80" s="116"/>
      <c r="F80" s="116"/>
      <c r="G80" s="111"/>
      <c r="H80" s="116"/>
      <c r="I80" s="71"/>
      <c r="J80" s="71"/>
      <c r="K80" s="116"/>
      <c r="L80" s="116"/>
      <c r="M80" s="111"/>
      <c r="N80" s="116"/>
      <c r="O80" s="250"/>
      <c r="P80" s="250"/>
      <c r="Q80" s="250"/>
    </row>
    <row r="81" spans="2:17">
      <c r="B81" s="116"/>
      <c r="C81" s="71"/>
      <c r="D81" s="71"/>
      <c r="E81" s="116"/>
      <c r="F81" s="116"/>
      <c r="G81" s="111"/>
      <c r="H81" s="116"/>
      <c r="I81" s="71"/>
      <c r="J81" s="71"/>
      <c r="K81" s="116"/>
      <c r="L81" s="116"/>
      <c r="M81" s="111"/>
      <c r="N81" s="116"/>
      <c r="O81" s="250"/>
      <c r="P81" s="250"/>
      <c r="Q81" s="250"/>
    </row>
    <row r="82" spans="2:17">
      <c r="B82" s="116"/>
      <c r="C82" s="71"/>
      <c r="D82" s="71"/>
      <c r="E82" s="116"/>
      <c r="F82" s="116"/>
      <c r="G82" s="111"/>
      <c r="H82" s="116"/>
      <c r="I82" s="71"/>
      <c r="J82" s="71"/>
      <c r="K82" s="116"/>
      <c r="L82" s="116"/>
      <c r="M82" s="111"/>
      <c r="N82" s="116"/>
      <c r="O82" s="250"/>
      <c r="P82" s="250"/>
      <c r="Q82" s="250"/>
    </row>
    <row r="83" spans="2:17">
      <c r="B83" s="116"/>
      <c r="C83" s="71"/>
      <c r="D83" s="71"/>
      <c r="E83" s="116"/>
      <c r="F83" s="116"/>
      <c r="G83" s="111"/>
      <c r="H83" s="116"/>
      <c r="I83" s="71"/>
      <c r="J83" s="71"/>
      <c r="K83" s="116"/>
      <c r="L83" s="116"/>
      <c r="M83" s="111"/>
      <c r="N83" s="116"/>
      <c r="O83" s="250"/>
      <c r="P83" s="250"/>
      <c r="Q83" s="250"/>
    </row>
    <row r="84" spans="2:17">
      <c r="B84" s="116"/>
      <c r="C84" s="71"/>
      <c r="D84" s="71"/>
      <c r="E84" s="116"/>
      <c r="F84" s="116"/>
      <c r="G84" s="111"/>
      <c r="H84" s="116"/>
      <c r="I84" s="71"/>
      <c r="J84" s="71"/>
      <c r="K84" s="116"/>
      <c r="L84" s="116"/>
      <c r="M84" s="111"/>
      <c r="N84" s="116"/>
      <c r="O84" s="250"/>
      <c r="P84" s="250"/>
      <c r="Q84" s="250"/>
    </row>
    <row r="85" spans="2:17">
      <c r="B85" s="116"/>
      <c r="C85" s="71"/>
      <c r="D85" s="71"/>
      <c r="E85" s="116"/>
      <c r="F85" s="116"/>
      <c r="G85" s="111"/>
      <c r="H85" s="116"/>
      <c r="I85" s="71"/>
      <c r="J85" s="71"/>
      <c r="K85" s="116"/>
      <c r="L85" s="116"/>
      <c r="M85" s="111"/>
      <c r="N85" s="116"/>
      <c r="O85" s="250"/>
      <c r="P85" s="250"/>
      <c r="Q85" s="250"/>
    </row>
    <row r="86" spans="2:17">
      <c r="B86" s="116"/>
      <c r="C86" s="71"/>
      <c r="D86" s="71"/>
      <c r="E86" s="116"/>
      <c r="F86" s="116"/>
      <c r="G86" s="111"/>
      <c r="H86" s="116"/>
      <c r="I86" s="71"/>
      <c r="J86" s="71"/>
      <c r="K86" s="116"/>
      <c r="L86" s="116"/>
      <c r="M86" s="111"/>
      <c r="N86" s="116"/>
      <c r="O86" s="250"/>
      <c r="P86" s="250"/>
      <c r="Q86" s="250"/>
    </row>
    <row r="87" spans="2:17">
      <c r="B87" s="116"/>
      <c r="C87" s="71"/>
      <c r="D87" s="71"/>
      <c r="E87" s="116"/>
      <c r="F87" s="116"/>
      <c r="G87" s="111"/>
      <c r="H87" s="116"/>
      <c r="I87" s="71"/>
      <c r="J87" s="71"/>
      <c r="K87" s="116"/>
      <c r="L87" s="116"/>
      <c r="M87" s="111"/>
      <c r="N87" s="116"/>
      <c r="O87" s="250"/>
      <c r="P87" s="250"/>
      <c r="Q87" s="250"/>
    </row>
    <row r="88" spans="2:17">
      <c r="B88" s="116"/>
      <c r="C88" s="71"/>
      <c r="D88" s="71"/>
      <c r="E88" s="116"/>
      <c r="F88" s="116"/>
      <c r="G88" s="111"/>
      <c r="H88" s="116"/>
      <c r="I88" s="71"/>
      <c r="J88" s="71"/>
      <c r="K88" s="116"/>
      <c r="L88" s="116"/>
      <c r="M88" s="111"/>
      <c r="N88" s="116"/>
      <c r="O88" s="250"/>
      <c r="P88" s="250"/>
      <c r="Q88" s="250"/>
    </row>
    <row r="89" spans="2:17">
      <c r="B89" s="116"/>
      <c r="C89" s="71"/>
      <c r="D89" s="71"/>
      <c r="E89" s="116"/>
      <c r="F89" s="116"/>
      <c r="G89" s="111"/>
      <c r="H89" s="116"/>
      <c r="I89" s="71"/>
      <c r="J89" s="71"/>
      <c r="K89" s="116"/>
      <c r="L89" s="116"/>
      <c r="M89" s="111"/>
      <c r="N89" s="116"/>
      <c r="O89" s="250"/>
      <c r="P89" s="250"/>
      <c r="Q89" s="250"/>
    </row>
    <row r="90" spans="2:17">
      <c r="B90" s="116"/>
      <c r="C90" s="71"/>
      <c r="D90" s="71"/>
      <c r="E90" s="116"/>
      <c r="F90" s="116"/>
      <c r="G90" s="111"/>
      <c r="H90" s="116"/>
      <c r="I90" s="71"/>
      <c r="J90" s="71"/>
      <c r="K90" s="116"/>
      <c r="L90" s="116"/>
      <c r="M90" s="111"/>
      <c r="N90" s="116"/>
      <c r="O90" s="250"/>
      <c r="P90" s="250"/>
      <c r="Q90" s="250"/>
    </row>
    <row r="91" spans="2:17">
      <c r="B91" s="116"/>
      <c r="C91" s="71"/>
      <c r="D91" s="71"/>
      <c r="E91" s="116"/>
      <c r="F91" s="116"/>
      <c r="G91" s="111"/>
      <c r="H91" s="116"/>
      <c r="I91" s="71"/>
      <c r="J91" s="71"/>
      <c r="K91" s="116"/>
      <c r="L91" s="116"/>
      <c r="M91" s="111"/>
      <c r="N91" s="116"/>
      <c r="O91" s="250"/>
      <c r="P91" s="250"/>
      <c r="Q91" s="250"/>
    </row>
    <row r="92" spans="2:17">
      <c r="B92" s="116"/>
      <c r="C92" s="71"/>
      <c r="D92" s="71"/>
      <c r="E92" s="116"/>
      <c r="F92" s="116"/>
      <c r="G92" s="111"/>
      <c r="H92" s="116"/>
      <c r="I92" s="71"/>
      <c r="J92" s="71"/>
      <c r="K92" s="116"/>
      <c r="L92" s="116"/>
      <c r="M92" s="111"/>
      <c r="N92" s="116"/>
      <c r="O92" s="250"/>
      <c r="P92" s="250"/>
      <c r="Q92" s="250"/>
    </row>
    <row r="93" spans="2:17">
      <c r="B93" s="116"/>
      <c r="C93" s="71"/>
      <c r="D93" s="71"/>
      <c r="E93" s="116"/>
      <c r="F93" s="116"/>
      <c r="G93" s="111"/>
      <c r="H93" s="116"/>
      <c r="I93" s="71"/>
      <c r="J93" s="71"/>
      <c r="K93" s="116"/>
      <c r="L93" s="116"/>
      <c r="M93" s="111"/>
      <c r="N93" s="116"/>
      <c r="O93" s="250"/>
      <c r="P93" s="250"/>
      <c r="Q93" s="250"/>
    </row>
    <row r="94" spans="2:17">
      <c r="B94" s="116"/>
      <c r="C94" s="71"/>
      <c r="D94" s="71"/>
      <c r="E94" s="116"/>
      <c r="F94" s="116"/>
      <c r="G94" s="111"/>
      <c r="H94" s="116"/>
      <c r="I94" s="71"/>
      <c r="J94" s="71"/>
      <c r="K94" s="116"/>
      <c r="L94" s="116"/>
      <c r="M94" s="111"/>
      <c r="N94" s="116"/>
      <c r="O94" s="250"/>
      <c r="P94" s="250"/>
      <c r="Q94" s="250"/>
    </row>
    <row r="95" spans="2:17">
      <c r="B95" s="116"/>
      <c r="C95" s="71"/>
      <c r="D95" s="71"/>
      <c r="E95" s="116"/>
      <c r="F95" s="116"/>
      <c r="G95" s="111"/>
      <c r="H95" s="116"/>
      <c r="I95" s="71"/>
      <c r="J95" s="71"/>
      <c r="K95" s="116"/>
      <c r="L95" s="116"/>
      <c r="M95" s="111"/>
      <c r="N95" s="116"/>
      <c r="O95" s="250"/>
      <c r="P95" s="250"/>
      <c r="Q95" s="250"/>
    </row>
    <row r="96" spans="2:17">
      <c r="B96" s="116"/>
      <c r="C96" s="71"/>
      <c r="D96" s="71"/>
      <c r="E96" s="116"/>
      <c r="F96" s="116"/>
      <c r="G96" s="111"/>
      <c r="H96" s="116"/>
      <c r="I96" s="71"/>
      <c r="J96" s="71"/>
      <c r="K96" s="116"/>
      <c r="L96" s="116"/>
      <c r="M96" s="111"/>
      <c r="N96" s="116"/>
      <c r="O96" s="250"/>
      <c r="P96" s="250"/>
      <c r="Q96" s="250"/>
    </row>
    <row r="97" spans="2:17">
      <c r="B97" s="116"/>
      <c r="C97" s="71"/>
      <c r="D97" s="71"/>
      <c r="E97" s="116"/>
      <c r="F97" s="116"/>
      <c r="G97" s="111"/>
      <c r="H97" s="116"/>
      <c r="I97" s="71"/>
      <c r="J97" s="71"/>
      <c r="K97" s="116"/>
      <c r="L97" s="116"/>
      <c r="M97" s="111"/>
      <c r="N97" s="116"/>
      <c r="O97" s="250"/>
      <c r="P97" s="250"/>
      <c r="Q97" s="250"/>
    </row>
    <row r="98" spans="2:17">
      <c r="B98" s="116"/>
      <c r="C98" s="71"/>
      <c r="D98" s="71"/>
      <c r="E98" s="116"/>
      <c r="F98" s="116"/>
      <c r="G98" s="111"/>
      <c r="H98" s="116"/>
      <c r="I98" s="71"/>
      <c r="J98" s="71"/>
      <c r="K98" s="116"/>
      <c r="L98" s="116"/>
      <c r="M98" s="111"/>
      <c r="N98" s="116"/>
      <c r="O98" s="250"/>
      <c r="P98" s="250"/>
      <c r="Q98" s="250"/>
    </row>
    <row r="99" spans="2:17">
      <c r="B99" s="116"/>
      <c r="C99" s="71"/>
      <c r="D99" s="71"/>
      <c r="E99" s="116"/>
      <c r="F99" s="116"/>
      <c r="G99" s="111"/>
      <c r="H99" s="116"/>
      <c r="I99" s="71"/>
      <c r="J99" s="71"/>
      <c r="K99" s="116"/>
      <c r="L99" s="116"/>
      <c r="M99" s="111"/>
      <c r="N99" s="116"/>
      <c r="O99" s="250"/>
      <c r="P99" s="250"/>
      <c r="Q99" s="250"/>
    </row>
    <row r="100" spans="2:17">
      <c r="B100" s="116"/>
      <c r="C100" s="71"/>
      <c r="D100" s="71"/>
      <c r="E100" s="116"/>
      <c r="F100" s="116"/>
      <c r="G100" s="111"/>
      <c r="H100" s="116"/>
      <c r="I100" s="71"/>
      <c r="J100" s="71"/>
      <c r="K100" s="116"/>
      <c r="L100" s="116"/>
      <c r="M100" s="111"/>
      <c r="N100" s="116"/>
      <c r="O100" s="250"/>
      <c r="P100" s="250"/>
      <c r="Q100" s="250"/>
    </row>
    <row r="101" spans="2:17">
      <c r="B101" s="116"/>
      <c r="C101" s="71"/>
      <c r="D101" s="71"/>
      <c r="E101" s="116"/>
      <c r="F101" s="116"/>
      <c r="G101" s="111"/>
      <c r="H101" s="116"/>
      <c r="I101" s="71"/>
      <c r="J101" s="71"/>
      <c r="K101" s="116"/>
      <c r="L101" s="116"/>
      <c r="M101" s="111"/>
      <c r="N101" s="116"/>
      <c r="O101" s="250"/>
      <c r="P101" s="250"/>
      <c r="Q101" s="250"/>
    </row>
    <row r="102" spans="2:17">
      <c r="B102" s="116"/>
      <c r="C102" s="71"/>
      <c r="D102" s="71"/>
      <c r="E102" s="116"/>
      <c r="F102" s="116"/>
      <c r="G102" s="111"/>
      <c r="H102" s="116"/>
      <c r="I102" s="71"/>
      <c r="J102" s="71"/>
      <c r="K102" s="116"/>
      <c r="L102" s="116"/>
      <c r="M102" s="111"/>
      <c r="N102" s="116"/>
      <c r="O102" s="250"/>
      <c r="P102" s="250"/>
      <c r="Q102" s="250"/>
    </row>
    <row r="103" spans="2:17">
      <c r="B103" s="116"/>
      <c r="C103" s="71"/>
      <c r="D103" s="71"/>
      <c r="E103" s="116"/>
      <c r="F103" s="116"/>
      <c r="G103" s="111"/>
      <c r="H103" s="116"/>
      <c r="I103" s="71"/>
      <c r="J103" s="71"/>
      <c r="K103" s="116"/>
      <c r="L103" s="116"/>
      <c r="M103" s="111"/>
      <c r="N103" s="116"/>
      <c r="O103" s="250"/>
      <c r="P103" s="250"/>
      <c r="Q103" s="250"/>
    </row>
    <row r="104" spans="2:17">
      <c r="B104" s="116"/>
      <c r="C104" s="71"/>
      <c r="D104" s="71"/>
      <c r="E104" s="116"/>
      <c r="F104" s="116"/>
      <c r="G104" s="111"/>
      <c r="H104" s="116"/>
      <c r="I104" s="71"/>
      <c r="J104" s="71"/>
      <c r="K104" s="116"/>
      <c r="L104" s="116"/>
      <c r="M104" s="111"/>
      <c r="N104" s="116"/>
      <c r="O104" s="250"/>
      <c r="P104" s="250"/>
      <c r="Q104" s="250"/>
    </row>
    <row r="105" spans="2:17">
      <c r="B105" s="116"/>
      <c r="C105" s="71"/>
      <c r="D105" s="71"/>
      <c r="E105" s="116"/>
      <c r="F105" s="116"/>
      <c r="G105" s="111"/>
      <c r="H105" s="116"/>
      <c r="I105" s="71"/>
      <c r="J105" s="71"/>
      <c r="K105" s="116"/>
      <c r="L105" s="116"/>
      <c r="M105" s="111"/>
      <c r="N105" s="116"/>
      <c r="O105" s="250"/>
      <c r="P105" s="250"/>
      <c r="Q105" s="250"/>
    </row>
    <row r="106" spans="2:17">
      <c r="B106" s="116"/>
      <c r="C106" s="71"/>
      <c r="D106" s="71"/>
      <c r="E106" s="116"/>
      <c r="F106" s="116"/>
      <c r="G106" s="111"/>
      <c r="H106" s="116"/>
      <c r="I106" s="71"/>
      <c r="J106" s="71"/>
      <c r="K106" s="116"/>
      <c r="L106" s="116"/>
      <c r="M106" s="111"/>
      <c r="N106" s="116"/>
      <c r="O106" s="250"/>
      <c r="P106" s="250"/>
      <c r="Q106" s="250"/>
    </row>
    <row r="107" spans="2:17">
      <c r="B107" s="116"/>
      <c r="C107" s="71"/>
      <c r="D107" s="71"/>
      <c r="E107" s="116"/>
      <c r="F107" s="116"/>
      <c r="G107" s="111"/>
      <c r="H107" s="116"/>
      <c r="I107" s="71"/>
      <c r="J107" s="71"/>
      <c r="K107" s="116"/>
      <c r="L107" s="116"/>
      <c r="M107" s="111"/>
      <c r="N107" s="116"/>
      <c r="O107" s="250"/>
      <c r="P107" s="250"/>
      <c r="Q107" s="250"/>
    </row>
    <row r="108" spans="2:17">
      <c r="B108" s="116"/>
      <c r="C108" s="71"/>
      <c r="D108" s="71"/>
      <c r="E108" s="116"/>
      <c r="F108" s="116"/>
      <c r="G108" s="111"/>
      <c r="H108" s="116"/>
      <c r="I108" s="71"/>
      <c r="J108" s="71"/>
      <c r="K108" s="116"/>
      <c r="L108" s="116"/>
      <c r="M108" s="111"/>
      <c r="N108" s="116"/>
      <c r="O108" s="250"/>
      <c r="P108" s="250"/>
      <c r="Q108" s="250"/>
    </row>
    <row r="109" spans="2:17">
      <c r="B109" s="116"/>
      <c r="C109" s="71"/>
      <c r="D109" s="71"/>
      <c r="E109" s="116"/>
      <c r="F109" s="116"/>
      <c r="G109" s="111"/>
      <c r="H109" s="116"/>
      <c r="I109" s="71"/>
      <c r="J109" s="71"/>
      <c r="K109" s="116"/>
      <c r="L109" s="116"/>
      <c r="M109" s="111"/>
      <c r="N109" s="116"/>
      <c r="O109" s="250"/>
      <c r="P109" s="250"/>
      <c r="Q109" s="250"/>
    </row>
    <row r="110" spans="2:17">
      <c r="B110" s="116"/>
      <c r="C110" s="71"/>
      <c r="D110" s="71"/>
      <c r="E110" s="116"/>
      <c r="F110" s="116"/>
      <c r="G110" s="111"/>
      <c r="H110" s="116"/>
      <c r="I110" s="71"/>
      <c r="J110" s="71"/>
      <c r="K110" s="116"/>
      <c r="L110" s="116"/>
      <c r="M110" s="111"/>
      <c r="N110" s="116"/>
      <c r="O110" s="250"/>
      <c r="P110" s="250"/>
      <c r="Q110" s="250"/>
    </row>
    <row r="111" spans="2:17">
      <c r="B111" s="116"/>
      <c r="C111" s="71"/>
      <c r="D111" s="71"/>
      <c r="E111" s="116"/>
      <c r="F111" s="116"/>
      <c r="G111" s="111"/>
      <c r="H111" s="116"/>
      <c r="I111" s="71"/>
      <c r="J111" s="71"/>
      <c r="K111" s="116"/>
      <c r="L111" s="116"/>
      <c r="M111" s="111"/>
      <c r="N111" s="116"/>
      <c r="O111" s="250"/>
      <c r="P111" s="250"/>
      <c r="Q111" s="250"/>
    </row>
    <row r="112" spans="2:17">
      <c r="B112" s="116"/>
      <c r="C112" s="71"/>
      <c r="D112" s="71"/>
      <c r="E112" s="116"/>
      <c r="F112" s="116"/>
      <c r="G112" s="111"/>
      <c r="H112" s="116"/>
      <c r="I112" s="71"/>
      <c r="J112" s="71"/>
      <c r="K112" s="116"/>
      <c r="L112" s="116"/>
      <c r="M112" s="111"/>
      <c r="N112" s="116"/>
      <c r="O112" s="250"/>
      <c r="P112" s="250"/>
      <c r="Q112" s="250"/>
    </row>
    <row r="113" spans="2:17">
      <c r="B113" s="116"/>
      <c r="C113" s="71"/>
      <c r="D113" s="71"/>
      <c r="E113" s="116"/>
      <c r="F113" s="116"/>
      <c r="G113" s="111"/>
      <c r="H113" s="116"/>
      <c r="I113" s="71"/>
      <c r="J113" s="71"/>
      <c r="K113" s="116"/>
      <c r="L113" s="116"/>
      <c r="M113" s="111"/>
      <c r="N113" s="116"/>
      <c r="O113" s="250"/>
      <c r="P113" s="250"/>
      <c r="Q113" s="250"/>
    </row>
    <row r="114" spans="2:17">
      <c r="B114" s="116"/>
      <c r="C114" s="71"/>
      <c r="D114" s="71"/>
      <c r="E114" s="116"/>
      <c r="F114" s="116"/>
      <c r="G114" s="111"/>
      <c r="H114" s="116"/>
      <c r="I114" s="71"/>
      <c r="J114" s="71"/>
      <c r="K114" s="116"/>
      <c r="L114" s="116"/>
      <c r="M114" s="111"/>
      <c r="N114" s="116"/>
      <c r="O114" s="250"/>
      <c r="P114" s="250"/>
      <c r="Q114" s="250"/>
    </row>
    <row r="115" spans="2:17">
      <c r="B115" s="116"/>
      <c r="C115" s="71"/>
      <c r="D115" s="71"/>
      <c r="E115" s="116"/>
      <c r="F115" s="116"/>
      <c r="G115" s="111"/>
      <c r="H115" s="116"/>
      <c r="I115" s="71"/>
      <c r="J115" s="71"/>
      <c r="K115" s="116"/>
      <c r="L115" s="116"/>
      <c r="M115" s="111"/>
      <c r="N115" s="116"/>
      <c r="O115" s="250"/>
      <c r="P115" s="250"/>
      <c r="Q115" s="250"/>
    </row>
    <row r="116" spans="2:17">
      <c r="B116" s="116"/>
      <c r="C116" s="71"/>
      <c r="D116" s="71"/>
      <c r="E116" s="116"/>
      <c r="F116" s="116"/>
      <c r="G116" s="111"/>
      <c r="H116" s="116"/>
      <c r="I116" s="71"/>
      <c r="J116" s="71"/>
      <c r="K116" s="116"/>
      <c r="L116" s="116"/>
      <c r="M116" s="111"/>
      <c r="N116" s="116"/>
      <c r="O116" s="250"/>
      <c r="P116" s="250"/>
      <c r="Q116" s="250"/>
    </row>
    <row r="117" spans="2:17">
      <c r="B117" s="116"/>
      <c r="C117" s="71"/>
      <c r="D117" s="71"/>
      <c r="E117" s="116"/>
      <c r="F117" s="116"/>
      <c r="G117" s="111"/>
      <c r="H117" s="116"/>
      <c r="I117" s="71"/>
      <c r="J117" s="71"/>
      <c r="K117" s="116"/>
      <c r="L117" s="116"/>
      <c r="M117" s="111"/>
      <c r="N117" s="116"/>
      <c r="O117" s="250"/>
      <c r="P117" s="250"/>
      <c r="Q117" s="250"/>
    </row>
    <row r="118" spans="2:17">
      <c r="B118" s="116"/>
      <c r="C118" s="71"/>
      <c r="D118" s="71"/>
      <c r="E118" s="116"/>
      <c r="F118" s="116"/>
      <c r="G118" s="111"/>
      <c r="H118" s="116"/>
      <c r="I118" s="71"/>
      <c r="J118" s="71"/>
      <c r="K118" s="116"/>
      <c r="L118" s="116"/>
      <c r="M118" s="111"/>
      <c r="N118" s="116"/>
      <c r="O118" s="250"/>
      <c r="P118" s="250"/>
      <c r="Q118" s="250"/>
    </row>
    <row r="119" spans="2:17">
      <c r="B119" s="116"/>
      <c r="C119" s="71"/>
      <c r="D119" s="71"/>
      <c r="E119" s="116"/>
      <c r="F119" s="116"/>
      <c r="G119" s="111"/>
      <c r="H119" s="116"/>
      <c r="I119" s="71"/>
      <c r="J119" s="71"/>
      <c r="K119" s="116"/>
      <c r="L119" s="116"/>
      <c r="M119" s="111"/>
      <c r="N119" s="116"/>
      <c r="O119" s="250"/>
      <c r="P119" s="250"/>
      <c r="Q119" s="250"/>
    </row>
    <row r="120" spans="2:17">
      <c r="B120" s="116"/>
      <c r="C120" s="71"/>
      <c r="D120" s="71"/>
      <c r="E120" s="116"/>
      <c r="F120" s="116"/>
      <c r="G120" s="111"/>
      <c r="H120" s="116"/>
      <c r="I120" s="71"/>
      <c r="J120" s="71"/>
      <c r="K120" s="116"/>
      <c r="L120" s="116"/>
      <c r="M120" s="111"/>
      <c r="N120" s="116"/>
      <c r="O120" s="250"/>
      <c r="P120" s="250"/>
      <c r="Q120" s="250"/>
    </row>
    <row r="121" spans="2:17">
      <c r="B121" s="116"/>
      <c r="C121" s="71"/>
      <c r="D121" s="71"/>
      <c r="E121" s="116"/>
      <c r="F121" s="116"/>
      <c r="G121" s="111"/>
      <c r="H121" s="116"/>
      <c r="I121" s="71"/>
      <c r="J121" s="71"/>
      <c r="K121" s="116"/>
      <c r="L121" s="116"/>
      <c r="M121" s="111"/>
      <c r="N121" s="116"/>
      <c r="O121" s="250"/>
      <c r="P121" s="250"/>
      <c r="Q121" s="250"/>
    </row>
    <row r="122" spans="2:17">
      <c r="B122" s="116"/>
      <c r="C122" s="71"/>
      <c r="D122" s="71"/>
      <c r="E122" s="116"/>
      <c r="F122" s="116"/>
      <c r="G122" s="111"/>
      <c r="H122" s="116"/>
      <c r="I122" s="71"/>
      <c r="J122" s="71"/>
      <c r="K122" s="116"/>
      <c r="L122" s="116"/>
      <c r="M122" s="111"/>
      <c r="N122" s="116"/>
      <c r="O122" s="250"/>
      <c r="P122" s="250"/>
      <c r="Q122" s="250"/>
    </row>
    <row r="123" spans="2:17">
      <c r="B123" s="116"/>
      <c r="C123" s="71"/>
      <c r="D123" s="71"/>
      <c r="E123" s="116"/>
      <c r="F123" s="116"/>
      <c r="G123" s="111"/>
      <c r="H123" s="116"/>
      <c r="I123" s="71"/>
      <c r="J123" s="71"/>
      <c r="K123" s="116"/>
      <c r="L123" s="116"/>
      <c r="M123" s="111"/>
      <c r="N123" s="116"/>
      <c r="O123" s="250"/>
      <c r="P123" s="250"/>
      <c r="Q123" s="250"/>
    </row>
    <row r="124" spans="2:17">
      <c r="B124" s="116"/>
      <c r="C124" s="71"/>
      <c r="D124" s="71"/>
      <c r="E124" s="116"/>
      <c r="F124" s="116"/>
      <c r="G124" s="111"/>
      <c r="H124" s="116"/>
      <c r="I124" s="71"/>
      <c r="J124" s="71"/>
      <c r="K124" s="116"/>
      <c r="L124" s="116"/>
      <c r="M124" s="111"/>
      <c r="N124" s="116"/>
      <c r="O124" s="250"/>
      <c r="P124" s="250"/>
      <c r="Q124" s="250"/>
    </row>
    <row r="125" spans="2:17">
      <c r="B125" s="116"/>
      <c r="C125" s="71"/>
      <c r="D125" s="71"/>
      <c r="E125" s="116"/>
      <c r="F125" s="116"/>
      <c r="G125" s="111"/>
      <c r="H125" s="116"/>
      <c r="I125" s="71"/>
      <c r="J125" s="71"/>
      <c r="K125" s="116"/>
      <c r="L125" s="116"/>
      <c r="M125" s="111"/>
      <c r="N125" s="116"/>
      <c r="O125" s="250"/>
      <c r="P125" s="250"/>
      <c r="Q125" s="250"/>
    </row>
    <row r="126" spans="2:17">
      <c r="B126" s="116"/>
      <c r="C126" s="71"/>
      <c r="D126" s="71"/>
      <c r="E126" s="116"/>
      <c r="F126" s="116"/>
      <c r="G126" s="111"/>
      <c r="H126" s="116"/>
      <c r="I126" s="71"/>
      <c r="J126" s="71"/>
      <c r="K126" s="116"/>
      <c r="L126" s="116"/>
      <c r="M126" s="111"/>
      <c r="N126" s="116"/>
      <c r="O126" s="250"/>
      <c r="P126" s="250"/>
      <c r="Q126" s="250"/>
    </row>
    <row r="127" spans="2:17">
      <c r="B127" s="116"/>
      <c r="C127" s="71"/>
      <c r="D127" s="71"/>
      <c r="E127" s="116"/>
      <c r="F127" s="116"/>
      <c r="G127" s="111"/>
      <c r="H127" s="116"/>
      <c r="I127" s="71"/>
      <c r="J127" s="71"/>
      <c r="K127" s="116"/>
      <c r="L127" s="116"/>
      <c r="M127" s="111"/>
      <c r="N127" s="116"/>
      <c r="O127" s="250"/>
      <c r="P127" s="250"/>
      <c r="Q127" s="250"/>
    </row>
    <row r="128" spans="2:17">
      <c r="B128" s="116"/>
      <c r="C128" s="71"/>
      <c r="D128" s="71"/>
      <c r="E128" s="116"/>
      <c r="F128" s="116"/>
      <c r="G128" s="111"/>
      <c r="H128" s="116"/>
      <c r="I128" s="71"/>
      <c r="J128" s="71"/>
      <c r="K128" s="116"/>
      <c r="L128" s="116"/>
      <c r="M128" s="111"/>
      <c r="N128" s="116"/>
      <c r="O128" s="250"/>
      <c r="P128" s="250"/>
      <c r="Q128" s="250"/>
    </row>
    <row r="129" spans="2:17">
      <c r="B129" s="116"/>
      <c r="C129" s="71"/>
      <c r="D129" s="71"/>
      <c r="E129" s="116"/>
      <c r="F129" s="116"/>
      <c r="G129" s="111"/>
      <c r="H129" s="116"/>
      <c r="I129" s="71"/>
      <c r="J129" s="71"/>
      <c r="K129" s="116"/>
      <c r="L129" s="116"/>
      <c r="M129" s="111"/>
      <c r="N129" s="116"/>
      <c r="O129" s="250"/>
      <c r="P129" s="250"/>
      <c r="Q129" s="250"/>
    </row>
    <row r="130" spans="2:17">
      <c r="B130" s="116"/>
      <c r="C130" s="71"/>
      <c r="D130" s="71"/>
      <c r="E130" s="116"/>
      <c r="F130" s="116"/>
      <c r="G130" s="111"/>
      <c r="H130" s="116"/>
      <c r="I130" s="71"/>
      <c r="J130" s="71"/>
      <c r="K130" s="116"/>
      <c r="L130" s="116"/>
      <c r="M130" s="111"/>
      <c r="N130" s="116"/>
      <c r="O130" s="250"/>
      <c r="P130" s="250"/>
      <c r="Q130" s="250"/>
    </row>
    <row r="131" spans="2:17">
      <c r="B131" s="116"/>
      <c r="C131" s="71"/>
      <c r="D131" s="71"/>
      <c r="E131" s="116"/>
      <c r="F131" s="116"/>
      <c r="G131" s="111"/>
      <c r="H131" s="116"/>
      <c r="I131" s="71"/>
      <c r="J131" s="71"/>
      <c r="K131" s="116"/>
      <c r="L131" s="116"/>
      <c r="M131" s="111"/>
      <c r="N131" s="116"/>
      <c r="O131" s="250"/>
      <c r="P131" s="250"/>
      <c r="Q131" s="250"/>
    </row>
    <row r="132" spans="2:17">
      <c r="B132" s="116"/>
      <c r="C132" s="71"/>
      <c r="D132" s="71"/>
      <c r="E132" s="116"/>
      <c r="F132" s="116"/>
      <c r="G132" s="111"/>
      <c r="H132" s="116"/>
      <c r="I132" s="71"/>
      <c r="J132" s="71"/>
      <c r="K132" s="116"/>
      <c r="L132" s="116"/>
      <c r="M132" s="111"/>
      <c r="N132" s="116"/>
      <c r="O132" s="250"/>
      <c r="P132" s="250"/>
      <c r="Q132" s="250"/>
    </row>
    <row r="133" spans="2:17">
      <c r="B133" s="116"/>
      <c r="C133" s="71"/>
      <c r="D133" s="71"/>
      <c r="E133" s="116"/>
      <c r="F133" s="116"/>
      <c r="G133" s="111"/>
      <c r="H133" s="116"/>
      <c r="I133" s="71"/>
      <c r="J133" s="71"/>
      <c r="K133" s="116"/>
      <c r="L133" s="116"/>
      <c r="M133" s="111"/>
      <c r="N133" s="116"/>
      <c r="O133" s="250"/>
      <c r="P133" s="250"/>
      <c r="Q133" s="250"/>
    </row>
    <row r="134" spans="2:17">
      <c r="B134" s="116"/>
      <c r="C134" s="71"/>
      <c r="D134" s="71"/>
      <c r="E134" s="116"/>
      <c r="F134" s="116"/>
      <c r="G134" s="111"/>
      <c r="H134" s="116"/>
      <c r="I134" s="71"/>
      <c r="J134" s="71"/>
      <c r="K134" s="116"/>
      <c r="L134" s="116"/>
      <c r="M134" s="111"/>
      <c r="N134" s="116"/>
      <c r="O134" s="250"/>
      <c r="P134" s="250"/>
      <c r="Q134" s="250"/>
    </row>
    <row r="135" spans="2:17">
      <c r="B135" s="116"/>
      <c r="C135" s="71"/>
      <c r="D135" s="71"/>
      <c r="E135" s="116"/>
      <c r="F135" s="116"/>
      <c r="G135" s="111"/>
      <c r="H135" s="116"/>
      <c r="I135" s="71"/>
      <c r="J135" s="71"/>
      <c r="K135" s="116"/>
      <c r="L135" s="116"/>
      <c r="M135" s="111"/>
      <c r="N135" s="116"/>
      <c r="O135" s="250"/>
      <c r="P135" s="250"/>
      <c r="Q135" s="250"/>
    </row>
    <row r="136" spans="2:17">
      <c r="B136" s="116"/>
      <c r="C136" s="71"/>
      <c r="D136" s="71"/>
      <c r="E136" s="116"/>
      <c r="F136" s="116"/>
      <c r="G136" s="111"/>
      <c r="H136" s="116"/>
      <c r="I136" s="71"/>
      <c r="J136" s="71"/>
      <c r="K136" s="116"/>
      <c r="L136" s="116"/>
      <c r="M136" s="111"/>
      <c r="N136" s="116"/>
      <c r="O136" s="250"/>
      <c r="P136" s="250"/>
      <c r="Q136" s="250"/>
    </row>
    <row r="137" spans="2:17">
      <c r="B137" s="116"/>
      <c r="C137" s="71"/>
      <c r="D137" s="71"/>
      <c r="E137" s="116"/>
      <c r="F137" s="116"/>
      <c r="G137" s="111"/>
      <c r="H137" s="116"/>
      <c r="I137" s="71"/>
      <c r="J137" s="71"/>
      <c r="K137" s="116"/>
      <c r="L137" s="116"/>
      <c r="M137" s="111"/>
      <c r="N137" s="116"/>
      <c r="O137" s="250"/>
      <c r="P137" s="250"/>
      <c r="Q137" s="250"/>
    </row>
    <row r="138" spans="2:17">
      <c r="B138" s="116"/>
      <c r="C138" s="71"/>
      <c r="D138" s="71"/>
      <c r="E138" s="116"/>
      <c r="F138" s="116"/>
      <c r="G138" s="111"/>
      <c r="H138" s="116"/>
      <c r="I138" s="71"/>
      <c r="J138" s="71"/>
      <c r="K138" s="116"/>
      <c r="L138" s="116"/>
      <c r="M138" s="111"/>
      <c r="N138" s="116"/>
      <c r="O138" s="250"/>
      <c r="P138" s="250"/>
      <c r="Q138" s="250"/>
    </row>
    <row r="139" spans="2:17">
      <c r="B139" s="116"/>
      <c r="C139" s="71"/>
      <c r="D139" s="71"/>
      <c r="E139" s="116"/>
      <c r="F139" s="116"/>
      <c r="G139" s="111"/>
      <c r="H139" s="116"/>
      <c r="I139" s="71"/>
      <c r="J139" s="71"/>
      <c r="K139" s="116"/>
      <c r="L139" s="116"/>
      <c r="M139" s="111"/>
      <c r="N139" s="116"/>
      <c r="O139" s="250"/>
      <c r="P139" s="250"/>
      <c r="Q139" s="250"/>
    </row>
    <row r="140" spans="2:17">
      <c r="B140" s="116"/>
      <c r="C140" s="71"/>
      <c r="D140" s="71"/>
      <c r="E140" s="116"/>
      <c r="F140" s="116"/>
      <c r="G140" s="111"/>
      <c r="H140" s="116"/>
      <c r="I140" s="71"/>
      <c r="J140" s="71"/>
      <c r="K140" s="116"/>
      <c r="L140" s="116"/>
      <c r="M140" s="111"/>
      <c r="N140" s="116"/>
      <c r="O140" s="250"/>
      <c r="P140" s="250"/>
      <c r="Q140" s="250"/>
    </row>
    <row r="141" spans="2:17">
      <c r="B141" s="116"/>
      <c r="C141" s="71"/>
      <c r="D141" s="71"/>
      <c r="E141" s="116"/>
      <c r="F141" s="116"/>
      <c r="G141" s="111"/>
      <c r="H141" s="116"/>
      <c r="I141" s="71"/>
      <c r="J141" s="71"/>
      <c r="K141" s="116"/>
      <c r="L141" s="116"/>
      <c r="M141" s="111"/>
      <c r="N141" s="116"/>
      <c r="O141" s="250"/>
      <c r="P141" s="250"/>
      <c r="Q141" s="250"/>
    </row>
    <row r="142" spans="2:17">
      <c r="B142" s="116"/>
      <c r="C142" s="71"/>
      <c r="D142" s="71"/>
      <c r="E142" s="116"/>
      <c r="F142" s="116"/>
      <c r="G142" s="111"/>
      <c r="H142" s="116"/>
      <c r="I142" s="71"/>
      <c r="J142" s="71"/>
      <c r="K142" s="116"/>
      <c r="L142" s="116"/>
      <c r="M142" s="111"/>
      <c r="N142" s="116"/>
      <c r="O142" s="250"/>
      <c r="P142" s="250"/>
      <c r="Q142" s="250"/>
    </row>
    <row r="143" spans="2:17">
      <c r="B143" s="116"/>
      <c r="C143" s="71"/>
      <c r="D143" s="71"/>
      <c r="E143" s="116"/>
      <c r="F143" s="116"/>
      <c r="G143" s="111"/>
      <c r="H143" s="116"/>
      <c r="I143" s="71"/>
      <c r="J143" s="71"/>
      <c r="K143" s="116"/>
      <c r="L143" s="116"/>
      <c r="M143" s="111"/>
      <c r="N143" s="116"/>
      <c r="O143" s="250"/>
      <c r="P143" s="250"/>
      <c r="Q143" s="250"/>
    </row>
    <row r="144" spans="2:17">
      <c r="B144" s="116"/>
      <c r="C144" s="71"/>
      <c r="D144" s="71"/>
      <c r="E144" s="116"/>
      <c r="F144" s="116"/>
      <c r="G144" s="111"/>
      <c r="H144" s="116"/>
      <c r="I144" s="71"/>
      <c r="J144" s="71"/>
      <c r="K144" s="116"/>
      <c r="L144" s="116"/>
      <c r="M144" s="111"/>
      <c r="N144" s="116"/>
      <c r="O144" s="250"/>
      <c r="P144" s="250"/>
      <c r="Q144" s="250"/>
    </row>
    <row r="145" spans="2:17">
      <c r="B145" s="116"/>
      <c r="C145" s="71"/>
      <c r="D145" s="71"/>
      <c r="E145" s="116"/>
      <c r="F145" s="116"/>
      <c r="G145" s="111"/>
      <c r="H145" s="116"/>
      <c r="I145" s="71"/>
      <c r="J145" s="71"/>
      <c r="K145" s="116"/>
      <c r="L145" s="116"/>
      <c r="M145" s="111"/>
      <c r="N145" s="116"/>
      <c r="O145" s="250"/>
      <c r="P145" s="250"/>
      <c r="Q145" s="250"/>
    </row>
    <row r="146" spans="2:17">
      <c r="B146" s="116"/>
      <c r="C146" s="71"/>
      <c r="D146" s="71"/>
      <c r="E146" s="116"/>
      <c r="F146" s="116"/>
      <c r="G146" s="111"/>
      <c r="H146" s="116"/>
      <c r="I146" s="71"/>
      <c r="J146" s="71"/>
      <c r="K146" s="116"/>
      <c r="L146" s="116"/>
      <c r="M146" s="111"/>
      <c r="N146" s="116"/>
      <c r="O146" s="250"/>
      <c r="P146" s="250"/>
      <c r="Q146" s="250"/>
    </row>
    <row r="147" spans="2:17">
      <c r="B147" s="116"/>
      <c r="C147" s="71"/>
      <c r="D147" s="71"/>
      <c r="E147" s="116"/>
      <c r="F147" s="116"/>
      <c r="G147" s="111"/>
      <c r="H147" s="116"/>
      <c r="I147" s="71"/>
      <c r="J147" s="71"/>
      <c r="K147" s="116"/>
      <c r="L147" s="116"/>
      <c r="M147" s="111"/>
      <c r="N147" s="116"/>
      <c r="O147" s="250"/>
      <c r="P147" s="250"/>
      <c r="Q147" s="250"/>
    </row>
    <row r="148" spans="2:17">
      <c r="B148" s="116"/>
      <c r="C148" s="71"/>
      <c r="D148" s="71"/>
      <c r="E148" s="116"/>
      <c r="F148" s="116"/>
      <c r="G148" s="111"/>
      <c r="H148" s="116"/>
      <c r="I148" s="71"/>
      <c r="J148" s="71"/>
      <c r="K148" s="116"/>
      <c r="L148" s="116"/>
      <c r="M148" s="111"/>
      <c r="N148" s="116"/>
      <c r="O148" s="250"/>
      <c r="P148" s="250"/>
      <c r="Q148" s="250"/>
    </row>
    <row r="149" spans="2:17">
      <c r="B149" s="116"/>
      <c r="C149" s="71"/>
      <c r="D149" s="71"/>
      <c r="E149" s="116"/>
      <c r="F149" s="116"/>
      <c r="G149" s="111"/>
      <c r="H149" s="116"/>
      <c r="I149" s="71"/>
      <c r="J149" s="71"/>
      <c r="K149" s="116"/>
      <c r="L149" s="116"/>
      <c r="M149" s="111"/>
      <c r="N149" s="116"/>
      <c r="O149" s="250"/>
      <c r="P149" s="250"/>
      <c r="Q149" s="250"/>
    </row>
    <row r="150" spans="2:17">
      <c r="B150" s="116"/>
      <c r="C150" s="71"/>
      <c r="D150" s="71"/>
      <c r="E150" s="116"/>
      <c r="F150" s="116"/>
      <c r="G150" s="111"/>
      <c r="H150" s="116"/>
      <c r="I150" s="71"/>
      <c r="J150" s="71"/>
      <c r="K150" s="116"/>
      <c r="L150" s="116"/>
      <c r="M150" s="111"/>
      <c r="N150" s="116"/>
      <c r="O150" s="250"/>
      <c r="P150" s="250"/>
      <c r="Q150" s="250"/>
    </row>
    <row r="151" spans="2:17">
      <c r="B151" s="116"/>
      <c r="C151" s="71"/>
      <c r="D151" s="71"/>
      <c r="E151" s="116"/>
      <c r="F151" s="116"/>
      <c r="G151" s="111"/>
      <c r="H151" s="116"/>
      <c r="I151" s="71"/>
      <c r="J151" s="71"/>
      <c r="K151" s="116"/>
      <c r="L151" s="116"/>
      <c r="M151" s="111"/>
      <c r="N151" s="116"/>
      <c r="O151" s="250"/>
      <c r="P151" s="250"/>
      <c r="Q151" s="250"/>
    </row>
    <row r="152" spans="2:17">
      <c r="B152" s="116"/>
      <c r="C152" s="71"/>
      <c r="D152" s="71"/>
      <c r="E152" s="116"/>
      <c r="F152" s="116"/>
      <c r="G152" s="111"/>
      <c r="H152" s="116"/>
      <c r="I152" s="71"/>
      <c r="J152" s="71"/>
      <c r="K152" s="116"/>
      <c r="L152" s="116"/>
      <c r="M152" s="111"/>
      <c r="N152" s="116"/>
      <c r="O152" s="250"/>
      <c r="P152" s="250"/>
      <c r="Q152" s="250"/>
    </row>
    <row r="153" spans="2:17">
      <c r="B153" s="116"/>
      <c r="C153" s="71"/>
      <c r="D153" s="71"/>
      <c r="E153" s="116"/>
      <c r="F153" s="116"/>
      <c r="G153" s="111"/>
      <c r="H153" s="116"/>
      <c r="I153" s="71"/>
      <c r="J153" s="71"/>
      <c r="K153" s="116"/>
      <c r="L153" s="116"/>
      <c r="M153" s="111"/>
      <c r="N153" s="116"/>
      <c r="O153" s="250"/>
      <c r="P153" s="250"/>
      <c r="Q153" s="250"/>
    </row>
    <row r="154" spans="2:17">
      <c r="B154" s="116"/>
      <c r="C154" s="71"/>
      <c r="D154" s="71"/>
      <c r="E154" s="116"/>
      <c r="F154" s="116"/>
      <c r="G154" s="111"/>
      <c r="H154" s="116"/>
      <c r="I154" s="71"/>
      <c r="J154" s="71"/>
      <c r="K154" s="116"/>
      <c r="L154" s="116"/>
      <c r="M154" s="111"/>
      <c r="N154" s="116"/>
      <c r="O154" s="250"/>
      <c r="P154" s="250"/>
      <c r="Q154" s="250"/>
    </row>
    <row r="155" spans="2:17">
      <c r="B155" s="116"/>
      <c r="C155" s="71"/>
      <c r="D155" s="71"/>
      <c r="E155" s="116"/>
      <c r="F155" s="116"/>
      <c r="G155" s="111"/>
      <c r="H155" s="116"/>
      <c r="I155" s="71"/>
      <c r="J155" s="71"/>
      <c r="K155" s="116"/>
      <c r="L155" s="116"/>
      <c r="M155" s="111"/>
      <c r="N155" s="116"/>
      <c r="O155" s="250"/>
      <c r="P155" s="250"/>
      <c r="Q155" s="250"/>
    </row>
    <row r="156" spans="2:17">
      <c r="B156" s="116"/>
      <c r="C156" s="71"/>
      <c r="D156" s="71"/>
      <c r="E156" s="116"/>
      <c r="F156" s="116"/>
      <c r="G156" s="111"/>
      <c r="H156" s="116"/>
      <c r="I156" s="71"/>
      <c r="J156" s="71"/>
      <c r="K156" s="116"/>
      <c r="L156" s="116"/>
      <c r="M156" s="111"/>
      <c r="N156" s="116"/>
      <c r="O156" s="250"/>
      <c r="P156" s="250"/>
      <c r="Q156" s="250"/>
    </row>
    <row r="157" spans="2:17">
      <c r="B157" s="116"/>
      <c r="C157" s="71"/>
      <c r="D157" s="71"/>
      <c r="E157" s="116"/>
      <c r="F157" s="116"/>
      <c r="G157" s="111"/>
      <c r="H157" s="116"/>
      <c r="I157" s="71"/>
      <c r="J157" s="71"/>
      <c r="K157" s="116"/>
      <c r="L157" s="116"/>
      <c r="M157" s="111"/>
      <c r="N157" s="116"/>
      <c r="O157" s="250"/>
      <c r="P157" s="250"/>
      <c r="Q157" s="250"/>
    </row>
    <row r="158" spans="2:17">
      <c r="B158" s="116"/>
      <c r="C158" s="71"/>
      <c r="D158" s="71"/>
      <c r="E158" s="116"/>
      <c r="F158" s="116"/>
      <c r="G158" s="111"/>
      <c r="H158" s="116"/>
      <c r="I158" s="71"/>
      <c r="J158" s="71"/>
      <c r="K158" s="116"/>
      <c r="L158" s="116"/>
      <c r="M158" s="111"/>
      <c r="N158" s="116"/>
      <c r="O158" s="250"/>
      <c r="P158" s="250"/>
      <c r="Q158" s="250"/>
    </row>
    <row r="159" spans="2:17">
      <c r="B159" s="116"/>
      <c r="C159" s="71"/>
      <c r="D159" s="71"/>
      <c r="E159" s="116"/>
      <c r="F159" s="116"/>
      <c r="G159" s="111"/>
      <c r="H159" s="116"/>
      <c r="I159" s="71"/>
      <c r="J159" s="71"/>
      <c r="K159" s="116"/>
      <c r="L159" s="116"/>
      <c r="M159" s="111"/>
      <c r="N159" s="116"/>
      <c r="O159" s="250"/>
      <c r="P159" s="250"/>
      <c r="Q159" s="250"/>
    </row>
    <row r="160" spans="2:17">
      <c r="B160" s="116"/>
      <c r="C160" s="71"/>
      <c r="D160" s="71"/>
      <c r="E160" s="116"/>
      <c r="F160" s="116"/>
      <c r="G160" s="111"/>
      <c r="H160" s="116"/>
      <c r="I160" s="71"/>
      <c r="J160" s="71"/>
      <c r="K160" s="116"/>
      <c r="L160" s="116"/>
      <c r="M160" s="111"/>
      <c r="N160" s="116"/>
      <c r="O160" s="250"/>
      <c r="P160" s="250"/>
      <c r="Q160" s="250"/>
    </row>
    <row r="161" spans="2:17">
      <c r="B161" s="116"/>
      <c r="C161" s="71"/>
      <c r="D161" s="71"/>
      <c r="E161" s="116"/>
      <c r="F161" s="116"/>
      <c r="G161" s="111"/>
      <c r="H161" s="116"/>
      <c r="I161" s="71"/>
      <c r="J161" s="71"/>
      <c r="K161" s="116"/>
      <c r="L161" s="116"/>
      <c r="M161" s="111"/>
      <c r="N161" s="116"/>
      <c r="O161" s="250"/>
      <c r="P161" s="250"/>
      <c r="Q161" s="250"/>
    </row>
    <row r="162" spans="2:17">
      <c r="B162" s="116"/>
      <c r="C162" s="71"/>
      <c r="D162" s="71"/>
      <c r="E162" s="116"/>
      <c r="F162" s="116"/>
      <c r="G162" s="111"/>
      <c r="H162" s="116"/>
      <c r="I162" s="71"/>
      <c r="J162" s="71"/>
      <c r="K162" s="116"/>
      <c r="L162" s="116"/>
      <c r="M162" s="111"/>
      <c r="N162" s="116"/>
      <c r="O162" s="250"/>
      <c r="P162" s="250"/>
      <c r="Q162" s="250"/>
    </row>
    <row r="163" spans="2:17">
      <c r="B163" s="116"/>
      <c r="C163" s="71"/>
      <c r="D163" s="71"/>
      <c r="E163" s="116"/>
      <c r="F163" s="116"/>
      <c r="G163" s="111"/>
      <c r="H163" s="116"/>
      <c r="I163" s="71"/>
      <c r="J163" s="71"/>
      <c r="K163" s="116"/>
      <c r="L163" s="116"/>
      <c r="M163" s="111"/>
      <c r="N163" s="116"/>
      <c r="O163" s="250"/>
      <c r="P163" s="250"/>
      <c r="Q163" s="250"/>
    </row>
    <row r="164" spans="2:17">
      <c r="B164" s="116"/>
      <c r="C164" s="71"/>
      <c r="D164" s="71"/>
      <c r="E164" s="116"/>
      <c r="F164" s="116"/>
      <c r="G164" s="111"/>
      <c r="H164" s="116"/>
      <c r="I164" s="71"/>
      <c r="J164" s="71"/>
      <c r="K164" s="116"/>
      <c r="L164" s="116"/>
      <c r="M164" s="111"/>
      <c r="N164" s="116"/>
      <c r="O164" s="250"/>
      <c r="P164" s="250"/>
      <c r="Q164" s="250"/>
    </row>
    <row r="165" spans="2:17">
      <c r="B165" s="116"/>
      <c r="C165" s="71"/>
      <c r="D165" s="71"/>
      <c r="E165" s="116"/>
      <c r="F165" s="116"/>
      <c r="G165" s="111"/>
      <c r="H165" s="116"/>
      <c r="I165" s="71"/>
      <c r="J165" s="71"/>
      <c r="K165" s="116"/>
      <c r="L165" s="116"/>
      <c r="M165" s="111"/>
      <c r="N165" s="116"/>
      <c r="O165" s="250"/>
      <c r="P165" s="250"/>
      <c r="Q165" s="250"/>
    </row>
    <row r="166" spans="2:17">
      <c r="B166" s="116"/>
      <c r="C166" s="71"/>
      <c r="D166" s="71"/>
      <c r="E166" s="116"/>
      <c r="F166" s="116"/>
      <c r="G166" s="111"/>
      <c r="H166" s="116"/>
      <c r="I166" s="71"/>
      <c r="J166" s="71"/>
      <c r="K166" s="116"/>
      <c r="L166" s="116"/>
      <c r="M166" s="111"/>
      <c r="N166" s="116"/>
      <c r="O166" s="250"/>
      <c r="P166" s="250"/>
      <c r="Q166" s="250"/>
    </row>
    <row r="167" spans="2:17">
      <c r="B167" s="116"/>
      <c r="C167" s="71"/>
      <c r="D167" s="71"/>
      <c r="E167" s="116"/>
      <c r="F167" s="116"/>
      <c r="G167" s="111"/>
      <c r="H167" s="116"/>
      <c r="I167" s="71"/>
      <c r="J167" s="71"/>
      <c r="K167" s="116"/>
      <c r="L167" s="116"/>
      <c r="M167" s="111"/>
      <c r="N167" s="116"/>
      <c r="O167" s="250"/>
      <c r="P167" s="250"/>
      <c r="Q167" s="250"/>
    </row>
    <row r="168" spans="2:17">
      <c r="B168" s="116"/>
      <c r="C168" s="71"/>
      <c r="D168" s="71"/>
      <c r="E168" s="116"/>
      <c r="F168" s="116"/>
      <c r="G168" s="111"/>
      <c r="H168" s="116"/>
      <c r="I168" s="71"/>
      <c r="J168" s="71"/>
      <c r="K168" s="116"/>
      <c r="L168" s="116"/>
      <c r="M168" s="111"/>
      <c r="N168" s="116"/>
      <c r="O168" s="250"/>
      <c r="P168" s="250"/>
      <c r="Q168" s="250"/>
    </row>
    <row r="169" spans="2:17">
      <c r="B169" s="116"/>
      <c r="C169" s="71"/>
      <c r="D169" s="71"/>
      <c r="E169" s="116"/>
      <c r="F169" s="116"/>
      <c r="G169" s="111"/>
      <c r="H169" s="116"/>
      <c r="I169" s="71"/>
      <c r="J169" s="71"/>
      <c r="K169" s="116"/>
      <c r="L169" s="116"/>
      <c r="M169" s="111"/>
      <c r="N169" s="116"/>
      <c r="O169" s="250"/>
      <c r="P169" s="250"/>
      <c r="Q169" s="250"/>
    </row>
    <row r="170" spans="2:17">
      <c r="B170" s="116"/>
      <c r="C170" s="71"/>
      <c r="D170" s="71"/>
      <c r="E170" s="116"/>
      <c r="F170" s="116"/>
      <c r="G170" s="111"/>
      <c r="H170" s="116"/>
      <c r="I170" s="71"/>
      <c r="J170" s="71"/>
      <c r="K170" s="116"/>
      <c r="L170" s="116"/>
      <c r="M170" s="111"/>
      <c r="N170" s="116"/>
      <c r="O170" s="250"/>
      <c r="P170" s="250"/>
      <c r="Q170" s="250"/>
    </row>
    <row r="171" spans="2:17">
      <c r="B171" s="116"/>
      <c r="C171" s="71"/>
      <c r="D171" s="71"/>
      <c r="E171" s="116"/>
      <c r="F171" s="116"/>
      <c r="G171" s="111"/>
      <c r="H171" s="116"/>
      <c r="I171" s="71"/>
      <c r="J171" s="71"/>
      <c r="K171" s="116"/>
      <c r="L171" s="116"/>
      <c r="M171" s="111"/>
      <c r="N171" s="116"/>
      <c r="O171" s="250"/>
      <c r="P171" s="250"/>
      <c r="Q171" s="250"/>
    </row>
    <row r="172" spans="2:17">
      <c r="B172" s="116"/>
      <c r="C172" s="71"/>
      <c r="D172" s="71"/>
      <c r="E172" s="116"/>
      <c r="F172" s="116"/>
      <c r="G172" s="111"/>
      <c r="H172" s="116"/>
      <c r="I172" s="71"/>
      <c r="J172" s="71"/>
      <c r="K172" s="116"/>
      <c r="L172" s="116"/>
      <c r="M172" s="111"/>
      <c r="N172" s="116"/>
      <c r="O172" s="250"/>
      <c r="P172" s="250"/>
      <c r="Q172" s="250"/>
    </row>
    <row r="173" spans="2:17">
      <c r="B173" s="116"/>
      <c r="C173" s="71"/>
      <c r="D173" s="71"/>
      <c r="E173" s="116"/>
      <c r="F173" s="116"/>
      <c r="G173" s="111"/>
      <c r="H173" s="116"/>
      <c r="I173" s="71"/>
      <c r="J173" s="71"/>
      <c r="K173" s="116"/>
      <c r="L173" s="116"/>
      <c r="M173" s="111"/>
      <c r="N173" s="116"/>
      <c r="O173" s="250"/>
      <c r="P173" s="250"/>
      <c r="Q173" s="250"/>
    </row>
    <row r="174" spans="2:17">
      <c r="B174" s="116"/>
      <c r="C174" s="71"/>
      <c r="D174" s="71"/>
      <c r="E174" s="116"/>
      <c r="F174" s="116"/>
      <c r="G174" s="111"/>
      <c r="H174" s="116"/>
      <c r="I174" s="71"/>
      <c r="J174" s="71"/>
      <c r="K174" s="116"/>
      <c r="L174" s="116"/>
      <c r="M174" s="111"/>
      <c r="N174" s="116"/>
      <c r="O174" s="250"/>
      <c r="P174" s="250"/>
      <c r="Q174" s="250"/>
    </row>
    <row r="175" spans="2:17">
      <c r="B175" s="116"/>
      <c r="C175" s="71"/>
      <c r="D175" s="71"/>
      <c r="E175" s="116"/>
      <c r="F175" s="116"/>
      <c r="G175" s="111"/>
      <c r="H175" s="116"/>
      <c r="I175" s="71"/>
      <c r="J175" s="71"/>
      <c r="K175" s="116"/>
      <c r="L175" s="116"/>
      <c r="M175" s="111"/>
      <c r="N175" s="116"/>
      <c r="O175" s="250"/>
      <c r="P175" s="250"/>
      <c r="Q175" s="250"/>
    </row>
    <row r="176" spans="2:17">
      <c r="B176" s="116"/>
      <c r="C176" s="71"/>
      <c r="D176" s="71"/>
      <c r="E176" s="116"/>
      <c r="F176" s="116"/>
      <c r="G176" s="111"/>
      <c r="H176" s="116"/>
      <c r="I176" s="71"/>
      <c r="J176" s="71"/>
      <c r="K176" s="116"/>
      <c r="L176" s="116"/>
      <c r="M176" s="111"/>
      <c r="N176" s="116"/>
      <c r="O176" s="250"/>
      <c r="P176" s="250"/>
      <c r="Q176" s="250"/>
    </row>
    <row r="177" spans="2:17">
      <c r="B177" s="116"/>
      <c r="C177" s="71"/>
      <c r="D177" s="71"/>
      <c r="E177" s="116"/>
      <c r="F177" s="116"/>
      <c r="G177" s="111"/>
      <c r="H177" s="116"/>
      <c r="I177" s="71"/>
      <c r="J177" s="71"/>
      <c r="K177" s="116"/>
      <c r="L177" s="116"/>
      <c r="M177" s="111"/>
      <c r="N177" s="116"/>
      <c r="O177" s="250"/>
      <c r="P177" s="250"/>
      <c r="Q177" s="250"/>
    </row>
    <row r="178" spans="2:17">
      <c r="B178" s="116"/>
      <c r="C178" s="71"/>
      <c r="D178" s="71"/>
      <c r="E178" s="116"/>
      <c r="F178" s="116"/>
      <c r="G178" s="111"/>
      <c r="H178" s="116"/>
      <c r="I178" s="71"/>
      <c r="J178" s="71"/>
      <c r="K178" s="116"/>
      <c r="L178" s="116"/>
      <c r="M178" s="111"/>
      <c r="N178" s="116"/>
      <c r="O178" s="250"/>
      <c r="P178" s="250"/>
      <c r="Q178" s="250"/>
    </row>
    <row r="179" spans="2:17">
      <c r="B179" s="116"/>
      <c r="C179" s="71"/>
      <c r="D179" s="71"/>
      <c r="E179" s="116"/>
      <c r="F179" s="116"/>
      <c r="G179" s="111"/>
      <c r="H179" s="116"/>
      <c r="I179" s="71"/>
      <c r="J179" s="71"/>
      <c r="K179" s="116"/>
      <c r="L179" s="116"/>
      <c r="M179" s="111"/>
      <c r="N179" s="116"/>
      <c r="O179" s="250"/>
      <c r="P179" s="250"/>
      <c r="Q179" s="250"/>
    </row>
    <row r="180" spans="2:17">
      <c r="B180" s="116"/>
      <c r="C180" s="71"/>
      <c r="D180" s="71"/>
      <c r="E180" s="116"/>
      <c r="F180" s="116"/>
      <c r="G180" s="111"/>
      <c r="H180" s="116"/>
      <c r="I180" s="71"/>
      <c r="J180" s="71"/>
      <c r="K180" s="116"/>
      <c r="L180" s="116"/>
      <c r="M180" s="111"/>
      <c r="N180" s="116"/>
      <c r="O180" s="250"/>
      <c r="P180" s="250"/>
      <c r="Q180" s="250"/>
    </row>
    <row r="181" spans="2:17">
      <c r="B181" s="116"/>
      <c r="C181" s="71"/>
      <c r="D181" s="71"/>
      <c r="E181" s="116"/>
      <c r="F181" s="116"/>
      <c r="G181" s="111"/>
      <c r="H181" s="116"/>
      <c r="I181" s="71"/>
      <c r="J181" s="71"/>
      <c r="K181" s="116"/>
      <c r="L181" s="116"/>
      <c r="M181" s="111"/>
      <c r="N181" s="116"/>
      <c r="O181" s="250"/>
      <c r="P181" s="250"/>
      <c r="Q181" s="250"/>
    </row>
    <row r="182" spans="2:17">
      <c r="B182" s="116"/>
      <c r="C182" s="71"/>
      <c r="D182" s="71"/>
      <c r="E182" s="116"/>
      <c r="F182" s="116"/>
      <c r="G182" s="111"/>
      <c r="H182" s="116"/>
      <c r="I182" s="71"/>
      <c r="J182" s="71"/>
      <c r="K182" s="116"/>
      <c r="L182" s="116"/>
      <c r="M182" s="111"/>
      <c r="N182" s="116"/>
      <c r="O182" s="250"/>
      <c r="P182" s="250"/>
      <c r="Q182" s="250"/>
    </row>
    <row r="183" spans="2:17">
      <c r="B183" s="116"/>
      <c r="C183" s="71"/>
      <c r="D183" s="71"/>
      <c r="E183" s="116"/>
      <c r="F183" s="116"/>
      <c r="G183" s="111"/>
      <c r="H183" s="116"/>
      <c r="I183" s="71"/>
      <c r="J183" s="71"/>
      <c r="K183" s="116"/>
      <c r="L183" s="116"/>
      <c r="M183" s="111"/>
      <c r="N183" s="116"/>
      <c r="O183" s="250"/>
      <c r="P183" s="250"/>
      <c r="Q183" s="250"/>
    </row>
    <row r="184" spans="2:17">
      <c r="B184" s="116"/>
      <c r="C184" s="71"/>
      <c r="D184" s="71"/>
      <c r="E184" s="116"/>
      <c r="F184" s="116"/>
      <c r="G184" s="111"/>
      <c r="H184" s="116"/>
      <c r="I184" s="71"/>
      <c r="J184" s="71"/>
      <c r="K184" s="116"/>
      <c r="L184" s="116"/>
      <c r="M184" s="111"/>
      <c r="N184" s="116"/>
      <c r="O184" s="250"/>
      <c r="P184" s="250"/>
      <c r="Q184" s="250"/>
    </row>
    <row r="185" spans="2:17">
      <c r="B185" s="116"/>
      <c r="C185" s="71"/>
      <c r="D185" s="71"/>
      <c r="E185" s="116"/>
      <c r="F185" s="116"/>
      <c r="G185" s="111"/>
      <c r="H185" s="116"/>
      <c r="I185" s="71"/>
      <c r="J185" s="71"/>
      <c r="K185" s="116"/>
      <c r="L185" s="116"/>
      <c r="M185" s="111"/>
      <c r="N185" s="116"/>
      <c r="O185" s="250"/>
      <c r="P185" s="250"/>
      <c r="Q185" s="250"/>
    </row>
    <row r="186" spans="2:17">
      <c r="B186" s="116"/>
      <c r="C186" s="71"/>
      <c r="D186" s="71"/>
      <c r="E186" s="116"/>
      <c r="F186" s="116"/>
      <c r="G186" s="111"/>
      <c r="H186" s="116"/>
      <c r="I186" s="71"/>
      <c r="J186" s="71"/>
      <c r="K186" s="116"/>
      <c r="L186" s="116"/>
      <c r="M186" s="111"/>
      <c r="N186" s="116"/>
      <c r="O186" s="250"/>
      <c r="P186" s="250"/>
      <c r="Q186" s="250"/>
    </row>
    <row r="187" spans="2:17">
      <c r="B187" s="116"/>
      <c r="C187" s="71"/>
      <c r="D187" s="71"/>
      <c r="E187" s="116"/>
      <c r="F187" s="116"/>
      <c r="G187" s="111"/>
      <c r="H187" s="116"/>
      <c r="I187" s="71"/>
      <c r="J187" s="71"/>
      <c r="K187" s="116"/>
      <c r="L187" s="116"/>
      <c r="M187" s="111"/>
      <c r="N187" s="116"/>
      <c r="O187" s="250"/>
      <c r="P187" s="250"/>
      <c r="Q187" s="250"/>
    </row>
    <row r="188" spans="2:17">
      <c r="B188" s="116"/>
      <c r="C188" s="71"/>
      <c r="D188" s="71"/>
      <c r="E188" s="116"/>
      <c r="F188" s="116"/>
      <c r="G188" s="111"/>
      <c r="H188" s="116"/>
      <c r="I188" s="71"/>
      <c r="J188" s="71"/>
      <c r="K188" s="116"/>
      <c r="L188" s="116"/>
      <c r="M188" s="111"/>
      <c r="N188" s="116"/>
      <c r="O188" s="250"/>
      <c r="P188" s="250"/>
      <c r="Q188" s="250"/>
    </row>
    <row r="189" spans="2:17">
      <c r="B189" s="116"/>
      <c r="C189" s="71"/>
      <c r="D189" s="71"/>
      <c r="E189" s="116"/>
      <c r="F189" s="116"/>
      <c r="G189" s="111"/>
      <c r="H189" s="116"/>
      <c r="I189" s="71"/>
      <c r="J189" s="71"/>
      <c r="K189" s="116"/>
      <c r="L189" s="116"/>
      <c r="M189" s="111"/>
      <c r="N189" s="116"/>
      <c r="O189" s="250"/>
      <c r="P189" s="250"/>
      <c r="Q189" s="250"/>
    </row>
    <row r="190" spans="2:17">
      <c r="B190" s="116"/>
      <c r="C190" s="71"/>
      <c r="D190" s="71"/>
      <c r="E190" s="116"/>
      <c r="F190" s="116"/>
      <c r="G190" s="111"/>
      <c r="H190" s="116"/>
      <c r="I190" s="71"/>
      <c r="J190" s="71"/>
      <c r="K190" s="116"/>
      <c r="L190" s="116"/>
      <c r="M190" s="111"/>
      <c r="N190" s="116"/>
      <c r="O190" s="250"/>
      <c r="P190" s="250"/>
      <c r="Q190" s="250"/>
    </row>
    <row r="191" spans="2:17">
      <c r="B191" s="116"/>
      <c r="C191" s="71"/>
      <c r="D191" s="71"/>
      <c r="E191" s="116"/>
      <c r="F191" s="116"/>
      <c r="G191" s="111"/>
      <c r="H191" s="116"/>
      <c r="I191" s="71"/>
      <c r="J191" s="71"/>
      <c r="K191" s="116"/>
      <c r="L191" s="116"/>
      <c r="M191" s="111"/>
      <c r="N191" s="116"/>
      <c r="O191" s="250"/>
      <c r="P191" s="250"/>
      <c r="Q191" s="250"/>
    </row>
    <row r="192" spans="2:17">
      <c r="B192" s="116"/>
      <c r="C192" s="71"/>
      <c r="D192" s="71"/>
      <c r="E192" s="116"/>
      <c r="F192" s="116"/>
      <c r="G192" s="111"/>
      <c r="H192" s="116"/>
      <c r="I192" s="71"/>
      <c r="J192" s="71"/>
      <c r="K192" s="116"/>
      <c r="L192" s="116"/>
      <c r="M192" s="111"/>
      <c r="N192" s="116"/>
      <c r="O192" s="250"/>
      <c r="P192" s="250"/>
      <c r="Q192" s="250"/>
    </row>
    <row r="193" spans="2:17">
      <c r="B193" s="116"/>
      <c r="C193" s="71"/>
      <c r="D193" s="71"/>
      <c r="E193" s="116"/>
      <c r="F193" s="116"/>
      <c r="G193" s="111"/>
      <c r="H193" s="116"/>
      <c r="I193" s="71"/>
      <c r="J193" s="71"/>
      <c r="K193" s="116"/>
      <c r="L193" s="116"/>
      <c r="M193" s="111"/>
      <c r="N193" s="116"/>
      <c r="O193" s="250"/>
      <c r="P193" s="250"/>
      <c r="Q193" s="250"/>
    </row>
    <row r="194" spans="2:17">
      <c r="B194" s="116"/>
      <c r="C194" s="71"/>
      <c r="D194" s="71"/>
      <c r="E194" s="116"/>
      <c r="F194" s="116"/>
      <c r="G194" s="111"/>
      <c r="H194" s="116"/>
      <c r="I194" s="71"/>
      <c r="J194" s="71"/>
      <c r="K194" s="116"/>
      <c r="L194" s="116"/>
      <c r="M194" s="111"/>
      <c r="N194" s="116"/>
      <c r="O194" s="250"/>
      <c r="P194" s="250"/>
      <c r="Q194" s="250"/>
    </row>
    <row r="195" spans="2:17">
      <c r="B195" s="116"/>
      <c r="C195" s="71"/>
      <c r="D195" s="71"/>
      <c r="E195" s="116"/>
      <c r="F195" s="116"/>
      <c r="G195" s="111"/>
      <c r="H195" s="116"/>
      <c r="I195" s="71"/>
      <c r="J195" s="71"/>
      <c r="K195" s="116"/>
      <c r="L195" s="116"/>
      <c r="M195" s="111"/>
      <c r="N195" s="116"/>
      <c r="O195" s="250"/>
      <c r="P195" s="250"/>
      <c r="Q195" s="250"/>
    </row>
    <row r="196" spans="2:17">
      <c r="B196" s="116"/>
      <c r="C196" s="71"/>
      <c r="D196" s="71"/>
      <c r="E196" s="116"/>
      <c r="F196" s="116"/>
      <c r="G196" s="111"/>
      <c r="H196" s="116"/>
      <c r="I196" s="71"/>
      <c r="J196" s="71"/>
      <c r="K196" s="116"/>
      <c r="L196" s="116"/>
      <c r="M196" s="111"/>
      <c r="N196" s="116"/>
      <c r="O196" s="250"/>
      <c r="P196" s="250"/>
      <c r="Q196" s="250"/>
    </row>
    <row r="197" spans="2:17">
      <c r="B197" s="116"/>
      <c r="C197" s="71"/>
      <c r="D197" s="71"/>
      <c r="E197" s="116"/>
      <c r="F197" s="116"/>
      <c r="G197" s="111"/>
      <c r="H197" s="116"/>
      <c r="I197" s="71"/>
      <c r="J197" s="71"/>
      <c r="K197" s="116"/>
      <c r="L197" s="116"/>
      <c r="M197" s="111"/>
      <c r="N197" s="116"/>
      <c r="O197" s="250"/>
      <c r="P197" s="250"/>
      <c r="Q197" s="250"/>
    </row>
    <row r="198" spans="2:17">
      <c r="B198" s="116"/>
      <c r="C198" s="71"/>
      <c r="D198" s="71"/>
      <c r="E198" s="116"/>
      <c r="F198" s="116"/>
      <c r="G198" s="111"/>
      <c r="H198" s="116"/>
      <c r="I198" s="71"/>
      <c r="J198" s="71"/>
      <c r="K198" s="116"/>
      <c r="L198" s="116"/>
      <c r="M198" s="111"/>
      <c r="N198" s="116"/>
      <c r="O198" s="250"/>
      <c r="P198" s="250"/>
      <c r="Q198" s="250"/>
    </row>
    <row r="199" spans="2:17">
      <c r="B199" s="116"/>
      <c r="C199" s="71"/>
      <c r="D199" s="71"/>
      <c r="E199" s="116"/>
      <c r="F199" s="116"/>
      <c r="G199" s="111"/>
      <c r="H199" s="116"/>
      <c r="I199" s="71"/>
      <c r="J199" s="71"/>
      <c r="K199" s="116"/>
      <c r="L199" s="116"/>
      <c r="M199" s="111"/>
      <c r="N199" s="116"/>
      <c r="O199" s="250"/>
      <c r="P199" s="250"/>
      <c r="Q199" s="250"/>
    </row>
    <row r="200" spans="2:17">
      <c r="B200" s="116"/>
      <c r="C200" s="71"/>
      <c r="D200" s="71"/>
      <c r="E200" s="116"/>
      <c r="F200" s="116"/>
      <c r="G200" s="111"/>
      <c r="H200" s="116"/>
      <c r="I200" s="71"/>
      <c r="J200" s="71"/>
      <c r="K200" s="116"/>
      <c r="L200" s="116"/>
      <c r="M200" s="111"/>
      <c r="N200" s="116"/>
      <c r="O200" s="250"/>
      <c r="P200" s="250"/>
      <c r="Q200" s="250"/>
    </row>
    <row r="201" spans="2:17">
      <c r="B201" s="116"/>
      <c r="C201" s="71"/>
      <c r="D201" s="71"/>
      <c r="E201" s="116"/>
      <c r="F201" s="116"/>
      <c r="G201" s="111"/>
      <c r="H201" s="116"/>
      <c r="I201" s="71"/>
      <c r="J201" s="71"/>
      <c r="K201" s="116"/>
      <c r="L201" s="116"/>
      <c r="M201" s="111"/>
      <c r="N201" s="116"/>
      <c r="O201" s="250"/>
      <c r="P201" s="250"/>
      <c r="Q201" s="250"/>
    </row>
    <row r="202" spans="2:17">
      <c r="B202" s="116"/>
      <c r="C202" s="71"/>
      <c r="D202" s="71"/>
      <c r="E202" s="116"/>
      <c r="F202" s="116"/>
      <c r="G202" s="111"/>
      <c r="H202" s="116"/>
      <c r="I202" s="71"/>
      <c r="J202" s="71"/>
      <c r="K202" s="116"/>
      <c r="L202" s="116"/>
      <c r="M202" s="111"/>
      <c r="N202" s="116"/>
      <c r="O202" s="250"/>
      <c r="P202" s="250"/>
      <c r="Q202" s="250"/>
    </row>
    <row r="203" spans="2:17">
      <c r="B203" s="116"/>
      <c r="C203" s="71"/>
      <c r="D203" s="71"/>
      <c r="E203" s="116"/>
      <c r="F203" s="116"/>
      <c r="G203" s="111"/>
      <c r="H203" s="116"/>
      <c r="I203" s="71"/>
      <c r="J203" s="71"/>
      <c r="K203" s="116"/>
      <c r="L203" s="116"/>
      <c r="M203" s="111"/>
      <c r="N203" s="116"/>
      <c r="O203" s="250"/>
      <c r="P203" s="250"/>
      <c r="Q203" s="250"/>
    </row>
    <row r="204" spans="2:17">
      <c r="B204" s="116"/>
      <c r="C204" s="71"/>
      <c r="D204" s="71"/>
      <c r="E204" s="116"/>
      <c r="F204" s="116"/>
      <c r="G204" s="111"/>
      <c r="H204" s="116"/>
      <c r="I204" s="71"/>
      <c r="J204" s="71"/>
      <c r="K204" s="116"/>
      <c r="L204" s="116"/>
      <c r="M204" s="111"/>
      <c r="N204" s="116"/>
      <c r="O204" s="250"/>
      <c r="P204" s="250"/>
      <c r="Q204" s="250"/>
    </row>
    <row r="205" spans="2:17">
      <c r="B205" s="116"/>
      <c r="C205" s="71"/>
      <c r="D205" s="71"/>
      <c r="E205" s="116"/>
      <c r="F205" s="116"/>
      <c r="G205" s="111"/>
      <c r="H205" s="116"/>
      <c r="I205" s="71"/>
      <c r="J205" s="71"/>
      <c r="K205" s="116"/>
      <c r="L205" s="116"/>
      <c r="M205" s="111"/>
      <c r="N205" s="116"/>
      <c r="O205" s="250"/>
      <c r="P205" s="250"/>
      <c r="Q205" s="250"/>
    </row>
    <row r="206" spans="2:17">
      <c r="B206" s="116"/>
      <c r="C206" s="71"/>
      <c r="D206" s="71"/>
      <c r="E206" s="116"/>
      <c r="F206" s="116"/>
      <c r="G206" s="111"/>
      <c r="H206" s="116"/>
      <c r="I206" s="71"/>
      <c r="J206" s="71"/>
      <c r="K206" s="116"/>
      <c r="L206" s="116"/>
      <c r="M206" s="111"/>
      <c r="N206" s="116"/>
      <c r="O206" s="250"/>
      <c r="P206" s="250"/>
      <c r="Q206" s="250"/>
    </row>
    <row r="207" spans="2:17">
      <c r="B207" s="116"/>
      <c r="C207" s="71"/>
      <c r="D207" s="71"/>
      <c r="E207" s="116"/>
      <c r="F207" s="116"/>
      <c r="G207" s="111"/>
      <c r="H207" s="116"/>
      <c r="I207" s="71"/>
      <c r="J207" s="71"/>
      <c r="K207" s="116"/>
      <c r="L207" s="116"/>
      <c r="M207" s="111"/>
      <c r="N207" s="116"/>
      <c r="O207" s="250"/>
      <c r="P207" s="250"/>
      <c r="Q207" s="250"/>
    </row>
    <row r="208" spans="2:17">
      <c r="B208" s="116"/>
      <c r="C208" s="71"/>
      <c r="D208" s="71"/>
      <c r="E208" s="116"/>
      <c r="F208" s="116"/>
      <c r="G208" s="111"/>
      <c r="H208" s="116"/>
      <c r="I208" s="71"/>
      <c r="J208" s="71"/>
      <c r="K208" s="116"/>
      <c r="L208" s="116"/>
      <c r="M208" s="111"/>
      <c r="N208" s="116"/>
      <c r="O208" s="250"/>
      <c r="P208" s="250"/>
      <c r="Q208" s="250"/>
    </row>
    <row r="209" spans="2:17">
      <c r="B209" s="116"/>
      <c r="C209" s="71"/>
      <c r="D209" s="71"/>
      <c r="E209" s="116"/>
      <c r="F209" s="116"/>
      <c r="G209" s="111"/>
      <c r="H209" s="116"/>
      <c r="I209" s="71"/>
      <c r="J209" s="71"/>
      <c r="K209" s="116"/>
      <c r="L209" s="116"/>
      <c r="M209" s="111"/>
      <c r="N209" s="116"/>
      <c r="O209" s="250"/>
      <c r="P209" s="250"/>
      <c r="Q209" s="250"/>
    </row>
    <row r="210" spans="2:17">
      <c r="B210" s="116"/>
      <c r="C210" s="71"/>
      <c r="D210" s="71"/>
      <c r="E210" s="116"/>
      <c r="F210" s="116"/>
      <c r="G210" s="111"/>
      <c r="H210" s="116"/>
      <c r="I210" s="71"/>
      <c r="J210" s="71"/>
      <c r="K210" s="116"/>
      <c r="L210" s="116"/>
      <c r="M210" s="111"/>
      <c r="N210" s="116"/>
      <c r="O210" s="250"/>
      <c r="P210" s="250"/>
      <c r="Q210" s="250"/>
    </row>
    <row r="211" spans="2:17">
      <c r="B211" s="116"/>
      <c r="C211" s="71"/>
      <c r="D211" s="71"/>
      <c r="E211" s="116"/>
      <c r="F211" s="116"/>
      <c r="G211" s="111"/>
      <c r="H211" s="116"/>
      <c r="I211" s="71"/>
      <c r="J211" s="71"/>
      <c r="K211" s="116"/>
      <c r="L211" s="116"/>
      <c r="M211" s="111"/>
      <c r="N211" s="116"/>
      <c r="O211" s="250"/>
      <c r="P211" s="250"/>
      <c r="Q211" s="250"/>
    </row>
    <row r="212" spans="2:17">
      <c r="B212" s="116"/>
      <c r="C212" s="71"/>
      <c r="D212" s="71"/>
      <c r="E212" s="116"/>
      <c r="F212" s="116"/>
      <c r="G212" s="111"/>
      <c r="H212" s="116"/>
      <c r="I212" s="71"/>
      <c r="J212" s="71"/>
      <c r="K212" s="116"/>
      <c r="L212" s="116"/>
      <c r="M212" s="111"/>
      <c r="N212" s="116"/>
      <c r="O212" s="250"/>
      <c r="P212" s="250"/>
      <c r="Q212" s="250"/>
    </row>
    <row r="213" spans="2:17">
      <c r="B213" s="116"/>
      <c r="C213" s="71"/>
      <c r="D213" s="71"/>
      <c r="E213" s="116"/>
      <c r="F213" s="116"/>
      <c r="G213" s="111"/>
      <c r="H213" s="116"/>
      <c r="I213" s="71"/>
      <c r="J213" s="71"/>
      <c r="K213" s="116"/>
      <c r="L213" s="116"/>
      <c r="M213" s="111"/>
      <c r="N213" s="116"/>
      <c r="O213" s="250"/>
      <c r="P213" s="250"/>
      <c r="Q213" s="250"/>
    </row>
    <row r="214" spans="2:17">
      <c r="B214" s="116"/>
      <c r="C214" s="71"/>
      <c r="D214" s="71"/>
      <c r="E214" s="116"/>
      <c r="F214" s="116"/>
      <c r="G214" s="111"/>
      <c r="H214" s="116"/>
      <c r="I214" s="71"/>
      <c r="J214" s="71"/>
      <c r="K214" s="116"/>
      <c r="L214" s="116"/>
      <c r="M214" s="111"/>
      <c r="N214" s="116"/>
      <c r="O214" s="250"/>
      <c r="P214" s="250"/>
      <c r="Q214" s="250"/>
    </row>
    <row r="215" spans="2:17">
      <c r="B215" s="116"/>
      <c r="C215" s="71"/>
      <c r="D215" s="71"/>
      <c r="E215" s="116"/>
      <c r="F215" s="116"/>
      <c r="G215" s="111"/>
      <c r="H215" s="116"/>
      <c r="I215" s="71"/>
      <c r="J215" s="71"/>
      <c r="K215" s="116"/>
      <c r="L215" s="116"/>
      <c r="M215" s="111"/>
      <c r="N215" s="116"/>
      <c r="O215" s="250"/>
      <c r="P215" s="250"/>
      <c r="Q215" s="250"/>
    </row>
    <row r="216" spans="2:17">
      <c r="B216" s="116"/>
      <c r="C216" s="71"/>
      <c r="D216" s="71"/>
      <c r="E216" s="116"/>
      <c r="F216" s="116"/>
      <c r="G216" s="111"/>
      <c r="H216" s="116"/>
      <c r="I216" s="71"/>
      <c r="J216" s="71"/>
      <c r="K216" s="116"/>
      <c r="L216" s="116"/>
      <c r="M216" s="111"/>
      <c r="N216" s="116"/>
      <c r="O216" s="250"/>
      <c r="P216" s="250"/>
      <c r="Q216" s="250"/>
    </row>
    <row r="217" spans="2:17">
      <c r="B217" s="116"/>
      <c r="C217" s="71"/>
      <c r="D217" s="71"/>
      <c r="E217" s="116"/>
      <c r="F217" s="116"/>
      <c r="G217" s="111"/>
      <c r="H217" s="116"/>
      <c r="I217" s="71"/>
      <c r="J217" s="71"/>
      <c r="K217" s="116"/>
      <c r="L217" s="116"/>
      <c r="M217" s="111"/>
      <c r="N217" s="116"/>
      <c r="O217" s="250"/>
      <c r="P217" s="250"/>
      <c r="Q217" s="250"/>
    </row>
    <row r="218" spans="2:17">
      <c r="B218" s="116"/>
      <c r="C218" s="71"/>
      <c r="D218" s="71"/>
      <c r="E218" s="116"/>
      <c r="F218" s="116"/>
      <c r="G218" s="111"/>
      <c r="H218" s="116"/>
      <c r="I218" s="71"/>
      <c r="J218" s="71"/>
      <c r="K218" s="116"/>
      <c r="L218" s="116"/>
      <c r="M218" s="111"/>
      <c r="N218" s="116"/>
      <c r="O218" s="250"/>
      <c r="P218" s="250"/>
      <c r="Q218" s="250"/>
    </row>
    <row r="219" spans="2:17">
      <c r="B219" s="116"/>
      <c r="C219" s="71"/>
      <c r="D219" s="71"/>
      <c r="E219" s="116"/>
      <c r="F219" s="116"/>
      <c r="G219" s="111"/>
      <c r="H219" s="116"/>
      <c r="I219" s="71"/>
      <c r="J219" s="71"/>
      <c r="K219" s="116"/>
      <c r="L219" s="116"/>
      <c r="M219" s="111"/>
      <c r="N219" s="116"/>
      <c r="O219" s="250"/>
      <c r="P219" s="250"/>
      <c r="Q219" s="250"/>
    </row>
    <row r="220" spans="2:17">
      <c r="B220" s="116"/>
      <c r="C220" s="71"/>
      <c r="D220" s="71"/>
      <c r="E220" s="116"/>
      <c r="F220" s="116"/>
      <c r="G220" s="111"/>
      <c r="H220" s="116"/>
      <c r="I220" s="71"/>
      <c r="J220" s="71"/>
      <c r="K220" s="116"/>
      <c r="L220" s="116"/>
      <c r="M220" s="111"/>
      <c r="N220" s="116"/>
      <c r="O220" s="250"/>
      <c r="P220" s="250"/>
      <c r="Q220" s="250"/>
    </row>
    <row r="221" spans="2:17">
      <c r="B221" s="116"/>
      <c r="C221" s="71"/>
      <c r="D221" s="71"/>
      <c r="E221" s="116"/>
      <c r="F221" s="116"/>
      <c r="G221" s="111"/>
      <c r="H221" s="116"/>
      <c r="I221" s="71"/>
      <c r="J221" s="71"/>
      <c r="K221" s="116"/>
      <c r="L221" s="116"/>
      <c r="M221" s="111"/>
      <c r="N221" s="116"/>
      <c r="O221" s="250"/>
      <c r="P221" s="250"/>
      <c r="Q221" s="250"/>
    </row>
    <row r="222" spans="2:17">
      <c r="B222" s="116"/>
      <c r="C222" s="71"/>
      <c r="D222" s="71"/>
      <c r="E222" s="116"/>
      <c r="F222" s="116"/>
      <c r="G222" s="111"/>
      <c r="H222" s="116"/>
      <c r="I222" s="71"/>
      <c r="J222" s="71"/>
      <c r="K222" s="116"/>
      <c r="L222" s="116"/>
      <c r="M222" s="111"/>
      <c r="N222" s="116"/>
      <c r="O222" s="250"/>
      <c r="P222" s="250"/>
      <c r="Q222" s="250"/>
    </row>
    <row r="223" spans="2:17">
      <c r="B223" s="116"/>
      <c r="C223" s="71"/>
      <c r="D223" s="71"/>
      <c r="E223" s="116"/>
      <c r="F223" s="116"/>
      <c r="G223" s="111"/>
      <c r="H223" s="116"/>
      <c r="I223" s="71"/>
      <c r="J223" s="71"/>
      <c r="K223" s="116"/>
      <c r="L223" s="116"/>
      <c r="M223" s="111"/>
      <c r="N223" s="116"/>
      <c r="O223" s="250"/>
      <c r="P223" s="250"/>
      <c r="Q223" s="250"/>
    </row>
    <row r="224" spans="2:17">
      <c r="B224" s="116"/>
      <c r="C224" s="71"/>
      <c r="D224" s="71"/>
      <c r="E224" s="116"/>
      <c r="F224" s="116"/>
      <c r="G224" s="111"/>
      <c r="H224" s="116"/>
      <c r="I224" s="71"/>
      <c r="J224" s="71"/>
      <c r="K224" s="116"/>
      <c r="L224" s="116"/>
      <c r="M224" s="111"/>
      <c r="N224" s="116"/>
      <c r="O224" s="250"/>
      <c r="P224" s="250"/>
      <c r="Q224" s="250"/>
    </row>
    <row r="225" spans="2:17">
      <c r="B225" s="116"/>
      <c r="C225" s="71"/>
      <c r="D225" s="71"/>
      <c r="E225" s="116"/>
      <c r="F225" s="116"/>
      <c r="G225" s="111"/>
      <c r="H225" s="116"/>
      <c r="I225" s="71"/>
      <c r="J225" s="71"/>
      <c r="K225" s="116"/>
      <c r="L225" s="116"/>
      <c r="M225" s="111"/>
      <c r="N225" s="116"/>
      <c r="O225" s="250"/>
      <c r="P225" s="250"/>
      <c r="Q225" s="250"/>
    </row>
    <row r="226" spans="2:17">
      <c r="B226" s="116"/>
      <c r="C226" s="71"/>
      <c r="D226" s="71"/>
      <c r="E226" s="116"/>
      <c r="F226" s="116"/>
      <c r="G226" s="111"/>
      <c r="H226" s="116"/>
      <c r="I226" s="71"/>
      <c r="J226" s="71"/>
      <c r="K226" s="116"/>
      <c r="L226" s="116"/>
      <c r="M226" s="111"/>
      <c r="N226" s="116"/>
      <c r="O226" s="250"/>
      <c r="P226" s="250"/>
      <c r="Q226" s="250"/>
    </row>
    <row r="227" spans="2:17">
      <c r="B227" s="116"/>
      <c r="C227" s="71"/>
      <c r="D227" s="71"/>
      <c r="E227" s="116"/>
      <c r="F227" s="116"/>
      <c r="G227" s="111"/>
      <c r="H227" s="116"/>
      <c r="I227" s="71"/>
      <c r="J227" s="71"/>
      <c r="K227" s="116"/>
      <c r="L227" s="116"/>
      <c r="M227" s="111"/>
      <c r="N227" s="116"/>
      <c r="O227" s="250"/>
      <c r="P227" s="250"/>
      <c r="Q227" s="250"/>
    </row>
    <row r="228" spans="2:17">
      <c r="B228" s="116"/>
      <c r="C228" s="71"/>
      <c r="D228" s="71"/>
      <c r="E228" s="116"/>
      <c r="F228" s="116"/>
      <c r="G228" s="111"/>
      <c r="H228" s="116"/>
      <c r="I228" s="71"/>
      <c r="J228" s="71"/>
      <c r="K228" s="116"/>
      <c r="L228" s="116"/>
      <c r="M228" s="111"/>
      <c r="N228" s="116"/>
      <c r="O228" s="250"/>
      <c r="P228" s="250"/>
      <c r="Q228" s="250"/>
    </row>
    <row r="229" spans="2:17">
      <c r="B229" s="116"/>
      <c r="C229" s="71"/>
      <c r="D229" s="71"/>
      <c r="E229" s="116"/>
      <c r="F229" s="116"/>
      <c r="G229" s="111"/>
      <c r="H229" s="116"/>
      <c r="I229" s="71"/>
      <c r="J229" s="71"/>
      <c r="K229" s="116"/>
      <c r="L229" s="116"/>
      <c r="M229" s="111"/>
      <c r="N229" s="116"/>
      <c r="O229" s="250"/>
      <c r="P229" s="250"/>
      <c r="Q229" s="250"/>
    </row>
    <row r="230" spans="2:17">
      <c r="B230" s="116"/>
      <c r="C230" s="71"/>
      <c r="D230" s="71"/>
      <c r="E230" s="116"/>
      <c r="F230" s="116"/>
      <c r="G230" s="111"/>
      <c r="H230" s="116"/>
      <c r="I230" s="71"/>
      <c r="J230" s="71"/>
      <c r="K230" s="116"/>
      <c r="L230" s="116"/>
      <c r="M230" s="111"/>
      <c r="N230" s="116"/>
      <c r="O230" s="250"/>
      <c r="P230" s="250"/>
      <c r="Q230" s="250"/>
    </row>
    <row r="231" spans="2:17">
      <c r="B231" s="116"/>
      <c r="C231" s="71"/>
      <c r="D231" s="71"/>
      <c r="E231" s="116"/>
      <c r="F231" s="116"/>
      <c r="G231" s="111"/>
      <c r="H231" s="116"/>
      <c r="I231" s="71"/>
      <c r="J231" s="71"/>
      <c r="K231" s="116"/>
      <c r="L231" s="116"/>
      <c r="M231" s="111"/>
      <c r="N231" s="116"/>
      <c r="O231" s="250"/>
      <c r="P231" s="250"/>
      <c r="Q231" s="250"/>
    </row>
    <row r="232" spans="2:17">
      <c r="B232" s="116"/>
      <c r="C232" s="71"/>
      <c r="D232" s="71"/>
      <c r="E232" s="116"/>
      <c r="F232" s="116"/>
      <c r="G232" s="111"/>
      <c r="H232" s="116"/>
      <c r="I232" s="71"/>
      <c r="J232" s="71"/>
      <c r="K232" s="116"/>
      <c r="L232" s="116"/>
      <c r="M232" s="111"/>
      <c r="N232" s="116"/>
      <c r="O232" s="250"/>
      <c r="P232" s="250"/>
      <c r="Q232" s="250"/>
    </row>
    <row r="233" spans="2:17">
      <c r="B233" s="116"/>
      <c r="C233" s="71"/>
      <c r="D233" s="71"/>
      <c r="E233" s="116"/>
      <c r="F233" s="116"/>
      <c r="G233" s="111"/>
      <c r="H233" s="116"/>
      <c r="I233" s="71"/>
      <c r="J233" s="71"/>
      <c r="K233" s="116"/>
      <c r="L233" s="116"/>
      <c r="M233" s="111"/>
      <c r="N233" s="116"/>
      <c r="O233" s="250"/>
      <c r="P233" s="250"/>
      <c r="Q233" s="250"/>
    </row>
    <row r="234" spans="2:17">
      <c r="B234" s="116"/>
      <c r="C234" s="71"/>
      <c r="D234" s="71"/>
      <c r="E234" s="116"/>
      <c r="F234" s="116"/>
      <c r="G234" s="111"/>
      <c r="H234" s="116"/>
      <c r="I234" s="71"/>
      <c r="J234" s="71"/>
      <c r="K234" s="116"/>
      <c r="L234" s="116"/>
      <c r="M234" s="111"/>
      <c r="N234" s="116"/>
      <c r="O234" s="250"/>
      <c r="P234" s="250"/>
      <c r="Q234" s="250"/>
    </row>
    <row r="235" spans="2:17">
      <c r="B235" s="116"/>
      <c r="C235" s="71"/>
      <c r="D235" s="71"/>
      <c r="E235" s="116"/>
      <c r="F235" s="116"/>
      <c r="G235" s="111"/>
      <c r="H235" s="116"/>
      <c r="I235" s="71"/>
      <c r="J235" s="71"/>
      <c r="K235" s="116"/>
      <c r="L235" s="116"/>
      <c r="M235" s="111"/>
      <c r="N235" s="116"/>
      <c r="O235" s="250"/>
      <c r="P235" s="250"/>
      <c r="Q235" s="250"/>
    </row>
    <row r="236" spans="2:17">
      <c r="B236" s="116"/>
      <c r="C236" s="71"/>
      <c r="D236" s="71"/>
      <c r="E236" s="116"/>
      <c r="F236" s="116"/>
      <c r="G236" s="111"/>
      <c r="H236" s="116"/>
      <c r="I236" s="71"/>
      <c r="J236" s="71"/>
      <c r="K236" s="116"/>
      <c r="L236" s="116"/>
      <c r="M236" s="111"/>
      <c r="N236" s="116"/>
      <c r="O236" s="250"/>
      <c r="P236" s="250"/>
      <c r="Q236" s="250"/>
    </row>
    <row r="237" spans="2:17">
      <c r="B237" s="116"/>
      <c r="C237" s="71"/>
      <c r="D237" s="71"/>
      <c r="E237" s="116"/>
      <c r="F237" s="116"/>
      <c r="G237" s="111"/>
      <c r="H237" s="116"/>
      <c r="I237" s="71"/>
      <c r="J237" s="71"/>
      <c r="K237" s="116"/>
      <c r="L237" s="116"/>
      <c r="M237" s="111"/>
      <c r="N237" s="116"/>
      <c r="O237" s="250"/>
      <c r="P237" s="250"/>
      <c r="Q237" s="250"/>
    </row>
    <row r="238" spans="2:17">
      <c r="B238" s="116"/>
      <c r="C238" s="71"/>
      <c r="D238" s="71"/>
      <c r="E238" s="116"/>
      <c r="F238" s="116"/>
      <c r="G238" s="111"/>
      <c r="H238" s="116"/>
      <c r="I238" s="71"/>
      <c r="J238" s="71"/>
      <c r="K238" s="116"/>
      <c r="L238" s="116"/>
      <c r="M238" s="111"/>
      <c r="N238" s="116"/>
      <c r="O238" s="250"/>
      <c r="P238" s="250"/>
      <c r="Q238" s="250"/>
    </row>
    <row r="239" spans="2:17">
      <c r="B239" s="116"/>
      <c r="C239" s="71"/>
      <c r="D239" s="71"/>
      <c r="E239" s="116"/>
      <c r="F239" s="116"/>
      <c r="G239" s="111"/>
      <c r="H239" s="116"/>
      <c r="I239" s="71"/>
      <c r="J239" s="71"/>
      <c r="K239" s="116"/>
      <c r="L239" s="116"/>
      <c r="M239" s="111"/>
      <c r="N239" s="116"/>
      <c r="O239" s="250"/>
      <c r="P239" s="250"/>
      <c r="Q239" s="250"/>
    </row>
    <row r="240" spans="2:17">
      <c r="B240" s="116"/>
      <c r="C240" s="71"/>
      <c r="D240" s="71"/>
      <c r="E240" s="116"/>
      <c r="F240" s="116"/>
      <c r="G240" s="111"/>
      <c r="H240" s="116"/>
      <c r="I240" s="71"/>
      <c r="J240" s="71"/>
      <c r="K240" s="116"/>
      <c r="L240" s="116"/>
      <c r="M240" s="111"/>
      <c r="N240" s="116"/>
      <c r="O240" s="250"/>
      <c r="P240" s="250"/>
      <c r="Q240" s="250"/>
    </row>
    <row r="241" spans="2:17">
      <c r="B241" s="116"/>
      <c r="C241" s="71"/>
      <c r="D241" s="71"/>
      <c r="E241" s="116"/>
      <c r="F241" s="116"/>
      <c r="G241" s="111"/>
      <c r="H241" s="116"/>
      <c r="I241" s="71"/>
      <c r="J241" s="71"/>
      <c r="K241" s="116"/>
      <c r="L241" s="116"/>
      <c r="M241" s="111"/>
      <c r="N241" s="116"/>
      <c r="O241" s="250"/>
      <c r="P241" s="250"/>
      <c r="Q241" s="250"/>
    </row>
    <row r="242" spans="2:17">
      <c r="B242" s="116"/>
      <c r="C242" s="71"/>
      <c r="D242" s="71"/>
      <c r="E242" s="116"/>
      <c r="F242" s="116"/>
      <c r="G242" s="111"/>
      <c r="H242" s="116"/>
      <c r="I242" s="71"/>
      <c r="J242" s="71"/>
      <c r="K242" s="116"/>
      <c r="L242" s="116"/>
      <c r="M242" s="111"/>
      <c r="N242" s="116"/>
      <c r="O242" s="250"/>
      <c r="P242" s="250"/>
      <c r="Q242" s="250"/>
    </row>
    <row r="243" spans="2:17">
      <c r="B243" s="116"/>
      <c r="C243" s="71"/>
      <c r="D243" s="71"/>
      <c r="E243" s="116"/>
      <c r="F243" s="116"/>
      <c r="G243" s="111"/>
      <c r="H243" s="116"/>
      <c r="I243" s="71"/>
      <c r="J243" s="71"/>
      <c r="K243" s="116"/>
      <c r="L243" s="116"/>
      <c r="M243" s="111"/>
      <c r="N243" s="116"/>
      <c r="O243" s="250"/>
      <c r="P243" s="250"/>
      <c r="Q243" s="250"/>
    </row>
    <row r="244" spans="2:17">
      <c r="B244" s="116"/>
      <c r="C244" s="71"/>
      <c r="D244" s="71"/>
      <c r="E244" s="116"/>
      <c r="F244" s="116"/>
      <c r="G244" s="111"/>
      <c r="H244" s="116"/>
      <c r="I244" s="71"/>
      <c r="J244" s="71"/>
      <c r="K244" s="116"/>
      <c r="L244" s="116"/>
      <c r="M244" s="111"/>
      <c r="N244" s="116"/>
      <c r="O244" s="250"/>
      <c r="P244" s="250"/>
      <c r="Q244" s="250"/>
    </row>
    <row r="245" spans="2:17">
      <c r="B245" s="116"/>
      <c r="C245" s="71"/>
      <c r="D245" s="71"/>
      <c r="E245" s="116"/>
      <c r="F245" s="116"/>
      <c r="G245" s="111"/>
      <c r="H245" s="116"/>
      <c r="I245" s="71"/>
      <c r="J245" s="71"/>
      <c r="K245" s="116"/>
      <c r="L245" s="116"/>
      <c r="M245" s="111"/>
      <c r="N245" s="116"/>
      <c r="O245" s="250"/>
      <c r="P245" s="250"/>
      <c r="Q245" s="250"/>
    </row>
    <row r="246" spans="2:17">
      <c r="B246" s="116"/>
      <c r="C246" s="71"/>
      <c r="D246" s="71"/>
      <c r="E246" s="116"/>
      <c r="F246" s="116"/>
      <c r="G246" s="111"/>
      <c r="H246" s="116"/>
      <c r="I246" s="71"/>
      <c r="J246" s="71"/>
      <c r="K246" s="116"/>
      <c r="L246" s="116"/>
      <c r="M246" s="111"/>
      <c r="N246" s="116"/>
      <c r="O246" s="250"/>
      <c r="P246" s="250"/>
      <c r="Q246" s="250"/>
    </row>
    <row r="247" spans="2:17">
      <c r="B247" s="116"/>
      <c r="C247" s="71"/>
      <c r="D247" s="71"/>
      <c r="E247" s="116"/>
      <c r="F247" s="116"/>
      <c r="G247" s="111"/>
      <c r="H247" s="116"/>
      <c r="I247" s="71"/>
      <c r="J247" s="71"/>
      <c r="K247" s="116"/>
      <c r="L247" s="116"/>
      <c r="M247" s="111"/>
      <c r="N247" s="116"/>
      <c r="O247" s="250"/>
      <c r="P247" s="250"/>
      <c r="Q247" s="250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baseColWidth="10" defaultColWidth="9.1640625" defaultRowHeight="14" outlineLevelRow="2"/>
  <cols>
    <col min="1" max="1" width="81.5" style="107" customWidth="1"/>
    <col min="2" max="2" width="14.33203125" style="127" customWidth="1"/>
    <col min="3" max="3" width="15.5" style="127" customWidth="1"/>
    <col min="4" max="4" width="10.33203125" style="124" customWidth="1"/>
    <col min="5" max="5" width="8.83203125" style="8" hidden="1" customWidth="1"/>
    <col min="6" max="16384" width="9.1640625" style="8"/>
  </cols>
  <sheetData>
    <row r="2" spans="1:20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31.05.2022</v>
      </c>
      <c r="B2" s="3"/>
      <c r="C2" s="3"/>
      <c r="D2" s="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</row>
    <row r="3" spans="1:20" ht="19">
      <c r="A3" s="1" t="s">
        <v>166</v>
      </c>
      <c r="B3" s="1"/>
      <c r="C3" s="1"/>
      <c r="D3" s="1"/>
    </row>
    <row r="4" spans="1:20">
      <c r="B4" s="116"/>
      <c r="C4" s="116"/>
      <c r="D4" s="111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</row>
    <row r="5" spans="1:20" s="165" customFormat="1">
      <c r="B5" s="46"/>
      <c r="C5" s="46"/>
      <c r="D5" s="165" t="str">
        <f>VALVAL</f>
        <v>млрд. одиниць</v>
      </c>
    </row>
    <row r="6" spans="1:20" s="213" customFormat="1">
      <c r="A6" s="142"/>
      <c r="B6" s="91" t="s">
        <v>167</v>
      </c>
      <c r="C6" s="91" t="s">
        <v>170</v>
      </c>
      <c r="D6" s="69" t="s">
        <v>189</v>
      </c>
      <c r="E6" s="36" t="s">
        <v>54</v>
      </c>
    </row>
    <row r="7" spans="1:20" s="148" customFormat="1" ht="16">
      <c r="A7" s="52" t="s">
        <v>151</v>
      </c>
      <c r="B7" s="60">
        <f>B$8+B$18</f>
        <v>101.43561780232</v>
      </c>
      <c r="C7" s="60">
        <f>C$8+C$18</f>
        <v>2967.4888552520497</v>
      </c>
      <c r="D7" s="9">
        <f>D$8+D$18</f>
        <v>1.0000020000000001</v>
      </c>
      <c r="E7" s="187" t="s">
        <v>91</v>
      </c>
    </row>
    <row r="8" spans="1:20" s="121" customFormat="1" ht="15">
      <c r="A8" s="32" t="s">
        <v>65</v>
      </c>
      <c r="B8" s="80">
        <f>B$9+B$12</f>
        <v>90.440818945649994</v>
      </c>
      <c r="C8" s="80">
        <f>C$9+C$12</f>
        <v>2645.8371141791099</v>
      </c>
      <c r="D8" s="229">
        <f>D$9+D$12</f>
        <v>0.89161000000000001</v>
      </c>
      <c r="E8" s="51" t="s">
        <v>91</v>
      </c>
    </row>
    <row r="9" spans="1:20" s="55" customFormat="1" ht="15" outlineLevel="1">
      <c r="A9" s="21" t="s">
        <v>48</v>
      </c>
      <c r="B9" s="110">
        <f>SUM(B$10:B$11)</f>
        <v>39.206219423450001</v>
      </c>
      <c r="C9" s="110">
        <f>SUM(C$10:C$11)</f>
        <v>1146.9740286177</v>
      </c>
      <c r="D9" s="92">
        <f>SUM(D$10:D$11)</f>
        <v>0.38651399999999997</v>
      </c>
      <c r="E9" s="82" t="s">
        <v>163</v>
      </c>
    </row>
    <row r="10" spans="1:20" s="27" customFormat="1" ht="15" outlineLevel="2">
      <c r="A10" s="102" t="s">
        <v>194</v>
      </c>
      <c r="B10" s="223">
        <v>39.144059847290002</v>
      </c>
      <c r="C10" s="223">
        <v>1145.1555564330999</v>
      </c>
      <c r="D10" s="7">
        <v>0.38590099999999999</v>
      </c>
      <c r="E10" s="241" t="s">
        <v>10</v>
      </c>
    </row>
    <row r="11" spans="1:20" ht="15" outlineLevel="2">
      <c r="A11" s="131" t="s">
        <v>114</v>
      </c>
      <c r="B11" s="260">
        <v>6.215957616E-2</v>
      </c>
      <c r="C11" s="260">
        <v>1.8184721846</v>
      </c>
      <c r="D11" s="7">
        <v>6.1300000000000005E-4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</row>
    <row r="12" spans="1:20" ht="16" outlineLevel="1">
      <c r="A12" s="162" t="s">
        <v>59</v>
      </c>
      <c r="B12" s="118">
        <f>SUM(B$13:B$17)</f>
        <v>51.2345995222</v>
      </c>
      <c r="C12" s="118">
        <f>SUM(C$13:C$17)</f>
        <v>1498.8630855614099</v>
      </c>
      <c r="D12" s="105">
        <f>SUM(D$13:D$17)</f>
        <v>0.50509599999999999</v>
      </c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</row>
    <row r="13" spans="1:20" ht="16" outlineLevel="2">
      <c r="A13" s="64" t="s">
        <v>173</v>
      </c>
      <c r="B13" s="48">
        <v>20.544147408779999</v>
      </c>
      <c r="C13" s="48">
        <v>601.01697802914998</v>
      </c>
      <c r="D13" s="26">
        <v>0.20253399999999999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</row>
    <row r="14" spans="1:20" ht="16" outlineLevel="2">
      <c r="A14" s="64" t="s">
        <v>44</v>
      </c>
      <c r="B14" s="48">
        <v>2.0272559669099999</v>
      </c>
      <c r="C14" s="48">
        <v>59.307170586449999</v>
      </c>
      <c r="D14" s="26">
        <v>1.9986E-2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</row>
    <row r="15" spans="1:20" ht="32" outlineLevel="2">
      <c r="A15" s="64" t="s">
        <v>218</v>
      </c>
      <c r="B15" s="48">
        <v>1.7197045515</v>
      </c>
      <c r="C15" s="48">
        <v>50.309784683190003</v>
      </c>
      <c r="D15" s="26">
        <v>1.6954E-2</v>
      </c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</row>
    <row r="16" spans="1:20" ht="16" outlineLevel="2">
      <c r="A16" s="64" t="s">
        <v>52</v>
      </c>
      <c r="B16" s="48">
        <v>22.683539495510001</v>
      </c>
      <c r="C16" s="48">
        <v>663.60467958699996</v>
      </c>
      <c r="D16" s="26">
        <v>0.22362499999999999</v>
      </c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</row>
    <row r="17" spans="1:18" ht="16" outlineLevel="2">
      <c r="A17" s="64" t="s">
        <v>176</v>
      </c>
      <c r="B17" s="48">
        <v>4.2599520995000004</v>
      </c>
      <c r="C17" s="48">
        <v>124.62447267562</v>
      </c>
      <c r="D17" s="26">
        <v>4.1997E-2</v>
      </c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</row>
    <row r="18" spans="1:18" ht="16">
      <c r="A18" s="109" t="s">
        <v>12</v>
      </c>
      <c r="B18" s="14">
        <f>B$19+B$23</f>
        <v>10.99479885667</v>
      </c>
      <c r="C18" s="14">
        <f>C$19+C$23</f>
        <v>321.65174107294001</v>
      </c>
      <c r="D18" s="245">
        <f>D$19+D$23</f>
        <v>0.108392</v>
      </c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</row>
    <row r="19" spans="1:18" ht="16" outlineLevel="1">
      <c r="A19" s="162" t="s">
        <v>48</v>
      </c>
      <c r="B19" s="118">
        <f>SUM(B$20:B$22)</f>
        <v>2.4193439416499998</v>
      </c>
      <c r="C19" s="118">
        <f>SUM(C$20:C$22)</f>
        <v>70.777665079550005</v>
      </c>
      <c r="D19" s="105">
        <f>SUM(D$20:D$22)</f>
        <v>2.3850999999999997E-2</v>
      </c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</row>
    <row r="20" spans="1:18" ht="16" outlineLevel="2">
      <c r="A20" s="64" t="s">
        <v>194</v>
      </c>
      <c r="B20" s="48">
        <v>0.57865234882000005</v>
      </c>
      <c r="C20" s="48">
        <v>16.928416599999998</v>
      </c>
      <c r="D20" s="26">
        <v>5.705E-3</v>
      </c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</row>
    <row r="21" spans="1:18" ht="16" outlineLevel="2">
      <c r="A21" s="64" t="s">
        <v>114</v>
      </c>
      <c r="B21" s="48">
        <v>1.8406589606899999</v>
      </c>
      <c r="C21" s="48">
        <v>53.848293829550002</v>
      </c>
      <c r="D21" s="26">
        <v>1.8145999999999999E-2</v>
      </c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</row>
    <row r="22" spans="1:18" ht="16" outlineLevel="2">
      <c r="A22" s="64" t="s">
        <v>137</v>
      </c>
      <c r="B22" s="48">
        <v>3.2632139999999998E-5</v>
      </c>
      <c r="C22" s="48">
        <v>9.5465000000000003E-4</v>
      </c>
      <c r="D22" s="26">
        <v>0</v>
      </c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</row>
    <row r="23" spans="1:18" ht="16" outlineLevel="1">
      <c r="A23" s="162" t="s">
        <v>59</v>
      </c>
      <c r="B23" s="118">
        <f>SUM(B$24:B$27)</f>
        <v>8.5754549150199999</v>
      </c>
      <c r="C23" s="118">
        <f>SUM(C$24:C$27)</f>
        <v>250.87407599338999</v>
      </c>
      <c r="D23" s="105">
        <f>SUM(D$24:D$27)</f>
        <v>8.4541000000000005E-2</v>
      </c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</row>
    <row r="24" spans="1:18" ht="16" outlineLevel="2">
      <c r="A24" s="64" t="s">
        <v>173</v>
      </c>
      <c r="B24" s="48">
        <v>5.9127605977200002</v>
      </c>
      <c r="C24" s="48">
        <v>172.97722001021</v>
      </c>
      <c r="D24" s="26">
        <v>5.8291000000000003E-2</v>
      </c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</row>
    <row r="25" spans="1:18" ht="32" outlineLevel="2">
      <c r="A25" s="64" t="s">
        <v>218</v>
      </c>
      <c r="B25" s="48">
        <v>1.0277700938900001</v>
      </c>
      <c r="C25" s="48">
        <v>30.067311319600002</v>
      </c>
      <c r="D25" s="26">
        <v>1.0132E-2</v>
      </c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</row>
    <row r="26" spans="1:18" ht="16" outlineLevel="2">
      <c r="A26" s="64" t="s">
        <v>52</v>
      </c>
      <c r="B26" s="48">
        <v>1.5249999999999999</v>
      </c>
      <c r="C26" s="48">
        <v>44.613722500000002</v>
      </c>
      <c r="D26" s="26">
        <v>1.5034E-2</v>
      </c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</row>
    <row r="27" spans="1:18" ht="16" outlineLevel="2">
      <c r="A27" s="64" t="s">
        <v>176</v>
      </c>
      <c r="B27" s="48">
        <v>0.10992422340999999</v>
      </c>
      <c r="C27" s="48">
        <v>3.2158221635799999</v>
      </c>
      <c r="D27" s="26">
        <v>1.0839999999999999E-3</v>
      </c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</row>
    <row r="28" spans="1:18">
      <c r="B28" s="116"/>
      <c r="C28" s="116"/>
      <c r="D28" s="111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</row>
    <row r="29" spans="1:18">
      <c r="B29" s="116"/>
      <c r="C29" s="116"/>
      <c r="D29" s="111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</row>
    <row r="30" spans="1:18">
      <c r="B30" s="116"/>
      <c r="C30" s="116"/>
      <c r="D30" s="111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</row>
    <row r="31" spans="1:18">
      <c r="B31" s="116"/>
      <c r="C31" s="116"/>
      <c r="D31" s="111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</row>
    <row r="32" spans="1:18">
      <c r="B32" s="116"/>
      <c r="C32" s="116"/>
      <c r="D32" s="111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</row>
    <row r="33" spans="2:18">
      <c r="B33" s="116"/>
      <c r="C33" s="116"/>
      <c r="D33" s="111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</row>
    <row r="34" spans="2:18">
      <c r="B34" s="116"/>
      <c r="C34" s="116"/>
      <c r="D34" s="111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</row>
    <row r="35" spans="2:18">
      <c r="B35" s="116"/>
      <c r="C35" s="116"/>
      <c r="D35" s="111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</row>
    <row r="36" spans="2:18">
      <c r="B36" s="116"/>
      <c r="C36" s="116"/>
      <c r="D36" s="111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</row>
    <row r="37" spans="2:18">
      <c r="B37" s="116"/>
      <c r="C37" s="116"/>
      <c r="D37" s="111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</row>
    <row r="38" spans="2:18">
      <c r="B38" s="116"/>
      <c r="C38" s="116"/>
      <c r="D38" s="111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</row>
    <row r="39" spans="2:18">
      <c r="B39" s="116"/>
      <c r="C39" s="116"/>
      <c r="D39" s="111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</row>
    <row r="40" spans="2:18">
      <c r="B40" s="116"/>
      <c r="C40" s="116"/>
      <c r="D40" s="111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</row>
    <row r="41" spans="2:18">
      <c r="B41" s="116"/>
      <c r="C41" s="116"/>
      <c r="D41" s="111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</row>
    <row r="42" spans="2:18">
      <c r="B42" s="116"/>
      <c r="C42" s="116"/>
      <c r="D42" s="111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</row>
    <row r="43" spans="2:18">
      <c r="B43" s="116"/>
      <c r="C43" s="116"/>
      <c r="D43" s="111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</row>
    <row r="44" spans="2:18">
      <c r="B44" s="116"/>
      <c r="C44" s="116"/>
      <c r="D44" s="111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</row>
    <row r="45" spans="2:18">
      <c r="B45" s="116"/>
      <c r="C45" s="116"/>
      <c r="D45" s="111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</row>
    <row r="46" spans="2:18">
      <c r="B46" s="116"/>
      <c r="C46" s="116"/>
      <c r="D46" s="111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</row>
    <row r="47" spans="2:18">
      <c r="B47" s="116"/>
      <c r="C47" s="116"/>
      <c r="D47" s="111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</row>
    <row r="48" spans="2:18">
      <c r="B48" s="116"/>
      <c r="C48" s="116"/>
      <c r="D48" s="111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</row>
    <row r="49" spans="2:18">
      <c r="B49" s="116"/>
      <c r="C49" s="116"/>
      <c r="D49" s="111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</row>
    <row r="50" spans="2:18">
      <c r="B50" s="116"/>
      <c r="C50" s="116"/>
      <c r="D50" s="111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</row>
    <row r="51" spans="2:18">
      <c r="B51" s="116"/>
      <c r="C51" s="116"/>
      <c r="D51" s="111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</row>
    <row r="52" spans="2:18">
      <c r="B52" s="116"/>
      <c r="C52" s="116"/>
      <c r="D52" s="111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</row>
    <row r="53" spans="2:18">
      <c r="B53" s="116"/>
      <c r="C53" s="116"/>
      <c r="D53" s="111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</row>
    <row r="54" spans="2:18">
      <c r="B54" s="116"/>
      <c r="C54" s="116"/>
      <c r="D54" s="111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</row>
    <row r="55" spans="2:18">
      <c r="B55" s="116"/>
      <c r="C55" s="116"/>
      <c r="D55" s="11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</row>
    <row r="56" spans="2:18">
      <c r="B56" s="116"/>
      <c r="C56" s="116"/>
      <c r="D56" s="111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</row>
    <row r="57" spans="2:18">
      <c r="B57" s="116"/>
      <c r="C57" s="116"/>
      <c r="D57" s="111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</row>
    <row r="58" spans="2:18">
      <c r="B58" s="116"/>
      <c r="C58" s="116"/>
      <c r="D58" s="111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</row>
    <row r="59" spans="2:18">
      <c r="B59" s="116"/>
      <c r="C59" s="116"/>
      <c r="D59" s="111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</row>
    <row r="60" spans="2:18">
      <c r="B60" s="116"/>
      <c r="C60" s="116"/>
      <c r="D60" s="111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</row>
    <row r="61" spans="2:18">
      <c r="B61" s="116"/>
      <c r="C61" s="116"/>
      <c r="D61" s="111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</row>
    <row r="62" spans="2:18">
      <c r="B62" s="116"/>
      <c r="C62" s="116"/>
      <c r="D62" s="111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</row>
    <row r="63" spans="2:18">
      <c r="B63" s="116"/>
      <c r="C63" s="116"/>
      <c r="D63" s="111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</row>
    <row r="64" spans="2:18">
      <c r="B64" s="116"/>
      <c r="C64" s="116"/>
      <c r="D64" s="111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</row>
    <row r="65" spans="2:18">
      <c r="B65" s="116"/>
      <c r="C65" s="116"/>
      <c r="D65" s="111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</row>
    <row r="66" spans="2:18">
      <c r="B66" s="116"/>
      <c r="C66" s="116"/>
      <c r="D66" s="111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</row>
    <row r="67" spans="2:18">
      <c r="B67" s="116"/>
      <c r="C67" s="116"/>
      <c r="D67" s="111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</row>
    <row r="68" spans="2:18">
      <c r="B68" s="116"/>
      <c r="C68" s="116"/>
      <c r="D68" s="111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</row>
    <row r="69" spans="2:18">
      <c r="B69" s="116"/>
      <c r="C69" s="116"/>
      <c r="D69" s="111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</row>
    <row r="70" spans="2:18">
      <c r="B70" s="116"/>
      <c r="C70" s="116"/>
      <c r="D70" s="111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</row>
    <row r="71" spans="2:18">
      <c r="B71" s="116"/>
      <c r="C71" s="116"/>
      <c r="D71" s="111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</row>
    <row r="72" spans="2:18">
      <c r="B72" s="116"/>
      <c r="C72" s="116"/>
      <c r="D72" s="111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</row>
    <row r="73" spans="2:18">
      <c r="B73" s="116"/>
      <c r="C73" s="116"/>
      <c r="D73" s="111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</row>
    <row r="74" spans="2:18">
      <c r="B74" s="116"/>
      <c r="C74" s="116"/>
      <c r="D74" s="111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</row>
    <row r="75" spans="2:18">
      <c r="B75" s="116"/>
      <c r="C75" s="116"/>
      <c r="D75" s="111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</row>
    <row r="76" spans="2:18">
      <c r="B76" s="116"/>
      <c r="C76" s="116"/>
      <c r="D76" s="111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</row>
    <row r="77" spans="2:18">
      <c r="B77" s="116"/>
      <c r="C77" s="116"/>
      <c r="D77" s="111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</row>
    <row r="78" spans="2:18">
      <c r="B78" s="116"/>
      <c r="C78" s="116"/>
      <c r="D78" s="111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</row>
    <row r="79" spans="2:18">
      <c r="B79" s="116"/>
      <c r="C79" s="116"/>
      <c r="D79" s="111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</row>
    <row r="80" spans="2:18">
      <c r="B80" s="116"/>
      <c r="C80" s="116"/>
      <c r="D80" s="111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</row>
    <row r="81" spans="2:18">
      <c r="B81" s="116"/>
      <c r="C81" s="116"/>
      <c r="D81" s="111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</row>
    <row r="82" spans="2:18">
      <c r="B82" s="116"/>
      <c r="C82" s="116"/>
      <c r="D82" s="111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</row>
    <row r="83" spans="2:18">
      <c r="B83" s="116"/>
      <c r="C83" s="116"/>
      <c r="D83" s="111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</row>
    <row r="84" spans="2:18">
      <c r="B84" s="116"/>
      <c r="C84" s="116"/>
      <c r="D84" s="111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</row>
    <row r="85" spans="2:18">
      <c r="B85" s="116"/>
      <c r="C85" s="116"/>
      <c r="D85" s="111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</row>
    <row r="86" spans="2:18">
      <c r="B86" s="116"/>
      <c r="C86" s="116"/>
      <c r="D86" s="111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</row>
    <row r="87" spans="2:18">
      <c r="B87" s="116"/>
      <c r="C87" s="116"/>
      <c r="D87" s="111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</row>
    <row r="88" spans="2:18">
      <c r="B88" s="116"/>
      <c r="C88" s="116"/>
      <c r="D88" s="111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</row>
    <row r="89" spans="2:18">
      <c r="B89" s="116"/>
      <c r="C89" s="116"/>
      <c r="D89" s="111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</row>
    <row r="90" spans="2:18">
      <c r="B90" s="116"/>
      <c r="C90" s="116"/>
      <c r="D90" s="111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</row>
    <row r="91" spans="2:18">
      <c r="B91" s="116"/>
      <c r="C91" s="116"/>
      <c r="D91" s="111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</row>
    <row r="92" spans="2:18">
      <c r="B92" s="116"/>
      <c r="C92" s="116"/>
      <c r="D92" s="111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</row>
    <row r="93" spans="2:18">
      <c r="B93" s="116"/>
      <c r="C93" s="116"/>
      <c r="D93" s="111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</row>
    <row r="94" spans="2:18">
      <c r="B94" s="116"/>
      <c r="C94" s="116"/>
      <c r="D94" s="111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</row>
    <row r="95" spans="2:18">
      <c r="B95" s="116"/>
      <c r="C95" s="116"/>
      <c r="D95" s="111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</row>
    <row r="96" spans="2:18">
      <c r="B96" s="116"/>
      <c r="C96" s="116"/>
      <c r="D96" s="111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</row>
    <row r="97" spans="2:18">
      <c r="B97" s="116"/>
      <c r="C97" s="116"/>
      <c r="D97" s="111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</row>
    <row r="98" spans="2:18">
      <c r="B98" s="116"/>
      <c r="C98" s="116"/>
      <c r="D98" s="111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</row>
    <row r="99" spans="2:18">
      <c r="B99" s="116"/>
      <c r="C99" s="116"/>
      <c r="D99" s="111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</row>
    <row r="100" spans="2:18">
      <c r="B100" s="116"/>
      <c r="C100" s="116"/>
      <c r="D100" s="111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</row>
    <row r="101" spans="2:18">
      <c r="B101" s="116"/>
      <c r="C101" s="116"/>
      <c r="D101" s="111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0"/>
    </row>
    <row r="102" spans="2:18">
      <c r="B102" s="116"/>
      <c r="C102" s="116"/>
      <c r="D102" s="111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</row>
    <row r="103" spans="2:18">
      <c r="B103" s="116"/>
      <c r="C103" s="116"/>
      <c r="D103" s="111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0"/>
    </row>
    <row r="104" spans="2:18">
      <c r="B104" s="116"/>
      <c r="C104" s="116"/>
      <c r="D104" s="111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0"/>
    </row>
    <row r="105" spans="2:18">
      <c r="B105" s="116"/>
      <c r="C105" s="116"/>
      <c r="D105" s="111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</row>
    <row r="106" spans="2:18">
      <c r="B106" s="116"/>
      <c r="C106" s="116"/>
      <c r="D106" s="111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</row>
    <row r="107" spans="2:18">
      <c r="B107" s="116"/>
      <c r="C107" s="116"/>
      <c r="D107" s="111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</row>
    <row r="108" spans="2:18">
      <c r="B108" s="116"/>
      <c r="C108" s="116"/>
      <c r="D108" s="111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</row>
    <row r="109" spans="2:18">
      <c r="B109" s="116"/>
      <c r="C109" s="116"/>
      <c r="D109" s="111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</row>
    <row r="110" spans="2:18">
      <c r="B110" s="116"/>
      <c r="C110" s="116"/>
      <c r="D110" s="111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</row>
    <row r="111" spans="2:18">
      <c r="B111" s="116"/>
      <c r="C111" s="116"/>
      <c r="D111" s="111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</row>
    <row r="112" spans="2:18">
      <c r="B112" s="116"/>
      <c r="C112" s="116"/>
      <c r="D112" s="111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0"/>
    </row>
    <row r="113" spans="2:18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0"/>
    </row>
    <row r="114" spans="2:18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</row>
    <row r="115" spans="2:18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0"/>
    </row>
    <row r="116" spans="2:18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  <c r="R116" s="250"/>
    </row>
    <row r="117" spans="2:18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0"/>
    </row>
    <row r="118" spans="2:18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</row>
    <row r="119" spans="2:18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0"/>
    </row>
    <row r="120" spans="2:18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</row>
    <row r="121" spans="2:18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</row>
    <row r="122" spans="2:18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</row>
    <row r="123" spans="2:18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</row>
    <row r="124" spans="2:18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0"/>
    </row>
    <row r="125" spans="2:18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</row>
    <row r="126" spans="2:18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</row>
    <row r="127" spans="2:18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</row>
    <row r="128" spans="2:18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</row>
    <row r="129" spans="2:18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0"/>
    </row>
    <row r="130" spans="2:18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</row>
    <row r="131" spans="2:18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</row>
    <row r="132" spans="2:18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</row>
    <row r="133" spans="2:18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</row>
    <row r="134" spans="2:18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  <c r="R134" s="250"/>
    </row>
    <row r="135" spans="2:18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</row>
    <row r="136" spans="2:18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</row>
    <row r="137" spans="2:18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  <c r="R137" s="250"/>
    </row>
    <row r="138" spans="2:18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</row>
    <row r="139" spans="2:18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  <c r="R139" s="250"/>
    </row>
    <row r="140" spans="2:18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</row>
    <row r="141" spans="2:18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  <c r="R141" s="250"/>
    </row>
    <row r="142" spans="2:18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  <c r="R142" s="250"/>
    </row>
    <row r="143" spans="2:18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</row>
    <row r="144" spans="2:18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  <c r="R144" s="250"/>
    </row>
    <row r="145" spans="2:18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  <c r="R145" s="250"/>
    </row>
    <row r="146" spans="2:18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  <c r="R146" s="250"/>
    </row>
    <row r="147" spans="2:18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</row>
    <row r="148" spans="2:18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  <c r="R148" s="250"/>
    </row>
    <row r="149" spans="2:18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  <c r="R149" s="250"/>
    </row>
    <row r="150" spans="2:18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  <c r="R150" s="250"/>
    </row>
    <row r="151" spans="2:18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  <c r="R151" s="250"/>
    </row>
    <row r="152" spans="2:18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250"/>
    </row>
    <row r="153" spans="2:18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  <c r="R153" s="250"/>
    </row>
    <row r="154" spans="2:18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</row>
    <row r="155" spans="2:18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</row>
    <row r="156" spans="2:18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  <c r="R156" s="250"/>
    </row>
    <row r="157" spans="2:18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  <c r="R157" s="250"/>
    </row>
    <row r="158" spans="2:18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</row>
    <row r="159" spans="2:18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  <c r="R159" s="250"/>
    </row>
    <row r="160" spans="2:18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  <c r="R160" s="250"/>
    </row>
    <row r="161" spans="2:18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  <c r="R161" s="250"/>
    </row>
    <row r="162" spans="2:18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  <c r="R162" s="250"/>
    </row>
    <row r="163" spans="2:18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  <c r="R163" s="250"/>
    </row>
    <row r="164" spans="2:18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</row>
    <row r="165" spans="2:18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</row>
    <row r="166" spans="2:18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  <c r="R166" s="250"/>
    </row>
    <row r="167" spans="2:18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  <c r="R167" s="250"/>
    </row>
    <row r="168" spans="2:18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  <c r="R168" s="250"/>
    </row>
    <row r="169" spans="2:18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</row>
    <row r="170" spans="2:18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  <c r="R170" s="250"/>
    </row>
    <row r="171" spans="2:18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  <c r="R171" s="250"/>
    </row>
    <row r="172" spans="2:18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  <c r="R172" s="250"/>
    </row>
    <row r="173" spans="2:18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  <c r="R173" s="250"/>
    </row>
    <row r="174" spans="2:18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  <c r="R174" s="250"/>
    </row>
    <row r="175" spans="2:18">
      <c r="B175" s="116"/>
      <c r="C175" s="116"/>
      <c r="D175" s="111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  <c r="R175" s="250"/>
    </row>
    <row r="176" spans="2:18">
      <c r="B176" s="116"/>
      <c r="C176" s="116"/>
      <c r="D176" s="111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  <c r="R176" s="250"/>
    </row>
    <row r="177" spans="2:18">
      <c r="B177" s="116"/>
      <c r="C177" s="116"/>
      <c r="D177" s="111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  <c r="R177" s="250"/>
    </row>
    <row r="178" spans="2:18">
      <c r="B178" s="116"/>
      <c r="C178" s="116"/>
      <c r="D178" s="111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  <c r="R178" s="250"/>
    </row>
    <row r="179" spans="2:18">
      <c r="B179" s="116"/>
      <c r="C179" s="116"/>
      <c r="D179" s="111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  <c r="R179" s="250"/>
    </row>
    <row r="180" spans="2:18">
      <c r="B180" s="116"/>
      <c r="C180" s="116"/>
      <c r="D180" s="111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  <c r="R180" s="250"/>
    </row>
    <row r="181" spans="2:18">
      <c r="B181" s="116"/>
      <c r="C181" s="116"/>
      <c r="D181" s="111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  <c r="R181" s="250"/>
    </row>
    <row r="182" spans="2:18">
      <c r="B182" s="116"/>
      <c r="C182" s="116"/>
      <c r="D182" s="111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</row>
    <row r="183" spans="2:18">
      <c r="B183" s="116"/>
      <c r="C183" s="116"/>
      <c r="D183" s="111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</row>
    <row r="184" spans="2:18">
      <c r="B184" s="116"/>
      <c r="C184" s="116"/>
      <c r="D184" s="111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  <c r="R184" s="250"/>
    </row>
    <row r="185" spans="2:18">
      <c r="B185" s="116"/>
      <c r="C185" s="116"/>
      <c r="D185" s="111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  <c r="R185" s="250"/>
    </row>
    <row r="186" spans="2:18">
      <c r="B186" s="116"/>
      <c r="C186" s="116"/>
      <c r="D186" s="111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</row>
    <row r="187" spans="2:18">
      <c r="B187" s="116"/>
      <c r="C187" s="116"/>
      <c r="D187" s="111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  <c r="R187" s="250"/>
    </row>
    <row r="188" spans="2:18">
      <c r="B188" s="116"/>
      <c r="C188" s="116"/>
      <c r="D188" s="111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  <c r="R188" s="250"/>
    </row>
    <row r="189" spans="2:18">
      <c r="B189" s="116"/>
      <c r="C189" s="116"/>
      <c r="D189" s="111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  <c r="R189" s="250"/>
    </row>
    <row r="190" spans="2:18">
      <c r="B190" s="116"/>
      <c r="C190" s="116"/>
      <c r="D190" s="111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</row>
    <row r="191" spans="2:18">
      <c r="B191" s="116"/>
      <c r="C191" s="116"/>
      <c r="D191" s="111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  <c r="R191" s="250"/>
    </row>
    <row r="192" spans="2:18">
      <c r="B192" s="116"/>
      <c r="C192" s="116"/>
      <c r="D192" s="111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  <c r="R192" s="250"/>
    </row>
    <row r="193" spans="2:18">
      <c r="B193" s="116"/>
      <c r="C193" s="116"/>
      <c r="D193" s="111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  <c r="R193" s="250"/>
    </row>
    <row r="194" spans="2:18">
      <c r="B194" s="116"/>
      <c r="C194" s="116"/>
      <c r="D194" s="111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  <c r="R194" s="250"/>
    </row>
    <row r="195" spans="2:18">
      <c r="B195" s="116"/>
      <c r="C195" s="116"/>
      <c r="D195" s="111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  <c r="R195" s="250"/>
    </row>
    <row r="196" spans="2:18">
      <c r="B196" s="116"/>
      <c r="C196" s="116"/>
      <c r="D196" s="111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  <c r="R196" s="250"/>
    </row>
    <row r="197" spans="2:18">
      <c r="B197" s="116"/>
      <c r="C197" s="116"/>
      <c r="D197" s="111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  <c r="R197" s="250"/>
    </row>
    <row r="198" spans="2:18">
      <c r="B198" s="116"/>
      <c r="C198" s="116"/>
      <c r="D198" s="111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  <c r="R198" s="250"/>
    </row>
    <row r="199" spans="2:18">
      <c r="B199" s="116"/>
      <c r="C199" s="116"/>
      <c r="D199" s="111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0"/>
    </row>
    <row r="200" spans="2:18">
      <c r="B200" s="116"/>
      <c r="C200" s="116"/>
      <c r="D200" s="111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  <c r="R200" s="250"/>
    </row>
    <row r="201" spans="2:18">
      <c r="B201" s="116"/>
      <c r="C201" s="116"/>
      <c r="D201" s="111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  <c r="R201" s="250"/>
    </row>
    <row r="202" spans="2:18">
      <c r="B202" s="116"/>
      <c r="C202" s="116"/>
      <c r="D202" s="111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250"/>
    </row>
    <row r="203" spans="2:18">
      <c r="B203" s="116"/>
      <c r="C203" s="116"/>
      <c r="D203" s="111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  <c r="R203" s="250"/>
    </row>
    <row r="204" spans="2:18">
      <c r="B204" s="116"/>
      <c r="C204" s="116"/>
      <c r="D204" s="111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  <c r="R204" s="250"/>
    </row>
    <row r="205" spans="2:18">
      <c r="B205" s="116"/>
      <c r="C205" s="116"/>
      <c r="D205" s="111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  <c r="R205" s="250"/>
    </row>
    <row r="206" spans="2:18">
      <c r="B206" s="116"/>
      <c r="C206" s="116"/>
      <c r="D206" s="111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  <c r="R206" s="250"/>
    </row>
    <row r="207" spans="2:18">
      <c r="B207" s="116"/>
      <c r="C207" s="116"/>
      <c r="D207" s="111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  <c r="R207" s="250"/>
    </row>
    <row r="208" spans="2:18">
      <c r="B208" s="116"/>
      <c r="C208" s="116"/>
      <c r="D208" s="111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</row>
    <row r="209" spans="2:18">
      <c r="B209" s="116"/>
      <c r="C209" s="116"/>
      <c r="D209" s="111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</row>
    <row r="210" spans="2:18">
      <c r="B210" s="116"/>
      <c r="C210" s="116"/>
      <c r="D210" s="111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  <c r="R210" s="250"/>
    </row>
    <row r="211" spans="2:18">
      <c r="B211" s="116"/>
      <c r="C211" s="116"/>
      <c r="D211" s="111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  <c r="R211" s="250"/>
    </row>
    <row r="212" spans="2:18">
      <c r="B212" s="116"/>
      <c r="C212" s="116"/>
      <c r="D212" s="111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  <c r="R212" s="250"/>
    </row>
    <row r="213" spans="2:18">
      <c r="B213" s="116"/>
      <c r="C213" s="116"/>
      <c r="D213" s="111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  <c r="R213" s="250"/>
    </row>
    <row r="214" spans="2:18">
      <c r="B214" s="116"/>
      <c r="C214" s="116"/>
      <c r="D214" s="111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  <c r="R214" s="250"/>
    </row>
    <row r="215" spans="2:18">
      <c r="B215" s="116"/>
      <c r="C215" s="116"/>
      <c r="D215" s="111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  <c r="R215" s="250"/>
    </row>
    <row r="216" spans="2:18">
      <c r="B216" s="116"/>
      <c r="C216" s="116"/>
      <c r="D216" s="111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  <c r="R216" s="250"/>
    </row>
    <row r="217" spans="2:18">
      <c r="B217" s="116"/>
      <c r="C217" s="116"/>
      <c r="D217" s="111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</row>
    <row r="218" spans="2:18">
      <c r="B218" s="116"/>
      <c r="C218" s="116"/>
      <c r="D218" s="111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  <c r="R218" s="250"/>
    </row>
    <row r="219" spans="2:18">
      <c r="B219" s="116"/>
      <c r="C219" s="116"/>
      <c r="D219" s="111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  <c r="R219" s="250"/>
    </row>
    <row r="220" spans="2:18">
      <c r="B220" s="116"/>
      <c r="C220" s="116"/>
      <c r="D220" s="111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  <c r="R220" s="250"/>
    </row>
    <row r="221" spans="2:18">
      <c r="B221" s="116"/>
      <c r="C221" s="116"/>
      <c r="D221" s="111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  <c r="R221" s="250"/>
    </row>
    <row r="222" spans="2:18">
      <c r="B222" s="116"/>
      <c r="C222" s="116"/>
      <c r="D222" s="111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</row>
    <row r="223" spans="2:18">
      <c r="B223" s="116"/>
      <c r="C223" s="116"/>
      <c r="D223" s="111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  <c r="R223" s="250"/>
    </row>
    <row r="224" spans="2:18">
      <c r="B224" s="116"/>
      <c r="C224" s="116"/>
      <c r="D224" s="111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  <c r="R224" s="250"/>
    </row>
    <row r="225" spans="2:18">
      <c r="B225" s="116"/>
      <c r="C225" s="116"/>
      <c r="D225" s="111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  <c r="R225" s="250"/>
    </row>
    <row r="226" spans="2:18">
      <c r="B226" s="116"/>
      <c r="C226" s="116"/>
      <c r="D226" s="111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  <c r="R226" s="250"/>
    </row>
    <row r="227" spans="2:18">
      <c r="B227" s="116"/>
      <c r="C227" s="116"/>
      <c r="D227" s="111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  <c r="R227" s="250"/>
    </row>
    <row r="228" spans="2:18">
      <c r="B228" s="116"/>
      <c r="C228" s="116"/>
      <c r="D228" s="111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  <c r="R228" s="250"/>
    </row>
    <row r="229" spans="2:18">
      <c r="B229" s="116"/>
      <c r="C229" s="116"/>
      <c r="D229" s="111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  <c r="R229" s="250"/>
    </row>
    <row r="230" spans="2:18">
      <c r="B230" s="116"/>
      <c r="C230" s="116"/>
      <c r="D230" s="111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  <c r="R230" s="250"/>
    </row>
    <row r="231" spans="2:18">
      <c r="B231" s="116"/>
      <c r="C231" s="116"/>
      <c r="D231" s="111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  <c r="R231" s="250"/>
    </row>
    <row r="232" spans="2:18">
      <c r="B232" s="116"/>
      <c r="C232" s="116"/>
      <c r="D232" s="111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  <c r="R232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11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baseColWidth="10" defaultColWidth="9.1640625" defaultRowHeight="14" outlineLevelRow="3"/>
  <cols>
    <col min="1" max="1" width="81.5" style="8" customWidth="1"/>
    <col min="2" max="2" width="14.33203125" style="127" customWidth="1"/>
    <col min="3" max="3" width="15.5" style="127" customWidth="1"/>
    <col min="4" max="4" width="10.33203125" style="124" customWidth="1"/>
    <col min="5" max="16384" width="9.1640625" style="8"/>
  </cols>
  <sheetData>
    <row r="2" spans="1:19" ht="19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31.05.2022</v>
      </c>
      <c r="B2" s="3"/>
      <c r="C2" s="3"/>
      <c r="D2" s="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 ht="19">
      <c r="A3" s="1" t="str">
        <f>IF(REPORT_LANG="UKR","(за ознакою умовності)","by conditionality")</f>
        <v>(за ознакою умовності)</v>
      </c>
      <c r="B3" s="1"/>
      <c r="C3" s="1"/>
      <c r="D3" s="1"/>
    </row>
    <row r="4" spans="1:19">
      <c r="B4" s="116"/>
      <c r="C4" s="116"/>
      <c r="D4" s="111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</row>
    <row r="5" spans="1:19" s="165" customFormat="1">
      <c r="B5" s="46"/>
      <c r="C5" s="46"/>
      <c r="D5" s="165" t="str">
        <f>VALVAL</f>
        <v>млрд. одиниць</v>
      </c>
    </row>
    <row r="6" spans="1:19" s="213" customFormat="1">
      <c r="A6" s="68"/>
      <c r="B6" s="89" t="s">
        <v>53</v>
      </c>
      <c r="C6" s="89" t="s">
        <v>70</v>
      </c>
      <c r="D6" s="199" t="s">
        <v>189</v>
      </c>
    </row>
    <row r="7" spans="1:19" s="148" customFormat="1" ht="16">
      <c r="A7" s="244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206">
        <f>B$8+B$78</f>
        <v>101.43561780232</v>
      </c>
      <c r="C7" s="206">
        <f>C$8+C$78</f>
        <v>2967.4888552520506</v>
      </c>
      <c r="D7" s="184">
        <f>D$8+D$78</f>
        <v>1.0000009999999999</v>
      </c>
    </row>
    <row r="8" spans="1:19" s="121" customFormat="1" ht="15">
      <c r="A8" s="32" t="s">
        <v>65</v>
      </c>
      <c r="B8" s="80">
        <f>B$9+B$46</f>
        <v>90.440818945649994</v>
      </c>
      <c r="C8" s="80">
        <f>C$9+C$46</f>
        <v>2645.8371141791104</v>
      </c>
      <c r="D8" s="229">
        <f>D$9+D$46</f>
        <v>0.89160899999999987</v>
      </c>
    </row>
    <row r="9" spans="1:19" s="55" customFormat="1" ht="15" outlineLevel="1">
      <c r="A9" s="21" t="s">
        <v>48</v>
      </c>
      <c r="B9" s="110">
        <f>B$10+B$44</f>
        <v>39.206219423449994</v>
      </c>
      <c r="C9" s="110">
        <f>C$10+C$44</f>
        <v>1146.9740286177005</v>
      </c>
      <c r="D9" s="92">
        <f>D$10+D$44</f>
        <v>0.38651599999999992</v>
      </c>
    </row>
    <row r="10" spans="1:19" s="170" customFormat="1" ht="15" outlineLevel="2">
      <c r="A10" s="188" t="s">
        <v>194</v>
      </c>
      <c r="B10" s="76">
        <f>SUM(B$11:B$43)</f>
        <v>39.144059847289995</v>
      </c>
      <c r="C10" s="76">
        <f>SUM(C$11:C$43)</f>
        <v>1145.1555564331004</v>
      </c>
      <c r="D10" s="87">
        <f>SUM(D$11:D$43)</f>
        <v>0.38590299999999994</v>
      </c>
    </row>
    <row r="11" spans="1:19" outlineLevel="3">
      <c r="A11" s="103" t="s">
        <v>142</v>
      </c>
      <c r="B11" s="259">
        <v>2.7801650321600002</v>
      </c>
      <c r="C11" s="259">
        <v>81.333449999999999</v>
      </c>
      <c r="D11" s="6">
        <v>2.7407999999999998E-2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 outlineLevel="3">
      <c r="A12" s="163" t="s">
        <v>203</v>
      </c>
      <c r="B12" s="47">
        <v>0.59931840477999998</v>
      </c>
      <c r="C12" s="47">
        <v>17.533000000000001</v>
      </c>
      <c r="D12" s="25">
        <v>5.9080000000000001E-3</v>
      </c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 outlineLevel="3">
      <c r="A13" s="163" t="s">
        <v>31</v>
      </c>
      <c r="B13" s="47">
        <v>3.6629225175200002</v>
      </c>
      <c r="C13" s="47">
        <v>107.1584319582</v>
      </c>
      <c r="D13" s="25">
        <v>3.6110999999999997E-2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 outlineLevel="3">
      <c r="A14" s="163" t="s">
        <v>34</v>
      </c>
      <c r="B14" s="47">
        <v>1.2476542390800001</v>
      </c>
      <c r="C14" s="47">
        <v>36.5</v>
      </c>
      <c r="D14" s="25">
        <v>1.23E-2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 outlineLevel="3">
      <c r="A15" s="163" t="s">
        <v>83</v>
      </c>
      <c r="B15" s="47">
        <v>0.98103227149000005</v>
      </c>
      <c r="C15" s="47">
        <v>28.700001</v>
      </c>
      <c r="D15" s="25">
        <v>9.6710000000000008E-3</v>
      </c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 outlineLevel="3">
      <c r="A16" s="163" t="s">
        <v>133</v>
      </c>
      <c r="B16" s="47">
        <v>1.6031502414500001</v>
      </c>
      <c r="C16" s="47">
        <v>46.9</v>
      </c>
      <c r="D16" s="25">
        <v>1.5805E-2</v>
      </c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1:17" outlineLevel="3">
      <c r="A17" s="163" t="s">
        <v>195</v>
      </c>
      <c r="B17" s="47">
        <v>8.1046921027999996</v>
      </c>
      <c r="C17" s="47">
        <v>237.101957</v>
      </c>
      <c r="D17" s="25">
        <v>7.9899999999999999E-2</v>
      </c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1:17" outlineLevel="3">
      <c r="A18" s="163" t="s">
        <v>25</v>
      </c>
      <c r="B18" s="47">
        <v>0.41352881056000002</v>
      </c>
      <c r="C18" s="47">
        <v>12.097744</v>
      </c>
      <c r="D18" s="25">
        <v>4.0769999999999999E-3</v>
      </c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1:17" outlineLevel="3">
      <c r="A19" s="163" t="s">
        <v>75</v>
      </c>
      <c r="B19" s="47">
        <v>0.41352881056000002</v>
      </c>
      <c r="C19" s="47">
        <v>12.097744</v>
      </c>
      <c r="D19" s="25">
        <v>4.0769999999999999E-3</v>
      </c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1:17" outlineLevel="3">
      <c r="A20" s="163" t="s">
        <v>169</v>
      </c>
      <c r="B20" s="47">
        <v>3.6052958780100002</v>
      </c>
      <c r="C20" s="47">
        <v>105.4725703821</v>
      </c>
      <c r="D20" s="25">
        <v>3.5542999999999998E-2</v>
      </c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1:17" outlineLevel="3">
      <c r="A21" s="163" t="s">
        <v>126</v>
      </c>
      <c r="B21" s="47">
        <v>0.41352881056000002</v>
      </c>
      <c r="C21" s="47">
        <v>12.097744</v>
      </c>
      <c r="D21" s="25">
        <v>4.0769999999999999E-3</v>
      </c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7" outlineLevel="3">
      <c r="A22" s="163" t="s">
        <v>190</v>
      </c>
      <c r="B22" s="47">
        <v>0.41352881056000002</v>
      </c>
      <c r="C22" s="47">
        <v>12.097744</v>
      </c>
      <c r="D22" s="25">
        <v>4.0769999999999999E-3</v>
      </c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7" outlineLevel="3">
      <c r="A23" s="163" t="s">
        <v>217</v>
      </c>
      <c r="B23" s="47">
        <v>1.2756866061200001</v>
      </c>
      <c r="C23" s="47">
        <v>37.320084092800002</v>
      </c>
      <c r="D23" s="25">
        <v>1.2576E-2</v>
      </c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7" outlineLevel="3">
      <c r="A24" s="163" t="s">
        <v>150</v>
      </c>
      <c r="B24" s="47">
        <v>0.41352881056000002</v>
      </c>
      <c r="C24" s="47">
        <v>12.097744</v>
      </c>
      <c r="D24" s="25">
        <v>4.0769999999999999E-3</v>
      </c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7" outlineLevel="3">
      <c r="A25" s="163" t="s">
        <v>208</v>
      </c>
      <c r="B25" s="47">
        <v>0.41352881056000002</v>
      </c>
      <c r="C25" s="47">
        <v>12.097744</v>
      </c>
      <c r="D25" s="25">
        <v>4.0769999999999999E-3</v>
      </c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1:17" outlineLevel="3">
      <c r="A26" s="163" t="s">
        <v>38</v>
      </c>
      <c r="B26" s="47">
        <v>0.41352881056000002</v>
      </c>
      <c r="C26" s="47">
        <v>12.097744</v>
      </c>
      <c r="D26" s="25">
        <v>4.0769999999999999E-3</v>
      </c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7" outlineLevel="3">
      <c r="A27" s="163" t="s">
        <v>87</v>
      </c>
      <c r="B27" s="47">
        <v>0.41352881056000002</v>
      </c>
      <c r="C27" s="47">
        <v>12.097744</v>
      </c>
      <c r="D27" s="25">
        <v>4.0769999999999999E-3</v>
      </c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7" outlineLevel="3">
      <c r="A28" s="163" t="s">
        <v>76</v>
      </c>
      <c r="B28" s="47">
        <v>0.41352881056000002</v>
      </c>
      <c r="C28" s="47">
        <v>12.097744</v>
      </c>
      <c r="D28" s="25">
        <v>4.0769999999999999E-3</v>
      </c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7" outlineLevel="3">
      <c r="A29" s="163" t="s">
        <v>127</v>
      </c>
      <c r="B29" s="47">
        <v>0.41352881056000002</v>
      </c>
      <c r="C29" s="47">
        <v>12.097744</v>
      </c>
      <c r="D29" s="25">
        <v>4.0769999999999999E-3</v>
      </c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7" outlineLevel="3">
      <c r="A30" s="163" t="s">
        <v>191</v>
      </c>
      <c r="B30" s="47">
        <v>0.41352881056000002</v>
      </c>
      <c r="C30" s="47">
        <v>12.097744</v>
      </c>
      <c r="D30" s="25">
        <v>4.0769999999999999E-3</v>
      </c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7" outlineLevel="3">
      <c r="A31" s="163" t="s">
        <v>18</v>
      </c>
      <c r="B31" s="47">
        <v>0.41352881056000002</v>
      </c>
      <c r="C31" s="47">
        <v>12.097744</v>
      </c>
      <c r="D31" s="25">
        <v>4.0769999999999999E-3</v>
      </c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7" outlineLevel="3">
      <c r="A32" s="163" t="s">
        <v>71</v>
      </c>
      <c r="B32" s="47">
        <v>0.41352881056000002</v>
      </c>
      <c r="C32" s="47">
        <v>12.097744</v>
      </c>
      <c r="D32" s="25">
        <v>4.0769999999999999E-3</v>
      </c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1:17" outlineLevel="3">
      <c r="A33" s="163" t="s">
        <v>122</v>
      </c>
      <c r="B33" s="47">
        <v>0.41352881056000002</v>
      </c>
      <c r="C33" s="47">
        <v>12.097744</v>
      </c>
      <c r="D33" s="25">
        <v>4.0769999999999999E-3</v>
      </c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1:17" outlineLevel="3">
      <c r="A34" s="163" t="s">
        <v>55</v>
      </c>
      <c r="B34" s="47">
        <v>0.20686500381</v>
      </c>
      <c r="C34" s="47">
        <v>6.0518150000000004</v>
      </c>
      <c r="D34" s="25">
        <v>2.039E-3</v>
      </c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1:17" outlineLevel="3">
      <c r="A35" s="163" t="s">
        <v>45</v>
      </c>
      <c r="B35" s="47">
        <v>1.54350915571</v>
      </c>
      <c r="C35" s="47">
        <v>45.155206</v>
      </c>
      <c r="D35" s="25">
        <v>1.5217E-2</v>
      </c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17" outlineLevel="3">
      <c r="A36" s="163" t="s">
        <v>88</v>
      </c>
      <c r="B36" s="47">
        <v>0.41352904984</v>
      </c>
      <c r="C36" s="47">
        <v>12.097751000000001</v>
      </c>
      <c r="D36" s="25">
        <v>4.0769999999999999E-3</v>
      </c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1:17" outlineLevel="3">
      <c r="A37" s="163" t="s">
        <v>92</v>
      </c>
      <c r="B37" s="47">
        <v>1.4408306642399999</v>
      </c>
      <c r="C37" s="47">
        <v>42.151356999999997</v>
      </c>
      <c r="D37" s="25">
        <v>1.4204E-2</v>
      </c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1:17" outlineLevel="3">
      <c r="A38" s="163" t="s">
        <v>154</v>
      </c>
      <c r="B38" s="47">
        <v>1.79347015374</v>
      </c>
      <c r="C38" s="47">
        <v>52.467790000000001</v>
      </c>
      <c r="D38" s="25">
        <v>1.7680999999999999E-2</v>
      </c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1:17" outlineLevel="3">
      <c r="A39" s="163" t="s">
        <v>158</v>
      </c>
      <c r="B39" s="47">
        <v>0.74454634949999998</v>
      </c>
      <c r="C39" s="47">
        <v>21.781628999999999</v>
      </c>
      <c r="D39" s="25">
        <v>7.3400000000000002E-3</v>
      </c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1:17" outlineLevel="3">
      <c r="A40" s="163" t="s">
        <v>210</v>
      </c>
      <c r="B40" s="47">
        <v>1.4042231216000001</v>
      </c>
      <c r="C40" s="47">
        <v>41.080407000000001</v>
      </c>
      <c r="D40" s="25">
        <v>1.3842999999999999E-2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1:17" outlineLevel="3">
      <c r="A41" s="163" t="s">
        <v>40</v>
      </c>
      <c r="B41" s="47">
        <v>0.73429377643000004</v>
      </c>
      <c r="C41" s="47">
        <v>21.481691000000001</v>
      </c>
      <c r="D41" s="25">
        <v>7.2389999999999998E-3</v>
      </c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1:17" outlineLevel="3">
      <c r="A42" s="163" t="s">
        <v>90</v>
      </c>
      <c r="B42" s="47">
        <v>0.59819038859999996</v>
      </c>
      <c r="C42" s="47">
        <v>17.5</v>
      </c>
      <c r="D42" s="25">
        <v>5.8970000000000003E-3</v>
      </c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1:17" outlineLevel="3">
      <c r="A43" s="163" t="s">
        <v>143</v>
      </c>
      <c r="B43" s="47">
        <v>0.61528154257000001</v>
      </c>
      <c r="C43" s="47">
        <v>18</v>
      </c>
      <c r="D43" s="25">
        <v>6.0660000000000002E-3</v>
      </c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1:17" ht="15" outlineLevel="2">
      <c r="A44" s="53" t="s">
        <v>114</v>
      </c>
      <c r="B44" s="115">
        <f>SUM(B$45:B$45)</f>
        <v>6.215957616E-2</v>
      </c>
      <c r="C44" s="115">
        <f>SUM(C$45:C$45)</f>
        <v>1.8184721846</v>
      </c>
      <c r="D44" s="100">
        <f>SUM(D$45:D$45)</f>
        <v>6.1300000000000005E-4</v>
      </c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1:17" outlineLevel="3">
      <c r="A45" s="163" t="s">
        <v>28</v>
      </c>
      <c r="B45" s="47">
        <v>6.215957616E-2</v>
      </c>
      <c r="C45" s="47">
        <v>1.8184721846</v>
      </c>
      <c r="D45" s="25">
        <v>6.1300000000000005E-4</v>
      </c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1:17" ht="15" outlineLevel="1">
      <c r="A46" s="65" t="s">
        <v>59</v>
      </c>
      <c r="B46" s="118">
        <f>B$47+B$55+B$63+B$68+B$76</f>
        <v>51.2345995222</v>
      </c>
      <c r="C46" s="118">
        <f>C$47+C$55+C$63+C$68+C$76</f>
        <v>1498.8630855614099</v>
      </c>
      <c r="D46" s="105">
        <f>D$47+D$55+D$63+D$68+D$76</f>
        <v>0.5050929999999999</v>
      </c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1:17" ht="15" outlineLevel="2">
      <c r="A47" s="53" t="s">
        <v>173</v>
      </c>
      <c r="B47" s="115">
        <f>SUM(B$48:B$54)</f>
        <v>20.544147408780002</v>
      </c>
      <c r="C47" s="115">
        <f>SUM(C$48:C$54)</f>
        <v>601.01697802914998</v>
      </c>
      <c r="D47" s="100">
        <f>SUM(D$48:D$54)</f>
        <v>0.20253399999999999</v>
      </c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1:17" outlineLevel="3">
      <c r="A48" s="163" t="s">
        <v>104</v>
      </c>
      <c r="B48" s="47">
        <v>2.15369733E-3</v>
      </c>
      <c r="C48" s="47">
        <v>6.3006199999999998E-2</v>
      </c>
      <c r="D48" s="25">
        <v>2.0999999999999999E-5</v>
      </c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1:17" outlineLevel="3">
      <c r="A49" s="163" t="s">
        <v>51</v>
      </c>
      <c r="B49" s="47">
        <v>0.31403854472999998</v>
      </c>
      <c r="C49" s="47">
        <v>9.1871662222200001</v>
      </c>
      <c r="D49" s="25">
        <v>3.0959999999999998E-3</v>
      </c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1:17" outlineLevel="3">
      <c r="A50" s="163" t="s">
        <v>93</v>
      </c>
      <c r="B50" s="47">
        <v>1.65796150439</v>
      </c>
      <c r="C50" s="47">
        <v>48.50349801446</v>
      </c>
      <c r="D50" s="25">
        <v>1.6344999999999998E-2</v>
      </c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1:17" outlineLevel="3">
      <c r="A51" s="163" t="s">
        <v>165</v>
      </c>
      <c r="B51" s="47">
        <v>6.0411210087800002</v>
      </c>
      <c r="C51" s="47">
        <v>176.73239100000001</v>
      </c>
      <c r="D51" s="25">
        <v>5.9555999999999998E-2</v>
      </c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1:17" outlineLevel="3">
      <c r="A52" s="163" t="s">
        <v>131</v>
      </c>
      <c r="B52" s="47">
        <v>7.1188088900500004</v>
      </c>
      <c r="C52" s="47">
        <v>208.26004219764999</v>
      </c>
      <c r="D52" s="25">
        <v>7.0180999999999993E-2</v>
      </c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1:17" outlineLevel="3">
      <c r="A53" s="163" t="s">
        <v>146</v>
      </c>
      <c r="B53" s="47">
        <v>5.3493295170000001</v>
      </c>
      <c r="C53" s="47">
        <v>156.49410008688</v>
      </c>
      <c r="D53" s="25">
        <v>5.2735999999999998E-2</v>
      </c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1:17" outlineLevel="3">
      <c r="A54" s="163" t="s">
        <v>141</v>
      </c>
      <c r="B54" s="47">
        <v>6.0734246499999998E-2</v>
      </c>
      <c r="C54" s="47">
        <v>1.77677430794</v>
      </c>
      <c r="D54" s="25">
        <v>5.9900000000000003E-4</v>
      </c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1:17" ht="15" outlineLevel="2">
      <c r="A55" s="53" t="s">
        <v>44</v>
      </c>
      <c r="B55" s="115">
        <f>SUM(B$56:B$62)</f>
        <v>2.0272559669100003</v>
      </c>
      <c r="C55" s="115">
        <f>SUM(C$56:C$62)</f>
        <v>59.307170586449999</v>
      </c>
      <c r="D55" s="100">
        <f>SUM(D$56:D$62)</f>
        <v>1.9985999999999997E-2</v>
      </c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1:17" outlineLevel="3">
      <c r="A56" s="163" t="s">
        <v>22</v>
      </c>
      <c r="B56" s="47">
        <v>2.654545702E-2</v>
      </c>
      <c r="C56" s="47">
        <v>0.77658469070000002</v>
      </c>
      <c r="D56" s="25">
        <v>2.6200000000000003E-4</v>
      </c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1:17" outlineLevel="3">
      <c r="A57" s="163" t="s">
        <v>49</v>
      </c>
      <c r="B57" s="47">
        <v>0.44087127461999998</v>
      </c>
      <c r="C57" s="47">
        <v>12.897645051710001</v>
      </c>
      <c r="D57" s="25">
        <v>4.346E-3</v>
      </c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1:17" outlineLevel="3">
      <c r="A58" s="163" t="s">
        <v>108</v>
      </c>
      <c r="B58" s="47">
        <v>4.1830802379999997E-2</v>
      </c>
      <c r="C58" s="47">
        <v>1.22375594053</v>
      </c>
      <c r="D58" s="25">
        <v>4.1199999999999999E-4</v>
      </c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1:17" outlineLevel="3">
      <c r="A59" s="163" t="s">
        <v>119</v>
      </c>
      <c r="B59" s="47">
        <v>0.60585586000000002</v>
      </c>
      <c r="C59" s="47">
        <v>17.724252598709999</v>
      </c>
      <c r="D59" s="25">
        <v>5.973E-3</v>
      </c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1:17" outlineLevel="3">
      <c r="A60" s="163" t="s">
        <v>136</v>
      </c>
      <c r="B60" s="47">
        <v>4.7255449999999998E-4</v>
      </c>
      <c r="C60" s="47">
        <v>1.382453464E-2</v>
      </c>
      <c r="D60" s="25">
        <v>5.0000000000000004E-6</v>
      </c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1:17" outlineLevel="3">
      <c r="A61" s="163" t="s">
        <v>216</v>
      </c>
      <c r="B61" s="47">
        <v>0.36241457904000002</v>
      </c>
      <c r="C61" s="47">
        <v>10.60240226849</v>
      </c>
      <c r="D61" s="25">
        <v>3.5729999999999998E-3</v>
      </c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1:17" outlineLevel="3">
      <c r="A62" s="163" t="s">
        <v>23</v>
      </c>
      <c r="B62" s="47">
        <v>0.54926543935000005</v>
      </c>
      <c r="C62" s="47">
        <v>16.068705501669999</v>
      </c>
      <c r="D62" s="25">
        <v>5.4149999999999997E-3</v>
      </c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1:17" ht="15" outlineLevel="2">
      <c r="A63" s="53" t="s">
        <v>218</v>
      </c>
      <c r="B63" s="115">
        <f>SUM(B$64:B$67)</f>
        <v>1.7197045515</v>
      </c>
      <c r="C63" s="115">
        <f>SUM(C$64:C$67)</f>
        <v>50.309784683190003</v>
      </c>
      <c r="D63" s="100">
        <f>SUM(D$64:D$67)</f>
        <v>1.6952999999999999E-2</v>
      </c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1:17" outlineLevel="3">
      <c r="A64" s="163" t="s">
        <v>61</v>
      </c>
      <c r="B64" s="47">
        <v>0.69995163203999999</v>
      </c>
      <c r="C64" s="47">
        <v>20.477015000000002</v>
      </c>
      <c r="D64" s="25">
        <v>6.8999999999999999E-3</v>
      </c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1:17" outlineLevel="3">
      <c r="A65" s="163" t="s">
        <v>77</v>
      </c>
      <c r="B65" s="47">
        <v>5.5058410000000002E-5</v>
      </c>
      <c r="C65" s="47">
        <v>1.6107283E-3</v>
      </c>
      <c r="D65" s="25">
        <v>9.9999999999999995E-7</v>
      </c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1:17" outlineLevel="3">
      <c r="A66" s="163" t="s">
        <v>172</v>
      </c>
      <c r="B66" s="47">
        <v>0.26763678188000001</v>
      </c>
      <c r="C66" s="47">
        <v>7.8296872900299999</v>
      </c>
      <c r="D66" s="25">
        <v>2.6380000000000002E-3</v>
      </c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1:17" outlineLevel="3">
      <c r="A67" s="163" t="s">
        <v>47</v>
      </c>
      <c r="B67" s="47">
        <v>0.75206107916999998</v>
      </c>
      <c r="C67" s="47">
        <v>22.001471664859999</v>
      </c>
      <c r="D67" s="25">
        <v>7.4139999999999996E-3</v>
      </c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1:17" ht="15" outlineLevel="2">
      <c r="A68" s="53" t="s">
        <v>52</v>
      </c>
      <c r="B68" s="115">
        <f>SUM(B$69:B$75)</f>
        <v>22.683539495510001</v>
      </c>
      <c r="C68" s="115">
        <f>SUM(C$69:C$75)</f>
        <v>663.60467958699996</v>
      </c>
      <c r="D68" s="100">
        <f>SUM(D$69:D$75)</f>
        <v>0.22362299999999996</v>
      </c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1:17" outlineLevel="3">
      <c r="A69" s="163" t="s">
        <v>116</v>
      </c>
      <c r="B69" s="47">
        <v>3</v>
      </c>
      <c r="C69" s="47">
        <v>87.764700000000005</v>
      </c>
      <c r="D69" s="25">
        <v>2.9575000000000001E-2</v>
      </c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1:17" outlineLevel="3">
      <c r="A70" s="163" t="s">
        <v>202</v>
      </c>
      <c r="B70" s="47">
        <v>7.5606299999999997</v>
      </c>
      <c r="C70" s="47">
        <v>221.18547458699999</v>
      </c>
      <c r="D70" s="25">
        <v>7.4536000000000005E-2</v>
      </c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1:17" outlineLevel="3">
      <c r="A71" s="163" t="s">
        <v>220</v>
      </c>
      <c r="B71" s="47">
        <v>3</v>
      </c>
      <c r="C71" s="47">
        <v>87.764700000000005</v>
      </c>
      <c r="D71" s="25">
        <v>2.9575000000000001E-2</v>
      </c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1:17" outlineLevel="3">
      <c r="A72" s="163" t="s">
        <v>21</v>
      </c>
      <c r="B72" s="47">
        <v>2.35</v>
      </c>
      <c r="C72" s="47">
        <v>68.749015</v>
      </c>
      <c r="D72" s="25">
        <v>2.3167E-2</v>
      </c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1:17" outlineLevel="3">
      <c r="A73" s="163" t="s">
        <v>58</v>
      </c>
      <c r="B73" s="47">
        <v>1.07684866467</v>
      </c>
      <c r="C73" s="47">
        <v>31.5031</v>
      </c>
      <c r="D73" s="25">
        <v>1.0616E-2</v>
      </c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1:17" outlineLevel="3">
      <c r="A74" s="163" t="s">
        <v>183</v>
      </c>
      <c r="B74" s="47">
        <v>3.94606083084</v>
      </c>
      <c r="C74" s="47">
        <v>115.441615</v>
      </c>
      <c r="D74" s="25">
        <v>3.8901999999999999E-2</v>
      </c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1:17" outlineLevel="3">
      <c r="A75" s="163" t="s">
        <v>3</v>
      </c>
      <c r="B75" s="47">
        <v>1.75</v>
      </c>
      <c r="C75" s="47">
        <v>51.196075</v>
      </c>
      <c r="D75" s="25">
        <v>1.7252E-2</v>
      </c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1:17" ht="15" outlineLevel="2">
      <c r="A76" s="53" t="s">
        <v>176</v>
      </c>
      <c r="B76" s="115">
        <f>SUM(B$77:B$77)</f>
        <v>4.2599520995000004</v>
      </c>
      <c r="C76" s="115">
        <f>SUM(C$77:C$77)</f>
        <v>124.62447267562</v>
      </c>
      <c r="D76" s="100">
        <f>SUM(D$77:D$77)</f>
        <v>4.1997E-2</v>
      </c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1:17" outlineLevel="3">
      <c r="A77" s="163" t="s">
        <v>146</v>
      </c>
      <c r="B77" s="47">
        <v>4.2599520995000004</v>
      </c>
      <c r="C77" s="47">
        <v>124.62447267562</v>
      </c>
      <c r="D77" s="25">
        <v>4.1997E-2</v>
      </c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1:17" ht="15">
      <c r="A78" s="254" t="s">
        <v>12</v>
      </c>
      <c r="B78" s="14">
        <f>B$79+B$96</f>
        <v>10.99479885667</v>
      </c>
      <c r="C78" s="14">
        <f>C$79+C$96</f>
        <v>321.65174107294001</v>
      </c>
      <c r="D78" s="245">
        <f>D$79+D$96</f>
        <v>0.108392</v>
      </c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1:17" ht="15" outlineLevel="1">
      <c r="A79" s="65" t="s">
        <v>48</v>
      </c>
      <c r="B79" s="118">
        <f>B$80+B$86+B$94</f>
        <v>2.4193439416499998</v>
      </c>
      <c r="C79" s="118">
        <f>C$80+C$86+C$94</f>
        <v>70.777665079550005</v>
      </c>
      <c r="D79" s="105">
        <f>D$80+D$86+D$94</f>
        <v>2.3850999999999997E-2</v>
      </c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1:17" ht="15" outlineLevel="2">
      <c r="A80" s="53" t="s">
        <v>194</v>
      </c>
      <c r="B80" s="115">
        <f>SUM(B$81:B$85)</f>
        <v>0.57865234881999994</v>
      </c>
      <c r="C80" s="115">
        <f>SUM(C$81:C$85)</f>
        <v>16.928416599999998</v>
      </c>
      <c r="D80" s="100">
        <f>SUM(D$81:D$85)</f>
        <v>5.705E-3</v>
      </c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1:17" outlineLevel="3">
      <c r="A81" s="163" t="s">
        <v>107</v>
      </c>
      <c r="B81" s="47">
        <v>3.9650999999999999E-7</v>
      </c>
      <c r="C81" s="47">
        <v>1.1600000000000001E-5</v>
      </c>
      <c r="D81" s="25">
        <v>0</v>
      </c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1:17" outlineLevel="3">
      <c r="A82" s="163" t="s">
        <v>72</v>
      </c>
      <c r="B82" s="47">
        <v>0.11878352002000001</v>
      </c>
      <c r="C82" s="47">
        <v>3.4750000000000001</v>
      </c>
      <c r="D82" s="25">
        <v>1.1709999999999999E-3</v>
      </c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1:17" outlineLevel="3">
      <c r="A83" s="163" t="s">
        <v>188</v>
      </c>
      <c r="B83" s="47">
        <v>0.29331838427000001</v>
      </c>
      <c r="C83" s="47">
        <v>8.5809999999999995</v>
      </c>
      <c r="D83" s="25">
        <v>2.892E-3</v>
      </c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1:17" outlineLevel="3">
      <c r="A84" s="163" t="s">
        <v>101</v>
      </c>
      <c r="B84" s="47">
        <v>9.8185432180000004E-2</v>
      </c>
      <c r="C84" s="47">
        <v>2.8724050000000001</v>
      </c>
      <c r="D84" s="25">
        <v>9.68E-4</v>
      </c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1:17" outlineLevel="3">
      <c r="A85" s="163" t="s">
        <v>0</v>
      </c>
      <c r="B85" s="47">
        <v>6.8364615840000004E-2</v>
      </c>
      <c r="C85" s="47">
        <v>2</v>
      </c>
      <c r="D85" s="25">
        <v>6.7400000000000001E-4</v>
      </c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1:17" ht="15" outlineLevel="2">
      <c r="A86" s="53" t="s">
        <v>114</v>
      </c>
      <c r="B86" s="115">
        <f>SUM(B$87:B$93)</f>
        <v>1.8406589606899999</v>
      </c>
      <c r="C86" s="115">
        <f>SUM(C$87:C$93)</f>
        <v>53.848293829550002</v>
      </c>
      <c r="D86" s="100">
        <f>SUM(D$87:D$93)</f>
        <v>1.8145999999999999E-2</v>
      </c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1:17" outlineLevel="3">
      <c r="A87" s="163" t="s">
        <v>139</v>
      </c>
      <c r="B87" s="47">
        <v>0.14363458128000001</v>
      </c>
      <c r="C87" s="47">
        <v>4.2020153117700003</v>
      </c>
      <c r="D87" s="25">
        <v>1.4159999999999999E-3</v>
      </c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1:17" outlineLevel="3">
      <c r="A88" s="163" t="s">
        <v>124</v>
      </c>
      <c r="B88" s="47">
        <v>1.2999999999999999E-2</v>
      </c>
      <c r="C88" s="47">
        <v>0.38031369999999998</v>
      </c>
      <c r="D88" s="25">
        <v>1.2799999999999999E-4</v>
      </c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1:17" outlineLevel="3">
      <c r="A89" s="163" t="s">
        <v>196</v>
      </c>
      <c r="B89" s="47">
        <v>0.01</v>
      </c>
      <c r="C89" s="47">
        <v>0.292549</v>
      </c>
      <c r="D89" s="25">
        <v>9.8999999999999994E-5</v>
      </c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1:17" outlineLevel="3">
      <c r="A90" s="163" t="s">
        <v>181</v>
      </c>
      <c r="B90" s="47">
        <v>1.4E-2</v>
      </c>
      <c r="C90" s="47">
        <v>0.4095686</v>
      </c>
      <c r="D90" s="25">
        <v>1.3799999999999999E-4</v>
      </c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1:17" outlineLevel="3">
      <c r="A91" s="163" t="s">
        <v>60</v>
      </c>
      <c r="B91" s="47">
        <v>0.37359993204000003</v>
      </c>
      <c r="C91" s="47">
        <v>10.929628651710001</v>
      </c>
      <c r="D91" s="25">
        <v>3.6830000000000001E-3</v>
      </c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1:17" outlineLevel="3">
      <c r="A92" s="163" t="s">
        <v>178</v>
      </c>
      <c r="B92" s="47">
        <v>0.41587557540999998</v>
      </c>
      <c r="C92" s="47">
        <v>12.16639837088</v>
      </c>
      <c r="D92" s="25">
        <v>4.1000000000000003E-3</v>
      </c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1:17" outlineLevel="3">
      <c r="A93" s="163" t="s">
        <v>207</v>
      </c>
      <c r="B93" s="47">
        <v>0.87054887195999997</v>
      </c>
      <c r="C93" s="47">
        <v>25.467820195190001</v>
      </c>
      <c r="D93" s="25">
        <v>8.5819999999999994E-3</v>
      </c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1:17" ht="15" outlineLevel="2">
      <c r="A94" s="53" t="s">
        <v>137</v>
      </c>
      <c r="B94" s="115">
        <f>SUM(B$95:B$95)</f>
        <v>3.2632139999999998E-5</v>
      </c>
      <c r="C94" s="115">
        <f>SUM(C$95:C$95)</f>
        <v>9.5465000000000003E-4</v>
      </c>
      <c r="D94" s="100">
        <f>SUM(D$95:D$95)</f>
        <v>0</v>
      </c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1:17" outlineLevel="3">
      <c r="A95" s="163" t="s">
        <v>66</v>
      </c>
      <c r="B95" s="47">
        <v>3.2632139999999998E-5</v>
      </c>
      <c r="C95" s="47">
        <v>9.5465000000000003E-4</v>
      </c>
      <c r="D95" s="25">
        <v>0</v>
      </c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1:17" ht="15" outlineLevel="1">
      <c r="A96" s="65" t="s">
        <v>59</v>
      </c>
      <c r="B96" s="118">
        <f>B$97+B$103+B$104+B$108+B$111</f>
        <v>8.5754549150199999</v>
      </c>
      <c r="C96" s="118">
        <f>C$97+C$103+C$104+C$108+C$111</f>
        <v>250.87407599338999</v>
      </c>
      <c r="D96" s="105">
        <f>D$97+D$103+D$104+D$108+D$111</f>
        <v>8.4541000000000005E-2</v>
      </c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1:17" ht="15" outlineLevel="2">
      <c r="A97" s="53" t="s">
        <v>173</v>
      </c>
      <c r="B97" s="115">
        <f>SUM(B$98:B$102)</f>
        <v>5.9127605977200002</v>
      </c>
      <c r="C97" s="115">
        <f>SUM(C$98:C$102)</f>
        <v>172.97722001021</v>
      </c>
      <c r="D97" s="100">
        <f>SUM(D$98:D$102)</f>
        <v>5.8290999999999996E-2</v>
      </c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1:17" outlineLevel="3">
      <c r="A98" s="163" t="s">
        <v>62</v>
      </c>
      <c r="B98" s="47">
        <v>0.32305459939999998</v>
      </c>
      <c r="C98" s="47">
        <v>9.4509299999999996</v>
      </c>
      <c r="D98" s="25">
        <v>3.1849999999999999E-3</v>
      </c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1:17" outlineLevel="3">
      <c r="A99" s="163" t="s">
        <v>51</v>
      </c>
      <c r="B99" s="47">
        <v>0.31588832537</v>
      </c>
      <c r="C99" s="47">
        <v>9.2412813699100003</v>
      </c>
      <c r="D99" s="25">
        <v>3.114E-3</v>
      </c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1:17" outlineLevel="3">
      <c r="A100" s="163" t="s">
        <v>93</v>
      </c>
      <c r="B100" s="47">
        <v>5.7762162370000002E-2</v>
      </c>
      <c r="C100" s="47">
        <v>1.689826284</v>
      </c>
      <c r="D100" s="25">
        <v>5.6899999999999995E-4</v>
      </c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1:17" outlineLevel="3">
      <c r="A101" s="163" t="s">
        <v>131</v>
      </c>
      <c r="B101" s="47">
        <v>0.45309108041000001</v>
      </c>
      <c r="C101" s="47">
        <v>13.255134248279999</v>
      </c>
      <c r="D101" s="25">
        <v>4.4669999999999996E-3</v>
      </c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1:17" outlineLevel="3">
      <c r="A102" s="163" t="s">
        <v>146</v>
      </c>
      <c r="B102" s="47">
        <v>4.7629644301700003</v>
      </c>
      <c r="C102" s="47">
        <v>139.34004810802</v>
      </c>
      <c r="D102" s="25">
        <v>4.6955999999999998E-2</v>
      </c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1:17" ht="15" outlineLevel="2">
      <c r="A103" s="53" t="s">
        <v>44</v>
      </c>
      <c r="B103" s="115"/>
      <c r="C103" s="115"/>
      <c r="D103" s="10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1:17" ht="15" outlineLevel="2">
      <c r="A104" s="53" t="s">
        <v>218</v>
      </c>
      <c r="B104" s="115">
        <f>SUM(B$105:B$107)</f>
        <v>1.0277700938900001</v>
      </c>
      <c r="C104" s="115">
        <f>SUM(C$105:C$107)</f>
        <v>30.067311319599998</v>
      </c>
      <c r="D104" s="100">
        <f>SUM(D$105:D$107)</f>
        <v>1.0131999999999999E-2</v>
      </c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1:17" outlineLevel="3">
      <c r="A105" s="163" t="s">
        <v>152</v>
      </c>
      <c r="B105" s="47">
        <v>0.19144634277</v>
      </c>
      <c r="C105" s="47">
        <v>5.6007436130999997</v>
      </c>
      <c r="D105" s="25">
        <v>1.887E-3</v>
      </c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1:17" outlineLevel="3">
      <c r="A106" s="163" t="s">
        <v>47</v>
      </c>
      <c r="B106" s="47">
        <v>1.1323751119999999E-2</v>
      </c>
      <c r="C106" s="47">
        <v>0.33127520649999997</v>
      </c>
      <c r="D106" s="25">
        <v>1.12E-4</v>
      </c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1:17" outlineLevel="3">
      <c r="A107" s="163" t="s">
        <v>118</v>
      </c>
      <c r="B107" s="47">
        <v>0.82499999999999996</v>
      </c>
      <c r="C107" s="47">
        <v>24.135292499999998</v>
      </c>
      <c r="D107" s="25">
        <v>8.1329999999999996E-3</v>
      </c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1:17" ht="15" outlineLevel="2">
      <c r="A108" s="53" t="s">
        <v>52</v>
      </c>
      <c r="B108" s="115">
        <f>SUM(B$109:B$110)</f>
        <v>1.5249999999999999</v>
      </c>
      <c r="C108" s="115">
        <f>SUM(C$109:C$110)</f>
        <v>44.613722499999994</v>
      </c>
      <c r="D108" s="100">
        <f>SUM(D$109:D$110)</f>
        <v>1.5033999999999999E-2</v>
      </c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1:17" outlineLevel="3">
      <c r="A109" s="163" t="s">
        <v>98</v>
      </c>
      <c r="B109" s="47">
        <v>0.7</v>
      </c>
      <c r="C109" s="47">
        <v>20.478429999999999</v>
      </c>
      <c r="D109" s="25">
        <v>6.901E-3</v>
      </c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1:17" outlineLevel="3">
      <c r="A110" s="163" t="s">
        <v>96</v>
      </c>
      <c r="B110" s="47">
        <v>0.82499999999999996</v>
      </c>
      <c r="C110" s="47">
        <v>24.135292499999998</v>
      </c>
      <c r="D110" s="25">
        <v>8.1329999999999996E-3</v>
      </c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1:17" ht="15" outlineLevel="2">
      <c r="A111" s="53" t="s">
        <v>176</v>
      </c>
      <c r="B111" s="115">
        <f>SUM(B$112:B$112)</f>
        <v>0.10992422340999999</v>
      </c>
      <c r="C111" s="115">
        <f>SUM(C$112:C$112)</f>
        <v>3.2158221635799999</v>
      </c>
      <c r="D111" s="100">
        <f>SUM(D$112:D$112)</f>
        <v>1.0839999999999999E-3</v>
      </c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1:17" outlineLevel="3">
      <c r="A112" s="163" t="s">
        <v>146</v>
      </c>
      <c r="B112" s="47">
        <v>0.10992422340999999</v>
      </c>
      <c r="C112" s="47">
        <v>3.2158221635799999</v>
      </c>
      <c r="D112" s="25">
        <v>1.0839999999999999E-3</v>
      </c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">
    <tabColor indexed="57"/>
    <outlinePr applyStyles="1" summaryBelow="0"/>
    <pageSetUpPr fitToPage="1"/>
  </sheetPr>
  <dimension ref="A1:L180"/>
  <sheetViews>
    <sheetView workbookViewId="0">
      <selection activeCell="A2" sqref="A2:N2"/>
    </sheetView>
  </sheetViews>
  <sheetFormatPr baseColWidth="10" defaultColWidth="9.1640625" defaultRowHeight="11" outlineLevelRow="3"/>
  <cols>
    <col min="1" max="1" width="52" style="133" customWidth="1"/>
    <col min="2" max="7" width="15.1640625" style="22" customWidth="1"/>
    <col min="8" max="16384" width="9.1640625" style="133"/>
  </cols>
  <sheetData>
    <row r="1" spans="1:12" s="8" customFormat="1" ht="14">
      <c r="B1" s="127"/>
      <c r="D1" s="127"/>
      <c r="E1" s="127"/>
      <c r="F1" s="127"/>
      <c r="G1" s="127"/>
    </row>
    <row r="2" spans="1:12" s="8" customFormat="1" ht="19">
      <c r="A2" s="5" t="s">
        <v>106</v>
      </c>
      <c r="B2" s="5"/>
      <c r="C2" s="5"/>
      <c r="D2" s="5"/>
      <c r="E2" s="5"/>
      <c r="F2" s="5"/>
      <c r="G2" s="5"/>
      <c r="H2" s="50"/>
      <c r="I2" s="50"/>
      <c r="J2" s="50"/>
      <c r="K2" s="50"/>
      <c r="L2" s="50"/>
    </row>
    <row r="3" spans="1:12" s="8" customFormat="1" ht="14">
      <c r="A3" s="228"/>
      <c r="B3" s="127"/>
      <c r="C3" s="127"/>
      <c r="D3" s="127"/>
      <c r="E3" s="127"/>
      <c r="F3" s="127"/>
      <c r="G3" s="127"/>
    </row>
    <row r="4" spans="1:12" s="165" customFormat="1" ht="14">
      <c r="B4" s="46"/>
      <c r="C4" s="46"/>
      <c r="D4" s="46"/>
      <c r="E4" s="46"/>
      <c r="F4" s="46"/>
      <c r="G4" s="46" t="str">
        <f>VALUSD</f>
        <v>млрд. дол. США</v>
      </c>
    </row>
    <row r="5" spans="1:12" s="213" customFormat="1" ht="14">
      <c r="A5" s="142"/>
      <c r="B5" s="226">
        <v>44561</v>
      </c>
      <c r="C5" s="226">
        <v>44592</v>
      </c>
      <c r="D5" s="226">
        <v>44620</v>
      </c>
      <c r="E5" s="226">
        <v>44651</v>
      </c>
      <c r="F5" s="226">
        <v>44681</v>
      </c>
      <c r="G5" s="226">
        <v>44712</v>
      </c>
    </row>
    <row r="6" spans="1:12" s="158" customFormat="1" ht="34">
      <c r="A6" s="234" t="s">
        <v>151</v>
      </c>
      <c r="B6" s="138">
        <f t="shared" ref="B6:G6" si="0">B$62+B$7</f>
        <v>97.95582407752002</v>
      </c>
      <c r="C6" s="138">
        <f t="shared" si="0"/>
        <v>95.380931254450005</v>
      </c>
      <c r="D6" s="138">
        <f t="shared" si="0"/>
        <v>93.333283728189997</v>
      </c>
      <c r="E6" s="138">
        <f t="shared" si="0"/>
        <v>96.810362046489985</v>
      </c>
      <c r="F6" s="138">
        <f t="shared" si="0"/>
        <v>97.796508008119986</v>
      </c>
      <c r="G6" s="138">
        <f t="shared" si="0"/>
        <v>101.43561780232</v>
      </c>
    </row>
    <row r="7" spans="1:12" s="196" customFormat="1" ht="16">
      <c r="A7" s="253" t="s">
        <v>48</v>
      </c>
      <c r="B7" s="201">
        <f t="shared" ref="B7:G7" si="1">B$8+B$45</f>
        <v>40.750410996870009</v>
      </c>
      <c r="C7" s="201">
        <f t="shared" si="1"/>
        <v>38.581504894250003</v>
      </c>
      <c r="D7" s="201">
        <f t="shared" si="1"/>
        <v>36.481200236749999</v>
      </c>
      <c r="E7" s="201">
        <f t="shared" si="1"/>
        <v>37.609522695699994</v>
      </c>
      <c r="F7" s="201">
        <f t="shared" si="1"/>
        <v>39.352632732229985</v>
      </c>
      <c r="G7" s="201">
        <f t="shared" si="1"/>
        <v>41.625563365099993</v>
      </c>
    </row>
    <row r="8" spans="1:12" s="55" customFormat="1" ht="16" outlineLevel="1">
      <c r="A8" s="189" t="s">
        <v>65</v>
      </c>
      <c r="B8" s="156">
        <f t="shared" ref="B8:G8" si="2">B$9+B$43</f>
        <v>38.952681436220011</v>
      </c>
      <c r="C8" s="156">
        <f t="shared" si="2"/>
        <v>36.860368115680004</v>
      </c>
      <c r="D8" s="156">
        <f t="shared" si="2"/>
        <v>34.786270808360001</v>
      </c>
      <c r="E8" s="156">
        <f t="shared" si="2"/>
        <v>35.913966291899996</v>
      </c>
      <c r="F8" s="156">
        <f t="shared" si="2"/>
        <v>37.476474839169988</v>
      </c>
      <c r="G8" s="156">
        <f t="shared" si="2"/>
        <v>39.206219423449994</v>
      </c>
    </row>
    <row r="9" spans="1:12" s="170" customFormat="1" ht="14" outlineLevel="2">
      <c r="A9" s="120" t="s">
        <v>194</v>
      </c>
      <c r="B9" s="84">
        <f t="shared" ref="B9:G9" si="3">SUM(B$10:B$42)</f>
        <v>38.884805428450008</v>
      </c>
      <c r="C9" s="84">
        <f t="shared" si="3"/>
        <v>36.796042735340002</v>
      </c>
      <c r="D9" s="84">
        <f t="shared" si="3"/>
        <v>34.722981058089999</v>
      </c>
      <c r="E9" s="84">
        <f t="shared" si="3"/>
        <v>35.851806715739997</v>
      </c>
      <c r="F9" s="84">
        <f t="shared" si="3"/>
        <v>37.414315263009989</v>
      </c>
      <c r="G9" s="84">
        <f t="shared" si="3"/>
        <v>39.144059847289995</v>
      </c>
    </row>
    <row r="10" spans="1:12" s="145" customFormat="1" ht="14" outlineLevel="3">
      <c r="A10" s="103" t="s">
        <v>142</v>
      </c>
      <c r="B10" s="94">
        <v>2.9816281866000001</v>
      </c>
      <c r="C10" s="94">
        <v>2.8256577462000001</v>
      </c>
      <c r="D10" s="94">
        <v>2.7801650321600002</v>
      </c>
      <c r="E10" s="94">
        <v>2.7801650321600002</v>
      </c>
      <c r="F10" s="94">
        <v>2.7801650321600002</v>
      </c>
      <c r="G10" s="94">
        <v>2.7801650321600002</v>
      </c>
    </row>
    <row r="11" spans="1:12" ht="14" outlineLevel="3">
      <c r="A11" s="163" t="s">
        <v>203</v>
      </c>
      <c r="B11" s="47">
        <v>0.64274768862999998</v>
      </c>
      <c r="C11" s="47">
        <v>0.60912524015000002</v>
      </c>
      <c r="D11" s="47">
        <v>0.59931840477999998</v>
      </c>
      <c r="E11" s="47">
        <v>0.59931840477999998</v>
      </c>
      <c r="F11" s="47">
        <v>0.59931840477999998</v>
      </c>
      <c r="G11" s="47">
        <v>0.59931840477999998</v>
      </c>
      <c r="H11" s="123"/>
      <c r="I11" s="123"/>
      <c r="J11" s="123"/>
    </row>
    <row r="12" spans="1:12" ht="14" outlineLevel="3">
      <c r="A12" s="163" t="s">
        <v>31</v>
      </c>
      <c r="B12" s="47">
        <v>3.5161637729300002</v>
      </c>
      <c r="C12" s="47">
        <v>3.3010578153800001</v>
      </c>
      <c r="D12" s="47">
        <v>2.5162570424099999</v>
      </c>
      <c r="E12" s="47">
        <v>3.43367475807</v>
      </c>
      <c r="F12" s="47">
        <v>3.5912103751400002</v>
      </c>
      <c r="G12" s="47">
        <v>3.6629225175200002</v>
      </c>
      <c r="H12" s="123"/>
      <c r="I12" s="123"/>
      <c r="J12" s="123"/>
    </row>
    <row r="13" spans="1:12" ht="14" outlineLevel="3">
      <c r="A13" s="163" t="s">
        <v>34</v>
      </c>
      <c r="B13" s="47">
        <v>1.3380648283200001</v>
      </c>
      <c r="C13" s="47">
        <v>1.26806999744</v>
      </c>
      <c r="D13" s="47">
        <v>1.2476542390800001</v>
      </c>
      <c r="E13" s="47">
        <v>1.2476542390800001</v>
      </c>
      <c r="F13" s="47">
        <v>1.2476542390800001</v>
      </c>
      <c r="G13" s="47">
        <v>1.2476542390800001</v>
      </c>
      <c r="H13" s="123"/>
      <c r="I13" s="123"/>
      <c r="J13" s="123"/>
    </row>
    <row r="14" spans="1:12" ht="14" outlineLevel="3">
      <c r="A14" s="163" t="s">
        <v>83</v>
      </c>
      <c r="B14" s="47">
        <v>1.05212224414</v>
      </c>
      <c r="C14" s="47">
        <v>0.99708521080000001</v>
      </c>
      <c r="D14" s="47">
        <v>0.98103227149000005</v>
      </c>
      <c r="E14" s="47">
        <v>0.98103227149000005</v>
      </c>
      <c r="F14" s="47">
        <v>0.98103227149000005</v>
      </c>
      <c r="G14" s="47">
        <v>0.98103227149000005</v>
      </c>
      <c r="H14" s="123"/>
      <c r="I14" s="123"/>
      <c r="J14" s="123"/>
    </row>
    <row r="15" spans="1:12" ht="14" outlineLevel="3">
      <c r="A15" s="163" t="s">
        <v>133</v>
      </c>
      <c r="B15" s="47">
        <v>1.71932165613</v>
      </c>
      <c r="C15" s="47">
        <v>1.6293830925899999</v>
      </c>
      <c r="D15" s="47">
        <v>1.6031502414500001</v>
      </c>
      <c r="E15" s="47">
        <v>1.6031502414500001</v>
      </c>
      <c r="F15" s="47">
        <v>1.6031502414500001</v>
      </c>
      <c r="G15" s="47">
        <v>1.6031502414500001</v>
      </c>
      <c r="H15" s="123"/>
      <c r="I15" s="123"/>
      <c r="J15" s="123"/>
    </row>
    <row r="16" spans="1:12" ht="14" outlineLevel="3">
      <c r="A16" s="163" t="s">
        <v>195</v>
      </c>
      <c r="B16" s="47">
        <v>4.2928769860499996</v>
      </c>
      <c r="C16" s="47">
        <v>4.0683144744300002</v>
      </c>
      <c r="D16" s="47">
        <v>4.0028151522800002</v>
      </c>
      <c r="E16" s="47">
        <v>4.6864613107000004</v>
      </c>
      <c r="F16" s="47">
        <v>6.39557670675</v>
      </c>
      <c r="G16" s="47">
        <v>8.1046921027999996</v>
      </c>
      <c r="H16" s="123"/>
      <c r="I16" s="123"/>
      <c r="J16" s="123"/>
    </row>
    <row r="17" spans="1:10" ht="14" outlineLevel="3">
      <c r="A17" s="163" t="s">
        <v>25</v>
      </c>
      <c r="B17" s="47">
        <v>0.44349495202</v>
      </c>
      <c r="C17" s="47">
        <v>0.42029551242000002</v>
      </c>
      <c r="D17" s="47">
        <v>0.41352881056000002</v>
      </c>
      <c r="E17" s="47">
        <v>0.41352881056000002</v>
      </c>
      <c r="F17" s="47">
        <v>0.41352881056000002</v>
      </c>
      <c r="G17" s="47">
        <v>0.41352881056000002</v>
      </c>
      <c r="H17" s="123"/>
      <c r="I17" s="123"/>
      <c r="J17" s="123"/>
    </row>
    <row r="18" spans="1:10" ht="14" outlineLevel="3">
      <c r="A18" s="163" t="s">
        <v>75</v>
      </c>
      <c r="B18" s="47">
        <v>0.44349495202</v>
      </c>
      <c r="C18" s="47">
        <v>0.42029551242000002</v>
      </c>
      <c r="D18" s="47">
        <v>0.41352881056000002</v>
      </c>
      <c r="E18" s="47">
        <v>0.41352881056000002</v>
      </c>
      <c r="F18" s="47">
        <v>0.41352881056000002</v>
      </c>
      <c r="G18" s="47">
        <v>0.41352881056000002</v>
      </c>
      <c r="H18" s="123"/>
      <c r="I18" s="123"/>
      <c r="J18" s="123"/>
    </row>
    <row r="19" spans="1:10" ht="14" outlineLevel="3">
      <c r="A19" s="163" t="s">
        <v>169</v>
      </c>
      <c r="B19" s="47">
        <v>2.9617775985099999</v>
      </c>
      <c r="C19" s="47">
        <v>2.95510464978</v>
      </c>
      <c r="D19" s="47">
        <v>2.9239907929900002</v>
      </c>
      <c r="E19" s="47">
        <v>3.0239538853600001</v>
      </c>
      <c r="F19" s="47">
        <v>3.2255802308799999</v>
      </c>
      <c r="G19" s="47">
        <v>3.6052958780100002</v>
      </c>
      <c r="H19" s="123"/>
      <c r="I19" s="123"/>
      <c r="J19" s="123"/>
    </row>
    <row r="20" spans="1:10" ht="14" outlineLevel="3">
      <c r="A20" s="163" t="s">
        <v>126</v>
      </c>
      <c r="B20" s="47">
        <v>0.44349495202</v>
      </c>
      <c r="C20" s="47">
        <v>0.42029551242000002</v>
      </c>
      <c r="D20" s="47">
        <v>0.41352881056000002</v>
      </c>
      <c r="E20" s="47">
        <v>0.41352881056000002</v>
      </c>
      <c r="F20" s="47">
        <v>0.41352881056000002</v>
      </c>
      <c r="G20" s="47">
        <v>0.41352881056000002</v>
      </c>
      <c r="H20" s="123"/>
      <c r="I20" s="123"/>
      <c r="J20" s="123"/>
    </row>
    <row r="21" spans="1:10" ht="14" outlineLevel="3">
      <c r="A21" s="163" t="s">
        <v>190</v>
      </c>
      <c r="B21" s="47">
        <v>0.44349495202</v>
      </c>
      <c r="C21" s="47">
        <v>0.42029551242000002</v>
      </c>
      <c r="D21" s="47">
        <v>0.41352881056000002</v>
      </c>
      <c r="E21" s="47">
        <v>0.41352881056000002</v>
      </c>
      <c r="F21" s="47">
        <v>0.41352881056000002</v>
      </c>
      <c r="G21" s="47">
        <v>0.41352881056000002</v>
      </c>
      <c r="H21" s="123"/>
      <c r="I21" s="123"/>
      <c r="J21" s="123"/>
    </row>
    <row r="22" spans="1:10" ht="14" outlineLevel="3">
      <c r="A22" s="163" t="s">
        <v>217</v>
      </c>
      <c r="B22" s="47">
        <v>2.2411606184299999</v>
      </c>
      <c r="C22" s="47">
        <v>2.2545144049300001</v>
      </c>
      <c r="D22" s="47">
        <v>1.2756866061200001</v>
      </c>
      <c r="E22" s="47">
        <v>1.2756866061200001</v>
      </c>
      <c r="F22" s="47">
        <v>1.2756866061200001</v>
      </c>
      <c r="G22" s="47">
        <v>1.2756866061200001</v>
      </c>
      <c r="H22" s="123"/>
      <c r="I22" s="123"/>
      <c r="J22" s="123"/>
    </row>
    <row r="23" spans="1:10" ht="14" outlineLevel="3">
      <c r="A23" s="163" t="s">
        <v>150</v>
      </c>
      <c r="B23" s="47">
        <v>0.44349495202</v>
      </c>
      <c r="C23" s="47">
        <v>0.42029551242000002</v>
      </c>
      <c r="D23" s="47">
        <v>0.41352881056000002</v>
      </c>
      <c r="E23" s="47">
        <v>0.41352881056000002</v>
      </c>
      <c r="F23" s="47">
        <v>0.41352881056000002</v>
      </c>
      <c r="G23" s="47">
        <v>0.41352881056000002</v>
      </c>
      <c r="H23" s="123"/>
      <c r="I23" s="123"/>
      <c r="J23" s="123"/>
    </row>
    <row r="24" spans="1:10" ht="14" outlineLevel="3">
      <c r="A24" s="163" t="s">
        <v>208</v>
      </c>
      <c r="B24" s="47">
        <v>0.44349495202</v>
      </c>
      <c r="C24" s="47">
        <v>0.42029551242000002</v>
      </c>
      <c r="D24" s="47">
        <v>0.41352881056000002</v>
      </c>
      <c r="E24" s="47">
        <v>0.41352881056000002</v>
      </c>
      <c r="F24" s="47">
        <v>0.41352881056000002</v>
      </c>
      <c r="G24" s="47">
        <v>0.41352881056000002</v>
      </c>
      <c r="H24" s="123"/>
      <c r="I24" s="123"/>
      <c r="J24" s="123"/>
    </row>
    <row r="25" spans="1:10" ht="14" outlineLevel="3">
      <c r="A25" s="163" t="s">
        <v>38</v>
      </c>
      <c r="B25" s="47">
        <v>0.44349495202</v>
      </c>
      <c r="C25" s="47">
        <v>0.42029551242000002</v>
      </c>
      <c r="D25" s="47">
        <v>0.41352881056000002</v>
      </c>
      <c r="E25" s="47">
        <v>0.41352881056000002</v>
      </c>
      <c r="F25" s="47">
        <v>0.41352881056000002</v>
      </c>
      <c r="G25" s="47">
        <v>0.41352881056000002</v>
      </c>
      <c r="H25" s="123"/>
      <c r="I25" s="123"/>
      <c r="J25" s="123"/>
    </row>
    <row r="26" spans="1:10" ht="14" outlineLevel="3">
      <c r="A26" s="163" t="s">
        <v>87</v>
      </c>
      <c r="B26" s="47">
        <v>0.44349495202</v>
      </c>
      <c r="C26" s="47">
        <v>0.42029551242000002</v>
      </c>
      <c r="D26" s="47">
        <v>0.41352881056000002</v>
      </c>
      <c r="E26" s="47">
        <v>0.41352881056000002</v>
      </c>
      <c r="F26" s="47">
        <v>0.41352881056000002</v>
      </c>
      <c r="G26" s="47">
        <v>0.41352881056000002</v>
      </c>
      <c r="H26" s="123"/>
      <c r="I26" s="123"/>
      <c r="J26" s="123"/>
    </row>
    <row r="27" spans="1:10" ht="14" outlineLevel="3">
      <c r="A27" s="163" t="s">
        <v>76</v>
      </c>
      <c r="B27" s="47">
        <v>0.44349495202</v>
      </c>
      <c r="C27" s="47">
        <v>0.42029551242000002</v>
      </c>
      <c r="D27" s="47">
        <v>0.41352881056000002</v>
      </c>
      <c r="E27" s="47">
        <v>0.41352881056000002</v>
      </c>
      <c r="F27" s="47">
        <v>0.41352881056000002</v>
      </c>
      <c r="G27" s="47">
        <v>0.41352881056000002</v>
      </c>
      <c r="H27" s="123"/>
      <c r="I27" s="123"/>
      <c r="J27" s="123"/>
    </row>
    <row r="28" spans="1:10" ht="14" outlineLevel="3">
      <c r="A28" s="163" t="s">
        <v>127</v>
      </c>
      <c r="B28" s="47">
        <v>0.44349495202</v>
      </c>
      <c r="C28" s="47">
        <v>0.42029551242000002</v>
      </c>
      <c r="D28" s="47">
        <v>0.41352881056000002</v>
      </c>
      <c r="E28" s="47">
        <v>0.41352881056000002</v>
      </c>
      <c r="F28" s="47">
        <v>0.41352881056000002</v>
      </c>
      <c r="G28" s="47">
        <v>0.41352881056000002</v>
      </c>
      <c r="H28" s="123"/>
      <c r="I28" s="123"/>
      <c r="J28" s="123"/>
    </row>
    <row r="29" spans="1:10" ht="14" outlineLevel="3">
      <c r="A29" s="163" t="s">
        <v>191</v>
      </c>
      <c r="B29" s="47">
        <v>0.44349495202</v>
      </c>
      <c r="C29" s="47">
        <v>0.42029551242000002</v>
      </c>
      <c r="D29" s="47">
        <v>0.41352881056000002</v>
      </c>
      <c r="E29" s="47">
        <v>0.41352881056000002</v>
      </c>
      <c r="F29" s="47">
        <v>0.41352881056000002</v>
      </c>
      <c r="G29" s="47">
        <v>0.41352881056000002</v>
      </c>
      <c r="H29" s="123"/>
      <c r="I29" s="123"/>
      <c r="J29" s="123"/>
    </row>
    <row r="30" spans="1:10" ht="14" outlineLevel="3">
      <c r="A30" s="163" t="s">
        <v>18</v>
      </c>
      <c r="B30" s="47">
        <v>0.44349495202</v>
      </c>
      <c r="C30" s="47">
        <v>0.42029551242000002</v>
      </c>
      <c r="D30" s="47">
        <v>0.41352881056000002</v>
      </c>
      <c r="E30" s="47">
        <v>0.41352881056000002</v>
      </c>
      <c r="F30" s="47">
        <v>0.41352881056000002</v>
      </c>
      <c r="G30" s="47">
        <v>0.41352881056000002</v>
      </c>
      <c r="H30" s="123"/>
      <c r="I30" s="123"/>
      <c r="J30" s="123"/>
    </row>
    <row r="31" spans="1:10" ht="14" outlineLevel="3">
      <c r="A31" s="163" t="s">
        <v>71</v>
      </c>
      <c r="B31" s="47">
        <v>0.44349495202</v>
      </c>
      <c r="C31" s="47">
        <v>0.42029551242000002</v>
      </c>
      <c r="D31" s="47">
        <v>0.41352881056000002</v>
      </c>
      <c r="E31" s="47">
        <v>0.41352881056000002</v>
      </c>
      <c r="F31" s="47">
        <v>0.41352881056000002</v>
      </c>
      <c r="G31" s="47">
        <v>0.41352881056000002</v>
      </c>
      <c r="H31" s="123"/>
      <c r="I31" s="123"/>
      <c r="J31" s="123"/>
    </row>
    <row r="32" spans="1:10" ht="14" outlineLevel="3">
      <c r="A32" s="163" t="s">
        <v>122</v>
      </c>
      <c r="B32" s="47">
        <v>0.44349495202</v>
      </c>
      <c r="C32" s="47">
        <v>0.42029551242000002</v>
      </c>
      <c r="D32" s="47">
        <v>0.41352881056000002</v>
      </c>
      <c r="E32" s="47">
        <v>0.41352881056000002</v>
      </c>
      <c r="F32" s="47">
        <v>0.41352881056000002</v>
      </c>
      <c r="G32" s="47">
        <v>0.41352881056000002</v>
      </c>
      <c r="H32" s="123"/>
      <c r="I32" s="123"/>
      <c r="J32" s="123"/>
    </row>
    <row r="33" spans="1:10" ht="14" outlineLevel="3">
      <c r="A33" s="163" t="s">
        <v>55</v>
      </c>
      <c r="B33" s="47">
        <v>4.1147456020000001E-2</v>
      </c>
      <c r="C33" s="47">
        <v>4.0390618759999997E-2</v>
      </c>
      <c r="D33" s="47">
        <v>4.1156526550000003E-2</v>
      </c>
      <c r="E33" s="47">
        <v>0</v>
      </c>
      <c r="F33" s="47">
        <v>6.8208095050000001E-2</v>
      </c>
      <c r="G33" s="47">
        <v>0.20686500381</v>
      </c>
      <c r="H33" s="123"/>
      <c r="I33" s="123"/>
      <c r="J33" s="123"/>
    </row>
    <row r="34" spans="1:10" ht="14" outlineLevel="3">
      <c r="A34" s="163" t="s">
        <v>45</v>
      </c>
      <c r="B34" s="47">
        <v>3.3531759060400002</v>
      </c>
      <c r="C34" s="47">
        <v>2.81069764693</v>
      </c>
      <c r="D34" s="47">
        <v>2.7654922423100001</v>
      </c>
      <c r="E34" s="47">
        <v>2.1577954803999999</v>
      </c>
      <c r="F34" s="47">
        <v>2.1577954803999999</v>
      </c>
      <c r="G34" s="47">
        <v>1.54350915571</v>
      </c>
      <c r="H34" s="123"/>
      <c r="I34" s="123"/>
      <c r="J34" s="123"/>
    </row>
    <row r="35" spans="1:10" ht="14" outlineLevel="3">
      <c r="A35" s="163" t="s">
        <v>88</v>
      </c>
      <c r="B35" s="47">
        <v>0.44349520863000003</v>
      </c>
      <c r="C35" s="47">
        <v>0.42029575560999999</v>
      </c>
      <c r="D35" s="47">
        <v>0.41352904984</v>
      </c>
      <c r="E35" s="47">
        <v>0.41352904984</v>
      </c>
      <c r="F35" s="47">
        <v>0.41352904984</v>
      </c>
      <c r="G35" s="47">
        <v>0.41352904984</v>
      </c>
      <c r="H35" s="123"/>
      <c r="I35" s="123"/>
      <c r="J35" s="123"/>
    </row>
    <row r="36" spans="1:10" ht="14" outlineLevel="3">
      <c r="A36" s="163" t="s">
        <v>92</v>
      </c>
      <c r="B36" s="47">
        <v>1.54523967858</v>
      </c>
      <c r="C36" s="47">
        <v>1.46440742913</v>
      </c>
      <c r="D36" s="47">
        <v>1.4408306642399999</v>
      </c>
      <c r="E36" s="47">
        <v>1.4408306642399999</v>
      </c>
      <c r="F36" s="47">
        <v>1.4408306642399999</v>
      </c>
      <c r="G36" s="47">
        <v>1.4408306642399999</v>
      </c>
      <c r="H36" s="123"/>
      <c r="I36" s="123"/>
      <c r="J36" s="123"/>
    </row>
    <row r="37" spans="1:10" ht="14" outlineLevel="3">
      <c r="A37" s="163" t="s">
        <v>154</v>
      </c>
      <c r="B37" s="47">
        <v>1.88681203308</v>
      </c>
      <c r="C37" s="47">
        <v>1.8136656255700001</v>
      </c>
      <c r="D37" s="47">
        <v>1.79347015374</v>
      </c>
      <c r="E37" s="47">
        <v>1.79347015374</v>
      </c>
      <c r="F37" s="47">
        <v>1.79347015374</v>
      </c>
      <c r="G37" s="47">
        <v>1.79347015374</v>
      </c>
      <c r="H37" s="123"/>
      <c r="I37" s="123"/>
      <c r="J37" s="123"/>
    </row>
    <row r="38" spans="1:10" ht="14" outlineLevel="3">
      <c r="A38" s="163" t="s">
        <v>158</v>
      </c>
      <c r="B38" s="47">
        <v>0.97407988796</v>
      </c>
      <c r="C38" s="47">
        <v>1.0473897560600001</v>
      </c>
      <c r="D38" s="47">
        <v>1.1970404616100001</v>
      </c>
      <c r="E38" s="47">
        <v>1.2736924412699999</v>
      </c>
      <c r="F38" s="47">
        <v>0.69971553485000004</v>
      </c>
      <c r="G38" s="47">
        <v>0.74454634949999998</v>
      </c>
      <c r="H38" s="123"/>
      <c r="I38" s="123"/>
      <c r="J38" s="123"/>
    </row>
    <row r="39" spans="1:10" ht="14" outlineLevel="3">
      <c r="A39" s="163" t="s">
        <v>210</v>
      </c>
      <c r="B39" s="47">
        <v>1.50597939013</v>
      </c>
      <c r="C39" s="47">
        <v>1.4272008657599999</v>
      </c>
      <c r="D39" s="47">
        <v>1.4042231216000001</v>
      </c>
      <c r="E39" s="47">
        <v>1.4042231216000001</v>
      </c>
      <c r="F39" s="47">
        <v>1.4042231216000001</v>
      </c>
      <c r="G39" s="47">
        <v>1.4042231216000001</v>
      </c>
      <c r="H39" s="123"/>
      <c r="I39" s="123"/>
      <c r="J39" s="123"/>
    </row>
    <row r="40" spans="1:10" ht="14" outlineLevel="3">
      <c r="A40" s="163" t="s">
        <v>40</v>
      </c>
      <c r="B40" s="47">
        <v>0.87867744205999998</v>
      </c>
      <c r="C40" s="47">
        <v>0.74621687819000004</v>
      </c>
      <c r="D40" s="47">
        <v>0.73429377643000004</v>
      </c>
      <c r="E40" s="47">
        <v>0.73429377643000004</v>
      </c>
      <c r="F40" s="47">
        <v>0.73429377643000004</v>
      </c>
      <c r="G40" s="47">
        <v>0.73429377643000004</v>
      </c>
      <c r="H40" s="123"/>
      <c r="I40" s="123"/>
      <c r="J40" s="123"/>
    </row>
    <row r="41" spans="1:10" ht="14" outlineLevel="3">
      <c r="A41" s="163" t="s">
        <v>90</v>
      </c>
      <c r="B41" s="47">
        <v>0.64153793137000004</v>
      </c>
      <c r="C41" s="47">
        <v>0.60797876594</v>
      </c>
      <c r="D41" s="47">
        <v>0.59819038859999996</v>
      </c>
      <c r="E41" s="47">
        <v>0.59819038859999996</v>
      </c>
      <c r="F41" s="47">
        <v>0.59819038859999996</v>
      </c>
      <c r="G41" s="47">
        <v>0.59819038859999996</v>
      </c>
      <c r="H41" s="123"/>
      <c r="I41" s="123"/>
      <c r="J41" s="123"/>
    </row>
    <row r="42" spans="1:10" ht="14" outlineLevel="3">
      <c r="A42" s="163" t="s">
        <v>143</v>
      </c>
      <c r="B42" s="47">
        <v>0.65986758656</v>
      </c>
      <c r="C42" s="47">
        <v>0.62534958781000005</v>
      </c>
      <c r="D42" s="47">
        <v>0.61528154257000001</v>
      </c>
      <c r="E42" s="47">
        <v>0.61528154257000001</v>
      </c>
      <c r="F42" s="47">
        <v>0.61528154257000001</v>
      </c>
      <c r="G42" s="47">
        <v>0.61528154257000001</v>
      </c>
      <c r="H42" s="123"/>
      <c r="I42" s="123"/>
      <c r="J42" s="123"/>
    </row>
    <row r="43" spans="1:10" ht="14" outlineLevel="2">
      <c r="A43" s="28" t="s">
        <v>114</v>
      </c>
      <c r="B43" s="113">
        <f t="shared" ref="B43:G43" si="4">SUM(B$44:B$44)</f>
        <v>6.7876007769999996E-2</v>
      </c>
      <c r="C43" s="113">
        <f t="shared" si="4"/>
        <v>6.4325380340000002E-2</v>
      </c>
      <c r="D43" s="113">
        <f t="shared" si="4"/>
        <v>6.328975027E-2</v>
      </c>
      <c r="E43" s="113">
        <f t="shared" si="4"/>
        <v>6.215957616E-2</v>
      </c>
      <c r="F43" s="113">
        <f t="shared" si="4"/>
        <v>6.215957616E-2</v>
      </c>
      <c r="G43" s="113">
        <f t="shared" si="4"/>
        <v>6.215957616E-2</v>
      </c>
      <c r="H43" s="123"/>
      <c r="I43" s="123"/>
      <c r="J43" s="123"/>
    </row>
    <row r="44" spans="1:10" ht="14" outlineLevel="3">
      <c r="A44" s="163" t="s">
        <v>28</v>
      </c>
      <c r="B44" s="47">
        <v>6.7876007769999996E-2</v>
      </c>
      <c r="C44" s="47">
        <v>6.4325380340000002E-2</v>
      </c>
      <c r="D44" s="47">
        <v>6.328975027E-2</v>
      </c>
      <c r="E44" s="47">
        <v>6.215957616E-2</v>
      </c>
      <c r="F44" s="47">
        <v>6.215957616E-2</v>
      </c>
      <c r="G44" s="47">
        <v>6.215957616E-2</v>
      </c>
      <c r="H44" s="123"/>
      <c r="I44" s="123"/>
      <c r="J44" s="123"/>
    </row>
    <row r="45" spans="1:10" ht="15" outlineLevel="1">
      <c r="A45" s="222" t="s">
        <v>12</v>
      </c>
      <c r="B45" s="16">
        <f t="shared" ref="B45:G45" si="5">B$46+B$52+B$60</f>
        <v>1.7977295606499999</v>
      </c>
      <c r="C45" s="16">
        <f t="shared" si="5"/>
        <v>1.7211367785699998</v>
      </c>
      <c r="D45" s="16">
        <f t="shared" si="5"/>
        <v>1.69492942839</v>
      </c>
      <c r="E45" s="16">
        <f t="shared" si="5"/>
        <v>1.6955564037999997</v>
      </c>
      <c r="F45" s="16">
        <f t="shared" si="5"/>
        <v>1.8761578930599998</v>
      </c>
      <c r="G45" s="16">
        <f t="shared" si="5"/>
        <v>2.4193439416499998</v>
      </c>
      <c r="H45" s="123"/>
      <c r="I45" s="123"/>
      <c r="J45" s="123"/>
    </row>
    <row r="46" spans="1:10" ht="14" outlineLevel="2">
      <c r="A46" s="28" t="s">
        <v>194</v>
      </c>
      <c r="B46" s="113">
        <f t="shared" ref="B46:G46" si="6">SUM(B$47:B$51)</f>
        <v>0.62058407813000005</v>
      </c>
      <c r="C46" s="113">
        <f t="shared" si="6"/>
        <v>0.58812101904000003</v>
      </c>
      <c r="D46" s="113">
        <f t="shared" si="6"/>
        <v>0.57865234881999994</v>
      </c>
      <c r="E46" s="113">
        <f t="shared" si="6"/>
        <v>0.57865234881999994</v>
      </c>
      <c r="F46" s="113">
        <f t="shared" si="6"/>
        <v>0.57865234881999994</v>
      </c>
      <c r="G46" s="113">
        <f t="shared" si="6"/>
        <v>0.57865234881999994</v>
      </c>
      <c r="H46" s="123"/>
      <c r="I46" s="123"/>
      <c r="J46" s="123"/>
    </row>
    <row r="47" spans="1:10" ht="14" outlineLevel="3">
      <c r="A47" s="163" t="s">
        <v>107</v>
      </c>
      <c r="B47" s="47">
        <v>4.2525000000000003E-7</v>
      </c>
      <c r="C47" s="47">
        <v>4.03E-7</v>
      </c>
      <c r="D47" s="47">
        <v>3.9650999999999999E-7</v>
      </c>
      <c r="E47" s="47">
        <v>3.9650999999999999E-7</v>
      </c>
      <c r="F47" s="47">
        <v>3.9650999999999999E-7</v>
      </c>
      <c r="G47" s="47">
        <v>3.9650999999999999E-7</v>
      </c>
      <c r="H47" s="123"/>
      <c r="I47" s="123"/>
      <c r="J47" s="123"/>
    </row>
    <row r="48" spans="1:10" ht="14" outlineLevel="3">
      <c r="A48" s="163" t="s">
        <v>72</v>
      </c>
      <c r="B48" s="47">
        <v>0.12739110351999999</v>
      </c>
      <c r="C48" s="47">
        <v>0.12072721208999999</v>
      </c>
      <c r="D48" s="47">
        <v>0.11878352002000001</v>
      </c>
      <c r="E48" s="47">
        <v>0.11878352002000001</v>
      </c>
      <c r="F48" s="47">
        <v>0.11878352002000001</v>
      </c>
      <c r="G48" s="47">
        <v>0.11878352002000001</v>
      </c>
      <c r="H48" s="123"/>
      <c r="I48" s="123"/>
      <c r="J48" s="123"/>
    </row>
    <row r="49" spans="1:10" ht="14" outlineLevel="3">
      <c r="A49" s="163" t="s">
        <v>188</v>
      </c>
      <c r="B49" s="47">
        <v>0.31457354224</v>
      </c>
      <c r="C49" s="47">
        <v>0.29811804516000001</v>
      </c>
      <c r="D49" s="47">
        <v>0.29331838427000001</v>
      </c>
      <c r="E49" s="47">
        <v>0.29331838427000001</v>
      </c>
      <c r="F49" s="47">
        <v>0.29331838427000001</v>
      </c>
      <c r="G49" s="47">
        <v>0.29331838427000001</v>
      </c>
      <c r="H49" s="123"/>
      <c r="I49" s="123"/>
      <c r="J49" s="123"/>
    </row>
    <row r="50" spans="1:10" ht="14" outlineLevel="3">
      <c r="A50" s="163" t="s">
        <v>101</v>
      </c>
      <c r="B50" s="47">
        <v>0.10530038639</v>
      </c>
      <c r="C50" s="47">
        <v>9.9792071260000004E-2</v>
      </c>
      <c r="D50" s="47">
        <v>9.8185432180000004E-2</v>
      </c>
      <c r="E50" s="47">
        <v>9.8185432180000004E-2</v>
      </c>
      <c r="F50" s="47">
        <v>9.8185432180000004E-2</v>
      </c>
      <c r="G50" s="47">
        <v>9.8185432180000004E-2</v>
      </c>
      <c r="H50" s="123"/>
      <c r="I50" s="123"/>
      <c r="J50" s="123"/>
    </row>
    <row r="51" spans="1:10" ht="14" outlineLevel="3">
      <c r="A51" s="163" t="s">
        <v>0</v>
      </c>
      <c r="B51" s="47">
        <v>7.3318620730000006E-2</v>
      </c>
      <c r="C51" s="47">
        <v>6.9483287530000007E-2</v>
      </c>
      <c r="D51" s="47">
        <v>6.8364615840000004E-2</v>
      </c>
      <c r="E51" s="47">
        <v>6.8364615840000004E-2</v>
      </c>
      <c r="F51" s="47">
        <v>6.8364615840000004E-2</v>
      </c>
      <c r="G51" s="47">
        <v>6.8364615840000004E-2</v>
      </c>
      <c r="H51" s="123"/>
      <c r="I51" s="123"/>
      <c r="J51" s="123"/>
    </row>
    <row r="52" spans="1:10" ht="14" outlineLevel="2">
      <c r="A52" s="28" t="s">
        <v>114</v>
      </c>
      <c r="B52" s="113">
        <f t="shared" ref="B52:G52" si="7">SUM(B$53:B$59)</f>
        <v>1.1771104857099999</v>
      </c>
      <c r="C52" s="113">
        <f t="shared" si="7"/>
        <v>1.13298259342</v>
      </c>
      <c r="D52" s="113">
        <f t="shared" si="7"/>
        <v>1.1162444474300002</v>
      </c>
      <c r="E52" s="113">
        <f t="shared" si="7"/>
        <v>1.1168714228399999</v>
      </c>
      <c r="F52" s="113">
        <f t="shared" si="7"/>
        <v>1.2974729120999999</v>
      </c>
      <c r="G52" s="113">
        <f t="shared" si="7"/>
        <v>1.8406589606899999</v>
      </c>
      <c r="H52" s="123"/>
      <c r="I52" s="123"/>
      <c r="J52" s="123"/>
    </row>
    <row r="53" spans="1:10" ht="14" outlineLevel="3">
      <c r="A53" s="163" t="s">
        <v>139</v>
      </c>
      <c r="B53" s="47">
        <v>0.15948377011000001</v>
      </c>
      <c r="C53" s="47">
        <v>0.15123495813999999</v>
      </c>
      <c r="D53" s="47">
        <v>0.14725505508</v>
      </c>
      <c r="E53" s="47">
        <v>0.14668534994999999</v>
      </c>
      <c r="F53" s="47">
        <v>0.14598461498000001</v>
      </c>
      <c r="G53" s="47">
        <v>0.14363458128000001</v>
      </c>
      <c r="H53" s="123"/>
      <c r="I53" s="123"/>
      <c r="J53" s="123"/>
    </row>
    <row r="54" spans="1:10" ht="14" outlineLevel="3">
      <c r="A54" s="163" t="s">
        <v>124</v>
      </c>
      <c r="B54" s="47">
        <v>1.2999999999999999E-2</v>
      </c>
      <c r="C54" s="47">
        <v>1.2999999999999999E-2</v>
      </c>
      <c r="D54" s="47">
        <v>1.2999999999999999E-2</v>
      </c>
      <c r="E54" s="47">
        <v>1.2999999999999999E-2</v>
      </c>
      <c r="F54" s="47">
        <v>1.2999999999999999E-2</v>
      </c>
      <c r="G54" s="47">
        <v>1.2999999999999999E-2</v>
      </c>
      <c r="H54" s="123"/>
      <c r="I54" s="123"/>
      <c r="J54" s="123"/>
    </row>
    <row r="55" spans="1:10" ht="14" outlineLevel="3">
      <c r="A55" s="163" t="s">
        <v>196</v>
      </c>
      <c r="B55" s="47">
        <v>0.01</v>
      </c>
      <c r="C55" s="47">
        <v>0.01</v>
      </c>
      <c r="D55" s="47">
        <v>0.01</v>
      </c>
      <c r="E55" s="47">
        <v>0.01</v>
      </c>
      <c r="F55" s="47">
        <v>0.01</v>
      </c>
      <c r="G55" s="47">
        <v>0.01</v>
      </c>
      <c r="H55" s="123"/>
      <c r="I55" s="123"/>
      <c r="J55" s="123"/>
    </row>
    <row r="56" spans="1:10" ht="14" outlineLevel="3">
      <c r="A56" s="163" t="s">
        <v>181</v>
      </c>
      <c r="B56" s="47">
        <v>1.4E-2</v>
      </c>
      <c r="C56" s="47">
        <v>1.4E-2</v>
      </c>
      <c r="D56" s="47">
        <v>1.4E-2</v>
      </c>
      <c r="E56" s="47">
        <v>1.4E-2</v>
      </c>
      <c r="F56" s="47">
        <v>1.4E-2</v>
      </c>
      <c r="G56" s="47">
        <v>1.4E-2</v>
      </c>
      <c r="H56" s="123"/>
      <c r="I56" s="123"/>
      <c r="J56" s="123"/>
    </row>
    <row r="57" spans="1:10" ht="14" outlineLevel="3">
      <c r="A57" s="163" t="s">
        <v>60</v>
      </c>
      <c r="B57" s="47">
        <v>0.38894169869</v>
      </c>
      <c r="C57" s="47">
        <v>0.37585377215999999</v>
      </c>
      <c r="D57" s="47">
        <v>0.36737737288</v>
      </c>
      <c r="E57" s="47">
        <v>0.36715039611</v>
      </c>
      <c r="F57" s="47">
        <v>0.37122421132</v>
      </c>
      <c r="G57" s="47">
        <v>0.37359993204000003</v>
      </c>
      <c r="H57" s="123"/>
      <c r="I57" s="123"/>
      <c r="J57" s="123"/>
    </row>
    <row r="58" spans="1:10" ht="14" outlineLevel="3">
      <c r="A58" s="163" t="s">
        <v>178</v>
      </c>
      <c r="B58" s="47">
        <v>0.45876715325</v>
      </c>
      <c r="C58" s="47">
        <v>0.43165284256999997</v>
      </c>
      <c r="D58" s="47">
        <v>0.41862236801000002</v>
      </c>
      <c r="E58" s="47">
        <v>0.41770677047999999</v>
      </c>
      <c r="F58" s="47">
        <v>0.41679117294000001</v>
      </c>
      <c r="G58" s="47">
        <v>0.41587557540999998</v>
      </c>
      <c r="H58" s="123"/>
      <c r="I58" s="123"/>
      <c r="J58" s="123"/>
    </row>
    <row r="59" spans="1:10" ht="14" outlineLevel="3">
      <c r="A59" s="163" t="s">
        <v>207</v>
      </c>
      <c r="B59" s="47">
        <v>0.13291786366</v>
      </c>
      <c r="C59" s="47">
        <v>0.13724102055000001</v>
      </c>
      <c r="D59" s="47">
        <v>0.14598965146000001</v>
      </c>
      <c r="E59" s="47">
        <v>0.14832890630000001</v>
      </c>
      <c r="F59" s="47">
        <v>0.32647291286000002</v>
      </c>
      <c r="G59" s="47">
        <v>0.87054887195999997</v>
      </c>
      <c r="H59" s="123"/>
      <c r="I59" s="123"/>
      <c r="J59" s="123"/>
    </row>
    <row r="60" spans="1:10" ht="14" outlineLevel="2">
      <c r="A60" s="28" t="s">
        <v>137</v>
      </c>
      <c r="B60" s="113">
        <f t="shared" ref="B60:G60" si="8">SUM(B$61:B$61)</f>
        <v>3.4996809999999997E-5</v>
      </c>
      <c r="C60" s="113">
        <f t="shared" si="8"/>
        <v>3.3166110000000002E-5</v>
      </c>
      <c r="D60" s="113">
        <f t="shared" si="8"/>
        <v>3.2632139999999998E-5</v>
      </c>
      <c r="E60" s="113">
        <f t="shared" si="8"/>
        <v>3.2632139999999998E-5</v>
      </c>
      <c r="F60" s="113">
        <f t="shared" si="8"/>
        <v>3.2632139999999998E-5</v>
      </c>
      <c r="G60" s="113">
        <f t="shared" si="8"/>
        <v>3.2632139999999998E-5</v>
      </c>
      <c r="H60" s="123"/>
      <c r="I60" s="123"/>
      <c r="J60" s="123"/>
    </row>
    <row r="61" spans="1:10" ht="14" outlineLevel="3">
      <c r="A61" s="163" t="s">
        <v>66</v>
      </c>
      <c r="B61" s="47">
        <v>3.4996809999999997E-5</v>
      </c>
      <c r="C61" s="47">
        <v>3.3166110000000002E-5</v>
      </c>
      <c r="D61" s="47">
        <v>3.2632139999999998E-5</v>
      </c>
      <c r="E61" s="47">
        <v>3.2632139999999998E-5</v>
      </c>
      <c r="F61" s="47">
        <v>3.2632139999999998E-5</v>
      </c>
      <c r="G61" s="47">
        <v>3.2632139999999998E-5</v>
      </c>
      <c r="H61" s="123"/>
      <c r="I61" s="123"/>
      <c r="J61" s="123"/>
    </row>
    <row r="62" spans="1:10" ht="15">
      <c r="A62" s="155" t="s">
        <v>59</v>
      </c>
      <c r="B62" s="166">
        <f t="shared" ref="B62:G62" si="9">B$63+B$95</f>
        <v>57.205413080650004</v>
      </c>
      <c r="C62" s="166">
        <f t="shared" si="9"/>
        <v>56.799426360200002</v>
      </c>
      <c r="D62" s="166">
        <f t="shared" si="9"/>
        <v>56.852083491439998</v>
      </c>
      <c r="E62" s="166">
        <f t="shared" si="9"/>
        <v>59.200839350789998</v>
      </c>
      <c r="F62" s="166">
        <f t="shared" si="9"/>
        <v>58.443875275890001</v>
      </c>
      <c r="G62" s="166">
        <f t="shared" si="9"/>
        <v>59.810054437220003</v>
      </c>
      <c r="H62" s="123"/>
      <c r="I62" s="123"/>
      <c r="J62" s="123"/>
    </row>
    <row r="63" spans="1:10" ht="15" outlineLevel="1">
      <c r="A63" s="222" t="s">
        <v>65</v>
      </c>
      <c r="B63" s="16">
        <f t="shared" ref="B63:G63" si="10">B$64+B$72+B$80+B$85+B$93</f>
        <v>47.663009876300002</v>
      </c>
      <c r="C63" s="16">
        <f t="shared" si="10"/>
        <v>47.377261770930005</v>
      </c>
      <c r="D63" s="16">
        <f t="shared" si="10"/>
        <v>47.476631153909999</v>
      </c>
      <c r="E63" s="16">
        <f t="shared" si="10"/>
        <v>50.37010184519</v>
      </c>
      <c r="F63" s="16">
        <f t="shared" si="10"/>
        <v>49.907045422240003</v>
      </c>
      <c r="G63" s="16">
        <f t="shared" si="10"/>
        <v>51.2345995222</v>
      </c>
      <c r="H63" s="123"/>
      <c r="I63" s="123"/>
      <c r="J63" s="123"/>
    </row>
    <row r="64" spans="1:10" ht="14" outlineLevel="2">
      <c r="A64" s="28" t="s">
        <v>173</v>
      </c>
      <c r="B64" s="113">
        <f t="shared" ref="B64:G64" si="11">SUM(B$65:B$71)</f>
        <v>16.97941619561</v>
      </c>
      <c r="C64" s="113">
        <f t="shared" si="11"/>
        <v>16.806646746960002</v>
      </c>
      <c r="D64" s="113">
        <f t="shared" si="11"/>
        <v>16.912999406529998</v>
      </c>
      <c r="E64" s="113">
        <f t="shared" si="11"/>
        <v>19.987627195370003</v>
      </c>
      <c r="F64" s="113">
        <f t="shared" si="11"/>
        <v>19.473557461720002</v>
      </c>
      <c r="G64" s="113">
        <f t="shared" si="11"/>
        <v>20.544147408780002</v>
      </c>
      <c r="H64" s="123"/>
      <c r="I64" s="123"/>
      <c r="J64" s="123"/>
    </row>
    <row r="65" spans="1:10" ht="14" outlineLevel="3">
      <c r="A65" s="163" t="s">
        <v>104</v>
      </c>
      <c r="B65" s="47">
        <v>2.2672023800000001E-3</v>
      </c>
      <c r="C65" s="47">
        <v>2.2255010600000001E-3</v>
      </c>
      <c r="D65" s="47">
        <v>2.2677021600000001E-3</v>
      </c>
      <c r="E65" s="47">
        <v>2.2277020300000001E-3</v>
      </c>
      <c r="F65" s="47">
        <v>2.0978981299999999E-3</v>
      </c>
      <c r="G65" s="47">
        <v>2.15369733E-3</v>
      </c>
      <c r="H65" s="123"/>
      <c r="I65" s="123"/>
      <c r="J65" s="123"/>
    </row>
    <row r="66" spans="1:10" ht="14" outlineLevel="3">
      <c r="A66" s="163" t="s">
        <v>51</v>
      </c>
      <c r="B66" s="47">
        <v>0.3863149676</v>
      </c>
      <c r="C66" s="47">
        <v>0.38132358881</v>
      </c>
      <c r="D66" s="47">
        <v>0.37874322521999998</v>
      </c>
      <c r="E66" s="47">
        <v>0.37098992377000001</v>
      </c>
      <c r="F66" s="47">
        <v>0.34179742403000002</v>
      </c>
      <c r="G66" s="47">
        <v>0.31403854472999998</v>
      </c>
      <c r="H66" s="123"/>
      <c r="I66" s="123"/>
      <c r="J66" s="123"/>
    </row>
    <row r="67" spans="1:10" ht="14" outlineLevel="3">
      <c r="A67" s="163" t="s">
        <v>93</v>
      </c>
      <c r="B67" s="47">
        <v>1.0156447287699999</v>
      </c>
      <c r="C67" s="47">
        <v>0.99696367661999996</v>
      </c>
      <c r="D67" s="47">
        <v>1.00370570211</v>
      </c>
      <c r="E67" s="47">
        <v>1.7291626718999999</v>
      </c>
      <c r="F67" s="47">
        <v>1.6263098033100001</v>
      </c>
      <c r="G67" s="47">
        <v>1.65796150439</v>
      </c>
      <c r="H67" s="123"/>
      <c r="I67" s="123"/>
      <c r="J67" s="123"/>
    </row>
    <row r="68" spans="1:10" ht="14" outlineLevel="3">
      <c r="A68" s="163" t="s">
        <v>165</v>
      </c>
      <c r="B68" s="47">
        <v>4.9991812509700004</v>
      </c>
      <c r="C68" s="47">
        <v>4.9072298403000003</v>
      </c>
      <c r="D68" s="47">
        <v>5.0002832687799996</v>
      </c>
      <c r="E68" s="47">
        <v>5.5803935751199996</v>
      </c>
      <c r="F68" s="47">
        <v>5.2552348153799997</v>
      </c>
      <c r="G68" s="47">
        <v>6.0411210087800002</v>
      </c>
      <c r="H68" s="123"/>
      <c r="I68" s="123"/>
      <c r="J68" s="123"/>
    </row>
    <row r="69" spans="1:10" ht="14" outlineLevel="3">
      <c r="A69" s="163" t="s">
        <v>131</v>
      </c>
      <c r="B69" s="47">
        <v>6.1552473171899997</v>
      </c>
      <c r="C69" s="47">
        <v>6.1224911433100004</v>
      </c>
      <c r="D69" s="47">
        <v>6.0989206782599998</v>
      </c>
      <c r="E69" s="47">
        <v>6.54536724989</v>
      </c>
      <c r="F69" s="47">
        <v>6.8598041698000003</v>
      </c>
      <c r="G69" s="47">
        <v>7.1188088900500004</v>
      </c>
      <c r="H69" s="123"/>
      <c r="I69" s="123"/>
      <c r="J69" s="123"/>
    </row>
    <row r="70" spans="1:10" ht="14" outlineLevel="3">
      <c r="A70" s="163" t="s">
        <v>146</v>
      </c>
      <c r="B70" s="47">
        <v>4.3625608583400002</v>
      </c>
      <c r="C70" s="47">
        <v>4.3382131265000003</v>
      </c>
      <c r="D70" s="47">
        <v>4.3706181309699996</v>
      </c>
      <c r="E70" s="47">
        <v>5.6995205279699999</v>
      </c>
      <c r="F70" s="47">
        <v>5.3279359158600004</v>
      </c>
      <c r="G70" s="47">
        <v>5.3493295170000001</v>
      </c>
      <c r="H70" s="123"/>
      <c r="I70" s="123"/>
      <c r="J70" s="123"/>
    </row>
    <row r="71" spans="1:10" ht="14" outlineLevel="3">
      <c r="A71" s="163" t="s">
        <v>141</v>
      </c>
      <c r="B71" s="47">
        <v>5.8199870360000003E-2</v>
      </c>
      <c r="C71" s="47">
        <v>5.8199870360000003E-2</v>
      </c>
      <c r="D71" s="47">
        <v>5.846069903E-2</v>
      </c>
      <c r="E71" s="47">
        <v>5.9965544689999997E-2</v>
      </c>
      <c r="F71" s="47">
        <v>6.0377435209999997E-2</v>
      </c>
      <c r="G71" s="47">
        <v>6.0734246499999998E-2</v>
      </c>
      <c r="H71" s="123"/>
      <c r="I71" s="123"/>
      <c r="J71" s="123"/>
    </row>
    <row r="72" spans="1:10" ht="14" outlineLevel="2">
      <c r="A72" s="28" t="s">
        <v>44</v>
      </c>
      <c r="B72" s="113">
        <f t="shared" ref="B72:G72" si="12">SUM(B$73:B$79)</f>
        <v>1.4938727953400002</v>
      </c>
      <c r="C72" s="113">
        <f t="shared" si="12"/>
        <v>1.4866747342900002</v>
      </c>
      <c r="D72" s="113">
        <f t="shared" si="12"/>
        <v>1.4994826430700001</v>
      </c>
      <c r="E72" s="113">
        <f t="shared" si="12"/>
        <v>1.4675076118499999</v>
      </c>
      <c r="F72" s="113">
        <f t="shared" si="12"/>
        <v>1.8888005427999999</v>
      </c>
      <c r="G72" s="113">
        <f t="shared" si="12"/>
        <v>2.0272559669100003</v>
      </c>
      <c r="H72" s="123"/>
      <c r="I72" s="123"/>
      <c r="J72" s="123"/>
    </row>
    <row r="73" spans="1:10" ht="14" outlineLevel="3">
      <c r="A73" s="163" t="s">
        <v>22</v>
      </c>
      <c r="B73" s="47">
        <v>2.0492385960000001E-2</v>
      </c>
      <c r="C73" s="47">
        <v>2.029741455E-2</v>
      </c>
      <c r="D73" s="47">
        <v>2.0614518120000001E-2</v>
      </c>
      <c r="E73" s="47">
        <v>2.762470169E-2</v>
      </c>
      <c r="F73" s="47">
        <v>2.6094007339999999E-2</v>
      </c>
      <c r="G73" s="47">
        <v>2.654545702E-2</v>
      </c>
      <c r="H73" s="123"/>
      <c r="I73" s="123"/>
      <c r="J73" s="123"/>
    </row>
    <row r="74" spans="1:10" ht="14" outlineLevel="3">
      <c r="A74" s="163" t="s">
        <v>49</v>
      </c>
      <c r="B74" s="47">
        <v>0.28670076286000001</v>
      </c>
      <c r="C74" s="47">
        <v>0.28142739144000001</v>
      </c>
      <c r="D74" s="47">
        <v>0.28676396308000002</v>
      </c>
      <c r="E74" s="47">
        <v>0.28170571605</v>
      </c>
      <c r="F74" s="47">
        <v>0.42727255219999999</v>
      </c>
      <c r="G74" s="47">
        <v>0.44087127461999998</v>
      </c>
      <c r="H74" s="123"/>
      <c r="I74" s="123"/>
      <c r="J74" s="123"/>
    </row>
    <row r="75" spans="1:10" ht="14" outlineLevel="3">
      <c r="A75" s="163" t="s">
        <v>108</v>
      </c>
      <c r="B75" s="47">
        <v>4.1845500289999997E-2</v>
      </c>
      <c r="C75" s="47">
        <v>4.292034258E-2</v>
      </c>
      <c r="D75" s="47">
        <v>4.3734220300000001E-2</v>
      </c>
      <c r="E75" s="47">
        <v>4.2962789719999998E-2</v>
      </c>
      <c r="F75" s="47">
        <v>4.0747026470000003E-2</v>
      </c>
      <c r="G75" s="47">
        <v>4.1830802379999997E-2</v>
      </c>
      <c r="H75" s="123"/>
      <c r="I75" s="123"/>
      <c r="J75" s="123"/>
    </row>
    <row r="76" spans="1:10" ht="14" outlineLevel="3">
      <c r="A76" s="163" t="s">
        <v>119</v>
      </c>
      <c r="B76" s="47">
        <v>0.60585586000000002</v>
      </c>
      <c r="C76" s="47">
        <v>0.60585586000000002</v>
      </c>
      <c r="D76" s="47">
        <v>0.60585586000000002</v>
      </c>
      <c r="E76" s="47">
        <v>0.60585586000000002</v>
      </c>
      <c r="F76" s="47">
        <v>0.60585586000000002</v>
      </c>
      <c r="G76" s="47">
        <v>0.60585586000000002</v>
      </c>
      <c r="H76" s="123"/>
      <c r="I76" s="123"/>
      <c r="J76" s="123"/>
    </row>
    <row r="77" spans="1:10" ht="14" outlineLevel="3">
      <c r="A77" s="163" t="s">
        <v>136</v>
      </c>
      <c r="B77" s="47">
        <v>4.7255449999999998E-4</v>
      </c>
      <c r="C77" s="47">
        <v>4.7255449999999998E-4</v>
      </c>
      <c r="D77" s="47">
        <v>4.7255449999999998E-4</v>
      </c>
      <c r="E77" s="47">
        <v>4.7255449999999998E-4</v>
      </c>
      <c r="F77" s="47">
        <v>4.7255449999999998E-4</v>
      </c>
      <c r="G77" s="47">
        <v>4.7255449999999998E-4</v>
      </c>
      <c r="H77" s="123"/>
      <c r="I77" s="123"/>
      <c r="J77" s="123"/>
    </row>
    <row r="78" spans="1:10" ht="14" outlineLevel="3">
      <c r="A78" s="163" t="s">
        <v>216</v>
      </c>
      <c r="B78" s="47">
        <v>3.9693692959999999E-2</v>
      </c>
      <c r="C78" s="47">
        <v>3.8963595189999999E-2</v>
      </c>
      <c r="D78" s="47">
        <v>4.2903527320000003E-2</v>
      </c>
      <c r="E78" s="47">
        <v>4.0712455369999997E-2</v>
      </c>
      <c r="F78" s="47">
        <v>0.35302493868000001</v>
      </c>
      <c r="G78" s="47">
        <v>0.36241457904000002</v>
      </c>
      <c r="H78" s="123"/>
      <c r="I78" s="123"/>
      <c r="J78" s="123"/>
    </row>
    <row r="79" spans="1:10" ht="14" outlineLevel="3">
      <c r="A79" s="163" t="s">
        <v>23</v>
      </c>
      <c r="B79" s="47">
        <v>0.49881203877000002</v>
      </c>
      <c r="C79" s="47">
        <v>0.49673757603000002</v>
      </c>
      <c r="D79" s="47">
        <v>0.49913799975000001</v>
      </c>
      <c r="E79" s="47">
        <v>0.46817353451999999</v>
      </c>
      <c r="F79" s="47">
        <v>0.43533360361000001</v>
      </c>
      <c r="G79" s="47">
        <v>0.54926543935000005</v>
      </c>
      <c r="H79" s="123"/>
      <c r="I79" s="123"/>
      <c r="J79" s="123"/>
    </row>
    <row r="80" spans="1:10" ht="14" outlineLevel="2">
      <c r="A80" s="28" t="s">
        <v>218</v>
      </c>
      <c r="B80" s="113">
        <f t="shared" ref="B80:G80" si="13">SUM(B$81:B$84)</f>
        <v>1.8600623522399999</v>
      </c>
      <c r="C80" s="113">
        <f t="shared" si="13"/>
        <v>1.8258496785</v>
      </c>
      <c r="D80" s="113">
        <f t="shared" si="13"/>
        <v>1.8267697136600001</v>
      </c>
      <c r="E80" s="113">
        <f t="shared" si="13"/>
        <v>1.7850162193000001</v>
      </c>
      <c r="F80" s="113">
        <f t="shared" si="13"/>
        <v>1.6810067705099998</v>
      </c>
      <c r="G80" s="113">
        <f t="shared" si="13"/>
        <v>1.7197045515</v>
      </c>
      <c r="H80" s="123"/>
      <c r="I80" s="123"/>
      <c r="J80" s="123"/>
    </row>
    <row r="81" spans="1:10" ht="14" outlineLevel="3">
      <c r="A81" s="163" t="s">
        <v>61</v>
      </c>
      <c r="B81" s="47">
        <v>0.73684077395000003</v>
      </c>
      <c r="C81" s="47">
        <v>0.72328784493999998</v>
      </c>
      <c r="D81" s="47">
        <v>0.73700320285999998</v>
      </c>
      <c r="E81" s="47">
        <v>0.72400315841999996</v>
      </c>
      <c r="F81" s="47">
        <v>0.68181689219999997</v>
      </c>
      <c r="G81" s="47">
        <v>0.69995163203999999</v>
      </c>
      <c r="H81" s="123"/>
      <c r="I81" s="123"/>
      <c r="J81" s="123"/>
    </row>
    <row r="82" spans="1:10" ht="14" outlineLevel="3">
      <c r="A82" s="163" t="s">
        <v>77</v>
      </c>
      <c r="B82" s="47">
        <v>5.7960120000000002E-5</v>
      </c>
      <c r="C82" s="47">
        <v>5.6894039999999997E-5</v>
      </c>
      <c r="D82" s="47">
        <v>5.7972900000000002E-5</v>
      </c>
      <c r="E82" s="47">
        <v>5.6950310000000003E-5</v>
      </c>
      <c r="F82" s="47">
        <v>5.3631929999999999E-5</v>
      </c>
      <c r="G82" s="47">
        <v>5.5058410000000002E-5</v>
      </c>
      <c r="H82" s="123"/>
      <c r="I82" s="123"/>
      <c r="J82" s="123"/>
    </row>
    <row r="83" spans="1:10" ht="14" outlineLevel="3">
      <c r="A83" s="163" t="s">
        <v>172</v>
      </c>
      <c r="B83" s="47">
        <v>0.29744124965000002</v>
      </c>
      <c r="C83" s="47">
        <v>0.29197032531</v>
      </c>
      <c r="D83" s="47">
        <v>0.29783750176000001</v>
      </c>
      <c r="E83" s="47">
        <v>0.28305293592000003</v>
      </c>
      <c r="F83" s="47">
        <v>0.26655998785000001</v>
      </c>
      <c r="G83" s="47">
        <v>0.26763678188000001</v>
      </c>
      <c r="H83" s="123"/>
      <c r="I83" s="123"/>
      <c r="J83" s="123"/>
    </row>
    <row r="84" spans="1:10" ht="14" outlineLevel="3">
      <c r="A84" s="163" t="s">
        <v>47</v>
      </c>
      <c r="B84" s="47">
        <v>0.82572236852000003</v>
      </c>
      <c r="C84" s="47">
        <v>0.81053461420999995</v>
      </c>
      <c r="D84" s="47">
        <v>0.79187103613999998</v>
      </c>
      <c r="E84" s="47">
        <v>0.77790317465000003</v>
      </c>
      <c r="F84" s="47">
        <v>0.73257625852999997</v>
      </c>
      <c r="G84" s="47">
        <v>0.75206107916999998</v>
      </c>
      <c r="H84" s="123"/>
      <c r="I84" s="123"/>
      <c r="J84" s="123"/>
    </row>
    <row r="85" spans="1:10" ht="14" outlineLevel="2">
      <c r="A85" s="28" t="s">
        <v>52</v>
      </c>
      <c r="B85" s="113">
        <f t="shared" ref="B85:G85" si="14">SUM(B$86:B$92)</f>
        <v>22.912232679060001</v>
      </c>
      <c r="C85" s="113">
        <f t="shared" si="14"/>
        <v>22.865318694030002</v>
      </c>
      <c r="D85" s="113">
        <f t="shared" si="14"/>
        <v>22.81179493306</v>
      </c>
      <c r="E85" s="113">
        <f t="shared" si="14"/>
        <v>22.766794779229997</v>
      </c>
      <c r="F85" s="113">
        <f t="shared" si="14"/>
        <v>22.620765396119999</v>
      </c>
      <c r="G85" s="113">
        <f t="shared" si="14"/>
        <v>22.683539495510001</v>
      </c>
      <c r="H85" s="123"/>
      <c r="I85" s="123"/>
      <c r="J85" s="123"/>
    </row>
    <row r="86" spans="1:10" ht="14" outlineLevel="3">
      <c r="A86" s="163" t="s">
        <v>116</v>
      </c>
      <c r="B86" s="47">
        <v>3</v>
      </c>
      <c r="C86" s="47">
        <v>3</v>
      </c>
      <c r="D86" s="47">
        <v>3</v>
      </c>
      <c r="E86" s="47">
        <v>3</v>
      </c>
      <c r="F86" s="47">
        <v>3</v>
      </c>
      <c r="G86" s="47">
        <v>3</v>
      </c>
      <c r="H86" s="123"/>
      <c r="I86" s="123"/>
      <c r="J86" s="123"/>
    </row>
    <row r="87" spans="1:10" ht="14" outlineLevel="3">
      <c r="A87" s="163" t="s">
        <v>202</v>
      </c>
      <c r="B87" s="47">
        <v>7.6616299999999997</v>
      </c>
      <c r="C87" s="47">
        <v>7.6616299999999997</v>
      </c>
      <c r="D87" s="47">
        <v>7.5606299999999997</v>
      </c>
      <c r="E87" s="47">
        <v>7.5606299999999997</v>
      </c>
      <c r="F87" s="47">
        <v>7.5606299999999997</v>
      </c>
      <c r="G87" s="47">
        <v>7.5606299999999997</v>
      </c>
      <c r="H87" s="123"/>
      <c r="I87" s="123"/>
      <c r="J87" s="123"/>
    </row>
    <row r="88" spans="1:10" ht="14" outlineLevel="3">
      <c r="A88" s="163" t="s">
        <v>220</v>
      </c>
      <c r="B88" s="47">
        <v>3</v>
      </c>
      <c r="C88" s="47">
        <v>3</v>
      </c>
      <c r="D88" s="47">
        <v>3</v>
      </c>
      <c r="E88" s="47">
        <v>3</v>
      </c>
      <c r="F88" s="47">
        <v>3</v>
      </c>
      <c r="G88" s="47">
        <v>3</v>
      </c>
      <c r="H88" s="123"/>
      <c r="I88" s="123"/>
      <c r="J88" s="123"/>
    </row>
    <row r="89" spans="1:10" ht="14" outlineLevel="3">
      <c r="A89" s="163" t="s">
        <v>21</v>
      </c>
      <c r="B89" s="47">
        <v>2.35</v>
      </c>
      <c r="C89" s="47">
        <v>2.35</v>
      </c>
      <c r="D89" s="47">
        <v>2.35</v>
      </c>
      <c r="E89" s="47">
        <v>2.35</v>
      </c>
      <c r="F89" s="47">
        <v>2.35</v>
      </c>
      <c r="G89" s="47">
        <v>2.35</v>
      </c>
      <c r="H89" s="123"/>
      <c r="I89" s="123"/>
      <c r="J89" s="123"/>
    </row>
    <row r="90" spans="1:10" ht="14" outlineLevel="3">
      <c r="A90" s="163" t="s">
        <v>58</v>
      </c>
      <c r="B90" s="47">
        <v>1.1336011906900001</v>
      </c>
      <c r="C90" s="47">
        <v>1.1127505306800001</v>
      </c>
      <c r="D90" s="47">
        <v>1.13385108136</v>
      </c>
      <c r="E90" s="47">
        <v>1.1138510129899999</v>
      </c>
      <c r="F90" s="47">
        <v>1.04894906494</v>
      </c>
      <c r="G90" s="47">
        <v>1.07684866467</v>
      </c>
      <c r="H90" s="123"/>
      <c r="I90" s="123"/>
      <c r="J90" s="123"/>
    </row>
    <row r="91" spans="1:10" ht="14" outlineLevel="3">
      <c r="A91" s="163" t="s">
        <v>183</v>
      </c>
      <c r="B91" s="47">
        <v>4.01700148837</v>
      </c>
      <c r="C91" s="47">
        <v>3.9909381633500001</v>
      </c>
      <c r="D91" s="47">
        <v>4.0173138517</v>
      </c>
      <c r="E91" s="47">
        <v>3.9923137662400001</v>
      </c>
      <c r="F91" s="47">
        <v>3.9111863311800001</v>
      </c>
      <c r="G91" s="47">
        <v>3.94606083084</v>
      </c>
      <c r="H91" s="123"/>
      <c r="I91" s="123"/>
      <c r="J91" s="123"/>
    </row>
    <row r="92" spans="1:10" ht="14" outlineLevel="3">
      <c r="A92" s="163" t="s">
        <v>3</v>
      </c>
      <c r="B92" s="47">
        <v>1.75</v>
      </c>
      <c r="C92" s="47">
        <v>1.75</v>
      </c>
      <c r="D92" s="47">
        <v>1.75</v>
      </c>
      <c r="E92" s="47">
        <v>1.75</v>
      </c>
      <c r="F92" s="47">
        <v>1.75</v>
      </c>
      <c r="G92" s="47">
        <v>1.75</v>
      </c>
      <c r="H92" s="123"/>
      <c r="I92" s="123"/>
      <c r="J92" s="123"/>
    </row>
    <row r="93" spans="1:10" ht="14" outlineLevel="2">
      <c r="A93" s="28" t="s">
        <v>176</v>
      </c>
      <c r="B93" s="113">
        <f t="shared" ref="B93:G93" si="15">SUM(B$94:B$94)</f>
        <v>4.4174258540500002</v>
      </c>
      <c r="C93" s="113">
        <f t="shared" si="15"/>
        <v>4.3927719171500001</v>
      </c>
      <c r="D93" s="113">
        <f t="shared" si="15"/>
        <v>4.4255844575900003</v>
      </c>
      <c r="E93" s="113">
        <f t="shared" si="15"/>
        <v>4.3631560394399997</v>
      </c>
      <c r="F93" s="113">
        <f t="shared" si="15"/>
        <v>4.2429152510900003</v>
      </c>
      <c r="G93" s="113">
        <f t="shared" si="15"/>
        <v>4.2599520995000004</v>
      </c>
      <c r="H93" s="123"/>
      <c r="I93" s="123"/>
      <c r="J93" s="123"/>
    </row>
    <row r="94" spans="1:10" ht="14" outlineLevel="3">
      <c r="A94" s="163" t="s">
        <v>146</v>
      </c>
      <c r="B94" s="47">
        <v>4.4174258540500002</v>
      </c>
      <c r="C94" s="47">
        <v>4.3927719171500001</v>
      </c>
      <c r="D94" s="47">
        <v>4.4255844575900003</v>
      </c>
      <c r="E94" s="47">
        <v>4.3631560394399997</v>
      </c>
      <c r="F94" s="47">
        <v>4.2429152510900003</v>
      </c>
      <c r="G94" s="47">
        <v>4.2599520995000004</v>
      </c>
      <c r="H94" s="123"/>
      <c r="I94" s="123"/>
      <c r="J94" s="123"/>
    </row>
    <row r="95" spans="1:10" ht="15" outlineLevel="1">
      <c r="A95" s="222" t="s">
        <v>12</v>
      </c>
      <c r="B95" s="16">
        <f t="shared" ref="B95:G95" si="16">B$96+B$102+B$103+B$107+B$110</f>
        <v>9.5424032043500002</v>
      </c>
      <c r="C95" s="16">
        <f t="shared" si="16"/>
        <v>9.4221645892699986</v>
      </c>
      <c r="D95" s="16">
        <f t="shared" si="16"/>
        <v>9.3754523375299996</v>
      </c>
      <c r="E95" s="16">
        <f t="shared" si="16"/>
        <v>8.8307375056000001</v>
      </c>
      <c r="F95" s="16">
        <f t="shared" si="16"/>
        <v>8.5368298536499996</v>
      </c>
      <c r="G95" s="16">
        <f t="shared" si="16"/>
        <v>8.5754549150199999</v>
      </c>
      <c r="H95" s="123"/>
      <c r="I95" s="123"/>
      <c r="J95" s="123"/>
    </row>
    <row r="96" spans="1:10" ht="14" outlineLevel="2">
      <c r="A96" s="28" t="s">
        <v>173</v>
      </c>
      <c r="B96" s="113">
        <f t="shared" ref="B96:G96" si="17">SUM(B$97:B$101)</f>
        <v>6.8214701377100004</v>
      </c>
      <c r="C96" s="113">
        <f t="shared" si="17"/>
        <v>6.7771960387899997</v>
      </c>
      <c r="D96" s="113">
        <f t="shared" si="17"/>
        <v>6.6982725781700001</v>
      </c>
      <c r="E96" s="113">
        <f t="shared" si="17"/>
        <v>6.1613110003599996</v>
      </c>
      <c r="F96" s="113">
        <f t="shared" si="17"/>
        <v>5.8748685389699995</v>
      </c>
      <c r="G96" s="113">
        <f t="shared" si="17"/>
        <v>5.9127605977200002</v>
      </c>
      <c r="H96" s="123"/>
      <c r="I96" s="123"/>
      <c r="J96" s="123"/>
    </row>
    <row r="97" spans="1:10" ht="14" outlineLevel="3">
      <c r="A97" s="163" t="s">
        <v>62</v>
      </c>
      <c r="B97" s="47">
        <v>0.34008035721000002</v>
      </c>
      <c r="C97" s="47">
        <v>0.3338251592</v>
      </c>
      <c r="D97" s="47">
        <v>0.34015532441000002</v>
      </c>
      <c r="E97" s="47">
        <v>0.33415530389999998</v>
      </c>
      <c r="F97" s="47">
        <v>0.31468471947999999</v>
      </c>
      <c r="G97" s="47">
        <v>0.32305459939999998</v>
      </c>
      <c r="H97" s="123"/>
      <c r="I97" s="123"/>
      <c r="J97" s="123"/>
    </row>
    <row r="98" spans="1:10" ht="14" outlineLevel="3">
      <c r="A98" s="163" t="s">
        <v>51</v>
      </c>
      <c r="B98" s="47">
        <v>0.34013027289999997</v>
      </c>
      <c r="C98" s="47">
        <v>0.33553834061999999</v>
      </c>
      <c r="D98" s="47">
        <v>0.34559907948000002</v>
      </c>
      <c r="E98" s="47">
        <v>0.33821050841</v>
      </c>
      <c r="F98" s="47">
        <v>0.30379122929000002</v>
      </c>
      <c r="G98" s="47">
        <v>0.31588832537</v>
      </c>
      <c r="H98" s="123"/>
      <c r="I98" s="123"/>
      <c r="J98" s="123"/>
    </row>
    <row r="99" spans="1:10" ht="14" outlineLevel="3">
      <c r="A99" s="163" t="s">
        <v>93</v>
      </c>
      <c r="B99" s="47">
        <v>6.1798268910000002E-2</v>
      </c>
      <c r="C99" s="47">
        <v>5.968793847E-2</v>
      </c>
      <c r="D99" s="47">
        <v>6.0819772000000001E-2</v>
      </c>
      <c r="E99" s="47">
        <v>5.9746968339999998E-2</v>
      </c>
      <c r="F99" s="47">
        <v>5.6265627839999999E-2</v>
      </c>
      <c r="G99" s="47">
        <v>5.7762162370000002E-2</v>
      </c>
      <c r="H99" s="123"/>
      <c r="I99" s="123"/>
      <c r="J99" s="123"/>
    </row>
    <row r="100" spans="1:10" ht="14" outlineLevel="3">
      <c r="A100" s="163" t="s">
        <v>131</v>
      </c>
      <c r="B100" s="47">
        <v>0.46823055755999998</v>
      </c>
      <c r="C100" s="47">
        <v>0.46823055755999998</v>
      </c>
      <c r="D100" s="47">
        <v>0.46823055755999998</v>
      </c>
      <c r="E100" s="47">
        <v>0.46628108039999999</v>
      </c>
      <c r="F100" s="47">
        <v>0.45621108042000003</v>
      </c>
      <c r="G100" s="47">
        <v>0.45309108041000001</v>
      </c>
      <c r="H100" s="123"/>
      <c r="I100" s="123"/>
      <c r="J100" s="123"/>
    </row>
    <row r="101" spans="1:10" ht="14" outlineLevel="3">
      <c r="A101" s="163" t="s">
        <v>146</v>
      </c>
      <c r="B101" s="47">
        <v>5.6112306811300003</v>
      </c>
      <c r="C101" s="47">
        <v>5.5799140429399996</v>
      </c>
      <c r="D101" s="47">
        <v>5.4834678447199998</v>
      </c>
      <c r="E101" s="47">
        <v>4.96291713931</v>
      </c>
      <c r="F101" s="47">
        <v>4.7439158819399996</v>
      </c>
      <c r="G101" s="47">
        <v>4.7629644301700003</v>
      </c>
      <c r="H101" s="123"/>
      <c r="I101" s="123"/>
      <c r="J101" s="123"/>
    </row>
    <row r="102" spans="1:10" ht="14" outlineLevel="2">
      <c r="A102" s="28" t="s">
        <v>44</v>
      </c>
      <c r="B102" s="113"/>
      <c r="C102" s="113"/>
      <c r="D102" s="113"/>
      <c r="E102" s="113"/>
      <c r="F102" s="113"/>
      <c r="G102" s="113"/>
      <c r="H102" s="123"/>
      <c r="I102" s="123"/>
      <c r="J102" s="123"/>
    </row>
    <row r="103" spans="1:10" ht="14" outlineLevel="2">
      <c r="A103" s="28" t="s">
        <v>218</v>
      </c>
      <c r="B103" s="113">
        <f t="shared" ref="B103:G103" si="18">SUM(B$104:B$106)</f>
        <v>1.0819453749600001</v>
      </c>
      <c r="C103" s="113">
        <f t="shared" si="18"/>
        <v>1.00661703141</v>
      </c>
      <c r="D103" s="113">
        <f t="shared" si="18"/>
        <v>1.0379815422699998</v>
      </c>
      <c r="E103" s="113">
        <f t="shared" si="18"/>
        <v>1.0318391972000001</v>
      </c>
      <c r="F103" s="113">
        <f t="shared" si="18"/>
        <v>1.0274767117799999</v>
      </c>
      <c r="G103" s="113">
        <f t="shared" si="18"/>
        <v>1.0277700938900001</v>
      </c>
      <c r="H103" s="123"/>
      <c r="I103" s="123"/>
      <c r="J103" s="123"/>
    </row>
    <row r="104" spans="1:10" ht="14" outlineLevel="3">
      <c r="A104" s="163" t="s">
        <v>152</v>
      </c>
      <c r="B104" s="47">
        <v>0.16409411059000001</v>
      </c>
      <c r="C104" s="47">
        <v>0.16409411059000001</v>
      </c>
      <c r="D104" s="47">
        <v>0.19512634276999999</v>
      </c>
      <c r="E104" s="47">
        <v>0.19512634276999999</v>
      </c>
      <c r="F104" s="47">
        <v>0.19144634277</v>
      </c>
      <c r="G104" s="47">
        <v>0.19144634277</v>
      </c>
      <c r="H104" s="123"/>
      <c r="I104" s="123"/>
      <c r="J104" s="123"/>
    </row>
    <row r="105" spans="1:10" ht="14" outlineLevel="3">
      <c r="A105" s="163" t="s">
        <v>47</v>
      </c>
      <c r="B105" s="47">
        <v>1.7851264370000001E-2</v>
      </c>
      <c r="C105" s="47">
        <v>1.7522920819999999E-2</v>
      </c>
      <c r="D105" s="47">
        <v>1.7855199499999998E-2</v>
      </c>
      <c r="E105" s="47">
        <v>1.1712854430000001E-2</v>
      </c>
      <c r="F105" s="47">
        <v>1.1030369010000001E-2</v>
      </c>
      <c r="G105" s="47">
        <v>1.1323751119999999E-2</v>
      </c>
      <c r="H105" s="123"/>
      <c r="I105" s="123"/>
      <c r="J105" s="123"/>
    </row>
    <row r="106" spans="1:10" ht="14" outlineLevel="3">
      <c r="A106" s="163" t="s">
        <v>118</v>
      </c>
      <c r="B106" s="47">
        <v>0.9</v>
      </c>
      <c r="C106" s="47">
        <v>0.82499999999999996</v>
      </c>
      <c r="D106" s="47">
        <v>0.82499999999999996</v>
      </c>
      <c r="E106" s="47">
        <v>0.82499999999999996</v>
      </c>
      <c r="F106" s="47">
        <v>0.82499999999999996</v>
      </c>
      <c r="G106" s="47">
        <v>0.82499999999999996</v>
      </c>
      <c r="H106" s="123"/>
      <c r="I106" s="123"/>
      <c r="J106" s="123"/>
    </row>
    <row r="107" spans="1:10" ht="14" outlineLevel="2">
      <c r="A107" s="28" t="s">
        <v>52</v>
      </c>
      <c r="B107" s="113">
        <f t="shared" ref="B107:G107" si="19">SUM(B$108:B$109)</f>
        <v>1.5249999999999999</v>
      </c>
      <c r="C107" s="113">
        <f t="shared" si="19"/>
        <v>1.5249999999999999</v>
      </c>
      <c r="D107" s="113">
        <f t="shared" si="19"/>
        <v>1.5249999999999999</v>
      </c>
      <c r="E107" s="113">
        <f t="shared" si="19"/>
        <v>1.5249999999999999</v>
      </c>
      <c r="F107" s="113">
        <f t="shared" si="19"/>
        <v>1.5249999999999999</v>
      </c>
      <c r="G107" s="113">
        <f t="shared" si="19"/>
        <v>1.5249999999999999</v>
      </c>
      <c r="H107" s="123"/>
      <c r="I107" s="123"/>
      <c r="J107" s="123"/>
    </row>
    <row r="108" spans="1:10" ht="14" outlineLevel="3">
      <c r="A108" s="163" t="s">
        <v>98</v>
      </c>
      <c r="B108" s="47">
        <v>0.7</v>
      </c>
      <c r="C108" s="47">
        <v>0.7</v>
      </c>
      <c r="D108" s="47">
        <v>0.7</v>
      </c>
      <c r="E108" s="47">
        <v>0.7</v>
      </c>
      <c r="F108" s="47">
        <v>0.7</v>
      </c>
      <c r="G108" s="47">
        <v>0.7</v>
      </c>
      <c r="H108" s="123"/>
      <c r="I108" s="123"/>
      <c r="J108" s="123"/>
    </row>
    <row r="109" spans="1:10" ht="14" outlineLevel="3">
      <c r="A109" s="163" t="s">
        <v>96</v>
      </c>
      <c r="B109" s="47">
        <v>0.82499999999999996</v>
      </c>
      <c r="C109" s="47">
        <v>0.82499999999999996</v>
      </c>
      <c r="D109" s="47">
        <v>0.82499999999999996</v>
      </c>
      <c r="E109" s="47">
        <v>0.82499999999999996</v>
      </c>
      <c r="F109" s="47">
        <v>0.82499999999999996</v>
      </c>
      <c r="G109" s="47">
        <v>0.82499999999999996</v>
      </c>
      <c r="H109" s="123"/>
      <c r="I109" s="123"/>
      <c r="J109" s="123"/>
    </row>
    <row r="110" spans="1:10" ht="14" outlineLevel="2">
      <c r="A110" s="28" t="s">
        <v>176</v>
      </c>
      <c r="B110" s="113">
        <f t="shared" ref="B110:G110" si="20">SUM(B$111:B$111)</f>
        <v>0.11398769168</v>
      </c>
      <c r="C110" s="113">
        <f t="shared" si="20"/>
        <v>0.11335151907</v>
      </c>
      <c r="D110" s="113">
        <f t="shared" si="20"/>
        <v>0.11419821709</v>
      </c>
      <c r="E110" s="113">
        <f t="shared" si="20"/>
        <v>0.11258730804</v>
      </c>
      <c r="F110" s="113">
        <f t="shared" si="20"/>
        <v>0.10948460290000001</v>
      </c>
      <c r="G110" s="113">
        <f t="shared" si="20"/>
        <v>0.10992422340999999</v>
      </c>
      <c r="H110" s="123"/>
      <c r="I110" s="123"/>
      <c r="J110" s="123"/>
    </row>
    <row r="111" spans="1:10" ht="14" outlineLevel="3">
      <c r="A111" s="163" t="s">
        <v>146</v>
      </c>
      <c r="B111" s="47">
        <v>0.11398769168</v>
      </c>
      <c r="C111" s="47">
        <v>0.11335151907</v>
      </c>
      <c r="D111" s="47">
        <v>0.11419821709</v>
      </c>
      <c r="E111" s="47">
        <v>0.11258730804</v>
      </c>
      <c r="F111" s="47">
        <v>0.10948460290000001</v>
      </c>
      <c r="G111" s="47">
        <v>0.10992422340999999</v>
      </c>
      <c r="H111" s="123"/>
      <c r="I111" s="123"/>
      <c r="J111" s="123"/>
    </row>
    <row r="112" spans="1:10">
      <c r="B112" s="12"/>
      <c r="C112" s="12"/>
      <c r="D112" s="12"/>
      <c r="E112" s="12"/>
      <c r="F112" s="12"/>
      <c r="G112" s="12"/>
      <c r="H112" s="123"/>
      <c r="I112" s="123"/>
      <c r="J112" s="123"/>
    </row>
    <row r="113" spans="2:10">
      <c r="B113" s="12"/>
      <c r="C113" s="12"/>
      <c r="D113" s="12"/>
      <c r="E113" s="12"/>
      <c r="F113" s="12"/>
      <c r="G113" s="12"/>
      <c r="H113" s="123"/>
      <c r="I113" s="123"/>
      <c r="J113" s="123"/>
    </row>
    <row r="114" spans="2:10">
      <c r="B114" s="12"/>
      <c r="C114" s="12"/>
      <c r="D114" s="12"/>
      <c r="E114" s="12"/>
      <c r="F114" s="12"/>
      <c r="G114" s="12"/>
      <c r="H114" s="123"/>
      <c r="I114" s="123"/>
      <c r="J114" s="123"/>
    </row>
    <row r="115" spans="2:10">
      <c r="B115" s="12"/>
      <c r="C115" s="12"/>
      <c r="D115" s="12"/>
      <c r="E115" s="12"/>
      <c r="F115" s="12"/>
      <c r="G115" s="12"/>
      <c r="H115" s="123"/>
      <c r="I115" s="123"/>
      <c r="J115" s="123"/>
    </row>
    <row r="116" spans="2:10">
      <c r="B116" s="12"/>
      <c r="C116" s="12"/>
      <c r="D116" s="12"/>
      <c r="E116" s="12"/>
      <c r="F116" s="12"/>
      <c r="G116" s="12"/>
      <c r="H116" s="123"/>
      <c r="I116" s="123"/>
      <c r="J116" s="123"/>
    </row>
    <row r="117" spans="2:10">
      <c r="B117" s="12"/>
      <c r="C117" s="12"/>
      <c r="D117" s="12"/>
      <c r="E117" s="12"/>
      <c r="F117" s="12"/>
      <c r="G117" s="12"/>
      <c r="H117" s="123"/>
      <c r="I117" s="123"/>
      <c r="J117" s="123"/>
    </row>
    <row r="118" spans="2:10">
      <c r="B118" s="12"/>
      <c r="C118" s="12"/>
      <c r="D118" s="12"/>
      <c r="E118" s="12"/>
      <c r="F118" s="12"/>
      <c r="G118" s="12"/>
      <c r="H118" s="123"/>
      <c r="I118" s="123"/>
      <c r="J118" s="123"/>
    </row>
    <row r="119" spans="2:10">
      <c r="B119" s="12"/>
      <c r="C119" s="12"/>
      <c r="D119" s="12"/>
      <c r="E119" s="12"/>
      <c r="F119" s="12"/>
      <c r="G119" s="12"/>
      <c r="H119" s="123"/>
      <c r="I119" s="123"/>
      <c r="J119" s="123"/>
    </row>
    <row r="120" spans="2:10">
      <c r="B120" s="12"/>
      <c r="C120" s="12"/>
      <c r="D120" s="12"/>
      <c r="E120" s="12"/>
      <c r="F120" s="12"/>
      <c r="G120" s="12"/>
      <c r="H120" s="123"/>
      <c r="I120" s="123"/>
      <c r="J120" s="123"/>
    </row>
    <row r="121" spans="2:10">
      <c r="B121" s="12"/>
      <c r="C121" s="12"/>
      <c r="D121" s="12"/>
      <c r="E121" s="12"/>
      <c r="F121" s="12"/>
      <c r="G121" s="12"/>
      <c r="H121" s="123"/>
      <c r="I121" s="123"/>
      <c r="J121" s="123"/>
    </row>
    <row r="122" spans="2:10">
      <c r="B122" s="12"/>
      <c r="C122" s="12"/>
      <c r="D122" s="12"/>
      <c r="E122" s="12"/>
      <c r="F122" s="12"/>
      <c r="G122" s="12"/>
      <c r="H122" s="123"/>
      <c r="I122" s="123"/>
      <c r="J122" s="123"/>
    </row>
    <row r="123" spans="2:10">
      <c r="B123" s="12"/>
      <c r="C123" s="12"/>
      <c r="D123" s="12"/>
      <c r="E123" s="12"/>
      <c r="F123" s="12"/>
      <c r="G123" s="12"/>
      <c r="H123" s="123"/>
      <c r="I123" s="123"/>
      <c r="J123" s="123"/>
    </row>
    <row r="124" spans="2:10">
      <c r="B124" s="12"/>
      <c r="C124" s="12"/>
      <c r="D124" s="12"/>
      <c r="E124" s="12"/>
      <c r="F124" s="12"/>
      <c r="G124" s="12"/>
      <c r="H124" s="123"/>
      <c r="I124" s="123"/>
      <c r="J124" s="123"/>
    </row>
    <row r="125" spans="2:10">
      <c r="B125" s="12"/>
      <c r="C125" s="12"/>
      <c r="D125" s="12"/>
      <c r="E125" s="12"/>
      <c r="F125" s="12"/>
      <c r="G125" s="12"/>
      <c r="H125" s="123"/>
      <c r="I125" s="123"/>
      <c r="J125" s="123"/>
    </row>
    <row r="126" spans="2:10">
      <c r="B126" s="12"/>
      <c r="C126" s="12"/>
      <c r="D126" s="12"/>
      <c r="E126" s="12"/>
      <c r="F126" s="12"/>
      <c r="G126" s="12"/>
      <c r="H126" s="123"/>
      <c r="I126" s="123"/>
      <c r="J126" s="123"/>
    </row>
    <row r="127" spans="2:10">
      <c r="B127" s="12"/>
      <c r="C127" s="12"/>
      <c r="D127" s="12"/>
      <c r="E127" s="12"/>
      <c r="F127" s="12"/>
      <c r="G127" s="12"/>
      <c r="H127" s="123"/>
      <c r="I127" s="123"/>
      <c r="J127" s="123"/>
    </row>
    <row r="128" spans="2:10">
      <c r="B128" s="12"/>
      <c r="C128" s="12"/>
      <c r="D128" s="12"/>
      <c r="E128" s="12"/>
      <c r="F128" s="12"/>
      <c r="G128" s="12"/>
      <c r="H128" s="123"/>
      <c r="I128" s="123"/>
      <c r="J128" s="123"/>
    </row>
    <row r="129" spans="2:10">
      <c r="B129" s="12"/>
      <c r="C129" s="12"/>
      <c r="D129" s="12"/>
      <c r="E129" s="12"/>
      <c r="F129" s="12"/>
      <c r="G129" s="12"/>
      <c r="H129" s="123"/>
      <c r="I129" s="123"/>
      <c r="J129" s="123"/>
    </row>
    <row r="130" spans="2:10">
      <c r="B130" s="12"/>
      <c r="C130" s="12"/>
      <c r="D130" s="12"/>
      <c r="E130" s="12"/>
      <c r="F130" s="12"/>
      <c r="G130" s="12"/>
      <c r="H130" s="123"/>
      <c r="I130" s="123"/>
      <c r="J130" s="123"/>
    </row>
    <row r="131" spans="2:10">
      <c r="B131" s="12"/>
      <c r="C131" s="12"/>
      <c r="D131" s="12"/>
      <c r="E131" s="12"/>
      <c r="F131" s="12"/>
      <c r="G131" s="12"/>
      <c r="H131" s="123"/>
      <c r="I131" s="123"/>
      <c r="J131" s="123"/>
    </row>
    <row r="132" spans="2:10">
      <c r="B132" s="12"/>
      <c r="C132" s="12"/>
      <c r="D132" s="12"/>
      <c r="E132" s="12"/>
      <c r="F132" s="12"/>
      <c r="G132" s="12"/>
      <c r="H132" s="123"/>
      <c r="I132" s="123"/>
      <c r="J132" s="123"/>
    </row>
    <row r="133" spans="2:10">
      <c r="B133" s="12"/>
      <c r="C133" s="12"/>
      <c r="D133" s="12"/>
      <c r="E133" s="12"/>
      <c r="F133" s="12"/>
      <c r="G133" s="12"/>
      <c r="H133" s="123"/>
      <c r="I133" s="123"/>
      <c r="J133" s="123"/>
    </row>
    <row r="134" spans="2:10">
      <c r="B134" s="12"/>
      <c r="C134" s="12"/>
      <c r="D134" s="12"/>
      <c r="E134" s="12"/>
      <c r="F134" s="12"/>
      <c r="G134" s="12"/>
      <c r="H134" s="123"/>
      <c r="I134" s="123"/>
      <c r="J134" s="123"/>
    </row>
    <row r="135" spans="2:10">
      <c r="B135" s="12"/>
      <c r="C135" s="12"/>
      <c r="D135" s="12"/>
      <c r="E135" s="12"/>
      <c r="F135" s="12"/>
      <c r="G135" s="12"/>
      <c r="H135" s="123"/>
      <c r="I135" s="123"/>
      <c r="J135" s="123"/>
    </row>
    <row r="136" spans="2:10">
      <c r="B136" s="12"/>
      <c r="C136" s="12"/>
      <c r="D136" s="12"/>
      <c r="E136" s="12"/>
      <c r="F136" s="12"/>
      <c r="G136" s="12"/>
      <c r="H136" s="123"/>
      <c r="I136" s="123"/>
      <c r="J136" s="123"/>
    </row>
    <row r="137" spans="2:10">
      <c r="B137" s="12"/>
      <c r="C137" s="12"/>
      <c r="D137" s="12"/>
      <c r="E137" s="12"/>
      <c r="F137" s="12"/>
      <c r="G137" s="12"/>
      <c r="H137" s="123"/>
      <c r="I137" s="123"/>
      <c r="J137" s="123"/>
    </row>
    <row r="138" spans="2:10">
      <c r="B138" s="12"/>
      <c r="C138" s="12"/>
      <c r="D138" s="12"/>
      <c r="E138" s="12"/>
      <c r="F138" s="12"/>
      <c r="G138" s="12"/>
      <c r="H138" s="123"/>
      <c r="I138" s="123"/>
      <c r="J138" s="123"/>
    </row>
    <row r="139" spans="2:10">
      <c r="B139" s="12"/>
      <c r="C139" s="12"/>
      <c r="D139" s="12"/>
      <c r="E139" s="12"/>
      <c r="F139" s="12"/>
      <c r="G139" s="12"/>
      <c r="H139" s="123"/>
      <c r="I139" s="123"/>
      <c r="J139" s="123"/>
    </row>
    <row r="140" spans="2:10">
      <c r="B140" s="12"/>
      <c r="C140" s="12"/>
      <c r="D140" s="12"/>
      <c r="E140" s="12"/>
      <c r="F140" s="12"/>
      <c r="G140" s="12"/>
      <c r="H140" s="123"/>
      <c r="I140" s="123"/>
      <c r="J140" s="123"/>
    </row>
    <row r="141" spans="2:10">
      <c r="B141" s="12"/>
      <c r="C141" s="12"/>
      <c r="D141" s="12"/>
      <c r="E141" s="12"/>
      <c r="F141" s="12"/>
      <c r="G141" s="12"/>
      <c r="H141" s="123"/>
      <c r="I141" s="123"/>
      <c r="J141" s="123"/>
    </row>
    <row r="142" spans="2:10">
      <c r="B142" s="12"/>
      <c r="C142" s="12"/>
      <c r="D142" s="12"/>
      <c r="E142" s="12"/>
      <c r="F142" s="12"/>
      <c r="G142" s="12"/>
      <c r="H142" s="123"/>
      <c r="I142" s="123"/>
      <c r="J142" s="123"/>
    </row>
    <row r="143" spans="2:10">
      <c r="B143" s="12"/>
      <c r="C143" s="12"/>
      <c r="D143" s="12"/>
      <c r="E143" s="12"/>
      <c r="F143" s="12"/>
      <c r="G143" s="12"/>
      <c r="H143" s="123"/>
      <c r="I143" s="123"/>
      <c r="J143" s="123"/>
    </row>
    <row r="144" spans="2:10">
      <c r="B144" s="12"/>
      <c r="C144" s="12"/>
      <c r="D144" s="12"/>
      <c r="E144" s="12"/>
      <c r="F144" s="12"/>
      <c r="G144" s="12"/>
      <c r="H144" s="123"/>
      <c r="I144" s="123"/>
      <c r="J144" s="123"/>
    </row>
    <row r="145" spans="2:10">
      <c r="B145" s="12"/>
      <c r="C145" s="12"/>
      <c r="D145" s="12"/>
      <c r="E145" s="12"/>
      <c r="F145" s="12"/>
      <c r="G145" s="12"/>
      <c r="H145" s="123"/>
      <c r="I145" s="123"/>
      <c r="J145" s="123"/>
    </row>
    <row r="146" spans="2:10">
      <c r="B146" s="12"/>
      <c r="C146" s="12"/>
      <c r="D146" s="12"/>
      <c r="E146" s="12"/>
      <c r="F146" s="12"/>
      <c r="G146" s="12"/>
      <c r="H146" s="123"/>
      <c r="I146" s="123"/>
      <c r="J146" s="123"/>
    </row>
    <row r="147" spans="2:10">
      <c r="B147" s="12"/>
      <c r="C147" s="12"/>
      <c r="D147" s="12"/>
      <c r="E147" s="12"/>
      <c r="F147" s="12"/>
      <c r="G147" s="12"/>
      <c r="H147" s="123"/>
      <c r="I147" s="123"/>
      <c r="J147" s="123"/>
    </row>
    <row r="148" spans="2:10">
      <c r="B148" s="12"/>
      <c r="C148" s="12"/>
      <c r="D148" s="12"/>
      <c r="E148" s="12"/>
      <c r="F148" s="12"/>
      <c r="G148" s="12"/>
      <c r="H148" s="123"/>
      <c r="I148" s="123"/>
      <c r="J148" s="123"/>
    </row>
    <row r="149" spans="2:10">
      <c r="B149" s="12"/>
      <c r="C149" s="12"/>
      <c r="D149" s="12"/>
      <c r="E149" s="12"/>
      <c r="F149" s="12"/>
      <c r="G149" s="12"/>
      <c r="H149" s="123"/>
      <c r="I149" s="123"/>
      <c r="J149" s="123"/>
    </row>
    <row r="150" spans="2:10">
      <c r="B150" s="12"/>
      <c r="C150" s="12"/>
      <c r="D150" s="12"/>
      <c r="E150" s="12"/>
      <c r="F150" s="12"/>
      <c r="G150" s="12"/>
      <c r="H150" s="123"/>
      <c r="I150" s="123"/>
      <c r="J150" s="123"/>
    </row>
    <row r="151" spans="2:10">
      <c r="B151" s="12"/>
      <c r="C151" s="12"/>
      <c r="D151" s="12"/>
      <c r="E151" s="12"/>
      <c r="F151" s="12"/>
      <c r="G151" s="12"/>
      <c r="H151" s="123"/>
      <c r="I151" s="123"/>
      <c r="J151" s="123"/>
    </row>
    <row r="152" spans="2:10">
      <c r="B152" s="12"/>
      <c r="C152" s="12"/>
      <c r="D152" s="12"/>
      <c r="E152" s="12"/>
      <c r="F152" s="12"/>
      <c r="G152" s="12"/>
      <c r="H152" s="123"/>
      <c r="I152" s="123"/>
      <c r="J152" s="123"/>
    </row>
    <row r="153" spans="2:10">
      <c r="B153" s="12"/>
      <c r="C153" s="12"/>
      <c r="D153" s="12"/>
      <c r="E153" s="12"/>
      <c r="F153" s="12"/>
      <c r="G153" s="12"/>
      <c r="H153" s="123"/>
      <c r="I153" s="123"/>
      <c r="J153" s="123"/>
    </row>
    <row r="154" spans="2:10">
      <c r="B154" s="12"/>
      <c r="C154" s="12"/>
      <c r="D154" s="12"/>
      <c r="E154" s="12"/>
      <c r="F154" s="12"/>
      <c r="G154" s="12"/>
      <c r="H154" s="123"/>
      <c r="I154" s="123"/>
      <c r="J154" s="123"/>
    </row>
    <row r="155" spans="2:10">
      <c r="B155" s="12"/>
      <c r="C155" s="12"/>
      <c r="D155" s="12"/>
      <c r="E155" s="12"/>
      <c r="F155" s="12"/>
      <c r="G155" s="12"/>
      <c r="H155" s="123"/>
      <c r="I155" s="123"/>
      <c r="J155" s="123"/>
    </row>
    <row r="156" spans="2:10">
      <c r="B156" s="12"/>
      <c r="C156" s="12"/>
      <c r="D156" s="12"/>
      <c r="E156" s="12"/>
      <c r="F156" s="12"/>
      <c r="G156" s="12"/>
      <c r="H156" s="123"/>
      <c r="I156" s="123"/>
      <c r="J156" s="123"/>
    </row>
    <row r="157" spans="2:10">
      <c r="B157" s="12"/>
      <c r="C157" s="12"/>
      <c r="D157" s="12"/>
      <c r="E157" s="12"/>
      <c r="F157" s="12"/>
      <c r="G157" s="12"/>
      <c r="H157" s="123"/>
      <c r="I157" s="123"/>
      <c r="J157" s="123"/>
    </row>
    <row r="158" spans="2:10">
      <c r="B158" s="12"/>
      <c r="C158" s="12"/>
      <c r="D158" s="12"/>
      <c r="E158" s="12"/>
      <c r="F158" s="12"/>
      <c r="G158" s="12"/>
      <c r="H158" s="123"/>
      <c r="I158" s="123"/>
      <c r="J158" s="123"/>
    </row>
    <row r="159" spans="2:10">
      <c r="B159" s="12"/>
      <c r="C159" s="12"/>
      <c r="D159" s="12"/>
      <c r="E159" s="12"/>
      <c r="F159" s="12"/>
      <c r="G159" s="12"/>
      <c r="H159" s="123"/>
      <c r="I159" s="123"/>
      <c r="J159" s="123"/>
    </row>
    <row r="160" spans="2:10">
      <c r="B160" s="12"/>
      <c r="C160" s="12"/>
      <c r="D160" s="12"/>
      <c r="E160" s="12"/>
      <c r="F160" s="12"/>
      <c r="G160" s="12"/>
      <c r="H160" s="123"/>
      <c r="I160" s="123"/>
      <c r="J160" s="123"/>
    </row>
    <row r="161" spans="2:10">
      <c r="B161" s="12"/>
      <c r="C161" s="12"/>
      <c r="D161" s="12"/>
      <c r="E161" s="12"/>
      <c r="F161" s="12"/>
      <c r="G161" s="12"/>
      <c r="H161" s="123"/>
      <c r="I161" s="123"/>
      <c r="J161" s="123"/>
    </row>
    <row r="162" spans="2:10">
      <c r="B162" s="12"/>
      <c r="C162" s="12"/>
      <c r="D162" s="12"/>
      <c r="E162" s="12"/>
      <c r="F162" s="12"/>
      <c r="G162" s="12"/>
      <c r="H162" s="123"/>
      <c r="I162" s="123"/>
      <c r="J162" s="123"/>
    </row>
    <row r="163" spans="2:10">
      <c r="B163" s="12"/>
      <c r="C163" s="12"/>
      <c r="D163" s="12"/>
      <c r="E163" s="12"/>
      <c r="F163" s="12"/>
      <c r="G163" s="12"/>
      <c r="H163" s="123"/>
      <c r="I163" s="123"/>
      <c r="J163" s="123"/>
    </row>
    <row r="164" spans="2:10">
      <c r="B164" s="12"/>
      <c r="C164" s="12"/>
      <c r="D164" s="12"/>
      <c r="E164" s="12"/>
      <c r="F164" s="12"/>
      <c r="G164" s="12"/>
      <c r="H164" s="123"/>
      <c r="I164" s="123"/>
      <c r="J164" s="123"/>
    </row>
    <row r="165" spans="2:10">
      <c r="B165" s="12"/>
      <c r="C165" s="12"/>
      <c r="D165" s="12"/>
      <c r="E165" s="12"/>
      <c r="F165" s="12"/>
      <c r="G165" s="12"/>
      <c r="H165" s="123"/>
      <c r="I165" s="123"/>
      <c r="J165" s="123"/>
    </row>
    <row r="166" spans="2:10">
      <c r="B166" s="12"/>
      <c r="C166" s="12"/>
      <c r="D166" s="12"/>
      <c r="E166" s="12"/>
      <c r="F166" s="12"/>
      <c r="G166" s="12"/>
      <c r="H166" s="123"/>
      <c r="I166" s="123"/>
      <c r="J166" s="123"/>
    </row>
    <row r="167" spans="2:10">
      <c r="B167" s="12"/>
      <c r="C167" s="12"/>
      <c r="D167" s="12"/>
      <c r="E167" s="12"/>
      <c r="F167" s="12"/>
      <c r="G167" s="12"/>
      <c r="H167" s="123"/>
      <c r="I167" s="123"/>
      <c r="J167" s="123"/>
    </row>
    <row r="168" spans="2:10">
      <c r="B168" s="12"/>
      <c r="C168" s="12"/>
      <c r="D168" s="12"/>
      <c r="E168" s="12"/>
      <c r="F168" s="12"/>
      <c r="G168" s="12"/>
      <c r="H168" s="123"/>
      <c r="I168" s="123"/>
      <c r="J168" s="123"/>
    </row>
    <row r="169" spans="2:10">
      <c r="B169" s="12"/>
      <c r="C169" s="12"/>
      <c r="D169" s="12"/>
      <c r="E169" s="12"/>
      <c r="F169" s="12"/>
      <c r="G169" s="12"/>
      <c r="H169" s="123"/>
      <c r="I169" s="123"/>
      <c r="J169" s="123"/>
    </row>
    <row r="170" spans="2:10">
      <c r="B170" s="12"/>
      <c r="C170" s="12"/>
      <c r="D170" s="12"/>
      <c r="E170" s="12"/>
      <c r="F170" s="12"/>
      <c r="G170" s="12"/>
      <c r="H170" s="123"/>
      <c r="I170" s="123"/>
      <c r="J170" s="123"/>
    </row>
    <row r="171" spans="2:10">
      <c r="B171" s="12"/>
      <c r="C171" s="12"/>
      <c r="D171" s="12"/>
      <c r="E171" s="12"/>
      <c r="F171" s="12"/>
      <c r="G171" s="12"/>
      <c r="H171" s="123"/>
      <c r="I171" s="123"/>
      <c r="J171" s="123"/>
    </row>
    <row r="172" spans="2:10">
      <c r="B172" s="12"/>
      <c r="C172" s="12"/>
      <c r="D172" s="12"/>
      <c r="E172" s="12"/>
      <c r="F172" s="12"/>
      <c r="G172" s="12"/>
      <c r="H172" s="123"/>
      <c r="I172" s="123"/>
      <c r="J172" s="123"/>
    </row>
    <row r="173" spans="2:10">
      <c r="B173" s="12"/>
      <c r="C173" s="12"/>
      <c r="D173" s="12"/>
      <c r="E173" s="12"/>
      <c r="F173" s="12"/>
      <c r="G173" s="12"/>
      <c r="H173" s="123"/>
      <c r="I173" s="123"/>
      <c r="J173" s="123"/>
    </row>
    <row r="174" spans="2:10">
      <c r="B174" s="12"/>
      <c r="C174" s="12"/>
      <c r="D174" s="12"/>
      <c r="E174" s="12"/>
      <c r="F174" s="12"/>
      <c r="G174" s="12"/>
      <c r="H174" s="123"/>
      <c r="I174" s="123"/>
      <c r="J174" s="123"/>
    </row>
    <row r="175" spans="2:10">
      <c r="B175" s="12"/>
      <c r="C175" s="12"/>
      <c r="D175" s="12"/>
      <c r="E175" s="12"/>
      <c r="F175" s="12"/>
      <c r="G175" s="12"/>
      <c r="H175" s="123"/>
      <c r="I175" s="123"/>
      <c r="J175" s="123"/>
    </row>
    <row r="176" spans="2:10">
      <c r="B176" s="12"/>
      <c r="C176" s="12"/>
      <c r="D176" s="12"/>
      <c r="E176" s="12"/>
      <c r="F176" s="12"/>
      <c r="G176" s="12"/>
      <c r="H176" s="123"/>
      <c r="I176" s="123"/>
      <c r="J176" s="123"/>
    </row>
    <row r="177" spans="2:10">
      <c r="B177" s="12"/>
      <c r="C177" s="12"/>
      <c r="D177" s="12"/>
      <c r="E177" s="12"/>
      <c r="F177" s="12"/>
      <c r="G177" s="12"/>
      <c r="H177" s="123"/>
      <c r="I177" s="123"/>
      <c r="J177" s="123"/>
    </row>
    <row r="178" spans="2:10">
      <c r="B178" s="12"/>
      <c r="C178" s="12"/>
      <c r="D178" s="12"/>
      <c r="E178" s="12"/>
      <c r="F178" s="12"/>
      <c r="G178" s="12"/>
      <c r="H178" s="123"/>
      <c r="I178" s="123"/>
      <c r="J178" s="123"/>
    </row>
    <row r="179" spans="2:10">
      <c r="B179" s="12"/>
      <c r="C179" s="12"/>
      <c r="D179" s="12"/>
      <c r="E179" s="12"/>
      <c r="F179" s="12"/>
      <c r="G179" s="12"/>
      <c r="H179" s="123"/>
      <c r="I179" s="123"/>
      <c r="J179" s="123"/>
    </row>
    <row r="180" spans="2:10">
      <c r="B180" s="12"/>
      <c r="C180" s="12"/>
      <c r="D180" s="12"/>
      <c r="E180" s="12"/>
      <c r="F180" s="12"/>
      <c r="G180" s="12"/>
      <c r="H180" s="123"/>
      <c r="I180" s="123"/>
      <c r="J180" s="123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13">
    <tabColor indexed="12"/>
    <outlinePr applyStyles="1" summaryBelow="0"/>
    <pageSetUpPr fitToPage="1"/>
  </sheetPr>
  <dimension ref="A2:S183"/>
  <sheetViews>
    <sheetView workbookViewId="0">
      <selection activeCell="A2" sqref="A2:D2"/>
    </sheetView>
  </sheetViews>
  <sheetFormatPr baseColWidth="10" defaultColWidth="9.1640625" defaultRowHeight="14" outlineLevelRow="3"/>
  <cols>
    <col min="1" max="1" width="81.5" style="8" customWidth="1"/>
    <col min="2" max="2" width="14.33203125" style="127" customWidth="1"/>
    <col min="3" max="3" width="15.5" style="127" customWidth="1"/>
    <col min="4" max="4" width="10.33203125" style="124" customWidth="1"/>
    <col min="5" max="16384" width="9.1640625" style="8"/>
  </cols>
  <sheetData>
    <row r="2" spans="1:19" ht="19">
      <c r="A2" s="4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31.05.2022</v>
      </c>
      <c r="B2" s="3"/>
      <c r="C2" s="3"/>
      <c r="D2" s="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 ht="19">
      <c r="A3" s="1" t="str">
        <f>IF(REPORT_LANG="UKR","(за типом кредитора)","by borrowing market (creditors)")</f>
        <v>(за типом кредитора)</v>
      </c>
      <c r="B3" s="1"/>
      <c r="C3" s="1"/>
      <c r="D3" s="1"/>
    </row>
    <row r="4" spans="1:19">
      <c r="B4" s="116"/>
      <c r="C4" s="116"/>
      <c r="D4" s="111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</row>
    <row r="5" spans="1:19" s="165" customFormat="1">
      <c r="B5" s="46"/>
      <c r="C5" s="46"/>
      <c r="D5" s="165" t="str">
        <f>VALVAL</f>
        <v>млрд. одиниць</v>
      </c>
    </row>
    <row r="6" spans="1:19" s="213" customFormat="1">
      <c r="A6" s="142"/>
      <c r="B6" s="89" t="str">
        <f>IF(REPORT_LANG="UKR","дол.США","USD")</f>
        <v>дол.США</v>
      </c>
      <c r="C6" s="89" t="str">
        <f>IF(REPORT_LANG="UKR","грн.","UAH")</f>
        <v>грн.</v>
      </c>
      <c r="D6" s="69" t="s">
        <v>189</v>
      </c>
    </row>
    <row r="7" spans="1:19" s="148" customFormat="1" ht="16">
      <c r="A7" s="244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200">
        <f>B$63+B$8</f>
        <v>101.43561780232</v>
      </c>
      <c r="C7" s="200">
        <f>C$63+C$8</f>
        <v>2967.4888552520506</v>
      </c>
      <c r="D7" s="149">
        <f>D$63+D$8</f>
        <v>1.0000009999999997</v>
      </c>
    </row>
    <row r="8" spans="1:19" s="121" customFormat="1" ht="15">
      <c r="A8" s="32" t="s">
        <v>48</v>
      </c>
      <c r="B8" s="80">
        <f>B$9+B$46</f>
        <v>41.625563365099993</v>
      </c>
      <c r="C8" s="80">
        <f>C$9+C$46</f>
        <v>1217.7516936972504</v>
      </c>
      <c r="D8" s="229">
        <f>D$9+D$46</f>
        <v>0.41036699999999993</v>
      </c>
    </row>
    <row r="9" spans="1:19" s="55" customFormat="1" ht="15" outlineLevel="1">
      <c r="A9" s="21" t="s">
        <v>65</v>
      </c>
      <c r="B9" s="110">
        <f>B$10+B$44</f>
        <v>39.206219423449994</v>
      </c>
      <c r="C9" s="110">
        <f>C$10+C$44</f>
        <v>1146.9740286177005</v>
      </c>
      <c r="D9" s="92">
        <f>D$10+D$44</f>
        <v>0.38651599999999992</v>
      </c>
    </row>
    <row r="10" spans="1:19" s="170" customFormat="1" ht="15" outlineLevel="2">
      <c r="A10" s="102" t="s">
        <v>194</v>
      </c>
      <c r="B10" s="223">
        <f>SUM(B$11:B$43)</f>
        <v>39.144059847289995</v>
      </c>
      <c r="C10" s="223">
        <f>SUM(C$11:C$43)</f>
        <v>1145.1555564331004</v>
      </c>
      <c r="D10" s="7">
        <f>SUM(D$11:D$43)</f>
        <v>0.38590299999999994</v>
      </c>
    </row>
    <row r="11" spans="1:19" outlineLevel="3">
      <c r="A11" s="103" t="s">
        <v>142</v>
      </c>
      <c r="B11" s="259">
        <v>2.7801650321600002</v>
      </c>
      <c r="C11" s="259">
        <v>81.333449999999999</v>
      </c>
      <c r="D11" s="6">
        <v>2.7407999999999998E-2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 outlineLevel="3">
      <c r="A12" s="163" t="s">
        <v>203</v>
      </c>
      <c r="B12" s="47">
        <v>0.59931840477999998</v>
      </c>
      <c r="C12" s="47">
        <v>17.533000000000001</v>
      </c>
      <c r="D12" s="25">
        <v>5.9080000000000001E-3</v>
      </c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 outlineLevel="3">
      <c r="A13" s="163" t="s">
        <v>31</v>
      </c>
      <c r="B13" s="47">
        <v>3.6629225175200002</v>
      </c>
      <c r="C13" s="47">
        <v>107.1584319582</v>
      </c>
      <c r="D13" s="25">
        <v>3.6110999999999997E-2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 outlineLevel="3">
      <c r="A14" s="163" t="s">
        <v>34</v>
      </c>
      <c r="B14" s="47">
        <v>1.2476542390800001</v>
      </c>
      <c r="C14" s="47">
        <v>36.5</v>
      </c>
      <c r="D14" s="25">
        <v>1.23E-2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 outlineLevel="3">
      <c r="A15" s="163" t="s">
        <v>83</v>
      </c>
      <c r="B15" s="47">
        <v>0.98103227149000005</v>
      </c>
      <c r="C15" s="47">
        <v>28.700001</v>
      </c>
      <c r="D15" s="25">
        <v>9.6710000000000008E-3</v>
      </c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 outlineLevel="3">
      <c r="A16" s="163" t="s">
        <v>133</v>
      </c>
      <c r="B16" s="47">
        <v>1.6031502414500001</v>
      </c>
      <c r="C16" s="47">
        <v>46.9</v>
      </c>
      <c r="D16" s="25">
        <v>1.5805E-2</v>
      </c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1:17" outlineLevel="3">
      <c r="A17" s="163" t="s">
        <v>195</v>
      </c>
      <c r="B17" s="47">
        <v>8.1046921027999996</v>
      </c>
      <c r="C17" s="47">
        <v>237.101957</v>
      </c>
      <c r="D17" s="25">
        <v>7.9899999999999999E-2</v>
      </c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1:17" outlineLevel="3">
      <c r="A18" s="163" t="s">
        <v>25</v>
      </c>
      <c r="B18" s="47">
        <v>0.41352881056000002</v>
      </c>
      <c r="C18" s="47">
        <v>12.097744</v>
      </c>
      <c r="D18" s="25">
        <v>4.0769999999999999E-3</v>
      </c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1:17" outlineLevel="3">
      <c r="A19" s="163" t="s">
        <v>75</v>
      </c>
      <c r="B19" s="47">
        <v>0.41352881056000002</v>
      </c>
      <c r="C19" s="47">
        <v>12.097744</v>
      </c>
      <c r="D19" s="25">
        <v>4.0769999999999999E-3</v>
      </c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1:17" outlineLevel="3">
      <c r="A20" s="163" t="s">
        <v>169</v>
      </c>
      <c r="B20" s="47">
        <v>3.6052958780100002</v>
      </c>
      <c r="C20" s="47">
        <v>105.4725703821</v>
      </c>
      <c r="D20" s="25">
        <v>3.5542999999999998E-2</v>
      </c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1:17" outlineLevel="3">
      <c r="A21" s="163" t="s">
        <v>126</v>
      </c>
      <c r="B21" s="47">
        <v>0.41352881056000002</v>
      </c>
      <c r="C21" s="47">
        <v>12.097744</v>
      </c>
      <c r="D21" s="25">
        <v>4.0769999999999999E-3</v>
      </c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7" outlineLevel="3">
      <c r="A22" s="163" t="s">
        <v>190</v>
      </c>
      <c r="B22" s="47">
        <v>0.41352881056000002</v>
      </c>
      <c r="C22" s="47">
        <v>12.097744</v>
      </c>
      <c r="D22" s="25">
        <v>4.0769999999999999E-3</v>
      </c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7" outlineLevel="3">
      <c r="A23" s="163" t="s">
        <v>217</v>
      </c>
      <c r="B23" s="47">
        <v>1.2756866061200001</v>
      </c>
      <c r="C23" s="47">
        <v>37.320084092800002</v>
      </c>
      <c r="D23" s="25">
        <v>1.2576E-2</v>
      </c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7" outlineLevel="3">
      <c r="A24" s="163" t="s">
        <v>150</v>
      </c>
      <c r="B24" s="47">
        <v>0.41352881056000002</v>
      </c>
      <c r="C24" s="47">
        <v>12.097744</v>
      </c>
      <c r="D24" s="25">
        <v>4.0769999999999999E-3</v>
      </c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7" outlineLevel="3">
      <c r="A25" s="163" t="s">
        <v>208</v>
      </c>
      <c r="B25" s="47">
        <v>0.41352881056000002</v>
      </c>
      <c r="C25" s="47">
        <v>12.097744</v>
      </c>
      <c r="D25" s="25">
        <v>4.0769999999999999E-3</v>
      </c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1:17" outlineLevel="3">
      <c r="A26" s="163" t="s">
        <v>38</v>
      </c>
      <c r="B26" s="47">
        <v>0.41352881056000002</v>
      </c>
      <c r="C26" s="47">
        <v>12.097744</v>
      </c>
      <c r="D26" s="25">
        <v>4.0769999999999999E-3</v>
      </c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7" outlineLevel="3">
      <c r="A27" s="163" t="s">
        <v>87</v>
      </c>
      <c r="B27" s="47">
        <v>0.41352881056000002</v>
      </c>
      <c r="C27" s="47">
        <v>12.097744</v>
      </c>
      <c r="D27" s="25">
        <v>4.0769999999999999E-3</v>
      </c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7" outlineLevel="3">
      <c r="A28" s="163" t="s">
        <v>76</v>
      </c>
      <c r="B28" s="47">
        <v>0.41352881056000002</v>
      </c>
      <c r="C28" s="47">
        <v>12.097744</v>
      </c>
      <c r="D28" s="25">
        <v>4.0769999999999999E-3</v>
      </c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7" outlineLevel="3">
      <c r="A29" s="163" t="s">
        <v>127</v>
      </c>
      <c r="B29" s="47">
        <v>0.41352881056000002</v>
      </c>
      <c r="C29" s="47">
        <v>12.097744</v>
      </c>
      <c r="D29" s="25">
        <v>4.0769999999999999E-3</v>
      </c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7" outlineLevel="3">
      <c r="A30" s="163" t="s">
        <v>191</v>
      </c>
      <c r="B30" s="47">
        <v>0.41352881056000002</v>
      </c>
      <c r="C30" s="47">
        <v>12.097744</v>
      </c>
      <c r="D30" s="25">
        <v>4.0769999999999999E-3</v>
      </c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7" outlineLevel="3">
      <c r="A31" s="163" t="s">
        <v>18</v>
      </c>
      <c r="B31" s="47">
        <v>0.41352881056000002</v>
      </c>
      <c r="C31" s="47">
        <v>12.097744</v>
      </c>
      <c r="D31" s="25">
        <v>4.0769999999999999E-3</v>
      </c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7" outlineLevel="3">
      <c r="A32" s="163" t="s">
        <v>71</v>
      </c>
      <c r="B32" s="47">
        <v>0.41352881056000002</v>
      </c>
      <c r="C32" s="47">
        <v>12.097744</v>
      </c>
      <c r="D32" s="25">
        <v>4.0769999999999999E-3</v>
      </c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1:17" outlineLevel="3">
      <c r="A33" s="163" t="s">
        <v>122</v>
      </c>
      <c r="B33" s="47">
        <v>0.41352881056000002</v>
      </c>
      <c r="C33" s="47">
        <v>12.097744</v>
      </c>
      <c r="D33" s="25">
        <v>4.0769999999999999E-3</v>
      </c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1:17" outlineLevel="3">
      <c r="A34" s="163" t="s">
        <v>55</v>
      </c>
      <c r="B34" s="47">
        <v>0.20686500381</v>
      </c>
      <c r="C34" s="47">
        <v>6.0518150000000004</v>
      </c>
      <c r="D34" s="25">
        <v>2.039E-3</v>
      </c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1:17" outlineLevel="3">
      <c r="A35" s="163" t="s">
        <v>45</v>
      </c>
      <c r="B35" s="47">
        <v>1.54350915571</v>
      </c>
      <c r="C35" s="47">
        <v>45.155206</v>
      </c>
      <c r="D35" s="25">
        <v>1.5217E-2</v>
      </c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17" outlineLevel="3">
      <c r="A36" s="163" t="s">
        <v>88</v>
      </c>
      <c r="B36" s="47">
        <v>0.41352904984</v>
      </c>
      <c r="C36" s="47">
        <v>12.097751000000001</v>
      </c>
      <c r="D36" s="25">
        <v>4.0769999999999999E-3</v>
      </c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1:17" outlineLevel="3">
      <c r="A37" s="163" t="s">
        <v>92</v>
      </c>
      <c r="B37" s="47">
        <v>1.4408306642399999</v>
      </c>
      <c r="C37" s="47">
        <v>42.151356999999997</v>
      </c>
      <c r="D37" s="25">
        <v>1.4204E-2</v>
      </c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1:17" outlineLevel="3">
      <c r="A38" s="163" t="s">
        <v>154</v>
      </c>
      <c r="B38" s="47">
        <v>1.79347015374</v>
      </c>
      <c r="C38" s="47">
        <v>52.467790000000001</v>
      </c>
      <c r="D38" s="25">
        <v>1.7680999999999999E-2</v>
      </c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1:17" outlineLevel="3">
      <c r="A39" s="163" t="s">
        <v>158</v>
      </c>
      <c r="B39" s="47">
        <v>0.74454634949999998</v>
      </c>
      <c r="C39" s="47">
        <v>21.781628999999999</v>
      </c>
      <c r="D39" s="25">
        <v>7.3400000000000002E-3</v>
      </c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1:17" outlineLevel="3">
      <c r="A40" s="163" t="s">
        <v>210</v>
      </c>
      <c r="B40" s="47">
        <v>1.4042231216000001</v>
      </c>
      <c r="C40" s="47">
        <v>41.080407000000001</v>
      </c>
      <c r="D40" s="25">
        <v>1.3842999999999999E-2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1:17" outlineLevel="3">
      <c r="A41" s="163" t="s">
        <v>40</v>
      </c>
      <c r="B41" s="47">
        <v>0.73429377643000004</v>
      </c>
      <c r="C41" s="47">
        <v>21.481691000000001</v>
      </c>
      <c r="D41" s="25">
        <v>7.2389999999999998E-3</v>
      </c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1:17" outlineLevel="3">
      <c r="A42" s="163" t="s">
        <v>90</v>
      </c>
      <c r="B42" s="47">
        <v>0.59819038859999996</v>
      </c>
      <c r="C42" s="47">
        <v>17.5</v>
      </c>
      <c r="D42" s="25">
        <v>5.8970000000000003E-3</v>
      </c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1:17" outlineLevel="3">
      <c r="A43" s="163" t="s">
        <v>143</v>
      </c>
      <c r="B43" s="47">
        <v>0.61528154257000001</v>
      </c>
      <c r="C43" s="47">
        <v>18</v>
      </c>
      <c r="D43" s="25">
        <v>6.0660000000000002E-3</v>
      </c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1:17" ht="15" outlineLevel="2">
      <c r="A44" s="194" t="s">
        <v>114</v>
      </c>
      <c r="B44" s="48">
        <f>SUM(B$45:B$45)</f>
        <v>6.215957616E-2</v>
      </c>
      <c r="C44" s="48">
        <f>SUM(C$45:C$45)</f>
        <v>1.8184721846</v>
      </c>
      <c r="D44" s="26">
        <f>SUM(D$45:D$45)</f>
        <v>6.1300000000000005E-4</v>
      </c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1:17" outlineLevel="3">
      <c r="A45" s="163" t="s">
        <v>28</v>
      </c>
      <c r="B45" s="47">
        <v>6.215957616E-2</v>
      </c>
      <c r="C45" s="47">
        <v>1.8184721846</v>
      </c>
      <c r="D45" s="25">
        <v>6.1300000000000005E-4</v>
      </c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1:17" ht="15" outlineLevel="1">
      <c r="A46" s="65" t="s">
        <v>12</v>
      </c>
      <c r="B46" s="118">
        <f>B$47+B$53+B$61</f>
        <v>2.4193439416499998</v>
      </c>
      <c r="C46" s="118">
        <f>C$47+C$53+C$61</f>
        <v>70.777665079550005</v>
      </c>
      <c r="D46" s="105">
        <f>D$47+D$53+D$61</f>
        <v>2.3850999999999997E-2</v>
      </c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1:17" ht="15" outlineLevel="2">
      <c r="A47" s="194" t="s">
        <v>194</v>
      </c>
      <c r="B47" s="48">
        <f>SUM(B$48:B$52)</f>
        <v>0.57865234881999994</v>
      </c>
      <c r="C47" s="48">
        <f>SUM(C$48:C$52)</f>
        <v>16.928416599999998</v>
      </c>
      <c r="D47" s="26">
        <f>SUM(D$48:D$52)</f>
        <v>5.705E-3</v>
      </c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1:17" outlineLevel="3">
      <c r="A48" s="163" t="s">
        <v>107</v>
      </c>
      <c r="B48" s="47">
        <v>3.9650999999999999E-7</v>
      </c>
      <c r="C48" s="47">
        <v>1.1600000000000001E-5</v>
      </c>
      <c r="D48" s="25">
        <v>0</v>
      </c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1:17" outlineLevel="3">
      <c r="A49" s="163" t="s">
        <v>72</v>
      </c>
      <c r="B49" s="47">
        <v>0.11878352002000001</v>
      </c>
      <c r="C49" s="47">
        <v>3.4750000000000001</v>
      </c>
      <c r="D49" s="25">
        <v>1.1709999999999999E-3</v>
      </c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1:17" outlineLevel="3">
      <c r="A50" s="163" t="s">
        <v>188</v>
      </c>
      <c r="B50" s="47">
        <v>0.29331838427000001</v>
      </c>
      <c r="C50" s="47">
        <v>8.5809999999999995</v>
      </c>
      <c r="D50" s="25">
        <v>2.892E-3</v>
      </c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1:17" outlineLevel="3">
      <c r="A51" s="163" t="s">
        <v>101</v>
      </c>
      <c r="B51" s="47">
        <v>9.8185432180000004E-2</v>
      </c>
      <c r="C51" s="47">
        <v>2.8724050000000001</v>
      </c>
      <c r="D51" s="25">
        <v>9.68E-4</v>
      </c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1:17" outlineLevel="3">
      <c r="A52" s="163" t="s">
        <v>0</v>
      </c>
      <c r="B52" s="47">
        <v>6.8364615840000004E-2</v>
      </c>
      <c r="C52" s="47">
        <v>2</v>
      </c>
      <c r="D52" s="25">
        <v>6.7400000000000001E-4</v>
      </c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1:17" ht="15" outlineLevel="2">
      <c r="A53" s="194" t="s">
        <v>114</v>
      </c>
      <c r="B53" s="48">
        <f>SUM(B$54:B$60)</f>
        <v>1.8406589606899999</v>
      </c>
      <c r="C53" s="48">
        <f>SUM(C$54:C$60)</f>
        <v>53.848293829550002</v>
      </c>
      <c r="D53" s="26">
        <f>SUM(D$54:D$60)</f>
        <v>1.8145999999999999E-2</v>
      </c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1:17" outlineLevel="3">
      <c r="A54" s="163" t="s">
        <v>139</v>
      </c>
      <c r="B54" s="47">
        <v>0.14363458128000001</v>
      </c>
      <c r="C54" s="47">
        <v>4.2020153117700003</v>
      </c>
      <c r="D54" s="25">
        <v>1.4159999999999999E-3</v>
      </c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1:17" outlineLevel="3">
      <c r="A55" s="163" t="s">
        <v>124</v>
      </c>
      <c r="B55" s="47">
        <v>1.2999999999999999E-2</v>
      </c>
      <c r="C55" s="47">
        <v>0.38031369999999998</v>
      </c>
      <c r="D55" s="25">
        <v>1.2799999999999999E-4</v>
      </c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1:17" outlineLevel="3">
      <c r="A56" s="163" t="s">
        <v>196</v>
      </c>
      <c r="B56" s="47">
        <v>0.01</v>
      </c>
      <c r="C56" s="47">
        <v>0.292549</v>
      </c>
      <c r="D56" s="25">
        <v>9.8999999999999994E-5</v>
      </c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1:17" outlineLevel="3">
      <c r="A57" s="163" t="s">
        <v>181</v>
      </c>
      <c r="B57" s="47">
        <v>1.4E-2</v>
      </c>
      <c r="C57" s="47">
        <v>0.4095686</v>
      </c>
      <c r="D57" s="25">
        <v>1.3799999999999999E-4</v>
      </c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1:17" outlineLevel="3">
      <c r="A58" s="163" t="s">
        <v>60</v>
      </c>
      <c r="B58" s="47">
        <v>0.37359993204000003</v>
      </c>
      <c r="C58" s="47">
        <v>10.929628651710001</v>
      </c>
      <c r="D58" s="25">
        <v>3.6830000000000001E-3</v>
      </c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1:17" outlineLevel="3">
      <c r="A59" s="163" t="s">
        <v>178</v>
      </c>
      <c r="B59" s="47">
        <v>0.41587557540999998</v>
      </c>
      <c r="C59" s="47">
        <v>12.16639837088</v>
      </c>
      <c r="D59" s="25">
        <v>4.1000000000000003E-3</v>
      </c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1:17" outlineLevel="3">
      <c r="A60" s="163" t="s">
        <v>207</v>
      </c>
      <c r="B60" s="47">
        <v>0.87054887195999997</v>
      </c>
      <c r="C60" s="47">
        <v>25.467820195190001</v>
      </c>
      <c r="D60" s="25">
        <v>8.5819999999999994E-3</v>
      </c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1:17" ht="15" outlineLevel="2">
      <c r="A61" s="194" t="s">
        <v>137</v>
      </c>
      <c r="B61" s="48">
        <f>SUM(B$62:B$62)</f>
        <v>3.2632139999999998E-5</v>
      </c>
      <c r="C61" s="48">
        <f>SUM(C$62:C$62)</f>
        <v>9.5465000000000003E-4</v>
      </c>
      <c r="D61" s="26">
        <f>SUM(D$62:D$62)</f>
        <v>0</v>
      </c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1:17" outlineLevel="3">
      <c r="A62" s="163" t="s">
        <v>66</v>
      </c>
      <c r="B62" s="47">
        <v>3.2632139999999998E-5</v>
      </c>
      <c r="C62" s="47">
        <v>9.5465000000000003E-4</v>
      </c>
      <c r="D62" s="25">
        <v>0</v>
      </c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1:17" ht="15">
      <c r="A63" s="254" t="s">
        <v>59</v>
      </c>
      <c r="B63" s="14">
        <f>B$64+B$96</f>
        <v>59.810054437220003</v>
      </c>
      <c r="C63" s="14">
        <f>C$64+C$96</f>
        <v>1749.7371615548</v>
      </c>
      <c r="D63" s="245">
        <f>D$64+D$96</f>
        <v>0.58963399999999988</v>
      </c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1:17" ht="15" outlineLevel="1">
      <c r="A64" s="65" t="s">
        <v>65</v>
      </c>
      <c r="B64" s="118">
        <f>B$65+B$73+B$81+B$86+B$94</f>
        <v>51.2345995222</v>
      </c>
      <c r="C64" s="118">
        <f>C$65+C$73+C$81+C$86+C$94</f>
        <v>1498.8630855614099</v>
      </c>
      <c r="D64" s="105">
        <f>D$65+D$73+D$81+D$86+D$94</f>
        <v>0.5050929999999999</v>
      </c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1:17" ht="15" outlineLevel="2">
      <c r="A65" s="194" t="s">
        <v>173</v>
      </c>
      <c r="B65" s="48">
        <f>SUM(B$66:B$72)</f>
        <v>20.544147408780002</v>
      </c>
      <c r="C65" s="48">
        <f>SUM(C$66:C$72)</f>
        <v>601.01697802914998</v>
      </c>
      <c r="D65" s="26">
        <f>SUM(D$66:D$72)</f>
        <v>0.20253399999999999</v>
      </c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1:17" outlineLevel="3">
      <c r="A66" s="163" t="s">
        <v>104</v>
      </c>
      <c r="B66" s="47">
        <v>2.15369733E-3</v>
      </c>
      <c r="C66" s="47">
        <v>6.3006199999999998E-2</v>
      </c>
      <c r="D66" s="25">
        <v>2.0999999999999999E-5</v>
      </c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1:17" outlineLevel="3">
      <c r="A67" s="163" t="s">
        <v>51</v>
      </c>
      <c r="B67" s="47">
        <v>0.31403854472999998</v>
      </c>
      <c r="C67" s="47">
        <v>9.1871662222200001</v>
      </c>
      <c r="D67" s="25">
        <v>3.0959999999999998E-3</v>
      </c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1:17" outlineLevel="3">
      <c r="A68" s="163" t="s">
        <v>93</v>
      </c>
      <c r="B68" s="47">
        <v>1.65796150439</v>
      </c>
      <c r="C68" s="47">
        <v>48.50349801446</v>
      </c>
      <c r="D68" s="25">
        <v>1.6344999999999998E-2</v>
      </c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1:17" outlineLevel="3">
      <c r="A69" s="163" t="s">
        <v>165</v>
      </c>
      <c r="B69" s="47">
        <v>6.0411210087800002</v>
      </c>
      <c r="C69" s="47">
        <v>176.73239100000001</v>
      </c>
      <c r="D69" s="25">
        <v>5.9555999999999998E-2</v>
      </c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1:17" outlineLevel="3">
      <c r="A70" s="163" t="s">
        <v>131</v>
      </c>
      <c r="B70" s="47">
        <v>7.1188088900500004</v>
      </c>
      <c r="C70" s="47">
        <v>208.26004219764999</v>
      </c>
      <c r="D70" s="25">
        <v>7.0180999999999993E-2</v>
      </c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1:17" outlineLevel="3">
      <c r="A71" s="163" t="s">
        <v>146</v>
      </c>
      <c r="B71" s="47">
        <v>5.3493295170000001</v>
      </c>
      <c r="C71" s="47">
        <v>156.49410008688</v>
      </c>
      <c r="D71" s="25">
        <v>5.2735999999999998E-2</v>
      </c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1:17" outlineLevel="3">
      <c r="A72" s="163" t="s">
        <v>141</v>
      </c>
      <c r="B72" s="47">
        <v>6.0734246499999998E-2</v>
      </c>
      <c r="C72" s="47">
        <v>1.77677430794</v>
      </c>
      <c r="D72" s="25">
        <v>5.9900000000000003E-4</v>
      </c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1:17" ht="15" outlineLevel="2">
      <c r="A73" s="194" t="s">
        <v>44</v>
      </c>
      <c r="B73" s="48">
        <f>SUM(B$74:B$80)</f>
        <v>2.0272559669100003</v>
      </c>
      <c r="C73" s="48">
        <f>SUM(C$74:C$80)</f>
        <v>59.307170586449999</v>
      </c>
      <c r="D73" s="26">
        <f>SUM(D$74:D$80)</f>
        <v>1.9985999999999997E-2</v>
      </c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1:17" outlineLevel="3">
      <c r="A74" s="163" t="s">
        <v>22</v>
      </c>
      <c r="B74" s="47">
        <v>2.654545702E-2</v>
      </c>
      <c r="C74" s="47">
        <v>0.77658469070000002</v>
      </c>
      <c r="D74" s="25">
        <v>2.6200000000000003E-4</v>
      </c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1:17" outlineLevel="3">
      <c r="A75" s="163" t="s">
        <v>49</v>
      </c>
      <c r="B75" s="47">
        <v>0.44087127461999998</v>
      </c>
      <c r="C75" s="47">
        <v>12.897645051710001</v>
      </c>
      <c r="D75" s="25">
        <v>4.346E-3</v>
      </c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1:17" outlineLevel="3">
      <c r="A76" s="163" t="s">
        <v>108</v>
      </c>
      <c r="B76" s="47">
        <v>4.1830802379999997E-2</v>
      </c>
      <c r="C76" s="47">
        <v>1.22375594053</v>
      </c>
      <c r="D76" s="25">
        <v>4.1199999999999999E-4</v>
      </c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1:17" outlineLevel="3">
      <c r="A77" s="163" t="s">
        <v>119</v>
      </c>
      <c r="B77" s="47">
        <v>0.60585586000000002</v>
      </c>
      <c r="C77" s="47">
        <v>17.724252598709999</v>
      </c>
      <c r="D77" s="25">
        <v>5.973E-3</v>
      </c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1:17" outlineLevel="3">
      <c r="A78" s="163" t="s">
        <v>136</v>
      </c>
      <c r="B78" s="47">
        <v>4.7255449999999998E-4</v>
      </c>
      <c r="C78" s="47">
        <v>1.382453464E-2</v>
      </c>
      <c r="D78" s="25">
        <v>5.0000000000000004E-6</v>
      </c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1:17" outlineLevel="3">
      <c r="A79" s="163" t="s">
        <v>216</v>
      </c>
      <c r="B79" s="47">
        <v>0.36241457904000002</v>
      </c>
      <c r="C79" s="47">
        <v>10.60240226849</v>
      </c>
      <c r="D79" s="25">
        <v>3.5729999999999998E-3</v>
      </c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1:17" outlineLevel="3">
      <c r="A80" s="163" t="s">
        <v>23</v>
      </c>
      <c r="B80" s="47">
        <v>0.54926543935000005</v>
      </c>
      <c r="C80" s="47">
        <v>16.068705501669999</v>
      </c>
      <c r="D80" s="25">
        <v>5.4149999999999997E-3</v>
      </c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1:17" ht="15" outlineLevel="2">
      <c r="A81" s="194" t="s">
        <v>218</v>
      </c>
      <c r="B81" s="48">
        <f>SUM(B$82:B$85)</f>
        <v>1.7197045515</v>
      </c>
      <c r="C81" s="48">
        <f>SUM(C$82:C$85)</f>
        <v>50.309784683190003</v>
      </c>
      <c r="D81" s="26">
        <f>SUM(D$82:D$85)</f>
        <v>1.6952999999999999E-2</v>
      </c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1:17" outlineLevel="3">
      <c r="A82" s="163" t="s">
        <v>61</v>
      </c>
      <c r="B82" s="47">
        <v>0.69995163203999999</v>
      </c>
      <c r="C82" s="47">
        <v>20.477015000000002</v>
      </c>
      <c r="D82" s="25">
        <v>6.8999999999999999E-3</v>
      </c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1:17" outlineLevel="3">
      <c r="A83" s="163" t="s">
        <v>77</v>
      </c>
      <c r="B83" s="47">
        <v>5.5058410000000002E-5</v>
      </c>
      <c r="C83" s="47">
        <v>1.6107283E-3</v>
      </c>
      <c r="D83" s="25">
        <v>9.9999999999999995E-7</v>
      </c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1:17" outlineLevel="3">
      <c r="A84" s="163" t="s">
        <v>172</v>
      </c>
      <c r="B84" s="47">
        <v>0.26763678188000001</v>
      </c>
      <c r="C84" s="47">
        <v>7.8296872900299999</v>
      </c>
      <c r="D84" s="25">
        <v>2.6380000000000002E-3</v>
      </c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1:17" outlineLevel="3">
      <c r="A85" s="163" t="s">
        <v>47</v>
      </c>
      <c r="B85" s="47">
        <v>0.75206107916999998</v>
      </c>
      <c r="C85" s="47">
        <v>22.001471664859999</v>
      </c>
      <c r="D85" s="25">
        <v>7.4139999999999996E-3</v>
      </c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1:17" ht="15" outlineLevel="2">
      <c r="A86" s="194" t="s">
        <v>52</v>
      </c>
      <c r="B86" s="48">
        <f>SUM(B$87:B$93)</f>
        <v>22.683539495510001</v>
      </c>
      <c r="C86" s="48">
        <f>SUM(C$87:C$93)</f>
        <v>663.60467958699996</v>
      </c>
      <c r="D86" s="26">
        <f>SUM(D$87:D$93)</f>
        <v>0.22362299999999996</v>
      </c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1:17" outlineLevel="3">
      <c r="A87" s="163" t="s">
        <v>116</v>
      </c>
      <c r="B87" s="47">
        <v>3</v>
      </c>
      <c r="C87" s="47">
        <v>87.764700000000005</v>
      </c>
      <c r="D87" s="25">
        <v>2.9575000000000001E-2</v>
      </c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1:17" outlineLevel="3">
      <c r="A88" s="163" t="s">
        <v>202</v>
      </c>
      <c r="B88" s="47">
        <v>7.5606299999999997</v>
      </c>
      <c r="C88" s="47">
        <v>221.18547458699999</v>
      </c>
      <c r="D88" s="25">
        <v>7.4536000000000005E-2</v>
      </c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1:17" outlineLevel="3">
      <c r="A89" s="163" t="s">
        <v>220</v>
      </c>
      <c r="B89" s="47">
        <v>3</v>
      </c>
      <c r="C89" s="47">
        <v>87.764700000000005</v>
      </c>
      <c r="D89" s="25">
        <v>2.9575000000000001E-2</v>
      </c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1:17" outlineLevel="3">
      <c r="A90" s="163" t="s">
        <v>21</v>
      </c>
      <c r="B90" s="47">
        <v>2.35</v>
      </c>
      <c r="C90" s="47">
        <v>68.749015</v>
      </c>
      <c r="D90" s="25">
        <v>2.3167E-2</v>
      </c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1:17" outlineLevel="3">
      <c r="A91" s="163" t="s">
        <v>58</v>
      </c>
      <c r="B91" s="47">
        <v>1.07684866467</v>
      </c>
      <c r="C91" s="47">
        <v>31.5031</v>
      </c>
      <c r="D91" s="25">
        <v>1.0616E-2</v>
      </c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1:17" outlineLevel="3">
      <c r="A92" s="163" t="s">
        <v>183</v>
      </c>
      <c r="B92" s="47">
        <v>3.94606083084</v>
      </c>
      <c r="C92" s="47">
        <v>115.441615</v>
      </c>
      <c r="D92" s="25">
        <v>3.8901999999999999E-2</v>
      </c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1:17" outlineLevel="3">
      <c r="A93" s="163" t="s">
        <v>3</v>
      </c>
      <c r="B93" s="47">
        <v>1.75</v>
      </c>
      <c r="C93" s="47">
        <v>51.196075</v>
      </c>
      <c r="D93" s="25">
        <v>1.7252E-2</v>
      </c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1:17" ht="15" outlineLevel="2">
      <c r="A94" s="194" t="s">
        <v>176</v>
      </c>
      <c r="B94" s="48">
        <f>SUM(B$95:B$95)</f>
        <v>4.2599520995000004</v>
      </c>
      <c r="C94" s="48">
        <f>SUM(C$95:C$95)</f>
        <v>124.62447267562</v>
      </c>
      <c r="D94" s="26">
        <f>SUM(D$95:D$95)</f>
        <v>4.1997E-2</v>
      </c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1:17" outlineLevel="3">
      <c r="A95" s="163" t="s">
        <v>146</v>
      </c>
      <c r="B95" s="47">
        <v>4.2599520995000004</v>
      </c>
      <c r="C95" s="47">
        <v>124.62447267562</v>
      </c>
      <c r="D95" s="25">
        <v>4.1997E-2</v>
      </c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1:17" ht="15" outlineLevel="1">
      <c r="A96" s="65" t="s">
        <v>12</v>
      </c>
      <c r="B96" s="118">
        <f>B$97+B$103+B$104+B$108+B$111</f>
        <v>8.5754549150199999</v>
      </c>
      <c r="C96" s="118">
        <f>C$97+C$103+C$104+C$108+C$111</f>
        <v>250.87407599338999</v>
      </c>
      <c r="D96" s="105">
        <f>D$97+D$103+D$104+D$108+D$111</f>
        <v>8.4541000000000005E-2</v>
      </c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1:17" ht="15" outlineLevel="2">
      <c r="A97" s="194" t="s">
        <v>173</v>
      </c>
      <c r="B97" s="48">
        <f>SUM(B$98:B$102)</f>
        <v>5.9127605977200002</v>
      </c>
      <c r="C97" s="48">
        <f>SUM(C$98:C$102)</f>
        <v>172.97722001021</v>
      </c>
      <c r="D97" s="26">
        <f>SUM(D$98:D$102)</f>
        <v>5.8290999999999996E-2</v>
      </c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1:17" outlineLevel="3">
      <c r="A98" s="163" t="s">
        <v>62</v>
      </c>
      <c r="B98" s="47">
        <v>0.32305459939999998</v>
      </c>
      <c r="C98" s="47">
        <v>9.4509299999999996</v>
      </c>
      <c r="D98" s="25">
        <v>3.1849999999999999E-3</v>
      </c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1:17" outlineLevel="3">
      <c r="A99" s="163" t="s">
        <v>51</v>
      </c>
      <c r="B99" s="47">
        <v>0.31588832537</v>
      </c>
      <c r="C99" s="47">
        <v>9.2412813699100003</v>
      </c>
      <c r="D99" s="25">
        <v>3.114E-3</v>
      </c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1:17" outlineLevel="3">
      <c r="A100" s="163" t="s">
        <v>93</v>
      </c>
      <c r="B100" s="47">
        <v>5.7762162370000002E-2</v>
      </c>
      <c r="C100" s="47">
        <v>1.689826284</v>
      </c>
      <c r="D100" s="25">
        <v>5.6899999999999995E-4</v>
      </c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1:17" outlineLevel="3">
      <c r="A101" s="163" t="s">
        <v>131</v>
      </c>
      <c r="B101" s="47">
        <v>0.45309108041000001</v>
      </c>
      <c r="C101" s="47">
        <v>13.255134248279999</v>
      </c>
      <c r="D101" s="25">
        <v>4.4669999999999996E-3</v>
      </c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1:17" outlineLevel="3">
      <c r="A102" s="163" t="s">
        <v>146</v>
      </c>
      <c r="B102" s="47">
        <v>4.7629644301700003</v>
      </c>
      <c r="C102" s="47">
        <v>139.34004810802</v>
      </c>
      <c r="D102" s="25">
        <v>4.6955999999999998E-2</v>
      </c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1:17" ht="15" outlineLevel="2">
      <c r="A103" s="194" t="s">
        <v>44</v>
      </c>
      <c r="B103" s="48"/>
      <c r="C103" s="48"/>
      <c r="D103" s="26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1:17" ht="15" outlineLevel="2">
      <c r="A104" s="194" t="s">
        <v>218</v>
      </c>
      <c r="B104" s="48">
        <f>SUM(B$105:B$107)</f>
        <v>1.0277700938900001</v>
      </c>
      <c r="C104" s="48">
        <f>SUM(C$105:C$107)</f>
        <v>30.067311319599998</v>
      </c>
      <c r="D104" s="26">
        <f>SUM(D$105:D$107)</f>
        <v>1.0131999999999999E-2</v>
      </c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1:17" outlineLevel="3">
      <c r="A105" s="163" t="s">
        <v>152</v>
      </c>
      <c r="B105" s="47">
        <v>0.19144634277</v>
      </c>
      <c r="C105" s="47">
        <v>5.6007436130999997</v>
      </c>
      <c r="D105" s="25">
        <v>1.887E-3</v>
      </c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1:17" outlineLevel="3">
      <c r="A106" s="163" t="s">
        <v>47</v>
      </c>
      <c r="B106" s="47">
        <v>1.1323751119999999E-2</v>
      </c>
      <c r="C106" s="47">
        <v>0.33127520649999997</v>
      </c>
      <c r="D106" s="25">
        <v>1.12E-4</v>
      </c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1:17" outlineLevel="3">
      <c r="A107" s="163" t="s">
        <v>118</v>
      </c>
      <c r="B107" s="47">
        <v>0.82499999999999996</v>
      </c>
      <c r="C107" s="47">
        <v>24.135292499999998</v>
      </c>
      <c r="D107" s="25">
        <v>8.1329999999999996E-3</v>
      </c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1:17" ht="15" outlineLevel="2">
      <c r="A108" s="194" t="s">
        <v>52</v>
      </c>
      <c r="B108" s="48">
        <f>SUM(B$109:B$110)</f>
        <v>1.5249999999999999</v>
      </c>
      <c r="C108" s="48">
        <f>SUM(C$109:C$110)</f>
        <v>44.613722499999994</v>
      </c>
      <c r="D108" s="26">
        <f>SUM(D$109:D$110)</f>
        <v>1.5033999999999999E-2</v>
      </c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1:17" outlineLevel="3">
      <c r="A109" s="163" t="s">
        <v>98</v>
      </c>
      <c r="B109" s="47">
        <v>0.7</v>
      </c>
      <c r="C109" s="47">
        <v>20.478429999999999</v>
      </c>
      <c r="D109" s="25">
        <v>6.901E-3</v>
      </c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1:17" outlineLevel="3">
      <c r="A110" s="163" t="s">
        <v>96</v>
      </c>
      <c r="B110" s="47">
        <v>0.82499999999999996</v>
      </c>
      <c r="C110" s="47">
        <v>24.135292499999998</v>
      </c>
      <c r="D110" s="25">
        <v>8.1329999999999996E-3</v>
      </c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1:17" ht="15" outlineLevel="2">
      <c r="A111" s="194" t="s">
        <v>176</v>
      </c>
      <c r="B111" s="48">
        <f>SUM(B$112:B$112)</f>
        <v>0.10992422340999999</v>
      </c>
      <c r="C111" s="48">
        <f>SUM(C$112:C$112)</f>
        <v>3.2158221635799999</v>
      </c>
      <c r="D111" s="26">
        <f>SUM(D$112:D$112)</f>
        <v>1.0839999999999999E-3</v>
      </c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1:17" outlineLevel="3">
      <c r="A112" s="163" t="s">
        <v>146</v>
      </c>
      <c r="B112" s="47">
        <v>0.10992422340999999</v>
      </c>
      <c r="C112" s="47">
        <v>3.2158221635799999</v>
      </c>
      <c r="D112" s="25">
        <v>1.0839999999999999E-3</v>
      </c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48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baseColWidth="10" defaultColWidth="9.1640625" defaultRowHeight="14"/>
  <cols>
    <col min="1" max="1" width="81.5" style="8" customWidth="1"/>
    <col min="2" max="2" width="14.33203125" style="127" customWidth="1"/>
    <col min="3" max="3" width="15.5" style="127" customWidth="1"/>
    <col min="4" max="4" width="10.33203125" style="124" customWidth="1"/>
    <col min="5" max="16384" width="9.1640625" style="8"/>
  </cols>
  <sheetData>
    <row r="2" spans="1:19" ht="19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31.05.2022</v>
      </c>
      <c r="B2" s="3"/>
      <c r="C2" s="3"/>
      <c r="D2" s="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 ht="19">
      <c r="A3" s="1" t="s">
        <v>166</v>
      </c>
      <c r="B3" s="1"/>
      <c r="C3" s="1"/>
      <c r="D3" s="1"/>
    </row>
    <row r="4" spans="1:19">
      <c r="B4" s="116"/>
      <c r="C4" s="116"/>
      <c r="D4" s="111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</row>
    <row r="5" spans="1:19" s="165" customFormat="1">
      <c r="B5" s="46"/>
      <c r="C5" s="46"/>
      <c r="D5" s="165" t="str">
        <f>VALVAL</f>
        <v>млрд. одиниць</v>
      </c>
    </row>
    <row r="6" spans="1:19" s="213" customFormat="1">
      <c r="A6" s="142"/>
      <c r="B6" s="91" t="s">
        <v>167</v>
      </c>
      <c r="C6" s="91" t="s">
        <v>170</v>
      </c>
      <c r="D6" s="69" t="s">
        <v>189</v>
      </c>
    </row>
    <row r="7" spans="1:19" s="148" customFormat="1" ht="16">
      <c r="A7" s="181" t="s">
        <v>151</v>
      </c>
      <c r="B7" s="41">
        <f>SUM(B8:B46)</f>
        <v>101.43561780232001</v>
      </c>
      <c r="C7" s="41">
        <f>SUM(C8:C46)</f>
        <v>2967.4888552520497</v>
      </c>
      <c r="D7" s="20">
        <f>SUM(D8:D46)</f>
        <v>1</v>
      </c>
    </row>
    <row r="8" spans="1:19" s="121" customFormat="1">
      <c r="A8" s="120" t="s">
        <v>80</v>
      </c>
      <c r="B8" s="179">
        <v>39.722712196110002</v>
      </c>
      <c r="C8" s="179">
        <v>1162.0839730330999</v>
      </c>
      <c r="D8" s="161">
        <v>0.39160499999999998</v>
      </c>
    </row>
    <row r="9" spans="1:19" s="55" customFormat="1">
      <c r="A9" s="120" t="s">
        <v>175</v>
      </c>
      <c r="B9" s="179">
        <v>1.9028185368499999</v>
      </c>
      <c r="C9" s="179">
        <v>55.666766014149999</v>
      </c>
      <c r="D9" s="161">
        <v>1.8759000000000001E-2</v>
      </c>
    </row>
    <row r="10" spans="1:19" s="170" customFormat="1">
      <c r="A10" s="169" t="s">
        <v>113</v>
      </c>
      <c r="B10" s="84">
        <v>3.2632139999999998E-5</v>
      </c>
      <c r="C10" s="84">
        <v>9.5465000000000003E-4</v>
      </c>
      <c r="D10" s="63">
        <v>0</v>
      </c>
    </row>
    <row r="11" spans="1:19">
      <c r="A11" s="28" t="s">
        <v>156</v>
      </c>
      <c r="B11" s="113">
        <v>24.208539495509999</v>
      </c>
      <c r="C11" s="113">
        <v>708.21840208699996</v>
      </c>
      <c r="D11" s="98">
        <v>0.23865900000000001</v>
      </c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>
      <c r="A12" s="28" t="s">
        <v>11</v>
      </c>
      <c r="B12" s="113">
        <v>2.7474746453900001</v>
      </c>
      <c r="C12" s="113">
        <v>80.377096002789997</v>
      </c>
      <c r="D12" s="98">
        <v>2.7085999999999999E-2</v>
      </c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>
      <c r="A13" s="28" t="s">
        <v>168</v>
      </c>
      <c r="B13" s="113">
        <v>26.456908006500001</v>
      </c>
      <c r="C13" s="113">
        <v>773.99419803935996</v>
      </c>
      <c r="D13" s="98">
        <v>0.26082499999999997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>
      <c r="A14" s="28" t="s">
        <v>125</v>
      </c>
      <c r="B14" s="113">
        <v>2.0272559669099999</v>
      </c>
      <c r="C14" s="113">
        <v>59.307170586449999</v>
      </c>
      <c r="D14" s="98">
        <v>1.9986E-2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>
      <c r="A15" s="28" t="s">
        <v>184</v>
      </c>
      <c r="B15" s="113">
        <v>4.3698763229099997</v>
      </c>
      <c r="C15" s="113">
        <v>127.8402948392</v>
      </c>
      <c r="D15" s="98">
        <v>4.308E-2</v>
      </c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>
      <c r="B16" s="116"/>
      <c r="C16" s="116"/>
      <c r="D16" s="111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2:17">
      <c r="B17" s="116"/>
      <c r="C17" s="116"/>
      <c r="D17" s="111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2:17">
      <c r="B18" s="116"/>
      <c r="C18" s="116"/>
      <c r="D18" s="111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2:17">
      <c r="B19" s="116"/>
      <c r="C19" s="116"/>
      <c r="D19" s="111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2:17">
      <c r="B20" s="116"/>
      <c r="C20" s="116"/>
      <c r="D20" s="111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2:17">
      <c r="B21" s="116"/>
      <c r="C21" s="116"/>
      <c r="D21" s="111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2:17">
      <c r="B22" s="116"/>
      <c r="C22" s="116"/>
      <c r="D22" s="111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2:17">
      <c r="B23" s="116"/>
      <c r="C23" s="116"/>
      <c r="D23" s="111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2:17">
      <c r="B24" s="116"/>
      <c r="C24" s="116"/>
      <c r="D24" s="111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2:17">
      <c r="B25" s="116"/>
      <c r="C25" s="116"/>
      <c r="D25" s="111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2:17">
      <c r="B26" s="116"/>
      <c r="C26" s="116"/>
      <c r="D26" s="111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2:17">
      <c r="B27" s="116"/>
      <c r="C27" s="116"/>
      <c r="D27" s="111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2:17">
      <c r="B28" s="116"/>
      <c r="C28" s="116"/>
      <c r="D28" s="111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2:17">
      <c r="B29" s="116"/>
      <c r="C29" s="116"/>
      <c r="D29" s="111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2:17">
      <c r="B30" s="116"/>
      <c r="C30" s="116"/>
      <c r="D30" s="111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2:17">
      <c r="B31" s="116"/>
      <c r="C31" s="116"/>
      <c r="D31" s="111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2:17">
      <c r="B32" s="116"/>
      <c r="C32" s="116"/>
      <c r="D32" s="111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116"/>
      <c r="C33" s="116"/>
      <c r="D33" s="111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116"/>
      <c r="C34" s="116"/>
      <c r="D34" s="111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116"/>
      <c r="C35" s="116"/>
      <c r="D35" s="111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116"/>
      <c r="C36" s="116"/>
      <c r="D36" s="111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116"/>
      <c r="C37" s="116"/>
      <c r="D37" s="111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116"/>
      <c r="C38" s="116"/>
      <c r="D38" s="111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116"/>
      <c r="C39" s="116"/>
      <c r="D39" s="111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116"/>
      <c r="C40" s="116"/>
      <c r="D40" s="111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116"/>
      <c r="C41" s="116"/>
      <c r="D41" s="111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116"/>
      <c r="C42" s="116"/>
      <c r="D42" s="111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116"/>
      <c r="C43" s="116"/>
      <c r="D43" s="111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116"/>
      <c r="C44" s="116"/>
      <c r="D44" s="111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116"/>
      <c r="C45" s="116"/>
      <c r="D45" s="111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116"/>
      <c r="C46" s="116"/>
      <c r="D46" s="111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116"/>
      <c r="C47" s="116"/>
      <c r="D47" s="111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116"/>
      <c r="C48" s="116"/>
      <c r="D48" s="111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116"/>
      <c r="C49" s="116"/>
      <c r="D49" s="111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116"/>
      <c r="C50" s="116"/>
      <c r="D50" s="111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116"/>
      <c r="C51" s="116"/>
      <c r="D51" s="111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116"/>
      <c r="C52" s="116"/>
      <c r="D52" s="111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116"/>
      <c r="C53" s="116"/>
      <c r="D53" s="111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116"/>
      <c r="C54" s="116"/>
      <c r="D54" s="111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116"/>
      <c r="C55" s="116"/>
      <c r="D55" s="11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116"/>
      <c r="C56" s="116"/>
      <c r="D56" s="111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116"/>
      <c r="C57" s="116"/>
      <c r="D57" s="111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116"/>
      <c r="C58" s="116"/>
      <c r="D58" s="111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116"/>
      <c r="C59" s="116"/>
      <c r="D59" s="111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116"/>
      <c r="C60" s="116"/>
      <c r="D60" s="111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116"/>
      <c r="C61" s="116"/>
      <c r="D61" s="111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116"/>
      <c r="C62" s="116"/>
      <c r="D62" s="111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116"/>
      <c r="C63" s="116"/>
      <c r="D63" s="111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116"/>
      <c r="C64" s="116"/>
      <c r="D64" s="111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116"/>
      <c r="C65" s="116"/>
      <c r="D65" s="111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116"/>
      <c r="C66" s="116"/>
      <c r="D66" s="111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116"/>
      <c r="C67" s="116"/>
      <c r="D67" s="111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116"/>
      <c r="C68" s="116"/>
      <c r="D68" s="111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116"/>
      <c r="C69" s="116"/>
      <c r="D69" s="111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116"/>
      <c r="C70" s="116"/>
      <c r="D70" s="111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116"/>
      <c r="C71" s="116"/>
      <c r="D71" s="111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116"/>
      <c r="C72" s="116"/>
      <c r="D72" s="111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116"/>
      <c r="C73" s="116"/>
      <c r="D73" s="111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116"/>
      <c r="C74" s="116"/>
      <c r="D74" s="111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116"/>
      <c r="C75" s="116"/>
      <c r="D75" s="111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116"/>
      <c r="C76" s="116"/>
      <c r="D76" s="111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116"/>
      <c r="C77" s="116"/>
      <c r="D77" s="111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116"/>
      <c r="C78" s="116"/>
      <c r="D78" s="111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116"/>
      <c r="C79" s="116"/>
      <c r="D79" s="111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116"/>
      <c r="C80" s="116"/>
      <c r="D80" s="111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116"/>
      <c r="C81" s="116"/>
      <c r="D81" s="111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116"/>
      <c r="C82" s="116"/>
      <c r="D82" s="111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116"/>
      <c r="C83" s="116"/>
      <c r="D83" s="111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116"/>
      <c r="C84" s="116"/>
      <c r="D84" s="111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116"/>
      <c r="C85" s="116"/>
      <c r="D85" s="111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116"/>
      <c r="C86" s="116"/>
      <c r="D86" s="111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116"/>
      <c r="C87" s="116"/>
      <c r="D87" s="111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116"/>
      <c r="C88" s="116"/>
      <c r="D88" s="111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116"/>
      <c r="C89" s="116"/>
      <c r="D89" s="111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116"/>
      <c r="C90" s="116"/>
      <c r="D90" s="111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116"/>
      <c r="C91" s="116"/>
      <c r="D91" s="111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116"/>
      <c r="C92" s="116"/>
      <c r="D92" s="111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116"/>
      <c r="C93" s="116"/>
      <c r="D93" s="111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116"/>
      <c r="C94" s="116"/>
      <c r="D94" s="111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116"/>
      <c r="C95" s="116"/>
      <c r="D95" s="111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116"/>
      <c r="C96" s="116"/>
      <c r="D96" s="111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116"/>
      <c r="C97" s="116"/>
      <c r="D97" s="111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116"/>
      <c r="C98" s="116"/>
      <c r="D98" s="111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116"/>
      <c r="C99" s="116"/>
      <c r="D99" s="111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116"/>
      <c r="C100" s="116"/>
      <c r="D100" s="111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116"/>
      <c r="C101" s="116"/>
      <c r="D101" s="111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116"/>
      <c r="C102" s="116"/>
      <c r="D102" s="111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116"/>
      <c r="C103" s="116"/>
      <c r="D103" s="111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116"/>
      <c r="C104" s="116"/>
      <c r="D104" s="111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116"/>
      <c r="C105" s="116"/>
      <c r="D105" s="111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116"/>
      <c r="C106" s="116"/>
      <c r="D106" s="111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116"/>
      <c r="C107" s="116"/>
      <c r="D107" s="111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116"/>
      <c r="C108" s="116"/>
      <c r="D108" s="111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116"/>
      <c r="C109" s="116"/>
      <c r="D109" s="111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116"/>
      <c r="C110" s="116"/>
      <c r="D110" s="111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116"/>
      <c r="C111" s="116"/>
      <c r="D111" s="111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116"/>
      <c r="C112" s="116"/>
      <c r="D112" s="111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Лист5">
    <tabColor indexed="20"/>
  </sheetPr>
  <dimension ref="A1:S174"/>
  <sheetViews>
    <sheetView workbookViewId="0">
      <selection activeCell="A3" sqref="A3:D3"/>
    </sheetView>
  </sheetViews>
  <sheetFormatPr baseColWidth="10" defaultColWidth="9.1640625" defaultRowHeight="14" outlineLevelRow="1"/>
  <cols>
    <col min="1" max="1" width="81.5" style="8" customWidth="1"/>
    <col min="2" max="2" width="14.33203125" style="127" customWidth="1"/>
    <col min="3" max="3" width="15.5" style="127" customWidth="1"/>
    <col min="4" max="4" width="10.33203125" style="124" customWidth="1"/>
    <col min="5" max="16384" width="9.1640625" style="8"/>
  </cols>
  <sheetData>
    <row r="1" spans="1:19">
      <c r="A1" s="270" t="str">
        <f>"Державний борг України за станом на " &amp; TEXT(DREPORTDATE,"dd.MM.yyyy")</f>
        <v>Державний борг України за станом на dd44712.MM.yyyy</v>
      </c>
      <c r="B1" s="271"/>
      <c r="C1" s="271"/>
      <c r="D1" s="271"/>
    </row>
    <row r="2" spans="1:19">
      <c r="A2" s="270" t="str">
        <f>"Гарантований державою борг України за станом на " &amp; TEXT(DREPORTDATE,"dd.MM.yyyy")</f>
        <v>Гарантований державою борг України за станом на dd44712.MM.yyyy</v>
      </c>
      <c r="B2" s="271"/>
      <c r="C2" s="271"/>
      <c r="D2" s="271"/>
    </row>
    <row r="3" spans="1:19" ht="19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31.05.2022</v>
      </c>
      <c r="B3" s="3"/>
      <c r="C3" s="3"/>
      <c r="D3" s="3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</row>
    <row r="4" spans="1:19" ht="19">
      <c r="A4" s="1" t="s">
        <v>166</v>
      </c>
      <c r="B4" s="1"/>
      <c r="C4" s="1"/>
      <c r="D4" s="1"/>
    </row>
    <row r="5" spans="1:19">
      <c r="B5" s="116"/>
      <c r="C5" s="116"/>
      <c r="D5" s="111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250"/>
    </row>
    <row r="6" spans="1:19" s="165" customFormat="1">
      <c r="B6" s="46"/>
      <c r="C6" s="46"/>
      <c r="D6" s="165" t="str">
        <f>VALVAL</f>
        <v>млрд. одиниць</v>
      </c>
    </row>
    <row r="7" spans="1:19" s="213" customFormat="1">
      <c r="A7" s="142"/>
      <c r="B7" s="91" t="s">
        <v>167</v>
      </c>
      <c r="C7" s="91" t="s">
        <v>170</v>
      </c>
      <c r="D7" s="69" t="s">
        <v>189</v>
      </c>
    </row>
    <row r="8" spans="1:19" s="148" customFormat="1" ht="15">
      <c r="A8" s="186" t="s">
        <v>151</v>
      </c>
      <c r="B8" s="204">
        <f>B$9+B$17</f>
        <v>101.43561780232001</v>
      </c>
      <c r="C8" s="204">
        <f>C$9+C$17</f>
        <v>2967.4888552520497</v>
      </c>
      <c r="D8" s="153">
        <f>D$9+D$17</f>
        <v>1.0000019999999998</v>
      </c>
    </row>
    <row r="9" spans="1:19" s="121" customFormat="1" ht="15">
      <c r="A9" s="108" t="s">
        <v>65</v>
      </c>
      <c r="B9" s="255">
        <f>SUM(B$10:B$16)</f>
        <v>90.440818945650008</v>
      </c>
      <c r="C9" s="255">
        <f>SUM(C$10:C$16)</f>
        <v>2645.8371141791099</v>
      </c>
      <c r="D9" s="235">
        <f>SUM(D$10:D$16)</f>
        <v>0.8916099999999999</v>
      </c>
    </row>
    <row r="10" spans="1:19" s="55" customFormat="1" outlineLevel="1">
      <c r="A10" s="120" t="s">
        <v>80</v>
      </c>
      <c r="B10" s="179">
        <v>39.144059847290002</v>
      </c>
      <c r="C10" s="179">
        <v>1145.1555564330999</v>
      </c>
      <c r="D10" s="161">
        <v>0.38590099999999999</v>
      </c>
    </row>
    <row r="11" spans="1:19" s="170" customFormat="1" outlineLevel="1">
      <c r="A11" s="169" t="s">
        <v>175</v>
      </c>
      <c r="B11" s="84">
        <v>6.215957616E-2</v>
      </c>
      <c r="C11" s="84">
        <v>1.8184721846</v>
      </c>
      <c r="D11" s="63">
        <v>6.1300000000000005E-4</v>
      </c>
    </row>
    <row r="12" spans="1:19" outlineLevel="1">
      <c r="A12" s="28" t="s">
        <v>156</v>
      </c>
      <c r="B12" s="113">
        <v>22.683539495510001</v>
      </c>
      <c r="C12" s="113">
        <v>663.60467958699996</v>
      </c>
      <c r="D12" s="98">
        <v>0.22362499999999999</v>
      </c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 outlineLevel="1">
      <c r="A13" s="28" t="s">
        <v>11</v>
      </c>
      <c r="B13" s="113">
        <v>1.7197045515</v>
      </c>
      <c r="C13" s="113">
        <v>50.309784683190003</v>
      </c>
      <c r="D13" s="98">
        <v>1.6954E-2</v>
      </c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 outlineLevel="1">
      <c r="A14" s="28" t="s">
        <v>168</v>
      </c>
      <c r="B14" s="113">
        <v>20.544147408779999</v>
      </c>
      <c r="C14" s="113">
        <v>601.01697802914998</v>
      </c>
      <c r="D14" s="98">
        <v>0.20253399999999999</v>
      </c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 outlineLevel="1">
      <c r="A15" s="28" t="s">
        <v>125</v>
      </c>
      <c r="B15" s="113">
        <v>2.0272559669099999</v>
      </c>
      <c r="C15" s="113">
        <v>59.307170586449999</v>
      </c>
      <c r="D15" s="98">
        <v>1.9986E-2</v>
      </c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 outlineLevel="1">
      <c r="A16" s="28" t="s">
        <v>184</v>
      </c>
      <c r="B16" s="113">
        <v>4.2599520995000004</v>
      </c>
      <c r="C16" s="113">
        <v>124.62447267562</v>
      </c>
      <c r="D16" s="98">
        <v>4.1997E-2</v>
      </c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1:17" ht="15">
      <c r="A17" s="10" t="s">
        <v>12</v>
      </c>
      <c r="B17" s="23">
        <f>SUM(B$18:B$24)</f>
        <v>10.99479885667</v>
      </c>
      <c r="C17" s="23">
        <f>SUM(C$18:C$24)</f>
        <v>321.65174107294001</v>
      </c>
      <c r="D17" s="252">
        <f>SUM(D$18:D$24)</f>
        <v>0.108392</v>
      </c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1:17" outlineLevel="1">
      <c r="A18" s="28" t="s">
        <v>80</v>
      </c>
      <c r="B18" s="113">
        <v>0.57865234882000005</v>
      </c>
      <c r="C18" s="113">
        <v>16.928416599999998</v>
      </c>
      <c r="D18" s="98">
        <v>5.705E-3</v>
      </c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1:17" outlineLevel="1">
      <c r="A19" s="28" t="s">
        <v>175</v>
      </c>
      <c r="B19" s="113">
        <v>1.8406589606899999</v>
      </c>
      <c r="C19" s="113">
        <v>53.848293829550002</v>
      </c>
      <c r="D19" s="98">
        <v>1.8145999999999999E-2</v>
      </c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1:17" outlineLevel="1">
      <c r="A20" s="28" t="s">
        <v>113</v>
      </c>
      <c r="B20" s="113">
        <v>3.2632139999999998E-5</v>
      </c>
      <c r="C20" s="113">
        <v>9.5465000000000003E-4</v>
      </c>
      <c r="D20" s="98">
        <v>0</v>
      </c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1:17" outlineLevel="1">
      <c r="A21" s="28" t="s">
        <v>156</v>
      </c>
      <c r="B21" s="113">
        <v>1.5249999999999999</v>
      </c>
      <c r="C21" s="113">
        <v>44.613722500000002</v>
      </c>
      <c r="D21" s="98">
        <v>1.5034E-2</v>
      </c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7" outlineLevel="1">
      <c r="A22" s="28" t="s">
        <v>11</v>
      </c>
      <c r="B22" s="113">
        <v>1.0277700938900001</v>
      </c>
      <c r="C22" s="113">
        <v>30.067311319600002</v>
      </c>
      <c r="D22" s="98">
        <v>1.0132E-2</v>
      </c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7" outlineLevel="1">
      <c r="A23" s="28" t="s">
        <v>168</v>
      </c>
      <c r="B23" s="113">
        <v>5.9127605977200002</v>
      </c>
      <c r="C23" s="113">
        <v>172.97722001021</v>
      </c>
      <c r="D23" s="98">
        <v>5.8291000000000003E-2</v>
      </c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7" outlineLevel="1">
      <c r="A24" s="28" t="s">
        <v>184</v>
      </c>
      <c r="B24" s="113">
        <v>0.10992422340999999</v>
      </c>
      <c r="C24" s="113">
        <v>3.2158221635799999</v>
      </c>
      <c r="D24" s="98">
        <v>1.0839999999999999E-3</v>
      </c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7">
      <c r="B25" s="116"/>
      <c r="C25" s="116"/>
      <c r="D25" s="111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1:17">
      <c r="B26" s="116"/>
      <c r="C26" s="116"/>
      <c r="D26" s="111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7">
      <c r="B27" s="116"/>
      <c r="C27" s="116"/>
      <c r="D27" s="111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7">
      <c r="B28" s="116"/>
      <c r="C28" s="116"/>
      <c r="D28" s="111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7">
      <c r="B29" s="116"/>
      <c r="C29" s="116"/>
      <c r="D29" s="111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7">
      <c r="B30" s="116"/>
      <c r="C30" s="116"/>
      <c r="D30" s="111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7">
      <c r="B31" s="116"/>
      <c r="C31" s="116"/>
      <c r="D31" s="111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7">
      <c r="B32" s="116"/>
      <c r="C32" s="116"/>
      <c r="D32" s="111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116"/>
      <c r="C33" s="116"/>
      <c r="D33" s="111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116"/>
      <c r="C34" s="116"/>
      <c r="D34" s="111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116"/>
      <c r="C35" s="116"/>
      <c r="D35" s="111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116"/>
      <c r="C36" s="116"/>
      <c r="D36" s="111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116"/>
      <c r="C37" s="116"/>
      <c r="D37" s="111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116"/>
      <c r="C38" s="116"/>
      <c r="D38" s="111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116"/>
      <c r="C39" s="116"/>
      <c r="D39" s="111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116"/>
      <c r="C40" s="116"/>
      <c r="D40" s="111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116"/>
      <c r="C41" s="116"/>
      <c r="D41" s="111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116"/>
      <c r="C42" s="116"/>
      <c r="D42" s="111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116"/>
      <c r="C43" s="116"/>
      <c r="D43" s="111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116"/>
      <c r="C44" s="116"/>
      <c r="D44" s="111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116"/>
      <c r="C45" s="116"/>
      <c r="D45" s="111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116"/>
      <c r="C46" s="116"/>
      <c r="D46" s="111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116"/>
      <c r="C47" s="116"/>
      <c r="D47" s="111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116"/>
      <c r="C48" s="116"/>
      <c r="D48" s="111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116"/>
      <c r="C49" s="116"/>
      <c r="D49" s="111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116"/>
      <c r="C50" s="116"/>
      <c r="D50" s="111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116"/>
      <c r="C51" s="116"/>
      <c r="D51" s="111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116"/>
      <c r="C52" s="116"/>
      <c r="D52" s="111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116"/>
      <c r="C53" s="116"/>
      <c r="D53" s="111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116"/>
      <c r="C54" s="116"/>
      <c r="D54" s="111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116"/>
      <c r="C55" s="116"/>
      <c r="D55" s="11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116"/>
      <c r="C56" s="116"/>
      <c r="D56" s="111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116"/>
      <c r="C57" s="116"/>
      <c r="D57" s="111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116"/>
      <c r="C58" s="116"/>
      <c r="D58" s="111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116"/>
      <c r="C59" s="116"/>
      <c r="D59" s="111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116"/>
      <c r="C60" s="116"/>
      <c r="D60" s="111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116"/>
      <c r="C61" s="116"/>
      <c r="D61" s="111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116"/>
      <c r="C62" s="116"/>
      <c r="D62" s="111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116"/>
      <c r="C63" s="116"/>
      <c r="D63" s="111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116"/>
      <c r="C64" s="116"/>
      <c r="D64" s="111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116"/>
      <c r="C65" s="116"/>
      <c r="D65" s="111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116"/>
      <c r="C66" s="116"/>
      <c r="D66" s="111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116"/>
      <c r="C67" s="116"/>
      <c r="D67" s="111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116"/>
      <c r="C68" s="116"/>
      <c r="D68" s="111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116"/>
      <c r="C69" s="116"/>
      <c r="D69" s="111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116"/>
      <c r="C70" s="116"/>
      <c r="D70" s="111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116"/>
      <c r="C71" s="116"/>
      <c r="D71" s="111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116"/>
      <c r="C72" s="116"/>
      <c r="D72" s="111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116"/>
      <c r="C73" s="116"/>
      <c r="D73" s="111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116"/>
      <c r="C74" s="116"/>
      <c r="D74" s="111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116"/>
      <c r="C75" s="116"/>
      <c r="D75" s="111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116"/>
      <c r="C76" s="116"/>
      <c r="D76" s="111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116"/>
      <c r="C77" s="116"/>
      <c r="D77" s="111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116"/>
      <c r="C78" s="116"/>
      <c r="D78" s="111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116"/>
      <c r="C79" s="116"/>
      <c r="D79" s="111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116"/>
      <c r="C80" s="116"/>
      <c r="D80" s="111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116"/>
      <c r="C81" s="116"/>
      <c r="D81" s="111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116"/>
      <c r="C82" s="116"/>
      <c r="D82" s="111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116"/>
      <c r="C83" s="116"/>
      <c r="D83" s="111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116"/>
      <c r="C84" s="116"/>
      <c r="D84" s="111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116"/>
      <c r="C85" s="116"/>
      <c r="D85" s="111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116"/>
      <c r="C86" s="116"/>
      <c r="D86" s="111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116"/>
      <c r="C87" s="116"/>
      <c r="D87" s="111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116"/>
      <c r="C88" s="116"/>
      <c r="D88" s="111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116"/>
      <c r="C89" s="116"/>
      <c r="D89" s="111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116"/>
      <c r="C90" s="116"/>
      <c r="D90" s="111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116"/>
      <c r="C91" s="116"/>
      <c r="D91" s="111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116"/>
      <c r="C92" s="116"/>
      <c r="D92" s="111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116"/>
      <c r="C93" s="116"/>
      <c r="D93" s="111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116"/>
      <c r="C94" s="116"/>
      <c r="D94" s="111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116"/>
      <c r="C95" s="116"/>
      <c r="D95" s="111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116"/>
      <c r="C96" s="116"/>
      <c r="D96" s="111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116"/>
      <c r="C97" s="116"/>
      <c r="D97" s="111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116"/>
      <c r="C98" s="116"/>
      <c r="D98" s="111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116"/>
      <c r="C99" s="116"/>
      <c r="D99" s="111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116"/>
      <c r="C100" s="116"/>
      <c r="D100" s="111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116"/>
      <c r="C101" s="116"/>
      <c r="D101" s="111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116"/>
      <c r="C102" s="116"/>
      <c r="D102" s="111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116"/>
      <c r="C103" s="116"/>
      <c r="D103" s="111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116"/>
      <c r="C104" s="116"/>
      <c r="D104" s="111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116"/>
      <c r="C105" s="116"/>
      <c r="D105" s="111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116"/>
      <c r="C106" s="116"/>
      <c r="D106" s="111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116"/>
      <c r="C107" s="116"/>
      <c r="D107" s="111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116"/>
      <c r="C108" s="116"/>
      <c r="D108" s="111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116"/>
      <c r="C109" s="116"/>
      <c r="D109" s="111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116"/>
      <c r="C110" s="116"/>
      <c r="D110" s="111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116"/>
      <c r="C111" s="116"/>
      <c r="D111" s="111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116"/>
      <c r="C112" s="116"/>
      <c r="D112" s="111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baseColWidth="10" defaultColWidth="9.1640625" defaultRowHeight="14"/>
  <cols>
    <col min="1" max="1" width="52.6640625" style="8" bestFit="1" customWidth="1"/>
    <col min="2" max="3" width="13.5" style="8" bestFit="1" customWidth="1"/>
    <col min="4" max="4" width="14" style="8" bestFit="1" customWidth="1"/>
    <col min="5" max="7" width="14.5" style="8" bestFit="1" customWidth="1"/>
    <col min="8" max="16384" width="9.1640625" style="8"/>
  </cols>
  <sheetData>
    <row r="2" spans="1:19" ht="19">
      <c r="A2" s="5" t="s">
        <v>200</v>
      </c>
      <c r="B2" s="3"/>
      <c r="C2" s="3"/>
      <c r="D2" s="3"/>
      <c r="E2" s="3"/>
      <c r="F2" s="3"/>
      <c r="G2" s="3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>
      <c r="A3" s="228"/>
    </row>
    <row r="4" spans="1:19" s="165" customFormat="1">
      <c r="A4" s="77" t="str">
        <f>$A$2 &amp; " (" &amp;G4 &amp; ")"</f>
        <v>Державний та гарантований державою борг України за останні 5 років (млрд. грн)</v>
      </c>
      <c r="G4" s="165" t="str">
        <f>VALUAH</f>
        <v>млрд. грн</v>
      </c>
    </row>
    <row r="5" spans="1:19" s="213" customFormat="1">
      <c r="A5" s="142"/>
      <c r="B5" s="226">
        <v>43100</v>
      </c>
      <c r="C5" s="226">
        <v>43465</v>
      </c>
      <c r="D5" s="226">
        <v>43830</v>
      </c>
      <c r="E5" s="226">
        <v>44196</v>
      </c>
      <c r="F5" s="226">
        <v>44561</v>
      </c>
      <c r="G5" s="226">
        <v>44712</v>
      </c>
    </row>
    <row r="6" spans="1:19" s="148" customFormat="1">
      <c r="A6" s="150" t="s">
        <v>151</v>
      </c>
      <c r="B6" s="164">
        <f t="shared" ref="B6:G6" si="0">SUM(B$7+ B$8)</f>
        <v>2141.69058800007</v>
      </c>
      <c r="C6" s="164">
        <f t="shared" si="0"/>
        <v>2168.4215676641802</v>
      </c>
      <c r="D6" s="164">
        <f t="shared" si="0"/>
        <v>1998.29589995677</v>
      </c>
      <c r="E6" s="164">
        <f t="shared" si="0"/>
        <v>2551.8817251684204</v>
      </c>
      <c r="F6" s="164">
        <f t="shared" si="0"/>
        <v>2672.0585603470099</v>
      </c>
      <c r="G6" s="164">
        <f t="shared" si="0"/>
        <v>2967.4888552520497</v>
      </c>
    </row>
    <row r="7" spans="1:19" s="27" customFormat="1">
      <c r="A7" s="182" t="s">
        <v>48</v>
      </c>
      <c r="B7" s="94">
        <v>766.67894097356998</v>
      </c>
      <c r="C7" s="94">
        <v>771.41054367665004</v>
      </c>
      <c r="D7" s="94">
        <v>838.84791941263995</v>
      </c>
      <c r="E7" s="94">
        <v>1032.9472373353101</v>
      </c>
      <c r="F7" s="94">
        <v>1111.5978612510701</v>
      </c>
      <c r="G7" s="94">
        <v>1217.7516936972499</v>
      </c>
    </row>
    <row r="8" spans="1:19" s="27" customFormat="1">
      <c r="A8" s="182" t="s">
        <v>59</v>
      </c>
      <c r="B8" s="94">
        <v>1375.0116470265</v>
      </c>
      <c r="C8" s="94">
        <v>1397.0110239875301</v>
      </c>
      <c r="D8" s="94">
        <v>1159.4479805441299</v>
      </c>
      <c r="E8" s="94">
        <v>1518.9344878331101</v>
      </c>
      <c r="F8" s="94">
        <v>1560.4606990959401</v>
      </c>
      <c r="G8" s="94">
        <v>1749.7371615548</v>
      </c>
    </row>
    <row r="9" spans="1:19"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</row>
    <row r="10" spans="1:19">
      <c r="A10" s="77" t="str">
        <f>$A$2 &amp; " (" &amp;G10 &amp; ")"</f>
        <v>Державний та гарантований державою борг України за останні 5 років (млрд. дол. США)</v>
      </c>
      <c r="B10" s="250"/>
      <c r="C10" s="250"/>
      <c r="D10" s="250"/>
      <c r="E10" s="250"/>
      <c r="F10" s="250"/>
      <c r="G10" s="165" t="str">
        <f>VALUSD</f>
        <v>млрд. дол. США</v>
      </c>
      <c r="H10" s="250"/>
      <c r="I10" s="250"/>
      <c r="J10" s="250"/>
      <c r="K10" s="250"/>
      <c r="L10" s="250"/>
      <c r="M10" s="250"/>
      <c r="N10" s="250"/>
      <c r="O10" s="250"/>
      <c r="P10" s="250"/>
      <c r="Q10" s="250"/>
    </row>
    <row r="11" spans="1:19" s="75" customFormat="1">
      <c r="A11" s="142"/>
      <c r="B11" s="226">
        <v>43100</v>
      </c>
      <c r="C11" s="226">
        <v>43465</v>
      </c>
      <c r="D11" s="226">
        <v>43830</v>
      </c>
      <c r="E11" s="226">
        <v>44196</v>
      </c>
      <c r="F11" s="226">
        <v>44561</v>
      </c>
      <c r="G11" s="226">
        <v>44712</v>
      </c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</row>
    <row r="12" spans="1:19" s="258" customFormat="1">
      <c r="A12" s="150" t="s">
        <v>151</v>
      </c>
      <c r="B12" s="164">
        <f t="shared" ref="B12:G12" si="1">SUM(B$13+ B$14)</f>
        <v>76.305753084320003</v>
      </c>
      <c r="C12" s="164">
        <f t="shared" si="1"/>
        <v>78.315547975930002</v>
      </c>
      <c r="D12" s="164">
        <f t="shared" si="1"/>
        <v>84.365406859519993</v>
      </c>
      <c r="E12" s="164">
        <f t="shared" si="1"/>
        <v>90.253504033989998</v>
      </c>
      <c r="F12" s="164">
        <f t="shared" si="1"/>
        <v>97.955824077519992</v>
      </c>
      <c r="G12" s="164">
        <f t="shared" si="1"/>
        <v>101.43561780232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126" customFormat="1">
      <c r="A13" s="101" t="s">
        <v>48</v>
      </c>
      <c r="B13" s="225">
        <v>27.315810366209998</v>
      </c>
      <c r="C13" s="225">
        <v>27.860560115839998</v>
      </c>
      <c r="D13" s="225">
        <v>35.415048399980002</v>
      </c>
      <c r="E13" s="225">
        <v>36.532691437769998</v>
      </c>
      <c r="F13" s="225">
        <v>40.750410996870002</v>
      </c>
      <c r="G13" s="225">
        <v>41.6255633651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9" s="126" customFormat="1">
      <c r="A14" s="101" t="s">
        <v>59</v>
      </c>
      <c r="B14" s="225">
        <v>48.989942718110001</v>
      </c>
      <c r="C14" s="225">
        <v>50.45498786009</v>
      </c>
      <c r="D14" s="225">
        <v>48.950358459539999</v>
      </c>
      <c r="E14" s="225">
        <v>53.72081259622</v>
      </c>
      <c r="F14" s="225">
        <v>57.205413080649997</v>
      </c>
      <c r="G14" s="225">
        <v>59.810054437220003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9"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 s="176" customFormat="1">
      <c r="G16" s="240" t="s">
        <v>189</v>
      </c>
    </row>
    <row r="17" spans="1:19" s="75" customFormat="1">
      <c r="A17" s="142"/>
      <c r="B17" s="226">
        <v>43100</v>
      </c>
      <c r="C17" s="226">
        <v>43465</v>
      </c>
      <c r="D17" s="226">
        <v>43830</v>
      </c>
      <c r="E17" s="226">
        <v>44196</v>
      </c>
      <c r="F17" s="226">
        <v>44561</v>
      </c>
      <c r="G17" s="226">
        <v>44712</v>
      </c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</row>
    <row r="18" spans="1:19" s="258" customFormat="1">
      <c r="A18" s="150" t="s">
        <v>151</v>
      </c>
      <c r="B18" s="164">
        <f t="shared" ref="B18:G18" si="2">SUM(B$19+ B$20)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126" customFormat="1">
      <c r="A19" s="101" t="s">
        <v>48</v>
      </c>
      <c r="B19" s="220">
        <v>0.35797800000000002</v>
      </c>
      <c r="C19" s="220">
        <v>0.35574699999999998</v>
      </c>
      <c r="D19" s="220">
        <v>0.41978199999999999</v>
      </c>
      <c r="E19" s="220">
        <v>0.404779</v>
      </c>
      <c r="F19" s="220">
        <v>0.41600799999999999</v>
      </c>
      <c r="G19" s="220">
        <v>0.41036400000000001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9" s="126" customFormat="1">
      <c r="A20" s="101" t="s">
        <v>59</v>
      </c>
      <c r="B20" s="220">
        <v>0.64202199999999998</v>
      </c>
      <c r="C20" s="220">
        <v>0.64425299999999996</v>
      </c>
      <c r="D20" s="220">
        <v>0.58021800000000001</v>
      </c>
      <c r="E20" s="220">
        <v>0.595221</v>
      </c>
      <c r="F20" s="220">
        <v>0.58399199999999996</v>
      </c>
      <c r="G20" s="220">
        <v>0.58963600000000005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9"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9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9"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9"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9" s="176" customFormat="1"/>
    <row r="26" spans="1:19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9"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9"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9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9"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9"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9"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250"/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250"/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250"/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250"/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250"/>
      <c r="C141" s="250"/>
      <c r="D141" s="250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250"/>
      <c r="C142" s="250"/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250"/>
      <c r="C144" s="250"/>
      <c r="D144" s="250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250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250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250"/>
      <c r="C181" s="250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250"/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250"/>
      <c r="C189" s="250"/>
      <c r="D189" s="250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250"/>
      <c r="C207" s="250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250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250"/>
      <c r="C210" s="250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250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250"/>
      <c r="C219" s="250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250"/>
      <c r="C223" s="250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250"/>
      <c r="C225" s="250"/>
      <c r="D225" s="250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250"/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250"/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250"/>
      <c r="C234" s="250"/>
      <c r="D234" s="250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250"/>
      <c r="C237" s="250"/>
      <c r="D237" s="250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250"/>
      <c r="C238" s="250"/>
      <c r="D238" s="250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250"/>
      <c r="C243" s="250"/>
      <c r="D243" s="250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250"/>
      <c r="C244" s="250"/>
      <c r="D244" s="250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  <row r="246" spans="2:17">
      <c r="B246" s="250"/>
      <c r="C246" s="250"/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</row>
    <row r="247" spans="2:17">
      <c r="B247" s="250"/>
      <c r="C247" s="250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baseColWidth="10" defaultColWidth="9.1640625" defaultRowHeight="14"/>
  <cols>
    <col min="1" max="1" width="52.6640625" style="8" bestFit="1" customWidth="1"/>
    <col min="2" max="7" width="11.6640625" style="8" customWidth="1"/>
    <col min="8" max="16384" width="9.1640625" style="8"/>
  </cols>
  <sheetData>
    <row r="2" spans="1:19" ht="19">
      <c r="A2" s="5" t="s">
        <v>200</v>
      </c>
      <c r="B2" s="3"/>
      <c r="C2" s="3"/>
      <c r="D2" s="3"/>
      <c r="E2" s="3"/>
      <c r="F2" s="3"/>
      <c r="G2" s="3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4" spans="1:19" s="165" customFormat="1">
      <c r="G4" s="240" t="s">
        <v>99</v>
      </c>
    </row>
    <row r="5" spans="1:19" s="213" customFormat="1">
      <c r="A5" s="256"/>
      <c r="B5" s="226">
        <f>YT_ALL!B5</f>
        <v>43100</v>
      </c>
      <c r="C5" s="226">
        <f>YT_ALL!C5</f>
        <v>43465</v>
      </c>
      <c r="D5" s="226">
        <f>YT_ALL!D5</f>
        <v>43830</v>
      </c>
      <c r="E5" s="226">
        <f>YT_ALL!E5</f>
        <v>44196</v>
      </c>
      <c r="F5" s="226">
        <f>YT_ALL!F5</f>
        <v>44561</v>
      </c>
      <c r="G5" s="226">
        <f>YT_ALL!G5</f>
        <v>44712</v>
      </c>
    </row>
    <row r="6" spans="1:19" s="148" customFormat="1">
      <c r="A6" s="150" t="s">
        <v>151</v>
      </c>
      <c r="B6" s="164">
        <f t="shared" ref="B6:G6" si="0">SUM(B$7+ B$8)</f>
        <v>2141.69058800007</v>
      </c>
      <c r="C6" s="164">
        <f t="shared" si="0"/>
        <v>2168.4215676641802</v>
      </c>
      <c r="D6" s="164">
        <f t="shared" si="0"/>
        <v>1998.29589995677</v>
      </c>
      <c r="E6" s="164">
        <f t="shared" si="0"/>
        <v>2551.8817251684204</v>
      </c>
      <c r="F6" s="164">
        <f t="shared" si="0"/>
        <v>2672.0585603470099</v>
      </c>
      <c r="G6" s="164">
        <f t="shared" si="0"/>
        <v>2967.4888552520497</v>
      </c>
    </row>
    <row r="7" spans="1:19" s="27" customFormat="1">
      <c r="A7" s="74" t="str">
        <f>YT_ALL!A7</f>
        <v>Внутрішній борг</v>
      </c>
      <c r="B7" s="94">
        <f>YT_ALL!B7/DMLMLR</f>
        <v>766.67894097356998</v>
      </c>
      <c r="C7" s="94">
        <f>YT_ALL!C7/DMLMLR</f>
        <v>771.41054367665004</v>
      </c>
      <c r="D7" s="94">
        <f>YT_ALL!D7/DMLMLR</f>
        <v>838.84791941263995</v>
      </c>
      <c r="E7" s="94">
        <f>YT_ALL!E7/DMLMLR</f>
        <v>1032.9472373353101</v>
      </c>
      <c r="F7" s="94">
        <f>YT_ALL!F7/DMLMLR</f>
        <v>1111.5978612510701</v>
      </c>
      <c r="G7" s="94">
        <f>YT_ALL!G7/DMLMLR</f>
        <v>1217.7516936972499</v>
      </c>
    </row>
    <row r="8" spans="1:19" s="27" customFormat="1">
      <c r="A8" s="74" t="str">
        <f>YT_ALL!A8</f>
        <v>Зовнішній борг</v>
      </c>
      <c r="B8" s="94">
        <f>YT_ALL!B8/DMLMLR</f>
        <v>1375.0116470265</v>
      </c>
      <c r="C8" s="94">
        <f>YT_ALL!C8/DMLMLR</f>
        <v>1397.0110239875301</v>
      </c>
      <c r="D8" s="94">
        <f>YT_ALL!D8/DMLMLR</f>
        <v>1159.4479805441299</v>
      </c>
      <c r="E8" s="94">
        <f>YT_ALL!E8/DMLMLR</f>
        <v>1518.9344878331101</v>
      </c>
      <c r="F8" s="94">
        <f>YT_ALL!F8/DMLMLR</f>
        <v>1560.4606990959401</v>
      </c>
      <c r="G8" s="94">
        <f>YT_ALL!G8/DMLMLR</f>
        <v>1749.7371615548</v>
      </c>
    </row>
    <row r="9" spans="1:19"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</row>
    <row r="10" spans="1:19">
      <c r="B10" s="250"/>
      <c r="C10" s="250"/>
      <c r="D10" s="250"/>
      <c r="E10" s="250"/>
      <c r="F10" s="250"/>
      <c r="G10" s="240" t="s">
        <v>95</v>
      </c>
      <c r="H10" s="250"/>
      <c r="I10" s="250"/>
      <c r="J10" s="250"/>
      <c r="K10" s="250"/>
      <c r="L10" s="250"/>
      <c r="M10" s="250"/>
      <c r="N10" s="250"/>
      <c r="O10" s="250"/>
      <c r="P10" s="250"/>
      <c r="Q10" s="250"/>
    </row>
    <row r="11" spans="1:19" s="75" customFormat="1">
      <c r="A11" s="122"/>
      <c r="B11" s="226">
        <f>YT_ALL!B11</f>
        <v>43100</v>
      </c>
      <c r="C11" s="226">
        <f>YT_ALL!C11</f>
        <v>43465</v>
      </c>
      <c r="D11" s="226">
        <f>YT_ALL!D11</f>
        <v>43830</v>
      </c>
      <c r="E11" s="226">
        <f>YT_ALL!E11</f>
        <v>44196</v>
      </c>
      <c r="F11" s="226">
        <f>YT_ALL!F11</f>
        <v>44561</v>
      </c>
      <c r="G11" s="226">
        <f>YT_ALL!G11</f>
        <v>44712</v>
      </c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</row>
    <row r="12" spans="1:19" s="258" customFormat="1">
      <c r="A12" s="150" t="s">
        <v>151</v>
      </c>
      <c r="B12" s="164">
        <f t="shared" ref="B12:G12" si="1">SUM(B$13+ B$14)</f>
        <v>76.305753084320003</v>
      </c>
      <c r="C12" s="164">
        <f t="shared" si="1"/>
        <v>78.315547975930002</v>
      </c>
      <c r="D12" s="164">
        <f t="shared" si="1"/>
        <v>84.365406859519993</v>
      </c>
      <c r="E12" s="164">
        <f t="shared" si="1"/>
        <v>90.253504033989998</v>
      </c>
      <c r="F12" s="164">
        <f t="shared" si="1"/>
        <v>97.955824077519992</v>
      </c>
      <c r="G12" s="164">
        <f t="shared" si="1"/>
        <v>101.43561780232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126" customFormat="1">
      <c r="A13" s="74" t="str">
        <f>YT_ALL!A13</f>
        <v>Внутрішній борг</v>
      </c>
      <c r="B13" s="94">
        <f>YT_ALL!B13/DMLMLR</f>
        <v>27.315810366209998</v>
      </c>
      <c r="C13" s="94">
        <f>YT_ALL!C13/DMLMLR</f>
        <v>27.860560115839998</v>
      </c>
      <c r="D13" s="94">
        <f>YT_ALL!D13/DMLMLR</f>
        <v>35.415048399980002</v>
      </c>
      <c r="E13" s="94">
        <f>YT_ALL!E13/DMLMLR</f>
        <v>36.532691437769998</v>
      </c>
      <c r="F13" s="94">
        <f>YT_ALL!F13/DMLMLR</f>
        <v>40.750410996870002</v>
      </c>
      <c r="G13" s="94">
        <f>YT_ALL!G13/DMLMLR</f>
        <v>41.6255633651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9" s="126" customFormat="1">
      <c r="A14" s="74" t="str">
        <f>YT_ALL!A14</f>
        <v>Зовнішній борг</v>
      </c>
      <c r="B14" s="94">
        <f>YT_ALL!B14/DMLMLR</f>
        <v>48.989942718110001</v>
      </c>
      <c r="C14" s="94">
        <f>YT_ALL!C14/DMLMLR</f>
        <v>50.45498786009</v>
      </c>
      <c r="D14" s="94">
        <f>YT_ALL!D14/DMLMLR</f>
        <v>48.950358459539999</v>
      </c>
      <c r="E14" s="94">
        <f>YT_ALL!E14/DMLMLR</f>
        <v>53.72081259622</v>
      </c>
      <c r="F14" s="94">
        <f>YT_ALL!F14/DMLMLR</f>
        <v>57.205413080649997</v>
      </c>
      <c r="G14" s="94">
        <f>YT_ALL!G14/DMLMLR</f>
        <v>59.810054437220003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9"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 s="176" customFormat="1">
      <c r="G16" s="240" t="s">
        <v>189</v>
      </c>
    </row>
    <row r="17" spans="1:19" s="75" customFormat="1">
      <c r="A17" s="122"/>
      <c r="B17" s="226">
        <f>YT_ALL!B17</f>
        <v>43100</v>
      </c>
      <c r="C17" s="226">
        <f>YT_ALL!C17</f>
        <v>43465</v>
      </c>
      <c r="D17" s="226">
        <f>YT_ALL!D17</f>
        <v>43830</v>
      </c>
      <c r="E17" s="226">
        <f>YT_ALL!E17</f>
        <v>44196</v>
      </c>
      <c r="F17" s="226">
        <f>YT_ALL!F17</f>
        <v>44561</v>
      </c>
      <c r="G17" s="226">
        <f>YT_ALL!G17</f>
        <v>44712</v>
      </c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</row>
    <row r="18" spans="1:19" s="258" customFormat="1">
      <c r="A18" s="150" t="s">
        <v>151</v>
      </c>
      <c r="B18" s="164">
        <f t="shared" ref="B18:G18" si="2">SUM(B$19+ B$20)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126" customFormat="1">
      <c r="A19" s="74" t="str">
        <f>YT_ALL!A19</f>
        <v>Внутрішній борг</v>
      </c>
      <c r="B19" s="70">
        <f>YT_ALL!B19</f>
        <v>0.35797800000000002</v>
      </c>
      <c r="C19" s="70">
        <f>YT_ALL!C19</f>
        <v>0.35574699999999998</v>
      </c>
      <c r="D19" s="70">
        <f>YT_ALL!D19</f>
        <v>0.41978199999999999</v>
      </c>
      <c r="E19" s="70">
        <f>YT_ALL!E19</f>
        <v>0.404779</v>
      </c>
      <c r="F19" s="70">
        <f>YT_ALL!F19</f>
        <v>0.41600799999999999</v>
      </c>
      <c r="G19" s="70">
        <f>YT_ALL!G19</f>
        <v>0.41036400000000001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9" s="126" customFormat="1">
      <c r="A20" s="74" t="str">
        <f>YT_ALL!A20</f>
        <v>Зовнішній борг</v>
      </c>
      <c r="B20" s="70">
        <f>YT_ALL!B20</f>
        <v>0.64202199999999998</v>
      </c>
      <c r="C20" s="70">
        <f>YT_ALL!C20</f>
        <v>0.64425299999999996</v>
      </c>
      <c r="D20" s="70">
        <f>YT_ALL!D20</f>
        <v>0.58021800000000001</v>
      </c>
      <c r="E20" s="70">
        <f>YT_ALL!E20</f>
        <v>0.595221</v>
      </c>
      <c r="F20" s="70">
        <f>YT_ALL!F20</f>
        <v>0.58399199999999996</v>
      </c>
      <c r="G20" s="70">
        <f>YT_ALL!G20</f>
        <v>0.58963600000000005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9">
      <c r="A21" s="136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9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9"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9"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9" s="176" customFormat="1"/>
    <row r="26" spans="1:19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9"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9"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9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9"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9"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9"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250"/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250"/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250"/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250"/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250"/>
      <c r="C141" s="250"/>
      <c r="D141" s="250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250"/>
      <c r="C142" s="250"/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250"/>
      <c r="C144" s="250"/>
      <c r="D144" s="250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250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250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250"/>
      <c r="C181" s="250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250"/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250"/>
      <c r="C189" s="250"/>
      <c r="D189" s="250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250"/>
      <c r="C207" s="250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250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250"/>
      <c r="C210" s="250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250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250"/>
      <c r="C219" s="250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250"/>
      <c r="C223" s="250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250"/>
      <c r="C225" s="250"/>
      <c r="D225" s="250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250"/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250"/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250"/>
      <c r="C234" s="250"/>
      <c r="D234" s="250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250"/>
      <c r="C237" s="250"/>
      <c r="D237" s="250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250"/>
      <c r="C238" s="250"/>
      <c r="D238" s="250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250"/>
      <c r="C243" s="250"/>
      <c r="D243" s="250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250"/>
      <c r="C244" s="250"/>
      <c r="D244" s="250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  <row r="246" spans="2:17">
      <c r="B246" s="250"/>
      <c r="C246" s="250"/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</row>
    <row r="247" spans="2:17">
      <c r="B247" s="250"/>
      <c r="C247" s="250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baseColWidth="10" defaultColWidth="9.1640625" defaultRowHeight="14"/>
  <cols>
    <col min="1" max="1" width="52.6640625" style="8" bestFit="1" customWidth="1"/>
    <col min="2" max="7" width="11.6640625" style="8" customWidth="1"/>
    <col min="8" max="16384" width="9.1640625" style="8"/>
  </cols>
  <sheetData>
    <row r="2" spans="1:19" ht="19">
      <c r="A2" s="5" t="s">
        <v>200</v>
      </c>
      <c r="B2" s="3"/>
      <c r="C2" s="3"/>
      <c r="D2" s="3"/>
      <c r="E2" s="3"/>
      <c r="F2" s="3"/>
      <c r="G2" s="3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4" spans="1:19" s="165" customFormat="1">
      <c r="G4" s="240" t="s">
        <v>99</v>
      </c>
    </row>
    <row r="5" spans="1:19" s="213" customFormat="1">
      <c r="A5" s="256"/>
      <c r="B5" s="226">
        <f>YT_ALL!B5</f>
        <v>43100</v>
      </c>
      <c r="C5" s="226">
        <f>YT_ALL!C5</f>
        <v>43465</v>
      </c>
      <c r="D5" s="226">
        <f>YT_ALL!D5</f>
        <v>43830</v>
      </c>
      <c r="E5" s="226">
        <f>YT_ALL!E5</f>
        <v>44196</v>
      </c>
      <c r="F5" s="226">
        <f>YT_ALL!F5</f>
        <v>44561</v>
      </c>
      <c r="G5" s="226">
        <f>YT_ALL!G5</f>
        <v>44712</v>
      </c>
    </row>
    <row r="6" spans="1:19" s="148" customFormat="1">
      <c r="A6" s="150" t="s">
        <v>151</v>
      </c>
      <c r="B6" s="164">
        <f t="shared" ref="B6:G6" si="0">SUM(B$7+ B$8)</f>
        <v>2141.69058800007</v>
      </c>
      <c r="C6" s="164">
        <f t="shared" si="0"/>
        <v>2168.4215676641797</v>
      </c>
      <c r="D6" s="164">
        <f t="shared" si="0"/>
        <v>1998.29589995677</v>
      </c>
      <c r="E6" s="164">
        <f t="shared" si="0"/>
        <v>2551.88172516842</v>
      </c>
      <c r="F6" s="164">
        <f t="shared" si="0"/>
        <v>2672.0585603470099</v>
      </c>
      <c r="G6" s="164">
        <f t="shared" si="0"/>
        <v>2967.4888552520497</v>
      </c>
    </row>
    <row r="7" spans="1:19" s="27" customFormat="1">
      <c r="A7" s="74" t="str">
        <f>YK_ALL!A7</f>
        <v>Державний борг</v>
      </c>
      <c r="B7" s="94">
        <f>YK_ALL!B7/DMLMLR</f>
        <v>1833.7098309171599</v>
      </c>
      <c r="C7" s="94">
        <f>YK_ALL!C7/DMLMLR</f>
        <v>1860.2910955853999</v>
      </c>
      <c r="D7" s="94">
        <f>YK_ALL!D7/DMLMLR</f>
        <v>1761.36913148087</v>
      </c>
      <c r="E7" s="94">
        <f>YK_ALL!E7/DMLMLR</f>
        <v>2259.2315015926201</v>
      </c>
      <c r="F7" s="94">
        <f>YK_ALL!F7/DMLMLR</f>
        <v>2362.7201507571899</v>
      </c>
      <c r="G7" s="94">
        <f>YK_ALL!G7/DMLMLR</f>
        <v>2645.8371141791099</v>
      </c>
    </row>
    <row r="8" spans="1:19" s="27" customFormat="1">
      <c r="A8" s="74" t="str">
        <f>YK_ALL!A8</f>
        <v>Гарантований державою борг</v>
      </c>
      <c r="B8" s="94">
        <f>YK_ALL!B8/DMLMLR</f>
        <v>307.98075708290997</v>
      </c>
      <c r="C8" s="94">
        <f>YK_ALL!C8/DMLMLR</f>
        <v>308.13047207877997</v>
      </c>
      <c r="D8" s="94">
        <f>YK_ALL!D8/DMLMLR</f>
        <v>236.92676847589999</v>
      </c>
      <c r="E8" s="94">
        <f>YK_ALL!E8/DMLMLR</f>
        <v>292.6502235758</v>
      </c>
      <c r="F8" s="94">
        <f>YK_ALL!F8/DMLMLR</f>
        <v>309.33840958982</v>
      </c>
      <c r="G8" s="94">
        <f>YK_ALL!G8/DMLMLR</f>
        <v>321.65174107294001</v>
      </c>
    </row>
    <row r="9" spans="1:19"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</row>
    <row r="10" spans="1:19">
      <c r="B10" s="250"/>
      <c r="C10" s="250"/>
      <c r="D10" s="250"/>
      <c r="E10" s="250"/>
      <c r="F10" s="250"/>
      <c r="G10" s="240" t="s">
        <v>95</v>
      </c>
      <c r="H10" s="250"/>
      <c r="I10" s="250"/>
      <c r="J10" s="250"/>
      <c r="K10" s="250"/>
      <c r="L10" s="250"/>
      <c r="M10" s="250"/>
      <c r="N10" s="250"/>
      <c r="O10" s="250"/>
      <c r="P10" s="250"/>
      <c r="Q10" s="250"/>
    </row>
    <row r="11" spans="1:19" s="75" customFormat="1">
      <c r="A11" s="122"/>
      <c r="B11" s="226">
        <f>YT_ALL!B11</f>
        <v>43100</v>
      </c>
      <c r="C11" s="226">
        <f>YT_ALL!C11</f>
        <v>43465</v>
      </c>
      <c r="D11" s="226">
        <f>YT_ALL!D11</f>
        <v>43830</v>
      </c>
      <c r="E11" s="226">
        <f>YT_ALL!E11</f>
        <v>44196</v>
      </c>
      <c r="F11" s="226">
        <f>YT_ALL!F11</f>
        <v>44561</v>
      </c>
      <c r="G11" s="226">
        <f>YT_ALL!G11</f>
        <v>44712</v>
      </c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</row>
    <row r="12" spans="1:19" s="258" customFormat="1">
      <c r="A12" s="150" t="s">
        <v>151</v>
      </c>
      <c r="B12" s="164">
        <f t="shared" ref="B12:G12" si="1">SUM(B$13+ B$14)</f>
        <v>76.305753084320003</v>
      </c>
      <c r="C12" s="164">
        <f t="shared" si="1"/>
        <v>78.315547975930002</v>
      </c>
      <c r="D12" s="164">
        <f t="shared" si="1"/>
        <v>84.365406859520007</v>
      </c>
      <c r="E12" s="164">
        <f t="shared" si="1"/>
        <v>90.253504033989998</v>
      </c>
      <c r="F12" s="164">
        <f t="shared" si="1"/>
        <v>97.955824077519992</v>
      </c>
      <c r="G12" s="164">
        <f t="shared" si="1"/>
        <v>101.43561780232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126" customFormat="1">
      <c r="A13" s="74" t="str">
        <f>YK_ALL!A13</f>
        <v>Державний борг</v>
      </c>
      <c r="B13" s="94">
        <f>YK_ALL!B13/DMLMLR</f>
        <v>65.332784469559996</v>
      </c>
      <c r="C13" s="94">
        <f>YK_ALL!C13/DMLMLR</f>
        <v>67.186989245079999</v>
      </c>
      <c r="D13" s="94">
        <f>YK_ALL!D13/DMLMLR</f>
        <v>74.362672420240003</v>
      </c>
      <c r="E13" s="94">
        <f>YK_ALL!E13/DMLMLR</f>
        <v>79.903217077660003</v>
      </c>
      <c r="F13" s="94">
        <f>YK_ALL!F13/DMLMLR</f>
        <v>86.615691312519999</v>
      </c>
      <c r="G13" s="94">
        <f>YK_ALL!G13/DMLMLR</f>
        <v>90.440818945649994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9" s="126" customFormat="1">
      <c r="A14" s="74" t="str">
        <f>YK_ALL!A14</f>
        <v>Гарантований державою борг</v>
      </c>
      <c r="B14" s="94">
        <f>YK_ALL!B14/DMLMLR</f>
        <v>10.972968614759999</v>
      </c>
      <c r="C14" s="94">
        <f>YK_ALL!C14/DMLMLR</f>
        <v>11.128558730849999</v>
      </c>
      <c r="D14" s="94">
        <f>YK_ALL!D14/DMLMLR</f>
        <v>10.002734439279999</v>
      </c>
      <c r="E14" s="94">
        <f>YK_ALL!E14/DMLMLR</f>
        <v>10.350286956330001</v>
      </c>
      <c r="F14" s="94">
        <f>YK_ALL!F14/DMLMLR</f>
        <v>11.340132765</v>
      </c>
      <c r="G14" s="94">
        <f>YK_ALL!G14/DMLMLR</f>
        <v>10.99479885667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9"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 s="176" customFormat="1">
      <c r="G16" s="240" t="s">
        <v>189</v>
      </c>
    </row>
    <row r="17" spans="1:19" s="75" customFormat="1">
      <c r="A17" s="122"/>
      <c r="B17" s="226">
        <f>YT_ALL!B17</f>
        <v>43100</v>
      </c>
      <c r="C17" s="226">
        <f>YT_ALL!C17</f>
        <v>43465</v>
      </c>
      <c r="D17" s="226">
        <f>YT_ALL!D17</f>
        <v>43830</v>
      </c>
      <c r="E17" s="226">
        <f>YT_ALL!E17</f>
        <v>44196</v>
      </c>
      <c r="F17" s="226">
        <f>YT_ALL!F17</f>
        <v>44561</v>
      </c>
      <c r="G17" s="226">
        <f>YT_ALL!G17</f>
        <v>44712</v>
      </c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</row>
    <row r="18" spans="1:19" s="258" customFormat="1">
      <c r="A18" s="150" t="s">
        <v>151</v>
      </c>
      <c r="B18" s="164">
        <f t="shared" ref="B18:G18" si="2">SUM(B$19+ B$20)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126" customFormat="1">
      <c r="A19" s="74" t="str">
        <f>YK_ALL!A19</f>
        <v>Державний борг</v>
      </c>
      <c r="B19" s="94">
        <f>YK_ALL!B19</f>
        <v>0.85619699999999999</v>
      </c>
      <c r="C19" s="94">
        <f>YK_ALL!C19</f>
        <v>0.85790100000000002</v>
      </c>
      <c r="D19" s="94">
        <f>YK_ALL!D19</f>
        <v>0.881436</v>
      </c>
      <c r="E19" s="94">
        <f>YK_ALL!E19</f>
        <v>0.88532</v>
      </c>
      <c r="F19" s="94">
        <f>YK_ALL!F19</f>
        <v>0.88423200000000002</v>
      </c>
      <c r="G19" s="94">
        <f>YK_ALL!G19</f>
        <v>0.89160799999999996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9" s="126" customFormat="1">
      <c r="A20" s="74" t="str">
        <f>YK_ALL!A20</f>
        <v>Гарантований державою борг</v>
      </c>
      <c r="B20" s="94">
        <f>YK_ALL!B20</f>
        <v>0.14380299999999999</v>
      </c>
      <c r="C20" s="94">
        <f>YK_ALL!C20</f>
        <v>0.142099</v>
      </c>
      <c r="D20" s="94">
        <f>YK_ALL!D20</f>
        <v>0.118564</v>
      </c>
      <c r="E20" s="94">
        <f>YK_ALL!E20</f>
        <v>0.11468</v>
      </c>
      <c r="F20" s="94">
        <f>YK_ALL!F20</f>
        <v>0.115768</v>
      </c>
      <c r="G20" s="94">
        <f>YK_ALL!G20</f>
        <v>0.108392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9">
      <c r="A21" s="136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9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9"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9"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9" s="176" customFormat="1"/>
    <row r="26" spans="1:19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9"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9"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9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9"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9"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9"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250"/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250"/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250"/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250"/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250"/>
      <c r="C141" s="250"/>
      <c r="D141" s="250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250"/>
      <c r="C142" s="250"/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250"/>
      <c r="C144" s="250"/>
      <c r="D144" s="250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250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250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250"/>
      <c r="C181" s="250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250"/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250"/>
      <c r="C189" s="250"/>
      <c r="D189" s="250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250"/>
      <c r="C207" s="250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250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250"/>
      <c r="C210" s="250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250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250"/>
      <c r="C219" s="250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250"/>
      <c r="C223" s="250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250"/>
      <c r="C225" s="250"/>
      <c r="D225" s="250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250"/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250"/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250"/>
      <c r="C234" s="250"/>
      <c r="D234" s="250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250"/>
      <c r="C237" s="250"/>
      <c r="D237" s="250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250"/>
      <c r="C238" s="250"/>
      <c r="D238" s="250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250"/>
      <c r="C243" s="250"/>
      <c r="D243" s="250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250"/>
      <c r="C244" s="250"/>
      <c r="D244" s="250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  <row r="246" spans="2:17">
      <c r="B246" s="250"/>
      <c r="C246" s="250"/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</row>
    <row r="247" spans="2:17">
      <c r="B247" s="250"/>
      <c r="C247" s="250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baseColWidth="10" defaultColWidth="9.1640625" defaultRowHeight="14"/>
  <cols>
    <col min="1" max="1" width="52.6640625" style="8" bestFit="1" customWidth="1"/>
    <col min="2" max="3" width="13.5" style="8" bestFit="1" customWidth="1"/>
    <col min="4" max="4" width="14" style="8" bestFit="1" customWidth="1"/>
    <col min="5" max="7" width="14.5" style="8" bestFit="1" customWidth="1"/>
    <col min="8" max="16384" width="9.1640625" style="8"/>
  </cols>
  <sheetData>
    <row r="2" spans="1:19" ht="19">
      <c r="A2" s="5" t="s">
        <v>200</v>
      </c>
      <c r="B2" s="3"/>
      <c r="C2" s="3"/>
      <c r="D2" s="3"/>
      <c r="E2" s="3"/>
      <c r="F2" s="3"/>
      <c r="G2" s="3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>
      <c r="A3" s="228"/>
    </row>
    <row r="4" spans="1:19" s="165" customFormat="1">
      <c r="G4" s="165" t="str">
        <f>VALUAH</f>
        <v>млрд. грн</v>
      </c>
    </row>
    <row r="5" spans="1:19" s="213" customFormat="1">
      <c r="A5" s="142"/>
      <c r="B5" s="226">
        <v>43100</v>
      </c>
      <c r="C5" s="226">
        <v>43465</v>
      </c>
      <c r="D5" s="226">
        <v>43830</v>
      </c>
      <c r="E5" s="226">
        <v>44196</v>
      </c>
      <c r="F5" s="226">
        <v>44561</v>
      </c>
      <c r="G5" s="226">
        <v>44712</v>
      </c>
    </row>
    <row r="6" spans="1:19" s="148" customFormat="1">
      <c r="A6" s="150" t="s">
        <v>151</v>
      </c>
      <c r="B6" s="164">
        <f t="shared" ref="B6:G6" si="0">SUM(B$7+ B$8)</f>
        <v>2141.69058800007</v>
      </c>
      <c r="C6" s="164">
        <f t="shared" si="0"/>
        <v>2168.4215676641797</v>
      </c>
      <c r="D6" s="164">
        <f t="shared" si="0"/>
        <v>1998.29589995677</v>
      </c>
      <c r="E6" s="164">
        <f t="shared" si="0"/>
        <v>2551.88172516842</v>
      </c>
      <c r="F6" s="164">
        <f t="shared" si="0"/>
        <v>2672.0585603470099</v>
      </c>
      <c r="G6" s="164">
        <f t="shared" si="0"/>
        <v>2967.4888552520497</v>
      </c>
    </row>
    <row r="7" spans="1:19" s="27" customFormat="1">
      <c r="A7" s="182" t="s">
        <v>65</v>
      </c>
      <c r="B7" s="94">
        <v>1833.7098309171599</v>
      </c>
      <c r="C7" s="94">
        <v>1860.2910955853999</v>
      </c>
      <c r="D7" s="94">
        <v>1761.36913148087</v>
      </c>
      <c r="E7" s="94">
        <v>2259.2315015926201</v>
      </c>
      <c r="F7" s="94">
        <v>2362.7201507571899</v>
      </c>
      <c r="G7" s="94">
        <v>2645.8371141791099</v>
      </c>
    </row>
    <row r="8" spans="1:19" s="27" customFormat="1">
      <c r="A8" s="182" t="s">
        <v>12</v>
      </c>
      <c r="B8" s="94">
        <v>307.98075708290997</v>
      </c>
      <c r="C8" s="94">
        <v>308.13047207877997</v>
      </c>
      <c r="D8" s="94">
        <v>236.92676847589999</v>
      </c>
      <c r="E8" s="94">
        <v>292.6502235758</v>
      </c>
      <c r="F8" s="94">
        <v>309.33840958982</v>
      </c>
      <c r="G8" s="94">
        <v>321.65174107294001</v>
      </c>
    </row>
    <row r="9" spans="1:19"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</row>
    <row r="10" spans="1:19">
      <c r="B10" s="250"/>
      <c r="C10" s="250"/>
      <c r="D10" s="250"/>
      <c r="E10" s="250"/>
      <c r="F10" s="250"/>
      <c r="G10" s="165" t="str">
        <f>VALUSD</f>
        <v>млрд. дол. США</v>
      </c>
      <c r="H10" s="250"/>
      <c r="I10" s="250"/>
      <c r="J10" s="250"/>
      <c r="K10" s="250"/>
      <c r="L10" s="250"/>
      <c r="M10" s="250"/>
      <c r="N10" s="250"/>
      <c r="O10" s="250"/>
      <c r="P10" s="250"/>
      <c r="Q10" s="250"/>
    </row>
    <row r="11" spans="1:19" s="75" customFormat="1">
      <c r="A11" s="142"/>
      <c r="B11" s="226">
        <v>43100</v>
      </c>
      <c r="C11" s="226">
        <v>43465</v>
      </c>
      <c r="D11" s="226">
        <v>43830</v>
      </c>
      <c r="E11" s="226">
        <v>44196</v>
      </c>
      <c r="F11" s="226">
        <v>44561</v>
      </c>
      <c r="G11" s="226">
        <v>44712</v>
      </c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3"/>
      <c r="S11" s="213"/>
    </row>
    <row r="12" spans="1:19" s="258" customFormat="1">
      <c r="A12" s="150" t="s">
        <v>151</v>
      </c>
      <c r="B12" s="164">
        <f t="shared" ref="B12:G12" si="1">SUM(B$13+ B$14)</f>
        <v>76.305753084320003</v>
      </c>
      <c r="C12" s="164">
        <f t="shared" si="1"/>
        <v>78.315547975930002</v>
      </c>
      <c r="D12" s="164">
        <f t="shared" si="1"/>
        <v>84.365406859520007</v>
      </c>
      <c r="E12" s="164">
        <f t="shared" si="1"/>
        <v>90.253504033989998</v>
      </c>
      <c r="F12" s="164">
        <f t="shared" si="1"/>
        <v>97.955824077519992</v>
      </c>
      <c r="G12" s="164">
        <f t="shared" si="1"/>
        <v>101.43561780232</v>
      </c>
      <c r="H12" s="248"/>
      <c r="I12" s="248"/>
      <c r="J12" s="248"/>
      <c r="K12" s="248"/>
      <c r="L12" s="248"/>
      <c r="M12" s="248"/>
      <c r="N12" s="248"/>
      <c r="O12" s="248"/>
      <c r="P12" s="248"/>
      <c r="Q12" s="248"/>
    </row>
    <row r="13" spans="1:19" s="126" customFormat="1">
      <c r="A13" s="182" t="s">
        <v>65</v>
      </c>
      <c r="B13" s="225">
        <v>65.332784469559996</v>
      </c>
      <c r="C13" s="225">
        <v>67.186989245079999</v>
      </c>
      <c r="D13" s="225">
        <v>74.362672420240003</v>
      </c>
      <c r="E13" s="225">
        <v>79.903217077660003</v>
      </c>
      <c r="F13" s="225">
        <v>86.615691312519999</v>
      </c>
      <c r="G13" s="225">
        <v>90.440818945649994</v>
      </c>
      <c r="H13" s="114"/>
      <c r="I13" s="114"/>
      <c r="J13" s="114"/>
      <c r="K13" s="114"/>
      <c r="L13" s="114"/>
      <c r="M13" s="114"/>
      <c r="N13" s="114"/>
      <c r="O13" s="114"/>
      <c r="P13" s="114"/>
      <c r="Q13" s="114"/>
    </row>
    <row r="14" spans="1:19" s="126" customFormat="1">
      <c r="A14" s="182" t="s">
        <v>12</v>
      </c>
      <c r="B14" s="225">
        <v>10.972968614759999</v>
      </c>
      <c r="C14" s="225">
        <v>11.128558730849999</v>
      </c>
      <c r="D14" s="225">
        <v>10.002734439279999</v>
      </c>
      <c r="E14" s="225">
        <v>10.350286956330001</v>
      </c>
      <c r="F14" s="225">
        <v>11.340132765</v>
      </c>
      <c r="G14" s="225">
        <v>10.99479885667</v>
      </c>
      <c r="H14" s="114"/>
      <c r="I14" s="114"/>
      <c r="J14" s="114"/>
      <c r="K14" s="114"/>
      <c r="L14" s="114"/>
      <c r="M14" s="114"/>
      <c r="N14" s="114"/>
      <c r="O14" s="114"/>
      <c r="P14" s="114"/>
      <c r="Q14" s="114"/>
    </row>
    <row r="15" spans="1:19"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 s="176" customFormat="1">
      <c r="G16" s="240" t="s">
        <v>189</v>
      </c>
    </row>
    <row r="17" spans="1:19" s="75" customFormat="1">
      <c r="A17" s="142"/>
      <c r="B17" s="226">
        <v>43100</v>
      </c>
      <c r="C17" s="226">
        <v>43465</v>
      </c>
      <c r="D17" s="226">
        <v>43830</v>
      </c>
      <c r="E17" s="226">
        <v>44196</v>
      </c>
      <c r="F17" s="226">
        <v>44561</v>
      </c>
      <c r="G17" s="226">
        <v>44712</v>
      </c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</row>
    <row r="18" spans="1:19" s="258" customFormat="1">
      <c r="A18" s="150" t="s">
        <v>151</v>
      </c>
      <c r="B18" s="164">
        <f t="shared" ref="B18:G18" si="2">SUM(B$19+ B$20)</f>
        <v>1</v>
      </c>
      <c r="C18" s="164">
        <f t="shared" si="2"/>
        <v>1</v>
      </c>
      <c r="D18" s="164">
        <f t="shared" si="2"/>
        <v>1</v>
      </c>
      <c r="E18" s="164">
        <f t="shared" si="2"/>
        <v>1</v>
      </c>
      <c r="F18" s="164">
        <f t="shared" si="2"/>
        <v>1</v>
      </c>
      <c r="G18" s="164">
        <f t="shared" si="2"/>
        <v>1</v>
      </c>
      <c r="H18" s="248"/>
      <c r="I18" s="248"/>
      <c r="J18" s="248"/>
      <c r="K18" s="248"/>
      <c r="L18" s="248"/>
      <c r="M18" s="248"/>
      <c r="N18" s="248"/>
      <c r="O18" s="248"/>
      <c r="P18" s="248"/>
      <c r="Q18" s="248"/>
    </row>
    <row r="19" spans="1:19" s="126" customFormat="1">
      <c r="A19" s="182" t="s">
        <v>65</v>
      </c>
      <c r="B19" s="220">
        <v>0.85619699999999999</v>
      </c>
      <c r="C19" s="220">
        <v>0.85790100000000002</v>
      </c>
      <c r="D19" s="220">
        <v>0.881436</v>
      </c>
      <c r="E19" s="220">
        <v>0.88532</v>
      </c>
      <c r="F19" s="220">
        <v>0.88423200000000002</v>
      </c>
      <c r="G19" s="220">
        <v>0.89160799999999996</v>
      </c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9" s="126" customFormat="1">
      <c r="A20" s="182" t="s">
        <v>12</v>
      </c>
      <c r="B20" s="220">
        <v>0.14380299999999999</v>
      </c>
      <c r="C20" s="220">
        <v>0.142099</v>
      </c>
      <c r="D20" s="220">
        <v>0.118564</v>
      </c>
      <c r="E20" s="220">
        <v>0.11468</v>
      </c>
      <c r="F20" s="220">
        <v>0.115768</v>
      </c>
      <c r="G20" s="220">
        <v>0.108392</v>
      </c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9"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9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9"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9"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9" s="176" customFormat="1"/>
    <row r="26" spans="1:19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9"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9"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9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9"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9"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9"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250"/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250"/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250"/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250"/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250"/>
      <c r="C141" s="250"/>
      <c r="D141" s="250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250"/>
      <c r="C142" s="250"/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250"/>
      <c r="C144" s="250"/>
      <c r="D144" s="250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250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250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250"/>
      <c r="C181" s="250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250"/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250"/>
      <c r="C189" s="250"/>
      <c r="D189" s="250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250"/>
      <c r="C207" s="250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250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250"/>
      <c r="C210" s="250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250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250"/>
      <c r="C219" s="250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250"/>
      <c r="C223" s="250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250"/>
      <c r="C225" s="250"/>
      <c r="D225" s="250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250"/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250"/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250"/>
      <c r="C234" s="250"/>
      <c r="D234" s="250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250"/>
      <c r="C237" s="250"/>
      <c r="D237" s="250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250"/>
      <c r="C238" s="250"/>
      <c r="D238" s="250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250"/>
      <c r="C243" s="250"/>
      <c r="D243" s="250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250"/>
      <c r="C244" s="250"/>
      <c r="D244" s="250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  <row r="246" spans="2:17">
      <c r="B246" s="250"/>
      <c r="C246" s="250"/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</row>
    <row r="247" spans="2:17">
      <c r="B247" s="250"/>
      <c r="C247" s="250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Лист28">
    <tabColor indexed="50"/>
    <outlinePr applyStyles="1" summaryBelow="0"/>
    <pageSetUpPr fitToPage="1"/>
  </sheetPr>
  <dimension ref="A2:S168"/>
  <sheetViews>
    <sheetView workbookViewId="0">
      <selection activeCell="A30" sqref="A30"/>
    </sheetView>
  </sheetViews>
  <sheetFormatPr baseColWidth="10" defaultColWidth="9.1640625" defaultRowHeight="14" outlineLevelRow="3"/>
  <cols>
    <col min="1" max="1" width="52" style="8" customWidth="1"/>
    <col min="2" max="7" width="16.33203125" style="127" customWidth="1"/>
    <col min="8" max="16384" width="9.1640625" style="8"/>
  </cols>
  <sheetData>
    <row r="2" spans="1:19" ht="19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>
      <c r="A3" s="228"/>
    </row>
    <row r="4" spans="1:19" s="165" customFormat="1">
      <c r="B4" s="46"/>
      <c r="C4" s="46"/>
      <c r="D4" s="46"/>
      <c r="E4" s="46"/>
      <c r="F4" s="46"/>
      <c r="G4" s="165" t="str">
        <f>VALUAH</f>
        <v>млрд. грн</v>
      </c>
    </row>
    <row r="5" spans="1:19" s="213" customFormat="1">
      <c r="A5" s="142"/>
      <c r="B5" s="226">
        <v>43100</v>
      </c>
      <c r="C5" s="226">
        <v>43465</v>
      </c>
      <c r="D5" s="226">
        <v>43830</v>
      </c>
      <c r="E5" s="226">
        <v>44196</v>
      </c>
      <c r="F5" s="226">
        <v>44561</v>
      </c>
      <c r="G5" s="226">
        <v>44712</v>
      </c>
    </row>
    <row r="6" spans="1:19" s="148" customFormat="1" ht="34">
      <c r="A6" s="3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38">
        <f t="shared" ref="B6:G6" si="0">B$7+B$82</f>
        <v>2141.6905880000695</v>
      </c>
      <c r="C6" s="138">
        <f t="shared" si="0"/>
        <v>2168.4215676641797</v>
      </c>
      <c r="D6" s="138">
        <f t="shared" si="0"/>
        <v>1998.29589995677</v>
      </c>
      <c r="E6" s="138">
        <f t="shared" si="0"/>
        <v>2551.8817251684204</v>
      </c>
      <c r="F6" s="138">
        <f t="shared" si="0"/>
        <v>2672.0585603470099</v>
      </c>
      <c r="G6" s="138">
        <f t="shared" si="0"/>
        <v>2967.4888552520506</v>
      </c>
    </row>
    <row r="7" spans="1:19" s="121" customFormat="1" ht="16">
      <c r="A7" s="83" t="s">
        <v>65</v>
      </c>
      <c r="B7" s="38">
        <f t="shared" ref="B7:G7" si="1">B$8+B$47</f>
        <v>1833.7098309171597</v>
      </c>
      <c r="C7" s="38">
        <f t="shared" si="1"/>
        <v>1860.2910955853999</v>
      </c>
      <c r="D7" s="38">
        <f t="shared" si="1"/>
        <v>1761.36913148087</v>
      </c>
      <c r="E7" s="38">
        <f t="shared" si="1"/>
        <v>2259.2315015926201</v>
      </c>
      <c r="F7" s="38">
        <f t="shared" si="1"/>
        <v>2362.7201507571899</v>
      </c>
      <c r="G7" s="38">
        <f t="shared" si="1"/>
        <v>2645.8371141791104</v>
      </c>
    </row>
    <row r="8" spans="1:19" s="55" customFormat="1" ht="16" outlineLevel="1">
      <c r="A8" s="117" t="s">
        <v>48</v>
      </c>
      <c r="B8" s="90">
        <f t="shared" ref="B8:G8" si="2">B$9+B$45</f>
        <v>753.3993864683199</v>
      </c>
      <c r="C8" s="90">
        <f t="shared" si="2"/>
        <v>761.09019182404984</v>
      </c>
      <c r="D8" s="90">
        <f t="shared" si="2"/>
        <v>829.49510481237996</v>
      </c>
      <c r="E8" s="90">
        <f t="shared" si="2"/>
        <v>1000.7098766559003</v>
      </c>
      <c r="F8" s="90">
        <f t="shared" si="2"/>
        <v>1062.5590347498203</v>
      </c>
      <c r="G8" s="90">
        <f t="shared" si="2"/>
        <v>1146.9740286177005</v>
      </c>
    </row>
    <row r="9" spans="1:19" s="170" customFormat="1" outlineLevel="2">
      <c r="A9" s="120" t="s">
        <v>194</v>
      </c>
      <c r="B9" s="84">
        <f t="shared" ref="B9:G9" si="3">SUM(B$10:B$44)</f>
        <v>751.01884106317993</v>
      </c>
      <c r="C9" s="84">
        <f t="shared" si="3"/>
        <v>758.84189894138979</v>
      </c>
      <c r="D9" s="84">
        <f t="shared" si="3"/>
        <v>827.37906445219994</v>
      </c>
      <c r="E9" s="84">
        <f t="shared" si="3"/>
        <v>998.72608881820031</v>
      </c>
      <c r="F9" s="84">
        <f t="shared" si="3"/>
        <v>1060.7074994346003</v>
      </c>
      <c r="G9" s="84">
        <f t="shared" si="3"/>
        <v>1145.1555564331004</v>
      </c>
    </row>
    <row r="10" spans="1:19" s="27" customFormat="1" outlineLevel="3">
      <c r="A10" s="103" t="s">
        <v>50</v>
      </c>
      <c r="B10" s="94">
        <v>0</v>
      </c>
      <c r="C10" s="94">
        <v>11.731711274649999</v>
      </c>
      <c r="D10" s="94">
        <v>0</v>
      </c>
      <c r="E10" s="94">
        <v>0</v>
      </c>
      <c r="F10" s="94">
        <v>0</v>
      </c>
      <c r="G10" s="94">
        <v>0</v>
      </c>
    </row>
    <row r="11" spans="1:19" outlineLevel="3">
      <c r="A11" s="163" t="s">
        <v>142</v>
      </c>
      <c r="B11" s="47">
        <v>62.650438999999999</v>
      </c>
      <c r="C11" s="47">
        <v>62.650438999999999</v>
      </c>
      <c r="D11" s="47">
        <v>72.721914999999996</v>
      </c>
      <c r="E11" s="47">
        <v>71.771915000000007</v>
      </c>
      <c r="F11" s="47">
        <v>81.333449999999999</v>
      </c>
      <c r="G11" s="47">
        <v>81.333449999999999</v>
      </c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 outlineLevel="3">
      <c r="A12" s="163" t="s">
        <v>203</v>
      </c>
      <c r="B12" s="47">
        <v>19.033000000000001</v>
      </c>
      <c r="C12" s="47">
        <v>19.033000000000001</v>
      </c>
      <c r="D12" s="47">
        <v>19.033000000000001</v>
      </c>
      <c r="E12" s="47">
        <v>19.033000000000001</v>
      </c>
      <c r="F12" s="47">
        <v>17.533000000000001</v>
      </c>
      <c r="G12" s="47">
        <v>17.533000000000001</v>
      </c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 outlineLevel="3">
      <c r="A13" s="163" t="s">
        <v>31</v>
      </c>
      <c r="B13" s="47">
        <v>6.9027900000000004</v>
      </c>
      <c r="C13" s="47">
        <v>19.159217458000001</v>
      </c>
      <c r="D13" s="47">
        <v>37.771855741800003</v>
      </c>
      <c r="E13" s="47">
        <v>55.628160976399997</v>
      </c>
      <c r="F13" s="47">
        <v>95.914618630199996</v>
      </c>
      <c r="G13" s="47">
        <v>107.1584319582</v>
      </c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 outlineLevel="3">
      <c r="A14" s="163" t="s">
        <v>34</v>
      </c>
      <c r="B14" s="47">
        <v>36.5</v>
      </c>
      <c r="C14" s="47">
        <v>36.5</v>
      </c>
      <c r="D14" s="47">
        <v>36.5</v>
      </c>
      <c r="E14" s="47">
        <v>36.5</v>
      </c>
      <c r="F14" s="47">
        <v>36.5</v>
      </c>
      <c r="G14" s="47">
        <v>36.5</v>
      </c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 outlineLevel="3">
      <c r="A15" s="163" t="s">
        <v>83</v>
      </c>
      <c r="B15" s="47">
        <v>28.700001</v>
      </c>
      <c r="C15" s="47">
        <v>28.700001</v>
      </c>
      <c r="D15" s="47">
        <v>28.700001</v>
      </c>
      <c r="E15" s="47">
        <v>28.700001</v>
      </c>
      <c r="F15" s="47">
        <v>28.700001</v>
      </c>
      <c r="G15" s="47">
        <v>28.700001</v>
      </c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 outlineLevel="3">
      <c r="A16" s="163" t="s">
        <v>133</v>
      </c>
      <c r="B16" s="47">
        <v>46.9</v>
      </c>
      <c r="C16" s="47">
        <v>46.9</v>
      </c>
      <c r="D16" s="47">
        <v>46.9</v>
      </c>
      <c r="E16" s="47">
        <v>46.9</v>
      </c>
      <c r="F16" s="47">
        <v>46.9</v>
      </c>
      <c r="G16" s="47">
        <v>46.9</v>
      </c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1:17" outlineLevel="3">
      <c r="A17" s="163" t="s">
        <v>195</v>
      </c>
      <c r="B17" s="47">
        <v>93.438657000000006</v>
      </c>
      <c r="C17" s="47">
        <v>93.438657000000006</v>
      </c>
      <c r="D17" s="47">
        <v>93.438657000000006</v>
      </c>
      <c r="E17" s="47">
        <v>100.278657</v>
      </c>
      <c r="F17" s="47">
        <v>117.101957</v>
      </c>
      <c r="G17" s="47">
        <v>237.101957</v>
      </c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1:17" outlineLevel="3">
      <c r="A18" s="163" t="s">
        <v>25</v>
      </c>
      <c r="B18" s="47">
        <v>12.097744</v>
      </c>
      <c r="C18" s="47">
        <v>12.097744</v>
      </c>
      <c r="D18" s="47">
        <v>12.097744</v>
      </c>
      <c r="E18" s="47">
        <v>12.097744</v>
      </c>
      <c r="F18" s="47">
        <v>12.097744</v>
      </c>
      <c r="G18" s="47">
        <v>12.097744</v>
      </c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1:17" outlineLevel="3">
      <c r="A19" s="163" t="s">
        <v>75</v>
      </c>
      <c r="B19" s="47">
        <v>12.097744</v>
      </c>
      <c r="C19" s="47">
        <v>12.097744</v>
      </c>
      <c r="D19" s="47">
        <v>12.097744</v>
      </c>
      <c r="E19" s="47">
        <v>12.097744</v>
      </c>
      <c r="F19" s="47">
        <v>12.097744</v>
      </c>
      <c r="G19" s="47">
        <v>12.097744</v>
      </c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1:17" outlineLevel="3">
      <c r="A20" s="163" t="s">
        <v>169</v>
      </c>
      <c r="B20" s="47">
        <v>30.282912463799999</v>
      </c>
      <c r="C20" s="47">
        <v>37.421561873549997</v>
      </c>
      <c r="D20" s="47">
        <v>31.401890643400002</v>
      </c>
      <c r="E20" s="47">
        <v>42.233933071199999</v>
      </c>
      <c r="F20" s="47">
        <v>80.791961688200004</v>
      </c>
      <c r="G20" s="47">
        <v>105.4725703821</v>
      </c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1:17" outlineLevel="3">
      <c r="A21" s="163" t="s">
        <v>126</v>
      </c>
      <c r="B21" s="47">
        <v>12.097744</v>
      </c>
      <c r="C21" s="47">
        <v>12.097744</v>
      </c>
      <c r="D21" s="47">
        <v>12.097744</v>
      </c>
      <c r="E21" s="47">
        <v>12.097744</v>
      </c>
      <c r="F21" s="47">
        <v>12.097744</v>
      </c>
      <c r="G21" s="47">
        <v>12.097744</v>
      </c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7" outlineLevel="3">
      <c r="A22" s="163" t="s">
        <v>190</v>
      </c>
      <c r="B22" s="47">
        <v>12.097744</v>
      </c>
      <c r="C22" s="47">
        <v>12.097744</v>
      </c>
      <c r="D22" s="47">
        <v>12.097744</v>
      </c>
      <c r="E22" s="47">
        <v>12.097744</v>
      </c>
      <c r="F22" s="47">
        <v>12.097744</v>
      </c>
      <c r="G22" s="47">
        <v>12.097744</v>
      </c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7" outlineLevel="3">
      <c r="A23" s="163" t="s">
        <v>217</v>
      </c>
      <c r="B23" s="47">
        <v>71.605224814419998</v>
      </c>
      <c r="C23" s="47">
        <v>19.184152653999998</v>
      </c>
      <c r="D23" s="47">
        <v>47.236592873600003</v>
      </c>
      <c r="E23" s="47">
        <v>102.290142528</v>
      </c>
      <c r="F23" s="47">
        <v>61.134827581400003</v>
      </c>
      <c r="G23" s="47">
        <v>37.320084092800002</v>
      </c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7" outlineLevel="3">
      <c r="A24" s="163" t="s">
        <v>150</v>
      </c>
      <c r="B24" s="47">
        <v>12.097744</v>
      </c>
      <c r="C24" s="47">
        <v>12.097744</v>
      </c>
      <c r="D24" s="47">
        <v>12.097744</v>
      </c>
      <c r="E24" s="47">
        <v>12.097744</v>
      </c>
      <c r="F24" s="47">
        <v>12.097744</v>
      </c>
      <c r="G24" s="47">
        <v>12.097744</v>
      </c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7" outlineLevel="3">
      <c r="A25" s="163" t="s">
        <v>208</v>
      </c>
      <c r="B25" s="47">
        <v>12.097744</v>
      </c>
      <c r="C25" s="47">
        <v>12.097744</v>
      </c>
      <c r="D25" s="47">
        <v>12.097744</v>
      </c>
      <c r="E25" s="47">
        <v>12.097744</v>
      </c>
      <c r="F25" s="47">
        <v>12.097744</v>
      </c>
      <c r="G25" s="47">
        <v>12.097744</v>
      </c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1:17" outlineLevel="3">
      <c r="A26" s="163" t="s">
        <v>38</v>
      </c>
      <c r="B26" s="47">
        <v>12.097744</v>
      </c>
      <c r="C26" s="47">
        <v>12.097744</v>
      </c>
      <c r="D26" s="47">
        <v>12.097744</v>
      </c>
      <c r="E26" s="47">
        <v>12.097744</v>
      </c>
      <c r="F26" s="47">
        <v>12.097744</v>
      </c>
      <c r="G26" s="47">
        <v>12.097744</v>
      </c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7" outlineLevel="3">
      <c r="A27" s="163" t="s">
        <v>87</v>
      </c>
      <c r="B27" s="47">
        <v>12.097744</v>
      </c>
      <c r="C27" s="47">
        <v>12.097744</v>
      </c>
      <c r="D27" s="47">
        <v>12.097744</v>
      </c>
      <c r="E27" s="47">
        <v>12.097744</v>
      </c>
      <c r="F27" s="47">
        <v>12.097744</v>
      </c>
      <c r="G27" s="47">
        <v>12.097744</v>
      </c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7" outlineLevel="3">
      <c r="A28" s="163" t="s">
        <v>76</v>
      </c>
      <c r="B28" s="47">
        <v>12.097744</v>
      </c>
      <c r="C28" s="47">
        <v>12.097744</v>
      </c>
      <c r="D28" s="47">
        <v>12.097744</v>
      </c>
      <c r="E28" s="47">
        <v>12.097744</v>
      </c>
      <c r="F28" s="47">
        <v>12.097744</v>
      </c>
      <c r="G28" s="47">
        <v>12.097744</v>
      </c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7" outlineLevel="3">
      <c r="A29" s="163" t="s">
        <v>127</v>
      </c>
      <c r="B29" s="47">
        <v>12.097744</v>
      </c>
      <c r="C29" s="47">
        <v>12.097744</v>
      </c>
      <c r="D29" s="47">
        <v>12.097744</v>
      </c>
      <c r="E29" s="47">
        <v>12.097744</v>
      </c>
      <c r="F29" s="47">
        <v>12.097744</v>
      </c>
      <c r="G29" s="47">
        <v>12.097744</v>
      </c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7" outlineLevel="3">
      <c r="A30" s="163" t="s">
        <v>191</v>
      </c>
      <c r="B30" s="47">
        <v>12.097744</v>
      </c>
      <c r="C30" s="47">
        <v>12.097744</v>
      </c>
      <c r="D30" s="47">
        <v>12.097744</v>
      </c>
      <c r="E30" s="47">
        <v>12.097744</v>
      </c>
      <c r="F30" s="47">
        <v>12.097744</v>
      </c>
      <c r="G30" s="47">
        <v>12.097744</v>
      </c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7" outlineLevel="3">
      <c r="A31" s="163" t="s">
        <v>18</v>
      </c>
      <c r="B31" s="47">
        <v>12.097744</v>
      </c>
      <c r="C31" s="47">
        <v>12.097744</v>
      </c>
      <c r="D31" s="47">
        <v>12.097744</v>
      </c>
      <c r="E31" s="47">
        <v>12.097744</v>
      </c>
      <c r="F31" s="47">
        <v>12.097744</v>
      </c>
      <c r="G31" s="47">
        <v>12.097744</v>
      </c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7" outlineLevel="3">
      <c r="A32" s="163" t="s">
        <v>71</v>
      </c>
      <c r="B32" s="47">
        <v>12.097744</v>
      </c>
      <c r="C32" s="47">
        <v>12.097744</v>
      </c>
      <c r="D32" s="47">
        <v>12.097744</v>
      </c>
      <c r="E32" s="47">
        <v>12.097744</v>
      </c>
      <c r="F32" s="47">
        <v>12.097744</v>
      </c>
      <c r="G32" s="47">
        <v>12.097744</v>
      </c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1:17" outlineLevel="3">
      <c r="A33" s="163" t="s">
        <v>122</v>
      </c>
      <c r="B33" s="47">
        <v>12.097744</v>
      </c>
      <c r="C33" s="47">
        <v>12.097744</v>
      </c>
      <c r="D33" s="47">
        <v>12.097744</v>
      </c>
      <c r="E33" s="47">
        <v>12.097744</v>
      </c>
      <c r="F33" s="47">
        <v>12.097744</v>
      </c>
      <c r="G33" s="47">
        <v>12.097744</v>
      </c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1:17" outlineLevel="3">
      <c r="A34" s="163" t="s">
        <v>55</v>
      </c>
      <c r="B34" s="47">
        <v>0.54500000000000004</v>
      </c>
      <c r="C34" s="47">
        <v>6.6407129999999999</v>
      </c>
      <c r="D34" s="47">
        <v>0</v>
      </c>
      <c r="E34" s="47">
        <v>33.438972800999998</v>
      </c>
      <c r="F34" s="47">
        <v>1.1224285348</v>
      </c>
      <c r="G34" s="47">
        <v>6.0518150000000004</v>
      </c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1:17" outlineLevel="3">
      <c r="A35" s="163" t="s">
        <v>45</v>
      </c>
      <c r="B35" s="47">
        <v>45.0859284808</v>
      </c>
      <c r="C35" s="47">
        <v>62.88869382435</v>
      </c>
      <c r="D35" s="47">
        <v>79.853823193400004</v>
      </c>
      <c r="E35" s="47">
        <v>61.000111877599998</v>
      </c>
      <c r="F35" s="47">
        <v>91.468603000000002</v>
      </c>
      <c r="G35" s="47">
        <v>45.155206</v>
      </c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17" outlineLevel="3">
      <c r="A36" s="163" t="s">
        <v>88</v>
      </c>
      <c r="B36" s="47">
        <v>12.097751000000001</v>
      </c>
      <c r="C36" s="47">
        <v>12.097751000000001</v>
      </c>
      <c r="D36" s="47">
        <v>12.097751000000001</v>
      </c>
      <c r="E36" s="47">
        <v>12.097751000000001</v>
      </c>
      <c r="F36" s="47">
        <v>12.097751000000001</v>
      </c>
      <c r="G36" s="47">
        <v>12.097751000000001</v>
      </c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1:17" outlineLevel="3">
      <c r="A37" s="163" t="s">
        <v>92</v>
      </c>
      <c r="B37" s="47">
        <v>0.03</v>
      </c>
      <c r="C37" s="47">
        <v>0.03</v>
      </c>
      <c r="D37" s="47">
        <v>7.03</v>
      </c>
      <c r="E37" s="47">
        <v>18.918331999999999</v>
      </c>
      <c r="F37" s="47">
        <v>42.151356999999997</v>
      </c>
      <c r="G37" s="47">
        <v>42.151356999999997</v>
      </c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1:17" outlineLevel="3">
      <c r="A38" s="163" t="s">
        <v>154</v>
      </c>
      <c r="B38" s="47">
        <v>51.174533400000001</v>
      </c>
      <c r="C38" s="47">
        <v>39.370320200000002</v>
      </c>
      <c r="D38" s="47">
        <v>46.557594000000002</v>
      </c>
      <c r="E38" s="47">
        <v>57.979410999999999</v>
      </c>
      <c r="F38" s="47">
        <v>51.468836000000003</v>
      </c>
      <c r="G38" s="47">
        <v>52.467790000000001</v>
      </c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1:17" outlineLevel="3">
      <c r="A39" s="163" t="s">
        <v>158</v>
      </c>
      <c r="B39" s="47">
        <v>10.87562790416</v>
      </c>
      <c r="C39" s="47">
        <v>8.97352198956</v>
      </c>
      <c r="D39" s="47">
        <v>0</v>
      </c>
      <c r="E39" s="47">
        <v>11.184692</v>
      </c>
      <c r="F39" s="47">
        <v>26.571145999999999</v>
      </c>
      <c r="G39" s="47">
        <v>21.781628999999999</v>
      </c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1:17" outlineLevel="3">
      <c r="A40" s="163" t="s">
        <v>210</v>
      </c>
      <c r="B40" s="47">
        <v>7.8000999999999996</v>
      </c>
      <c r="C40" s="47">
        <v>5.8000999999999996</v>
      </c>
      <c r="D40" s="47">
        <v>39.665255999999999</v>
      </c>
      <c r="E40" s="47">
        <v>46.880406999999998</v>
      </c>
      <c r="F40" s="47">
        <v>41.080407000000001</v>
      </c>
      <c r="G40" s="47">
        <v>41.080407000000001</v>
      </c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1:17" outlineLevel="3">
      <c r="A41" s="163" t="s">
        <v>40</v>
      </c>
      <c r="B41" s="47">
        <v>19.728459999999998</v>
      </c>
      <c r="C41" s="47">
        <v>17.873328999999998</v>
      </c>
      <c r="D41" s="47">
        <v>23.602312000000001</v>
      </c>
      <c r="E41" s="47">
        <v>17.245816000000001</v>
      </c>
      <c r="F41" s="47">
        <v>23.968738999999999</v>
      </c>
      <c r="G41" s="47">
        <v>21.481691000000001</v>
      </c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1:17" outlineLevel="3">
      <c r="A42" s="163" t="s">
        <v>90</v>
      </c>
      <c r="B42" s="47">
        <v>18.899999999999999</v>
      </c>
      <c r="C42" s="47">
        <v>17.5</v>
      </c>
      <c r="D42" s="47">
        <v>17.5</v>
      </c>
      <c r="E42" s="47">
        <v>17.5</v>
      </c>
      <c r="F42" s="47">
        <v>17.5</v>
      </c>
      <c r="G42" s="47">
        <v>17.5</v>
      </c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1:17" outlineLevel="3">
      <c r="A43" s="163" t="s">
        <v>193</v>
      </c>
      <c r="B43" s="47">
        <v>0</v>
      </c>
      <c r="C43" s="47">
        <v>24.18031366728</v>
      </c>
      <c r="D43" s="47">
        <v>0</v>
      </c>
      <c r="E43" s="47">
        <v>31.776369563999999</v>
      </c>
      <c r="F43" s="47">
        <v>0</v>
      </c>
      <c r="G43" s="47">
        <v>0</v>
      </c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1:17" outlineLevel="3">
      <c r="A44" s="163" t="s">
        <v>143</v>
      </c>
      <c r="B44" s="47">
        <v>19.399999999999999</v>
      </c>
      <c r="C44" s="47">
        <v>19.399999999999999</v>
      </c>
      <c r="D44" s="47">
        <v>18</v>
      </c>
      <c r="E44" s="47">
        <v>18</v>
      </c>
      <c r="F44" s="47">
        <v>18</v>
      </c>
      <c r="G44" s="47">
        <v>18</v>
      </c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1:17" outlineLevel="2">
      <c r="A45" s="28" t="s">
        <v>114</v>
      </c>
      <c r="B45" s="113">
        <f t="shared" ref="B45:G45" si="4">SUM(B$46:B$46)</f>
        <v>2.3805454051399999</v>
      </c>
      <c r="C45" s="113">
        <f t="shared" si="4"/>
        <v>2.2482928826599999</v>
      </c>
      <c r="D45" s="113">
        <f t="shared" si="4"/>
        <v>2.11604036018</v>
      </c>
      <c r="E45" s="113">
        <f t="shared" si="4"/>
        <v>1.9837878377</v>
      </c>
      <c r="F45" s="113">
        <f t="shared" si="4"/>
        <v>1.85153531522</v>
      </c>
      <c r="G45" s="113">
        <f t="shared" si="4"/>
        <v>1.8184721846</v>
      </c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1:17" outlineLevel="3">
      <c r="A46" s="163" t="s">
        <v>28</v>
      </c>
      <c r="B46" s="47">
        <v>2.3805454051399999</v>
      </c>
      <c r="C46" s="47">
        <v>2.2482928826599999</v>
      </c>
      <c r="D46" s="47">
        <v>2.11604036018</v>
      </c>
      <c r="E46" s="47">
        <v>1.9837878377</v>
      </c>
      <c r="F46" s="47">
        <v>1.85153531522</v>
      </c>
      <c r="G46" s="47">
        <v>1.8184721846</v>
      </c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1:17" ht="15" outlineLevel="1">
      <c r="A47" s="222" t="s">
        <v>59</v>
      </c>
      <c r="B47" s="16">
        <f t="shared" ref="B47:G47" si="5">B$48+B$56+B$65+B$70+B$80</f>
        <v>1080.3104444488399</v>
      </c>
      <c r="C47" s="16">
        <f t="shared" si="5"/>
        <v>1099.2009037613502</v>
      </c>
      <c r="D47" s="16">
        <f t="shared" si="5"/>
        <v>931.87402666849005</v>
      </c>
      <c r="E47" s="16">
        <f t="shared" si="5"/>
        <v>1258.5216249367199</v>
      </c>
      <c r="F47" s="16">
        <f t="shared" si="5"/>
        <v>1300.1611160073699</v>
      </c>
      <c r="G47" s="16">
        <f t="shared" si="5"/>
        <v>1498.8630855614099</v>
      </c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1:17" outlineLevel="2">
      <c r="A48" s="28" t="s">
        <v>173</v>
      </c>
      <c r="B48" s="113">
        <f t="shared" ref="B48:G48" si="6">SUM(B$49:B$55)</f>
        <v>407.46798554705998</v>
      </c>
      <c r="C48" s="113">
        <f t="shared" si="6"/>
        <v>370.82150240570002</v>
      </c>
      <c r="D48" s="113">
        <f t="shared" si="6"/>
        <v>292.19705520395001</v>
      </c>
      <c r="E48" s="113">
        <f t="shared" si="6"/>
        <v>443.31220499020998</v>
      </c>
      <c r="F48" s="113">
        <f t="shared" si="6"/>
        <v>463.16791086648999</v>
      </c>
      <c r="G48" s="113">
        <f t="shared" si="6"/>
        <v>601.01697802914998</v>
      </c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1:17" outlineLevel="3">
      <c r="A49" s="163" t="s">
        <v>104</v>
      </c>
      <c r="B49" s="47">
        <v>0</v>
      </c>
      <c r="C49" s="47">
        <v>0</v>
      </c>
      <c r="D49" s="47">
        <v>0</v>
      </c>
      <c r="E49" s="47">
        <v>0</v>
      </c>
      <c r="F49" s="47">
        <v>6.1845200000000003E-2</v>
      </c>
      <c r="G49" s="47">
        <v>6.3006199999999998E-2</v>
      </c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1:17" outlineLevel="3">
      <c r="A50" s="163" t="s">
        <v>51</v>
      </c>
      <c r="B50" s="47">
        <v>18.002008912369998</v>
      </c>
      <c r="C50" s="47">
        <v>15.99855313998</v>
      </c>
      <c r="D50" s="47">
        <v>11.9812827548</v>
      </c>
      <c r="E50" s="47">
        <v>13.69347224048</v>
      </c>
      <c r="F50" s="47">
        <v>10.537976948860001</v>
      </c>
      <c r="G50" s="47">
        <v>9.1871662222200001</v>
      </c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1:17" outlineLevel="3">
      <c r="A51" s="163" t="s">
        <v>93</v>
      </c>
      <c r="B51" s="47">
        <v>19.35682668782</v>
      </c>
      <c r="C51" s="47">
        <v>18.849402313100001</v>
      </c>
      <c r="D51" s="47">
        <v>18.590715185450001</v>
      </c>
      <c r="E51" s="47">
        <v>26.985065628059999</v>
      </c>
      <c r="F51" s="47">
        <v>27.704960040149999</v>
      </c>
      <c r="G51" s="47">
        <v>48.50349801446</v>
      </c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1:17" outlineLevel="3">
      <c r="A52" s="163" t="s">
        <v>165</v>
      </c>
      <c r="B52" s="47">
        <v>94.122141439999993</v>
      </c>
      <c r="C52" s="47">
        <v>104.97379678</v>
      </c>
      <c r="D52" s="47">
        <v>87.456819999999993</v>
      </c>
      <c r="E52" s="47">
        <v>132.357876</v>
      </c>
      <c r="F52" s="47">
        <v>136.36866599999999</v>
      </c>
      <c r="G52" s="47">
        <v>176.73239100000001</v>
      </c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1:17" outlineLevel="3">
      <c r="A53" s="163" t="s">
        <v>131</v>
      </c>
      <c r="B53" s="47">
        <v>137.87248958478</v>
      </c>
      <c r="C53" s="47">
        <v>135.05662434153999</v>
      </c>
      <c r="D53" s="47">
        <v>116.13319515038</v>
      </c>
      <c r="E53" s="47">
        <v>149.66078664104</v>
      </c>
      <c r="F53" s="47">
        <v>167.90406736776001</v>
      </c>
      <c r="G53" s="47">
        <v>208.26004219764999</v>
      </c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1:17" outlineLevel="3">
      <c r="A54" s="163" t="s">
        <v>146</v>
      </c>
      <c r="B54" s="47">
        <v>137.94721835202</v>
      </c>
      <c r="C54" s="47">
        <v>95.545237728559997</v>
      </c>
      <c r="D54" s="47">
        <v>57.493439262499997</v>
      </c>
      <c r="E54" s="47">
        <v>119.56959310429001</v>
      </c>
      <c r="F54" s="47">
        <v>119.00280760606</v>
      </c>
      <c r="G54" s="47">
        <v>156.49410008688</v>
      </c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1:17" outlineLevel="3">
      <c r="A55" s="163" t="s">
        <v>141</v>
      </c>
      <c r="B55" s="47">
        <v>0.16730057006999999</v>
      </c>
      <c r="C55" s="47">
        <v>0.39788810252000001</v>
      </c>
      <c r="D55" s="47">
        <v>0.54160285082000004</v>
      </c>
      <c r="E55" s="47">
        <v>1.0454113763399999</v>
      </c>
      <c r="F55" s="47">
        <v>1.5875877036599999</v>
      </c>
      <c r="G55" s="47">
        <v>1.77677430794</v>
      </c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1:17" outlineLevel="2">
      <c r="A56" s="28" t="s">
        <v>44</v>
      </c>
      <c r="B56" s="113">
        <f t="shared" ref="B56:G56" si="7">SUM(B$57:B$64)</f>
        <v>49.296237410669995</v>
      </c>
      <c r="C56" s="113">
        <f t="shared" si="7"/>
        <v>47.931220623000002</v>
      </c>
      <c r="D56" s="113">
        <f t="shared" si="7"/>
        <v>38.587261669610001</v>
      </c>
      <c r="E56" s="113">
        <f t="shared" si="7"/>
        <v>43.896592746549999</v>
      </c>
      <c r="F56" s="113">
        <f t="shared" si="7"/>
        <v>40.750160885679996</v>
      </c>
      <c r="G56" s="113">
        <f t="shared" si="7"/>
        <v>59.307170586449999</v>
      </c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1:17" outlineLevel="3">
      <c r="A57" s="163" t="s">
        <v>22</v>
      </c>
      <c r="B57" s="47">
        <v>0</v>
      </c>
      <c r="C57" s="47">
        <v>0</v>
      </c>
      <c r="D57" s="47">
        <v>0</v>
      </c>
      <c r="E57" s="47">
        <v>0</v>
      </c>
      <c r="F57" s="47">
        <v>0.55899540264000003</v>
      </c>
      <c r="G57" s="47">
        <v>0.77658469070000002</v>
      </c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1:17" outlineLevel="3">
      <c r="A58" s="163" t="s">
        <v>26</v>
      </c>
      <c r="B58" s="47">
        <v>8.9030299999999993</v>
      </c>
      <c r="C58" s="47">
        <v>8.1307875999999997</v>
      </c>
      <c r="D58" s="47">
        <v>3.6202200000000002</v>
      </c>
      <c r="E58" s="47">
        <v>0</v>
      </c>
      <c r="F58" s="47">
        <v>0</v>
      </c>
      <c r="G58" s="47">
        <v>0</v>
      </c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1:17" outlineLevel="3">
      <c r="A59" s="163" t="s">
        <v>49</v>
      </c>
      <c r="B59" s="47">
        <v>7.4875390536599999</v>
      </c>
      <c r="C59" s="47">
        <v>7.1863010601399999</v>
      </c>
      <c r="D59" s="47">
        <v>6.4320433100400001</v>
      </c>
      <c r="E59" s="47">
        <v>8.9906458514699992</v>
      </c>
      <c r="F59" s="47">
        <v>7.8206807494600001</v>
      </c>
      <c r="G59" s="47">
        <v>12.897645051710001</v>
      </c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1:17" outlineLevel="3">
      <c r="A60" s="163" t="s">
        <v>108</v>
      </c>
      <c r="B60" s="47">
        <v>0</v>
      </c>
      <c r="C60" s="47">
        <v>0</v>
      </c>
      <c r="D60" s="47">
        <v>0.15374539101000001</v>
      </c>
      <c r="E60" s="47">
        <v>0.40721180357999998</v>
      </c>
      <c r="F60" s="47">
        <v>1.1414699260300001</v>
      </c>
      <c r="G60" s="47">
        <v>1.22375594053</v>
      </c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1:17" outlineLevel="3">
      <c r="A61" s="163" t="s">
        <v>119</v>
      </c>
      <c r="B61" s="47">
        <v>17.004691528479999</v>
      </c>
      <c r="C61" s="47">
        <v>16.775096997630001</v>
      </c>
      <c r="D61" s="47">
        <v>14.350423071130001</v>
      </c>
      <c r="E61" s="47">
        <v>17.13033209916</v>
      </c>
      <c r="F61" s="47">
        <v>16.526657320249999</v>
      </c>
      <c r="G61" s="47">
        <v>17.724252598709999</v>
      </c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1:17" outlineLevel="3">
      <c r="A62" s="163" t="s">
        <v>136</v>
      </c>
      <c r="B62" s="47">
        <v>0.17323603973999999</v>
      </c>
      <c r="C62" s="47">
        <v>0.13144382978999999</v>
      </c>
      <c r="D62" s="47">
        <v>7.8694291629999996E-2</v>
      </c>
      <c r="E62" s="47">
        <v>5.364996859E-2</v>
      </c>
      <c r="F62" s="47">
        <v>1.2890436159999999E-2</v>
      </c>
      <c r="G62" s="47">
        <v>1.382453464E-2</v>
      </c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1:17" outlineLevel="3">
      <c r="A63" s="163" t="s">
        <v>216</v>
      </c>
      <c r="B63" s="47">
        <v>0</v>
      </c>
      <c r="C63" s="47">
        <v>0</v>
      </c>
      <c r="D63" s="47">
        <v>0.58780514750000001</v>
      </c>
      <c r="E63" s="47">
        <v>0.78617442469999999</v>
      </c>
      <c r="F63" s="47">
        <v>1.08277249519</v>
      </c>
      <c r="G63" s="47">
        <v>10.60240226849</v>
      </c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1:17" outlineLevel="3">
      <c r="A64" s="163" t="s">
        <v>23</v>
      </c>
      <c r="B64" s="47">
        <v>15.727740788789999</v>
      </c>
      <c r="C64" s="47">
        <v>15.70759113544</v>
      </c>
      <c r="D64" s="47">
        <v>13.3643304583</v>
      </c>
      <c r="E64" s="47">
        <v>16.52857859905</v>
      </c>
      <c r="F64" s="47">
        <v>13.60669455595</v>
      </c>
      <c r="G64" s="47">
        <v>16.068705501669999</v>
      </c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1:17" outlineLevel="2">
      <c r="A65" s="28" t="s">
        <v>218</v>
      </c>
      <c r="B65" s="113">
        <f t="shared" ref="B65:G65" si="8">SUM(B$66:B$69)</f>
        <v>1.71259423E-3</v>
      </c>
      <c r="C65" s="113">
        <f t="shared" si="8"/>
        <v>11.079828836580001</v>
      </c>
      <c r="D65" s="113">
        <f t="shared" si="8"/>
        <v>33.342212997930005</v>
      </c>
      <c r="E65" s="113">
        <f t="shared" si="8"/>
        <v>61.086282690360008</v>
      </c>
      <c r="F65" s="113">
        <f t="shared" si="8"/>
        <v>50.739152857089998</v>
      </c>
      <c r="G65" s="113">
        <f t="shared" si="8"/>
        <v>50.309784683190003</v>
      </c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1:17" outlineLevel="3">
      <c r="A66" s="163" t="s">
        <v>61</v>
      </c>
      <c r="B66" s="47">
        <v>0</v>
      </c>
      <c r="C66" s="47">
        <v>0</v>
      </c>
      <c r="D66" s="47">
        <v>6.6055000000000001</v>
      </c>
      <c r="E66" s="47">
        <v>17.369800000000001</v>
      </c>
      <c r="F66" s="47">
        <v>20.099689999999999</v>
      </c>
      <c r="G66" s="47">
        <v>20.477015000000002</v>
      </c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1:17" outlineLevel="3">
      <c r="A67" s="163" t="s">
        <v>77</v>
      </c>
      <c r="B67" s="47">
        <v>1.71259423E-3</v>
      </c>
      <c r="C67" s="47">
        <v>1.6215184999999999E-3</v>
      </c>
      <c r="D67" s="47">
        <v>1.3509357200000001E-3</v>
      </c>
      <c r="E67" s="47">
        <v>1.77620796E-3</v>
      </c>
      <c r="F67" s="47">
        <v>1.5810478E-3</v>
      </c>
      <c r="G67" s="47">
        <v>1.6107283E-3</v>
      </c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1:17" outlineLevel="3">
      <c r="A68" s="163" t="s">
        <v>172</v>
      </c>
      <c r="B68" s="47">
        <v>0</v>
      </c>
      <c r="C68" s="47">
        <v>0</v>
      </c>
      <c r="D68" s="47">
        <v>4.3171068115700004</v>
      </c>
      <c r="E68" s="47">
        <v>6.5858728443199999</v>
      </c>
      <c r="F68" s="47">
        <v>8.11366189644</v>
      </c>
      <c r="G68" s="47">
        <v>7.8296872900299999</v>
      </c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1:17" outlineLevel="3">
      <c r="A69" s="163" t="s">
        <v>47</v>
      </c>
      <c r="B69" s="47">
        <v>0</v>
      </c>
      <c r="C69" s="47">
        <v>11.07820731808</v>
      </c>
      <c r="D69" s="47">
        <v>22.418255250640001</v>
      </c>
      <c r="E69" s="47">
        <v>37.128833638080003</v>
      </c>
      <c r="F69" s="47">
        <v>22.52421991285</v>
      </c>
      <c r="G69" s="47">
        <v>22.001471664859999</v>
      </c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1:17" outlineLevel="2">
      <c r="A70" s="28" t="s">
        <v>52</v>
      </c>
      <c r="B70" s="113">
        <f t="shared" ref="B70:G70" si="9">SUM(B$71:B$79)</f>
        <v>574.45951549287997</v>
      </c>
      <c r="C70" s="113">
        <f t="shared" si="9"/>
        <v>622.07978618407003</v>
      </c>
      <c r="D70" s="113">
        <f t="shared" si="9"/>
        <v>527.52570759700006</v>
      </c>
      <c r="E70" s="113">
        <f t="shared" si="9"/>
        <v>660.21868208960007</v>
      </c>
      <c r="F70" s="113">
        <f t="shared" si="9"/>
        <v>625.00446546599994</v>
      </c>
      <c r="G70" s="113">
        <f t="shared" si="9"/>
        <v>663.60467958699996</v>
      </c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1:17" outlineLevel="3">
      <c r="A71" s="163" t="s">
        <v>116</v>
      </c>
      <c r="B71" s="47">
        <v>84.201668999999995</v>
      </c>
      <c r="C71" s="47">
        <v>83.064791999999997</v>
      </c>
      <c r="D71" s="47">
        <v>71.058599999999998</v>
      </c>
      <c r="E71" s="47">
        <v>84.823800000000006</v>
      </c>
      <c r="F71" s="47">
        <v>81.834599999999995</v>
      </c>
      <c r="G71" s="47">
        <v>87.764700000000005</v>
      </c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1:17" outlineLevel="3">
      <c r="A72" s="163" t="s">
        <v>164</v>
      </c>
      <c r="B72" s="47">
        <v>28.067222999999998</v>
      </c>
      <c r="C72" s="47">
        <v>27.688264</v>
      </c>
      <c r="D72" s="47">
        <v>0</v>
      </c>
      <c r="E72" s="47">
        <v>0</v>
      </c>
      <c r="F72" s="47">
        <v>0</v>
      </c>
      <c r="G72" s="47">
        <v>0</v>
      </c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1:17" outlineLevel="3">
      <c r="A73" s="163" t="s">
        <v>202</v>
      </c>
      <c r="B73" s="47">
        <v>349.92173149287999</v>
      </c>
      <c r="C73" s="47">
        <v>345.19714618406999</v>
      </c>
      <c r="D73" s="47">
        <v>279.63773759700001</v>
      </c>
      <c r="E73" s="47">
        <v>244.17311208960001</v>
      </c>
      <c r="F73" s="47">
        <v>208.99547546599999</v>
      </c>
      <c r="G73" s="47">
        <v>221.18547458699999</v>
      </c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1:17" outlineLevel="3">
      <c r="A74" s="163" t="s">
        <v>174</v>
      </c>
      <c r="B74" s="47">
        <v>28.067222999999998</v>
      </c>
      <c r="C74" s="47">
        <v>27.688264</v>
      </c>
      <c r="D74" s="47">
        <v>23.686199999999999</v>
      </c>
      <c r="E74" s="47">
        <v>28.2746</v>
      </c>
      <c r="F74" s="47">
        <v>0</v>
      </c>
      <c r="G74" s="47">
        <v>0</v>
      </c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1:17" outlineLevel="3">
      <c r="A75" s="163" t="s">
        <v>220</v>
      </c>
      <c r="B75" s="47">
        <v>84.201668999999995</v>
      </c>
      <c r="C75" s="47">
        <v>83.064791999999997</v>
      </c>
      <c r="D75" s="47">
        <v>71.058599999999998</v>
      </c>
      <c r="E75" s="47">
        <v>84.823800000000006</v>
      </c>
      <c r="F75" s="47">
        <v>81.834599999999995</v>
      </c>
      <c r="G75" s="47">
        <v>87.764700000000005</v>
      </c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1:17" outlineLevel="3">
      <c r="A76" s="163" t="s">
        <v>21</v>
      </c>
      <c r="B76" s="47">
        <v>0</v>
      </c>
      <c r="C76" s="47">
        <v>55.376528</v>
      </c>
      <c r="D76" s="47">
        <v>55.662570000000002</v>
      </c>
      <c r="E76" s="47">
        <v>66.445310000000006</v>
      </c>
      <c r="F76" s="47">
        <v>64.103769999999997</v>
      </c>
      <c r="G76" s="47">
        <v>68.749015</v>
      </c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1:17" outlineLevel="3">
      <c r="A77" s="163" t="s">
        <v>58</v>
      </c>
      <c r="B77" s="47">
        <v>0</v>
      </c>
      <c r="C77" s="47">
        <v>0</v>
      </c>
      <c r="D77" s="47">
        <v>26.422000000000001</v>
      </c>
      <c r="E77" s="47">
        <v>34.739600000000003</v>
      </c>
      <c r="F77" s="47">
        <v>30.922599999999999</v>
      </c>
      <c r="G77" s="47">
        <v>31.5031</v>
      </c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1:17" outlineLevel="3">
      <c r="A78" s="163" t="s">
        <v>183</v>
      </c>
      <c r="B78" s="47">
        <v>0</v>
      </c>
      <c r="C78" s="47">
        <v>0</v>
      </c>
      <c r="D78" s="47">
        <v>0</v>
      </c>
      <c r="E78" s="47">
        <v>116.93846000000001</v>
      </c>
      <c r="F78" s="47">
        <v>109.57657</v>
      </c>
      <c r="G78" s="47">
        <v>115.441615</v>
      </c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1:17" outlineLevel="3">
      <c r="A79" s="163" t="s">
        <v>3</v>
      </c>
      <c r="B79" s="47">
        <v>0</v>
      </c>
      <c r="C79" s="47">
        <v>0</v>
      </c>
      <c r="D79" s="47">
        <v>0</v>
      </c>
      <c r="E79" s="47">
        <v>0</v>
      </c>
      <c r="F79" s="47">
        <v>47.736849999999997</v>
      </c>
      <c r="G79" s="47">
        <v>51.196075</v>
      </c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1:17" outlineLevel="2">
      <c r="A80" s="28" t="s">
        <v>176</v>
      </c>
      <c r="B80" s="113">
        <f t="shared" ref="B80:G80" si="10">SUM(B$81:B$81)</f>
        <v>49.084993404000002</v>
      </c>
      <c r="C80" s="113">
        <f t="shared" si="10"/>
        <v>47.288565712</v>
      </c>
      <c r="D80" s="113">
        <f t="shared" si="10"/>
        <v>40.221789200000003</v>
      </c>
      <c r="E80" s="113">
        <f t="shared" si="10"/>
        <v>50.007862420000002</v>
      </c>
      <c r="F80" s="113">
        <f t="shared" si="10"/>
        <v>120.49942593211</v>
      </c>
      <c r="G80" s="113">
        <f t="shared" si="10"/>
        <v>124.62447267562</v>
      </c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1:17" outlineLevel="3">
      <c r="A81" s="163" t="s">
        <v>146</v>
      </c>
      <c r="B81" s="47">
        <v>49.084993404000002</v>
      </c>
      <c r="C81" s="47">
        <v>47.288565712</v>
      </c>
      <c r="D81" s="47">
        <v>40.221789200000003</v>
      </c>
      <c r="E81" s="47">
        <v>50.007862420000002</v>
      </c>
      <c r="F81" s="47">
        <v>120.49942593211</v>
      </c>
      <c r="G81" s="47">
        <v>124.62447267562</v>
      </c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1:17" ht="15">
      <c r="A82" s="61" t="s">
        <v>12</v>
      </c>
      <c r="B82" s="95">
        <f t="shared" ref="B82:G82" si="11">B$83+B$102</f>
        <v>307.98075708291003</v>
      </c>
      <c r="C82" s="95">
        <f t="shared" si="11"/>
        <v>308.13047207878003</v>
      </c>
      <c r="D82" s="95">
        <f t="shared" si="11"/>
        <v>236.92676847590002</v>
      </c>
      <c r="E82" s="95">
        <f t="shared" si="11"/>
        <v>292.65022357580006</v>
      </c>
      <c r="F82" s="95">
        <f t="shared" si="11"/>
        <v>309.33840958982</v>
      </c>
      <c r="G82" s="95">
        <f t="shared" si="11"/>
        <v>321.65174107294001</v>
      </c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1:17" ht="15" outlineLevel="1">
      <c r="A83" s="222" t="s">
        <v>48</v>
      </c>
      <c r="B83" s="16">
        <f t="shared" ref="B83:G83" si="12">B$84+B$92+B$100</f>
        <v>13.279554505250001</v>
      </c>
      <c r="C83" s="16">
        <f t="shared" si="12"/>
        <v>10.320351852600002</v>
      </c>
      <c r="D83" s="16">
        <f t="shared" si="12"/>
        <v>9.3528146002600003</v>
      </c>
      <c r="E83" s="16">
        <f t="shared" si="12"/>
        <v>32.237360679409996</v>
      </c>
      <c r="F83" s="16">
        <f t="shared" si="12"/>
        <v>49.038826501249993</v>
      </c>
      <c r="G83" s="16">
        <f t="shared" si="12"/>
        <v>70.777665079550005</v>
      </c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1:17" outlineLevel="2">
      <c r="A84" s="28" t="s">
        <v>194</v>
      </c>
      <c r="B84" s="113">
        <f t="shared" ref="B84:G84" si="13">SUM(B$85:B$91)</f>
        <v>8.9500115999999998</v>
      </c>
      <c r="C84" s="113">
        <f t="shared" si="13"/>
        <v>6.0000115999999997</v>
      </c>
      <c r="D84" s="113">
        <f t="shared" si="13"/>
        <v>4.1880116000000003</v>
      </c>
      <c r="E84" s="113">
        <f t="shared" si="13"/>
        <v>24.3868166</v>
      </c>
      <c r="F84" s="113">
        <f t="shared" si="13"/>
        <v>16.928416599999998</v>
      </c>
      <c r="G84" s="113">
        <f t="shared" si="13"/>
        <v>16.928416599999998</v>
      </c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1:17" outlineLevel="3">
      <c r="A85" s="163" t="s">
        <v>107</v>
      </c>
      <c r="B85" s="47">
        <v>1.1600000000000001E-5</v>
      </c>
      <c r="C85" s="47">
        <v>1.1600000000000001E-5</v>
      </c>
      <c r="D85" s="47">
        <v>1.1600000000000001E-5</v>
      </c>
      <c r="E85" s="47">
        <v>1.1600000000000001E-5</v>
      </c>
      <c r="F85" s="47">
        <v>1.1600000000000001E-5</v>
      </c>
      <c r="G85" s="47">
        <v>1.1600000000000001E-5</v>
      </c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1:17" outlineLevel="3">
      <c r="A86" s="163" t="s">
        <v>72</v>
      </c>
      <c r="B86" s="47">
        <v>1</v>
      </c>
      <c r="C86" s="47">
        <v>1</v>
      </c>
      <c r="D86" s="47">
        <v>2.1880000000000002</v>
      </c>
      <c r="E86" s="47">
        <v>3.4750000000000001</v>
      </c>
      <c r="F86" s="47">
        <v>3.4750000000000001</v>
      </c>
      <c r="G86" s="47">
        <v>3.4750000000000001</v>
      </c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1:17" outlineLevel="3">
      <c r="A87" s="163" t="s">
        <v>103</v>
      </c>
      <c r="B87" s="47">
        <v>2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1:17" outlineLevel="3">
      <c r="A88" s="163" t="s">
        <v>1</v>
      </c>
      <c r="B88" s="47">
        <v>3</v>
      </c>
      <c r="C88" s="47">
        <v>3</v>
      </c>
      <c r="D88" s="47">
        <v>2</v>
      </c>
      <c r="E88" s="47">
        <v>1.6763999999999999</v>
      </c>
      <c r="F88" s="47">
        <v>0</v>
      </c>
      <c r="G88" s="47">
        <v>0</v>
      </c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1:17" outlineLevel="3">
      <c r="A89" s="163" t="s">
        <v>188</v>
      </c>
      <c r="B89" s="47">
        <v>0</v>
      </c>
      <c r="C89" s="47">
        <v>0</v>
      </c>
      <c r="D89" s="47">
        <v>0</v>
      </c>
      <c r="E89" s="47">
        <v>14.363</v>
      </c>
      <c r="F89" s="47">
        <v>8.5809999999999995</v>
      </c>
      <c r="G89" s="47">
        <v>8.5809999999999995</v>
      </c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1:17" outlineLevel="3">
      <c r="A90" s="163" t="s">
        <v>101</v>
      </c>
      <c r="B90" s="47">
        <v>0</v>
      </c>
      <c r="C90" s="47">
        <v>0</v>
      </c>
      <c r="D90" s="47">
        <v>0</v>
      </c>
      <c r="E90" s="47">
        <v>2.8724050000000001</v>
      </c>
      <c r="F90" s="47">
        <v>2.8724050000000001</v>
      </c>
      <c r="G90" s="47">
        <v>2.8724050000000001</v>
      </c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1:17" outlineLevel="3">
      <c r="A91" s="163" t="s">
        <v>0</v>
      </c>
      <c r="B91" s="47">
        <v>2.95</v>
      </c>
      <c r="C91" s="47">
        <v>2</v>
      </c>
      <c r="D91" s="47">
        <v>0</v>
      </c>
      <c r="E91" s="47">
        <v>2</v>
      </c>
      <c r="F91" s="47">
        <v>2</v>
      </c>
      <c r="G91" s="47">
        <v>2</v>
      </c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1:17" outlineLevel="2">
      <c r="A92" s="28" t="s">
        <v>114</v>
      </c>
      <c r="B92" s="113">
        <f t="shared" ref="B92:G92" si="14">SUM(B$93:B$99)</f>
        <v>4.3285882552499997</v>
      </c>
      <c r="C92" s="113">
        <f t="shared" si="14"/>
        <v>4.3193856026000006</v>
      </c>
      <c r="D92" s="113">
        <f t="shared" si="14"/>
        <v>5.1638483502600003</v>
      </c>
      <c r="E92" s="113">
        <f t="shared" si="14"/>
        <v>7.8495894294099999</v>
      </c>
      <c r="F92" s="113">
        <f t="shared" si="14"/>
        <v>32.109455251249997</v>
      </c>
      <c r="G92" s="113">
        <f t="shared" si="14"/>
        <v>53.848293829550002</v>
      </c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1:17" outlineLevel="3">
      <c r="A93" s="163" t="s">
        <v>139</v>
      </c>
      <c r="B93" s="47">
        <v>8.9442430010000004E-2</v>
      </c>
      <c r="C93" s="47">
        <v>7.410936102E-2</v>
      </c>
      <c r="D93" s="47">
        <v>5.8776299900000002E-2</v>
      </c>
      <c r="E93" s="47">
        <v>1.0434432387999999</v>
      </c>
      <c r="F93" s="47">
        <v>4.3504301776699998</v>
      </c>
      <c r="G93" s="47">
        <v>4.2020153117700003</v>
      </c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1:17" outlineLevel="3">
      <c r="A94" s="163" t="s">
        <v>124</v>
      </c>
      <c r="B94" s="47">
        <v>0</v>
      </c>
      <c r="C94" s="47">
        <v>0</v>
      </c>
      <c r="D94" s="47">
        <v>0</v>
      </c>
      <c r="E94" s="47">
        <v>0</v>
      </c>
      <c r="F94" s="47">
        <v>0.3546166</v>
      </c>
      <c r="G94" s="47">
        <v>0.38031369999999998</v>
      </c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1:17" outlineLevel="3">
      <c r="A95" s="163" t="s">
        <v>196</v>
      </c>
      <c r="B95" s="47">
        <v>0</v>
      </c>
      <c r="C95" s="47">
        <v>0</v>
      </c>
      <c r="D95" s="47">
        <v>0</v>
      </c>
      <c r="E95" s="47">
        <v>0</v>
      </c>
      <c r="F95" s="47">
        <v>0.27278200000000002</v>
      </c>
      <c r="G95" s="47">
        <v>0.292549</v>
      </c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1:17" outlineLevel="3">
      <c r="A96" s="163" t="s">
        <v>181</v>
      </c>
      <c r="B96" s="47">
        <v>0</v>
      </c>
      <c r="C96" s="47">
        <v>0</v>
      </c>
      <c r="D96" s="47">
        <v>0</v>
      </c>
      <c r="E96" s="47">
        <v>0</v>
      </c>
      <c r="F96" s="47">
        <v>0.38189479999999998</v>
      </c>
      <c r="G96" s="47">
        <v>0.4095686</v>
      </c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1:17" outlineLevel="3">
      <c r="A97" s="163" t="s">
        <v>60</v>
      </c>
      <c r="B97" s="47">
        <v>0.34146937824000001</v>
      </c>
      <c r="C97" s="47">
        <v>0.96711474375999995</v>
      </c>
      <c r="D97" s="47">
        <v>1.75162567326</v>
      </c>
      <c r="E97" s="47">
        <v>1.9796968365100001</v>
      </c>
      <c r="F97" s="47">
        <v>10.60962944519</v>
      </c>
      <c r="G97" s="47">
        <v>10.929628651710001</v>
      </c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1:17" outlineLevel="3">
      <c r="A98" s="163" t="s">
        <v>178</v>
      </c>
      <c r="B98" s="47">
        <v>3.8976764469999998</v>
      </c>
      <c r="C98" s="47">
        <v>3.2781614978200002</v>
      </c>
      <c r="D98" s="47">
        <v>3.3534463771</v>
      </c>
      <c r="E98" s="47">
        <v>4.8264493541000002</v>
      </c>
      <c r="F98" s="47">
        <v>12.514342159670001</v>
      </c>
      <c r="G98" s="47">
        <v>12.16639837088</v>
      </c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1:17" outlineLevel="3">
      <c r="A99" s="163" t="s">
        <v>207</v>
      </c>
      <c r="B99" s="47">
        <v>0</v>
      </c>
      <c r="C99" s="47">
        <v>0</v>
      </c>
      <c r="D99" s="47">
        <v>0</v>
      </c>
      <c r="E99" s="47">
        <v>0</v>
      </c>
      <c r="F99" s="47">
        <v>3.62576006872</v>
      </c>
      <c r="G99" s="47">
        <v>25.467820195190001</v>
      </c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1:17" outlineLevel="2">
      <c r="A100" s="28" t="s">
        <v>137</v>
      </c>
      <c r="B100" s="113">
        <f t="shared" ref="B100:G100" si="15">SUM(B$101:B$101)</f>
        <v>9.5465000000000003E-4</v>
      </c>
      <c r="C100" s="113">
        <f t="shared" si="15"/>
        <v>9.5465000000000003E-4</v>
      </c>
      <c r="D100" s="113">
        <f t="shared" si="15"/>
        <v>9.5465000000000003E-4</v>
      </c>
      <c r="E100" s="113">
        <f t="shared" si="15"/>
        <v>9.5465000000000003E-4</v>
      </c>
      <c r="F100" s="113">
        <f t="shared" si="15"/>
        <v>9.5465000000000003E-4</v>
      </c>
      <c r="G100" s="113">
        <f t="shared" si="15"/>
        <v>9.5465000000000003E-4</v>
      </c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1:17" outlineLevel="3">
      <c r="A101" s="163" t="s">
        <v>66</v>
      </c>
      <c r="B101" s="47">
        <v>9.5465000000000003E-4</v>
      </c>
      <c r="C101" s="47">
        <v>9.5465000000000003E-4</v>
      </c>
      <c r="D101" s="47">
        <v>9.5465000000000003E-4</v>
      </c>
      <c r="E101" s="47">
        <v>9.5465000000000003E-4</v>
      </c>
      <c r="F101" s="47">
        <v>9.5465000000000003E-4</v>
      </c>
      <c r="G101" s="47">
        <v>9.5465000000000003E-4</v>
      </c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1:17" ht="15" outlineLevel="1">
      <c r="A102" s="222" t="s">
        <v>59</v>
      </c>
      <c r="B102" s="16">
        <f t="shared" ref="B102:G102" si="16">B$103+B$109+B$111+B$119+B$122</f>
        <v>294.70120257766001</v>
      </c>
      <c r="C102" s="16">
        <f t="shared" si="16"/>
        <v>297.81012022618</v>
      </c>
      <c r="D102" s="16">
        <f t="shared" si="16"/>
        <v>227.57395387564003</v>
      </c>
      <c r="E102" s="16">
        <f t="shared" si="16"/>
        <v>260.41286289639004</v>
      </c>
      <c r="F102" s="16">
        <f t="shared" si="16"/>
        <v>260.29958308856999</v>
      </c>
      <c r="G102" s="16">
        <f t="shared" si="16"/>
        <v>250.87407599338999</v>
      </c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1:17" outlineLevel="2">
      <c r="A103" s="28" t="s">
        <v>173</v>
      </c>
      <c r="B103" s="113">
        <f t="shared" ref="B103:G103" si="17">SUM(B$104:B$108)</f>
        <v>229.71372478395</v>
      </c>
      <c r="C103" s="113">
        <f t="shared" si="17"/>
        <v>236.99304515757001</v>
      </c>
      <c r="D103" s="113">
        <f t="shared" si="17"/>
        <v>190.85308737639002</v>
      </c>
      <c r="E103" s="113">
        <f t="shared" si="17"/>
        <v>221.66375747764999</v>
      </c>
      <c r="F103" s="113">
        <f t="shared" si="17"/>
        <v>186.07742670998999</v>
      </c>
      <c r="G103" s="113">
        <f t="shared" si="17"/>
        <v>172.97722001021</v>
      </c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1:17" outlineLevel="3">
      <c r="A104" s="163" t="s">
        <v>62</v>
      </c>
      <c r="B104" s="47">
        <v>1.7725860336399999</v>
      </c>
      <c r="C104" s="47">
        <v>3.1714137999999998</v>
      </c>
      <c r="D104" s="47">
        <v>2.6421999999999999</v>
      </c>
      <c r="E104" s="47">
        <v>6.9479199999999999</v>
      </c>
      <c r="F104" s="47">
        <v>9.2767800000000005</v>
      </c>
      <c r="G104" s="47">
        <v>9.4509299999999996</v>
      </c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1:17" outlineLevel="3">
      <c r="A105" s="163" t="s">
        <v>51</v>
      </c>
      <c r="B105" s="47">
        <v>11.454118493439999</v>
      </c>
      <c r="C105" s="47">
        <v>5.7115437652300001</v>
      </c>
      <c r="D105" s="47">
        <v>7.9946693819899997</v>
      </c>
      <c r="E105" s="47">
        <v>10.432493553680001</v>
      </c>
      <c r="F105" s="47">
        <v>9.2781416098600005</v>
      </c>
      <c r="G105" s="47">
        <v>9.2412813699100003</v>
      </c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1:17" outlineLevel="3">
      <c r="A106" s="163" t="s">
        <v>93</v>
      </c>
      <c r="B106" s="47">
        <v>1.17233984</v>
      </c>
      <c r="C106" s="47">
        <v>1.553992762</v>
      </c>
      <c r="D106" s="47">
        <v>1.4470008299999999</v>
      </c>
      <c r="E106" s="47">
        <v>1.9025141940000001</v>
      </c>
      <c r="F106" s="47">
        <v>1.685745539</v>
      </c>
      <c r="G106" s="47">
        <v>1.689826284</v>
      </c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1:17" outlineLevel="3">
      <c r="A107" s="163" t="s">
        <v>131</v>
      </c>
      <c r="B107" s="47">
        <v>12.620988166689999</v>
      </c>
      <c r="C107" s="47">
        <v>12.655384744099999</v>
      </c>
      <c r="D107" s="47">
        <v>10.8254236629</v>
      </c>
      <c r="E107" s="47">
        <v>12.66957612263</v>
      </c>
      <c r="F107" s="47">
        <v>12.77248679523</v>
      </c>
      <c r="G107" s="47">
        <v>13.255134248279999</v>
      </c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1:17" outlineLevel="3">
      <c r="A108" s="163" t="s">
        <v>146</v>
      </c>
      <c r="B108" s="47">
        <v>202.69369225017999</v>
      </c>
      <c r="C108" s="47">
        <v>213.90071008624</v>
      </c>
      <c r="D108" s="47">
        <v>167.94379350150001</v>
      </c>
      <c r="E108" s="47">
        <v>189.71125360734001</v>
      </c>
      <c r="F108" s="47">
        <v>153.0642727659</v>
      </c>
      <c r="G108" s="47">
        <v>139.34004810802</v>
      </c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1:17" outlineLevel="2">
      <c r="A109" s="28" t="s">
        <v>44</v>
      </c>
      <c r="B109" s="113">
        <f t="shared" ref="B109:G109" si="18">SUM(B$110:B$110)</f>
        <v>2.7359326455700002</v>
      </c>
      <c r="C109" s="113">
        <f t="shared" si="18"/>
        <v>1.3494962667799999</v>
      </c>
      <c r="D109" s="113">
        <f t="shared" si="18"/>
        <v>0</v>
      </c>
      <c r="E109" s="113">
        <f t="shared" si="18"/>
        <v>0</v>
      </c>
      <c r="F109" s="113">
        <f t="shared" si="18"/>
        <v>0</v>
      </c>
      <c r="G109" s="113">
        <f t="shared" si="18"/>
        <v>0</v>
      </c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1:17" outlineLevel="3">
      <c r="A110" s="163" t="s">
        <v>26</v>
      </c>
      <c r="B110" s="47">
        <v>2.7359326455700002</v>
      </c>
      <c r="C110" s="47">
        <v>1.3494962667799999</v>
      </c>
      <c r="D110" s="47">
        <v>0</v>
      </c>
      <c r="E110" s="47">
        <v>0</v>
      </c>
      <c r="F110" s="47">
        <v>0</v>
      </c>
      <c r="G110" s="47">
        <v>0</v>
      </c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1:17" outlineLevel="2">
      <c r="A111" s="28" t="s">
        <v>218</v>
      </c>
      <c r="B111" s="113">
        <f t="shared" ref="B111:G111" si="19">SUM(B$112:B$118)</f>
        <v>58.996130575340004</v>
      </c>
      <c r="C111" s="113">
        <f t="shared" si="19"/>
        <v>56.331306893259999</v>
      </c>
      <c r="D111" s="113">
        <f t="shared" si="19"/>
        <v>34.05327729071</v>
      </c>
      <c r="E111" s="113">
        <f t="shared" si="19"/>
        <v>35.432484333830004</v>
      </c>
      <c r="F111" s="113">
        <f t="shared" si="19"/>
        <v>29.513522327330001</v>
      </c>
      <c r="G111" s="113">
        <f t="shared" si="19"/>
        <v>30.067311319599998</v>
      </c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1:17" outlineLevel="3">
      <c r="A112" s="163" t="s">
        <v>152</v>
      </c>
      <c r="B112" s="47">
        <v>0</v>
      </c>
      <c r="C112" s="47">
        <v>2.21274739397</v>
      </c>
      <c r="D112" s="47">
        <v>3.43046205458</v>
      </c>
      <c r="E112" s="47">
        <v>4.9365827108299998</v>
      </c>
      <c r="F112" s="47">
        <v>4.4761919675000001</v>
      </c>
      <c r="G112" s="47">
        <v>5.6007436130999997</v>
      </c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1:17" outlineLevel="3">
      <c r="A113" s="163" t="s">
        <v>211</v>
      </c>
      <c r="B113" s="47">
        <v>10.58962562764</v>
      </c>
      <c r="C113" s="47">
        <v>12.53187946503</v>
      </c>
      <c r="D113" s="47">
        <v>0</v>
      </c>
      <c r="E113" s="47">
        <v>0</v>
      </c>
      <c r="F113" s="47">
        <v>0</v>
      </c>
      <c r="G113" s="47">
        <v>0</v>
      </c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1:17" outlineLevel="3">
      <c r="A114" s="163" t="s">
        <v>47</v>
      </c>
      <c r="B114" s="47">
        <v>1.0414123130299999</v>
      </c>
      <c r="C114" s="47">
        <v>0.93949721320000001</v>
      </c>
      <c r="D114" s="47">
        <v>0.71897552226000006</v>
      </c>
      <c r="E114" s="47">
        <v>0.80757162299999996</v>
      </c>
      <c r="F114" s="47">
        <v>0.48695035983000001</v>
      </c>
      <c r="G114" s="47">
        <v>0.33127520649999997</v>
      </c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1:17" outlineLevel="3">
      <c r="A115" s="163" t="s">
        <v>123</v>
      </c>
      <c r="B115" s="47">
        <v>0.85413330630999995</v>
      </c>
      <c r="C115" s="47">
        <v>0.53914034188000004</v>
      </c>
      <c r="D115" s="47">
        <v>0.22458699762000001</v>
      </c>
      <c r="E115" s="47">
        <v>0</v>
      </c>
      <c r="F115" s="47">
        <v>0</v>
      </c>
      <c r="G115" s="47">
        <v>0</v>
      </c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1:17" outlineLevel="3">
      <c r="A116" s="163" t="s">
        <v>149</v>
      </c>
      <c r="B116" s="47">
        <v>1.29782839152</v>
      </c>
      <c r="C116" s="47">
        <v>0.92257295648000004</v>
      </c>
      <c r="D116" s="47">
        <v>0.48319847999999999</v>
      </c>
      <c r="E116" s="47">
        <v>0</v>
      </c>
      <c r="F116" s="47">
        <v>0</v>
      </c>
      <c r="G116" s="47">
        <v>0</v>
      </c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1:17" outlineLevel="3">
      <c r="A117" s="163" t="s">
        <v>118</v>
      </c>
      <c r="B117" s="47">
        <v>42.466577746150001</v>
      </c>
      <c r="C117" s="47">
        <v>37.379156399999999</v>
      </c>
      <c r="D117" s="47">
        <v>28.423439999999999</v>
      </c>
      <c r="E117" s="47">
        <v>29.688330000000001</v>
      </c>
      <c r="F117" s="47">
        <v>24.550380000000001</v>
      </c>
      <c r="G117" s="47">
        <v>24.135292499999998</v>
      </c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1:17" outlineLevel="3">
      <c r="A118" s="163" t="s">
        <v>102</v>
      </c>
      <c r="B118" s="47">
        <v>2.7465531906899998</v>
      </c>
      <c r="C118" s="47">
        <v>1.8063131227</v>
      </c>
      <c r="D118" s="47">
        <v>0.77261423625000003</v>
      </c>
      <c r="E118" s="47">
        <v>0</v>
      </c>
      <c r="F118" s="47">
        <v>0</v>
      </c>
      <c r="G118" s="47">
        <v>0</v>
      </c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1:17" outlineLevel="2">
      <c r="A119" s="28" t="s">
        <v>52</v>
      </c>
      <c r="B119" s="113">
        <f t="shared" ref="B119:G119" si="20">SUM(B$120:B$121)</f>
        <v>0</v>
      </c>
      <c r="C119" s="113">
        <f t="shared" si="20"/>
        <v>0</v>
      </c>
      <c r="D119" s="113">
        <f t="shared" si="20"/>
        <v>0</v>
      </c>
      <c r="E119" s="113">
        <f t="shared" si="20"/>
        <v>0</v>
      </c>
      <c r="F119" s="113">
        <f t="shared" si="20"/>
        <v>41.599254999999999</v>
      </c>
      <c r="G119" s="113">
        <f t="shared" si="20"/>
        <v>44.613722499999994</v>
      </c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1:17" outlineLevel="3">
      <c r="A120" s="163" t="s">
        <v>98</v>
      </c>
      <c r="B120" s="47">
        <v>0</v>
      </c>
      <c r="C120" s="47">
        <v>0</v>
      </c>
      <c r="D120" s="47">
        <v>0</v>
      </c>
      <c r="E120" s="47">
        <v>0</v>
      </c>
      <c r="F120" s="47">
        <v>19.094740000000002</v>
      </c>
      <c r="G120" s="47">
        <v>20.478429999999999</v>
      </c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1:17" outlineLevel="3">
      <c r="A121" s="163" t="s">
        <v>96</v>
      </c>
      <c r="B121" s="47">
        <v>0</v>
      </c>
      <c r="C121" s="47">
        <v>0</v>
      </c>
      <c r="D121" s="47">
        <v>0</v>
      </c>
      <c r="E121" s="47">
        <v>0</v>
      </c>
      <c r="F121" s="47">
        <v>22.504515000000001</v>
      </c>
      <c r="G121" s="47">
        <v>24.135292499999998</v>
      </c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1:17" outlineLevel="2">
      <c r="A122" s="28" t="s">
        <v>176</v>
      </c>
      <c r="B122" s="113">
        <f t="shared" ref="B122:G122" si="21">SUM(B$123:B$123)</f>
        <v>3.2554145727999999</v>
      </c>
      <c r="C122" s="113">
        <f t="shared" si="21"/>
        <v>3.1362719085699999</v>
      </c>
      <c r="D122" s="113">
        <f t="shared" si="21"/>
        <v>2.6675892085399999</v>
      </c>
      <c r="E122" s="113">
        <f t="shared" si="21"/>
        <v>3.31662108491</v>
      </c>
      <c r="F122" s="113">
        <f t="shared" si="21"/>
        <v>3.1093790512499999</v>
      </c>
      <c r="G122" s="113">
        <f t="shared" si="21"/>
        <v>3.2158221635799999</v>
      </c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1:17" outlineLevel="3">
      <c r="A123" s="163" t="s">
        <v>146</v>
      </c>
      <c r="B123" s="47">
        <v>3.2554145727999999</v>
      </c>
      <c r="C123" s="47">
        <v>3.1362719085699999</v>
      </c>
      <c r="D123" s="47">
        <v>2.6675892085399999</v>
      </c>
      <c r="E123" s="47">
        <v>3.31662108491</v>
      </c>
      <c r="F123" s="47">
        <v>3.1093790512499999</v>
      </c>
      <c r="G123" s="47">
        <v>3.2158221635799999</v>
      </c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1:17">
      <c r="B124" s="116"/>
      <c r="C124" s="116"/>
      <c r="D124" s="116"/>
      <c r="E124" s="116"/>
      <c r="F124" s="116"/>
      <c r="G124" s="116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1:17">
      <c r="B125" s="116"/>
      <c r="C125" s="116"/>
      <c r="D125" s="116"/>
      <c r="E125" s="116"/>
      <c r="F125" s="116"/>
      <c r="G125" s="116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1:17">
      <c r="B126" s="116"/>
      <c r="C126" s="116"/>
      <c r="D126" s="116"/>
      <c r="E126" s="116"/>
      <c r="F126" s="116"/>
      <c r="G126" s="116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1:17">
      <c r="B127" s="116"/>
      <c r="C127" s="116"/>
      <c r="D127" s="116"/>
      <c r="E127" s="116"/>
      <c r="F127" s="116"/>
      <c r="G127" s="116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1:17">
      <c r="B128" s="116"/>
      <c r="C128" s="116"/>
      <c r="D128" s="116"/>
      <c r="E128" s="116"/>
      <c r="F128" s="116"/>
      <c r="G128" s="116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6"/>
      <c r="E129" s="116"/>
      <c r="F129" s="116"/>
      <c r="G129" s="116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6"/>
      <c r="E130" s="116"/>
      <c r="F130" s="116"/>
      <c r="G130" s="116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6"/>
      <c r="E131" s="116"/>
      <c r="F131" s="116"/>
      <c r="G131" s="116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6"/>
      <c r="E132" s="116"/>
      <c r="F132" s="116"/>
      <c r="G132" s="116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6"/>
      <c r="E133" s="116"/>
      <c r="F133" s="116"/>
      <c r="G133" s="116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6"/>
      <c r="E134" s="116"/>
      <c r="F134" s="116"/>
      <c r="G134" s="116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6"/>
      <c r="E135" s="116"/>
      <c r="F135" s="116"/>
      <c r="G135" s="116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6"/>
      <c r="E136" s="116"/>
      <c r="F136" s="116"/>
      <c r="G136" s="116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6"/>
      <c r="E137" s="116"/>
      <c r="F137" s="116"/>
      <c r="G137" s="116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6"/>
      <c r="E138" s="116"/>
      <c r="F138" s="116"/>
      <c r="G138" s="116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6"/>
      <c r="E139" s="116"/>
      <c r="F139" s="116"/>
      <c r="G139" s="116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6"/>
      <c r="E140" s="116"/>
      <c r="F140" s="116"/>
      <c r="G140" s="116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6"/>
      <c r="E141" s="116"/>
      <c r="F141" s="116"/>
      <c r="G141" s="116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6"/>
      <c r="E142" s="116"/>
      <c r="F142" s="116"/>
      <c r="G142" s="116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6"/>
      <c r="E143" s="116"/>
      <c r="F143" s="116"/>
      <c r="G143" s="116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6"/>
      <c r="E144" s="116"/>
      <c r="F144" s="116"/>
      <c r="G144" s="116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6"/>
      <c r="E145" s="116"/>
      <c r="F145" s="116"/>
      <c r="G145" s="116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6"/>
      <c r="E146" s="116"/>
      <c r="F146" s="116"/>
      <c r="G146" s="116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6"/>
      <c r="E147" s="116"/>
      <c r="F147" s="116"/>
      <c r="G147" s="116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6"/>
      <c r="E148" s="116"/>
      <c r="F148" s="116"/>
      <c r="G148" s="116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6"/>
      <c r="E149" s="116"/>
      <c r="F149" s="116"/>
      <c r="G149" s="116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6"/>
      <c r="E150" s="116"/>
      <c r="F150" s="116"/>
      <c r="G150" s="116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6"/>
      <c r="E151" s="116"/>
      <c r="F151" s="116"/>
      <c r="G151" s="116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6"/>
      <c r="E152" s="116"/>
      <c r="F152" s="116"/>
      <c r="G152" s="116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6"/>
      <c r="E153" s="116"/>
      <c r="F153" s="116"/>
      <c r="G153" s="116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6"/>
      <c r="E154" s="116"/>
      <c r="F154" s="116"/>
      <c r="G154" s="116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6"/>
      <c r="E155" s="116"/>
      <c r="F155" s="116"/>
      <c r="G155" s="116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6"/>
      <c r="E156" s="116"/>
      <c r="F156" s="116"/>
      <c r="G156" s="116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6"/>
      <c r="E157" s="116"/>
      <c r="F157" s="116"/>
      <c r="G157" s="116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6"/>
      <c r="E158" s="116"/>
      <c r="F158" s="116"/>
      <c r="G158" s="116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6"/>
      <c r="E159" s="116"/>
      <c r="F159" s="116"/>
      <c r="G159" s="116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6"/>
      <c r="E160" s="116"/>
      <c r="F160" s="116"/>
      <c r="G160" s="116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6"/>
      <c r="E161" s="116"/>
      <c r="F161" s="116"/>
      <c r="G161" s="116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6"/>
      <c r="E162" s="116"/>
      <c r="F162" s="116"/>
      <c r="G162" s="116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6"/>
      <c r="E163" s="116"/>
      <c r="F163" s="116"/>
      <c r="G163" s="116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6"/>
      <c r="E164" s="116"/>
      <c r="F164" s="116"/>
      <c r="G164" s="116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6"/>
      <c r="E165" s="116"/>
      <c r="F165" s="116"/>
      <c r="G165" s="116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6"/>
      <c r="E166" s="116"/>
      <c r="F166" s="116"/>
      <c r="G166" s="116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6"/>
      <c r="E167" s="116"/>
      <c r="F167" s="116"/>
      <c r="G167" s="116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6"/>
      <c r="E168" s="116"/>
      <c r="F168" s="116"/>
      <c r="G168" s="116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3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Лист29">
    <tabColor indexed="50"/>
    <outlinePr applyStyles="1" summaryBelow="0"/>
    <pageSetUpPr fitToPage="1"/>
  </sheetPr>
  <dimension ref="A2:S168"/>
  <sheetViews>
    <sheetView workbookViewId="0">
      <selection activeCell="H9" sqref="H9"/>
    </sheetView>
  </sheetViews>
  <sheetFormatPr baseColWidth="10" defaultColWidth="9.1640625" defaultRowHeight="14" outlineLevelRow="3"/>
  <cols>
    <col min="1" max="1" width="52" style="8" customWidth="1"/>
    <col min="2" max="7" width="15.1640625" style="127" customWidth="1"/>
    <col min="8" max="8" width="15.1640625" style="8" bestFit="1" customWidth="1"/>
    <col min="9" max="16384" width="9.1640625" style="8"/>
  </cols>
  <sheetData>
    <row r="2" spans="1:19" ht="19">
      <c r="A2" s="5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3"/>
      <c r="C2" s="3"/>
      <c r="D2" s="3"/>
      <c r="E2" s="3"/>
      <c r="F2" s="3"/>
      <c r="G2" s="3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>
      <c r="A3" s="228"/>
    </row>
    <row r="4" spans="1:19" s="165" customFormat="1">
      <c r="B4" s="46"/>
      <c r="C4" s="46"/>
      <c r="D4" s="46"/>
      <c r="E4" s="46"/>
      <c r="F4" s="46"/>
      <c r="G4" s="165" t="str">
        <f>VALUSD</f>
        <v>млрд. дол. США</v>
      </c>
    </row>
    <row r="5" spans="1:19" s="213" customFormat="1">
      <c r="A5" s="142"/>
      <c r="B5" s="226">
        <v>43100</v>
      </c>
      <c r="C5" s="226">
        <v>43465</v>
      </c>
      <c r="D5" s="226">
        <v>43830</v>
      </c>
      <c r="E5" s="226">
        <v>44196</v>
      </c>
      <c r="F5" s="226">
        <v>44561</v>
      </c>
      <c r="G5" s="226">
        <v>44712</v>
      </c>
    </row>
    <row r="6" spans="1:19" s="148" customFormat="1" ht="34">
      <c r="A6" s="3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38">
        <f t="shared" ref="B6:G6" si="0">B$7+B$82</f>
        <v>76.305753084320017</v>
      </c>
      <c r="C6" s="138">
        <f t="shared" si="0"/>
        <v>78.315547975930002</v>
      </c>
      <c r="D6" s="138">
        <f t="shared" si="0"/>
        <v>84.365406859520021</v>
      </c>
      <c r="E6" s="138">
        <f t="shared" si="0"/>
        <v>90.253504033989998</v>
      </c>
      <c r="F6" s="138">
        <f t="shared" si="0"/>
        <v>97.95582407752002</v>
      </c>
      <c r="G6" s="138">
        <f t="shared" si="0"/>
        <v>101.43561780232</v>
      </c>
      <c r="H6" s="274"/>
    </row>
    <row r="7" spans="1:19" s="121" customFormat="1" ht="16">
      <c r="A7" s="83" t="s">
        <v>65</v>
      </c>
      <c r="B7" s="38">
        <f t="shared" ref="B7:G7" si="1">B$8+B$47</f>
        <v>65.332784469560011</v>
      </c>
      <c r="C7" s="38">
        <f t="shared" si="1"/>
        <v>67.186989245079999</v>
      </c>
      <c r="D7" s="38">
        <f t="shared" si="1"/>
        <v>74.362672420240017</v>
      </c>
      <c r="E7" s="38">
        <f t="shared" si="1"/>
        <v>79.903217077660003</v>
      </c>
      <c r="F7" s="38">
        <f t="shared" si="1"/>
        <v>86.615691312520013</v>
      </c>
      <c r="G7" s="38">
        <f t="shared" si="1"/>
        <v>90.440818945649994</v>
      </c>
    </row>
    <row r="8" spans="1:19" s="55" customFormat="1" ht="16" outlineLevel="1">
      <c r="A8" s="117" t="s">
        <v>48</v>
      </c>
      <c r="B8" s="90">
        <f t="shared" ref="B8:G8" si="2">B$9+B$45</f>
        <v>26.842676472450012</v>
      </c>
      <c r="C8" s="90">
        <f t="shared" si="2"/>
        <v>27.487826315950002</v>
      </c>
      <c r="D8" s="90">
        <f t="shared" si="2"/>
        <v>35.020184952060006</v>
      </c>
      <c r="E8" s="90">
        <f t="shared" si="2"/>
        <v>35.392538767910004</v>
      </c>
      <c r="F8" s="90">
        <f t="shared" si="2"/>
        <v>38.952681436220011</v>
      </c>
      <c r="G8" s="90">
        <f t="shared" si="2"/>
        <v>39.206219423449994</v>
      </c>
    </row>
    <row r="9" spans="1:19" s="170" customFormat="1" outlineLevel="2" collapsed="1">
      <c r="A9" s="120" t="s">
        <v>194</v>
      </c>
      <c r="B9" s="84">
        <f t="shared" ref="B9:G9" si="3">SUM(B$10:B$44)</f>
        <v>26.757860621410014</v>
      </c>
      <c r="C9" s="84">
        <f t="shared" si="3"/>
        <v>27.406626104820003</v>
      </c>
      <c r="D9" s="84">
        <f t="shared" si="3"/>
        <v>34.930848530000006</v>
      </c>
      <c r="E9" s="84">
        <f t="shared" si="3"/>
        <v>35.322377285950004</v>
      </c>
      <c r="F9" s="84">
        <f t="shared" si="3"/>
        <v>38.884805428450008</v>
      </c>
      <c r="G9" s="84">
        <f t="shared" si="3"/>
        <v>39.144059847289995</v>
      </c>
    </row>
    <row r="10" spans="1:19" s="27" customFormat="1" hidden="1" outlineLevel="3">
      <c r="A10" s="103" t="s">
        <v>50</v>
      </c>
      <c r="B10" s="94">
        <v>0</v>
      </c>
      <c r="C10" s="94">
        <v>0.423707</v>
      </c>
      <c r="D10" s="94">
        <v>0</v>
      </c>
      <c r="E10" s="94">
        <v>0</v>
      </c>
      <c r="F10" s="94">
        <v>0</v>
      </c>
      <c r="G10" s="94">
        <v>0</v>
      </c>
    </row>
    <row r="11" spans="1:19" hidden="1" outlineLevel="3">
      <c r="A11" s="163" t="s">
        <v>142</v>
      </c>
      <c r="B11" s="47">
        <v>2.2321566689900001</v>
      </c>
      <c r="C11" s="47">
        <v>2.2627073694200002</v>
      </c>
      <c r="D11" s="47">
        <v>3.0702229567899999</v>
      </c>
      <c r="E11" s="47">
        <v>2.5383883414600001</v>
      </c>
      <c r="F11" s="47">
        <v>2.9816281866000001</v>
      </c>
      <c r="G11" s="47">
        <v>2.7801650321600002</v>
      </c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 hidden="1" outlineLevel="3">
      <c r="A12" s="163" t="s">
        <v>203</v>
      </c>
      <c r="B12" s="47">
        <v>0.67812195027</v>
      </c>
      <c r="C12" s="47">
        <v>0.68740315390999995</v>
      </c>
      <c r="D12" s="47">
        <v>0.80354805750000002</v>
      </c>
      <c r="E12" s="47">
        <v>0.67314833805999996</v>
      </c>
      <c r="F12" s="47">
        <v>0.64274768862999998</v>
      </c>
      <c r="G12" s="47">
        <v>0.59931840477999998</v>
      </c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 hidden="1" outlineLevel="3">
      <c r="A13" s="163" t="s">
        <v>31</v>
      </c>
      <c r="B13" s="47">
        <v>0.24593776166</v>
      </c>
      <c r="C13" s="47">
        <v>0.69196167220000004</v>
      </c>
      <c r="D13" s="47">
        <v>1.59467773396</v>
      </c>
      <c r="E13" s="47">
        <v>1.96742521474</v>
      </c>
      <c r="F13" s="47">
        <v>3.5161637729300002</v>
      </c>
      <c r="G13" s="47">
        <v>3.6629225175200002</v>
      </c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 hidden="1" outlineLevel="3">
      <c r="A14" s="163" t="s">
        <v>34</v>
      </c>
      <c r="B14" s="47">
        <v>1.30044928209</v>
      </c>
      <c r="C14" s="47">
        <v>1.3182480490299999</v>
      </c>
      <c r="D14" s="47">
        <v>1.54098166862</v>
      </c>
      <c r="E14" s="47">
        <v>1.29091127722</v>
      </c>
      <c r="F14" s="47">
        <v>1.3380648283200001</v>
      </c>
      <c r="G14" s="47">
        <v>1.2476542390800001</v>
      </c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 hidden="1" outlineLevel="3">
      <c r="A15" s="163" t="s">
        <v>83</v>
      </c>
      <c r="B15" s="47">
        <v>1.02254508758</v>
      </c>
      <c r="C15" s="47">
        <v>1.0365402828900001</v>
      </c>
      <c r="D15" s="47">
        <v>1.2116760391900001</v>
      </c>
      <c r="E15" s="47">
        <v>1.01504534102</v>
      </c>
      <c r="F15" s="47">
        <v>1.05212224414</v>
      </c>
      <c r="G15" s="47">
        <v>0.98103227149000005</v>
      </c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 hidden="1" outlineLevel="3">
      <c r="A16" s="163" t="s">
        <v>133</v>
      </c>
      <c r="B16" s="47">
        <v>1.67098825562</v>
      </c>
      <c r="C16" s="47">
        <v>1.69385845206</v>
      </c>
      <c r="D16" s="47">
        <v>1.98005589748</v>
      </c>
      <c r="E16" s="47">
        <v>1.65873257264</v>
      </c>
      <c r="F16" s="47">
        <v>1.71932165613</v>
      </c>
      <c r="G16" s="47">
        <v>1.6031502414500001</v>
      </c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1:17" hidden="1" outlineLevel="3">
      <c r="A17" s="163" t="s">
        <v>195</v>
      </c>
      <c r="B17" s="47">
        <v>3.3291023126899999</v>
      </c>
      <c r="C17" s="47">
        <v>3.3746665013200001</v>
      </c>
      <c r="D17" s="47">
        <v>3.9448563720599998</v>
      </c>
      <c r="E17" s="47">
        <v>3.5465986079</v>
      </c>
      <c r="F17" s="47">
        <v>4.2928769860499996</v>
      </c>
      <c r="G17" s="47">
        <v>8.1046921027999996</v>
      </c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1:17" hidden="1" outlineLevel="3">
      <c r="A18" s="163" t="s">
        <v>25</v>
      </c>
      <c r="B18" s="47">
        <v>0.43102746574</v>
      </c>
      <c r="C18" s="47">
        <v>0.43692677880000003</v>
      </c>
      <c r="D18" s="47">
        <v>0.51075073250000003</v>
      </c>
      <c r="E18" s="47">
        <v>0.42786614134000001</v>
      </c>
      <c r="F18" s="47">
        <v>0.44349495202</v>
      </c>
      <c r="G18" s="47">
        <v>0.41352881056000002</v>
      </c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1:17" hidden="1" outlineLevel="3">
      <c r="A19" s="163" t="s">
        <v>75</v>
      </c>
      <c r="B19" s="47">
        <v>0.43102746574</v>
      </c>
      <c r="C19" s="47">
        <v>0.43692677880000003</v>
      </c>
      <c r="D19" s="47">
        <v>0.51075073250000003</v>
      </c>
      <c r="E19" s="47">
        <v>0.42786614134000001</v>
      </c>
      <c r="F19" s="47">
        <v>0.44349495202</v>
      </c>
      <c r="G19" s="47">
        <v>0.41352881056000002</v>
      </c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1:17" hidden="1" outlineLevel="3">
      <c r="A20" s="163" t="s">
        <v>169</v>
      </c>
      <c r="B20" s="47">
        <v>1.07894224034</v>
      </c>
      <c r="C20" s="47">
        <v>1.3515315323999999</v>
      </c>
      <c r="D20" s="47">
        <v>1.3257462422599999</v>
      </c>
      <c r="E20" s="47">
        <v>1.4937057667</v>
      </c>
      <c r="F20" s="47">
        <v>2.9617775985099999</v>
      </c>
      <c r="G20" s="47">
        <v>3.6052958780100002</v>
      </c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1:17" hidden="1" outlineLevel="3">
      <c r="A21" s="163" t="s">
        <v>126</v>
      </c>
      <c r="B21" s="47">
        <v>0.43102746574</v>
      </c>
      <c r="C21" s="47">
        <v>0.43692677880000003</v>
      </c>
      <c r="D21" s="47">
        <v>0.51075073250000003</v>
      </c>
      <c r="E21" s="47">
        <v>0.42786614134000001</v>
      </c>
      <c r="F21" s="47">
        <v>0.44349495202</v>
      </c>
      <c r="G21" s="47">
        <v>0.41352881056000002</v>
      </c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7" hidden="1" outlineLevel="3">
      <c r="A22" s="163" t="s">
        <v>190</v>
      </c>
      <c r="B22" s="47">
        <v>0.43102746574</v>
      </c>
      <c r="C22" s="47">
        <v>0.43692677880000003</v>
      </c>
      <c r="D22" s="47">
        <v>0.51075073250000003</v>
      </c>
      <c r="E22" s="47">
        <v>0.42786614134000001</v>
      </c>
      <c r="F22" s="47">
        <v>0.44349495202</v>
      </c>
      <c r="G22" s="47">
        <v>0.41352881056000002</v>
      </c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7" hidden="1" outlineLevel="3">
      <c r="A23" s="163" t="s">
        <v>217</v>
      </c>
      <c r="B23" s="47">
        <v>2.5512044713000002</v>
      </c>
      <c r="C23" s="47">
        <v>0.69286224135999996</v>
      </c>
      <c r="D23" s="47">
        <v>1.9942664029399999</v>
      </c>
      <c r="E23" s="47">
        <v>3.6177396860700002</v>
      </c>
      <c r="F23" s="47">
        <v>2.2411606184299999</v>
      </c>
      <c r="G23" s="47">
        <v>1.2756866061200001</v>
      </c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7" hidden="1" outlineLevel="3">
      <c r="A24" s="163" t="s">
        <v>150</v>
      </c>
      <c r="B24" s="47">
        <v>0.43102746574</v>
      </c>
      <c r="C24" s="47">
        <v>0.43692677880000003</v>
      </c>
      <c r="D24" s="47">
        <v>0.51075073250000003</v>
      </c>
      <c r="E24" s="47">
        <v>0.42786614134000001</v>
      </c>
      <c r="F24" s="47">
        <v>0.44349495202</v>
      </c>
      <c r="G24" s="47">
        <v>0.41352881056000002</v>
      </c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7" hidden="1" outlineLevel="3">
      <c r="A25" s="163" t="s">
        <v>208</v>
      </c>
      <c r="B25" s="47">
        <v>0.43102746574</v>
      </c>
      <c r="C25" s="47">
        <v>0.43692677880000003</v>
      </c>
      <c r="D25" s="47">
        <v>0.51075073250000003</v>
      </c>
      <c r="E25" s="47">
        <v>0.42786614134000001</v>
      </c>
      <c r="F25" s="47">
        <v>0.44349495202</v>
      </c>
      <c r="G25" s="47">
        <v>0.41352881056000002</v>
      </c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1:17" hidden="1" outlineLevel="3">
      <c r="A26" s="163" t="s">
        <v>38</v>
      </c>
      <c r="B26" s="47">
        <v>0.43102746574</v>
      </c>
      <c r="C26" s="47">
        <v>0.43692677880000003</v>
      </c>
      <c r="D26" s="47">
        <v>0.51075073250000003</v>
      </c>
      <c r="E26" s="47">
        <v>0.42786614134000001</v>
      </c>
      <c r="F26" s="47">
        <v>0.44349495202</v>
      </c>
      <c r="G26" s="47">
        <v>0.41352881056000002</v>
      </c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7" hidden="1" outlineLevel="3">
      <c r="A27" s="163" t="s">
        <v>87</v>
      </c>
      <c r="B27" s="47">
        <v>0.43102746574</v>
      </c>
      <c r="C27" s="47">
        <v>0.43692677880000003</v>
      </c>
      <c r="D27" s="47">
        <v>0.51075073250000003</v>
      </c>
      <c r="E27" s="47">
        <v>0.42786614134000001</v>
      </c>
      <c r="F27" s="47">
        <v>0.44349495202</v>
      </c>
      <c r="G27" s="47">
        <v>0.41352881056000002</v>
      </c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7" hidden="1" outlineLevel="3">
      <c r="A28" s="163" t="s">
        <v>76</v>
      </c>
      <c r="B28" s="47">
        <v>0.43102746574</v>
      </c>
      <c r="C28" s="47">
        <v>0.43692677880000003</v>
      </c>
      <c r="D28" s="47">
        <v>0.51075073250000003</v>
      </c>
      <c r="E28" s="47">
        <v>0.42786614134000001</v>
      </c>
      <c r="F28" s="47">
        <v>0.44349495202</v>
      </c>
      <c r="G28" s="47">
        <v>0.41352881056000002</v>
      </c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7" hidden="1" outlineLevel="3">
      <c r="A29" s="163" t="s">
        <v>127</v>
      </c>
      <c r="B29" s="47">
        <v>0.43102746574</v>
      </c>
      <c r="C29" s="47">
        <v>0.43692677880000003</v>
      </c>
      <c r="D29" s="47">
        <v>0.51075073250000003</v>
      </c>
      <c r="E29" s="47">
        <v>0.42786614134000001</v>
      </c>
      <c r="F29" s="47">
        <v>0.44349495202</v>
      </c>
      <c r="G29" s="47">
        <v>0.41352881056000002</v>
      </c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7" hidden="1" outlineLevel="3">
      <c r="A30" s="163" t="s">
        <v>191</v>
      </c>
      <c r="B30" s="47">
        <v>0.43102746574</v>
      </c>
      <c r="C30" s="47">
        <v>0.43692677880000003</v>
      </c>
      <c r="D30" s="47">
        <v>0.51075073250000003</v>
      </c>
      <c r="E30" s="47">
        <v>0.42786614134000001</v>
      </c>
      <c r="F30" s="47">
        <v>0.44349495202</v>
      </c>
      <c r="G30" s="47">
        <v>0.41352881056000002</v>
      </c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7" hidden="1" outlineLevel="3">
      <c r="A31" s="163" t="s">
        <v>18</v>
      </c>
      <c r="B31" s="47">
        <v>0.43102746574</v>
      </c>
      <c r="C31" s="47">
        <v>0.43692677880000003</v>
      </c>
      <c r="D31" s="47">
        <v>0.51075073250000003</v>
      </c>
      <c r="E31" s="47">
        <v>0.42786614134000001</v>
      </c>
      <c r="F31" s="47">
        <v>0.44349495202</v>
      </c>
      <c r="G31" s="47">
        <v>0.41352881056000002</v>
      </c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7" hidden="1" outlineLevel="3">
      <c r="A32" s="163" t="s">
        <v>71</v>
      </c>
      <c r="B32" s="47">
        <v>0.43102746574</v>
      </c>
      <c r="C32" s="47">
        <v>0.43692677880000003</v>
      </c>
      <c r="D32" s="47">
        <v>0.51075073250000003</v>
      </c>
      <c r="E32" s="47">
        <v>0.42786614134000001</v>
      </c>
      <c r="F32" s="47">
        <v>0.44349495202</v>
      </c>
      <c r="G32" s="47">
        <v>0.41352881056000002</v>
      </c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1:17" hidden="1" outlineLevel="3">
      <c r="A33" s="163" t="s">
        <v>122</v>
      </c>
      <c r="B33" s="47">
        <v>0.43102746574</v>
      </c>
      <c r="C33" s="47">
        <v>0.43692677880000003</v>
      </c>
      <c r="D33" s="47">
        <v>0.51075073250000003</v>
      </c>
      <c r="E33" s="47">
        <v>0.42786614134000001</v>
      </c>
      <c r="F33" s="47">
        <v>0.44349495202</v>
      </c>
      <c r="G33" s="47">
        <v>0.41352881056000002</v>
      </c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1:17" hidden="1" outlineLevel="3">
      <c r="A34" s="163" t="s">
        <v>55</v>
      </c>
      <c r="B34" s="47">
        <v>1.9417667369999999E-2</v>
      </c>
      <c r="C34" s="47">
        <v>0.23983854674999999</v>
      </c>
      <c r="D34" s="47">
        <v>0</v>
      </c>
      <c r="E34" s="47">
        <v>1.1826506051800001</v>
      </c>
      <c r="F34" s="47">
        <v>4.1147456020000001E-2</v>
      </c>
      <c r="G34" s="47">
        <v>0.20686500381</v>
      </c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1:17" hidden="1" outlineLevel="3">
      <c r="A35" s="163" t="s">
        <v>45</v>
      </c>
      <c r="B35" s="47">
        <v>1.6063551595600001</v>
      </c>
      <c r="C35" s="47">
        <v>2.2713122724199999</v>
      </c>
      <c r="D35" s="47">
        <v>3.3713226771100002</v>
      </c>
      <c r="E35" s="47">
        <v>2.1574173242899999</v>
      </c>
      <c r="F35" s="47">
        <v>3.3531759060400002</v>
      </c>
      <c r="G35" s="47">
        <v>1.54350915571</v>
      </c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1:17" hidden="1" outlineLevel="3">
      <c r="A36" s="163" t="s">
        <v>88</v>
      </c>
      <c r="B36" s="47">
        <v>0.43102771513999999</v>
      </c>
      <c r="C36" s="47">
        <v>0.43692703161000002</v>
      </c>
      <c r="D36" s="47">
        <v>0.51075102803000005</v>
      </c>
      <c r="E36" s="47">
        <v>0.42786638891000001</v>
      </c>
      <c r="F36" s="47">
        <v>0.44349520863000003</v>
      </c>
      <c r="G36" s="47">
        <v>0.41352904984</v>
      </c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1:17" hidden="1" outlineLevel="3">
      <c r="A37" s="163" t="s">
        <v>92</v>
      </c>
      <c r="B37" s="47">
        <v>1.0688624199999999E-3</v>
      </c>
      <c r="C37" s="47">
        <v>1.08349155E-3</v>
      </c>
      <c r="D37" s="47">
        <v>0.29679729124999998</v>
      </c>
      <c r="E37" s="47">
        <v>0.66909282536000003</v>
      </c>
      <c r="F37" s="47">
        <v>1.54523967858</v>
      </c>
      <c r="G37" s="47">
        <v>1.4408306642399999</v>
      </c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1:17" hidden="1" outlineLevel="3">
      <c r="A38" s="163" t="s">
        <v>154</v>
      </c>
      <c r="B38" s="47">
        <v>1.82328452659</v>
      </c>
      <c r="C38" s="47">
        <v>1.4219136382299999</v>
      </c>
      <c r="D38" s="47">
        <v>1.9655999696199999</v>
      </c>
      <c r="E38" s="47">
        <v>2.0505828906499999</v>
      </c>
      <c r="F38" s="47">
        <v>1.88681203308</v>
      </c>
      <c r="G38" s="47">
        <v>1.79347015374</v>
      </c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1:17" hidden="1" outlineLevel="3">
      <c r="A39" s="163" t="s">
        <v>158</v>
      </c>
      <c r="B39" s="47">
        <v>0.38748500000000002</v>
      </c>
      <c r="C39" s="47">
        <v>0.32409117412999999</v>
      </c>
      <c r="D39" s="47">
        <v>0</v>
      </c>
      <c r="E39" s="47">
        <v>0.39557383659000001</v>
      </c>
      <c r="F39" s="47">
        <v>0.97407988796</v>
      </c>
      <c r="G39" s="47">
        <v>0.74454634949999998</v>
      </c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1:17" hidden="1" outlineLevel="3">
      <c r="A40" s="163" t="s">
        <v>210</v>
      </c>
      <c r="B40" s="47">
        <v>0.27790779301000001</v>
      </c>
      <c r="C40" s="47">
        <v>0.20947864409</v>
      </c>
      <c r="D40" s="47">
        <v>1.6746145857300001</v>
      </c>
      <c r="E40" s="47">
        <v>1.6580396185999999</v>
      </c>
      <c r="F40" s="47">
        <v>1.50597939013</v>
      </c>
      <c r="G40" s="47">
        <v>1.4042231216000001</v>
      </c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1:17" hidden="1" outlineLevel="3">
      <c r="A41" s="163" t="s">
        <v>40</v>
      </c>
      <c r="B41" s="47">
        <v>0.70290031898000005</v>
      </c>
      <c r="C41" s="47">
        <v>0.64552002972</v>
      </c>
      <c r="D41" s="47">
        <v>0.99645835970999996</v>
      </c>
      <c r="E41" s="47">
        <v>0.60994022902</v>
      </c>
      <c r="F41" s="47">
        <v>0.87867744205999998</v>
      </c>
      <c r="G41" s="47">
        <v>0.73429377643000004</v>
      </c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1:17" hidden="1" outlineLevel="3">
      <c r="A42" s="163" t="s">
        <v>90</v>
      </c>
      <c r="B42" s="47">
        <v>0.67338332685000002</v>
      </c>
      <c r="C42" s="47">
        <v>0.63203673581999997</v>
      </c>
      <c r="D42" s="47">
        <v>0.73882682741000005</v>
      </c>
      <c r="E42" s="47">
        <v>0.61893006440999998</v>
      </c>
      <c r="F42" s="47">
        <v>0.64153793137000004</v>
      </c>
      <c r="G42" s="47">
        <v>0.59819038859999996</v>
      </c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1:17" hidden="1" outlineLevel="3">
      <c r="A43" s="163" t="s">
        <v>193</v>
      </c>
      <c r="B43" s="47">
        <v>0</v>
      </c>
      <c r="C43" s="47">
        <v>0.87330551556000002</v>
      </c>
      <c r="D43" s="47">
        <v>0</v>
      </c>
      <c r="E43" s="47">
        <v>1.1238485978199999</v>
      </c>
      <c r="F43" s="47">
        <v>0</v>
      </c>
      <c r="G43" s="47">
        <v>0</v>
      </c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1:17" hidden="1" outlineLevel="3">
      <c r="A44" s="163" t="s">
        <v>143</v>
      </c>
      <c r="B44" s="47">
        <v>0.69119770058999996</v>
      </c>
      <c r="C44" s="47">
        <v>0.70065786715</v>
      </c>
      <c r="D44" s="47">
        <v>0.75993616533999997</v>
      </c>
      <c r="E44" s="47">
        <v>0.63661378054999995</v>
      </c>
      <c r="F44" s="47">
        <v>0.65986758656</v>
      </c>
      <c r="G44" s="47">
        <v>0.61528154257000001</v>
      </c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1:17" outlineLevel="2">
      <c r="A45" s="28" t="s">
        <v>114</v>
      </c>
      <c r="B45" s="113">
        <f t="shared" ref="B45:G45" si="4">SUM(B$46:B$46)</f>
        <v>8.4815851040000001E-2</v>
      </c>
      <c r="C45" s="113">
        <f t="shared" si="4"/>
        <v>8.1200211130000005E-2</v>
      </c>
      <c r="D45" s="113">
        <f t="shared" si="4"/>
        <v>8.9336422060000004E-2</v>
      </c>
      <c r="E45" s="113">
        <f t="shared" si="4"/>
        <v>7.0161481959999994E-2</v>
      </c>
      <c r="F45" s="113">
        <f t="shared" si="4"/>
        <v>6.7876007769999996E-2</v>
      </c>
      <c r="G45" s="113">
        <f t="shared" si="4"/>
        <v>6.215957616E-2</v>
      </c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1:17" outlineLevel="3">
      <c r="A46" s="163" t="s">
        <v>28</v>
      </c>
      <c r="B46" s="47">
        <v>8.4815851040000001E-2</v>
      </c>
      <c r="C46" s="47">
        <v>8.1200211130000005E-2</v>
      </c>
      <c r="D46" s="47">
        <v>8.9336422060000004E-2</v>
      </c>
      <c r="E46" s="47">
        <v>7.0161481959999994E-2</v>
      </c>
      <c r="F46" s="47">
        <v>6.7876007769999996E-2</v>
      </c>
      <c r="G46" s="47">
        <v>6.215957616E-2</v>
      </c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1:17" ht="15" outlineLevel="1">
      <c r="A47" s="222" t="s">
        <v>59</v>
      </c>
      <c r="B47" s="16">
        <f t="shared" ref="B47:G47" si="5">B$48+B$56+B$65+B$70+B$80</f>
        <v>38.490107997110002</v>
      </c>
      <c r="C47" s="16">
        <f t="shared" si="5"/>
        <v>39.699162929129997</v>
      </c>
      <c r="D47" s="16">
        <f t="shared" si="5"/>
        <v>39.342487468180003</v>
      </c>
      <c r="E47" s="16">
        <f t="shared" si="5"/>
        <v>44.510678309749999</v>
      </c>
      <c r="F47" s="16">
        <f t="shared" si="5"/>
        <v>47.663009876300002</v>
      </c>
      <c r="G47" s="16">
        <f t="shared" si="5"/>
        <v>51.2345995222</v>
      </c>
      <c r="H47" s="116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1:17" outlineLevel="2">
      <c r="A48" s="28" t="s">
        <v>173</v>
      </c>
      <c r="B48" s="113">
        <f t="shared" ref="B48:G48" si="6">SUM(B$49:B$55)</f>
        <v>14.51757395261</v>
      </c>
      <c r="C48" s="113">
        <f t="shared" si="6"/>
        <v>13.392732112249998</v>
      </c>
      <c r="D48" s="113">
        <f t="shared" si="6"/>
        <v>12.336172758990001</v>
      </c>
      <c r="E48" s="113">
        <f t="shared" si="6"/>
        <v>15.678814377210001</v>
      </c>
      <c r="F48" s="113">
        <f t="shared" si="6"/>
        <v>16.97941619561</v>
      </c>
      <c r="G48" s="113">
        <f t="shared" si="6"/>
        <v>20.544147408780002</v>
      </c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1:17" outlineLevel="3">
      <c r="A49" s="163" t="s">
        <v>104</v>
      </c>
      <c r="B49" s="47">
        <v>0</v>
      </c>
      <c r="C49" s="47">
        <v>0</v>
      </c>
      <c r="D49" s="47">
        <v>0</v>
      </c>
      <c r="E49" s="47">
        <v>0</v>
      </c>
      <c r="F49" s="47">
        <v>2.2672023800000001E-3</v>
      </c>
      <c r="G49" s="47">
        <v>2.15369733E-3</v>
      </c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1:17" outlineLevel="3">
      <c r="A50" s="163" t="s">
        <v>51</v>
      </c>
      <c r="B50" s="47">
        <v>0.64138902919999996</v>
      </c>
      <c r="C50" s="47">
        <v>0.57780990314000003</v>
      </c>
      <c r="D50" s="47">
        <v>0.50583389293000003</v>
      </c>
      <c r="E50" s="47">
        <v>0.48430295177999999</v>
      </c>
      <c r="F50" s="47">
        <v>0.3863149676</v>
      </c>
      <c r="G50" s="47">
        <v>0.31403854472999998</v>
      </c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1:17" outlineLevel="3">
      <c r="A51" s="163" t="s">
        <v>93</v>
      </c>
      <c r="B51" s="47">
        <v>0.68965948957000001</v>
      </c>
      <c r="C51" s="47">
        <v>0.68077226917</v>
      </c>
      <c r="D51" s="47">
        <v>0.78487537830999998</v>
      </c>
      <c r="E51" s="47">
        <v>0.95439248045000002</v>
      </c>
      <c r="F51" s="47">
        <v>1.0156447287699999</v>
      </c>
      <c r="G51" s="47">
        <v>1.65796150439</v>
      </c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1:17" outlineLevel="3">
      <c r="A52" s="163" t="s">
        <v>165</v>
      </c>
      <c r="B52" s="47">
        <v>3.3534540071799999</v>
      </c>
      <c r="C52" s="47">
        <v>3.7912740495400001</v>
      </c>
      <c r="D52" s="47">
        <v>3.6923111347500002</v>
      </c>
      <c r="E52" s="47">
        <v>4.6811582126699998</v>
      </c>
      <c r="F52" s="47">
        <v>4.9991812509700004</v>
      </c>
      <c r="G52" s="47">
        <v>6.0411210087800002</v>
      </c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1:17" outlineLevel="3">
      <c r="A53" s="163" t="s">
        <v>131</v>
      </c>
      <c r="B53" s="47">
        <v>4.9122241122599997</v>
      </c>
      <c r="C53" s="47">
        <v>4.8777570288099996</v>
      </c>
      <c r="D53" s="47">
        <v>4.90298972188</v>
      </c>
      <c r="E53" s="47">
        <v>5.2931177325599998</v>
      </c>
      <c r="F53" s="47">
        <v>6.1552473171899997</v>
      </c>
      <c r="G53" s="47">
        <v>7.1188088900500004</v>
      </c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1:17" outlineLevel="3">
      <c r="A54" s="163" t="s">
        <v>146</v>
      </c>
      <c r="B54" s="47">
        <v>4.9148866046400004</v>
      </c>
      <c r="C54" s="47">
        <v>3.4507485817300001</v>
      </c>
      <c r="D54" s="47">
        <v>2.4272968759200002</v>
      </c>
      <c r="E54" s="47">
        <v>4.2288694837199996</v>
      </c>
      <c r="F54" s="47">
        <v>4.3625608583400002</v>
      </c>
      <c r="G54" s="47">
        <v>5.3493295170000001</v>
      </c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1:17" outlineLevel="3">
      <c r="A55" s="163" t="s">
        <v>141</v>
      </c>
      <c r="B55" s="47">
        <v>5.9607097600000002E-3</v>
      </c>
      <c r="C55" s="47">
        <v>1.437027986E-2</v>
      </c>
      <c r="D55" s="47">
        <v>2.2865755200000001E-2</v>
      </c>
      <c r="E55" s="47">
        <v>3.697351603E-2</v>
      </c>
      <c r="F55" s="47">
        <v>5.8199870360000003E-2</v>
      </c>
      <c r="G55" s="47">
        <v>6.0734246499999998E-2</v>
      </c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1:17" outlineLevel="2">
      <c r="A56" s="28" t="s">
        <v>44</v>
      </c>
      <c r="B56" s="113">
        <f t="shared" ref="B56:G56" si="7">SUM(B$57:B$64)</f>
        <v>1.7563631931399997</v>
      </c>
      <c r="C56" s="113">
        <f t="shared" si="7"/>
        <v>1.7311024130200001</v>
      </c>
      <c r="D56" s="113">
        <f t="shared" si="7"/>
        <v>1.6291030925099999</v>
      </c>
      <c r="E56" s="113">
        <f t="shared" si="7"/>
        <v>1.5525097701399999</v>
      </c>
      <c r="F56" s="113">
        <f t="shared" si="7"/>
        <v>1.4938727953400002</v>
      </c>
      <c r="G56" s="113">
        <f t="shared" si="7"/>
        <v>2.0272559669100003</v>
      </c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1:17" outlineLevel="3">
      <c r="A57" s="163" t="s">
        <v>22</v>
      </c>
      <c r="B57" s="47">
        <v>0</v>
      </c>
      <c r="C57" s="47">
        <v>0</v>
      </c>
      <c r="D57" s="47">
        <v>0</v>
      </c>
      <c r="E57" s="47">
        <v>0</v>
      </c>
      <c r="F57" s="47">
        <v>2.0492385960000001E-2</v>
      </c>
      <c r="G57" s="47">
        <v>2.654545702E-2</v>
      </c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1:17" outlineLevel="3">
      <c r="A58" s="163" t="s">
        <v>26</v>
      </c>
      <c r="B58" s="47">
        <v>0.31720380743999999</v>
      </c>
      <c r="C58" s="47">
        <v>0.29365465454</v>
      </c>
      <c r="D58" s="47">
        <v>0.15284089470000001</v>
      </c>
      <c r="E58" s="47">
        <v>0</v>
      </c>
      <c r="F58" s="47">
        <v>0</v>
      </c>
      <c r="G58" s="47">
        <v>0</v>
      </c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1:17" outlineLevel="3">
      <c r="A59" s="163" t="s">
        <v>49</v>
      </c>
      <c r="B59" s="47">
        <v>0.26677163799999998</v>
      </c>
      <c r="C59" s="47">
        <v>0.25954321514000001</v>
      </c>
      <c r="D59" s="47">
        <v>0.27155235158000002</v>
      </c>
      <c r="E59" s="47">
        <v>0.31797605808000001</v>
      </c>
      <c r="F59" s="47">
        <v>0.28670076286000001</v>
      </c>
      <c r="G59" s="47">
        <v>0.44087127461999998</v>
      </c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1:17" outlineLevel="3">
      <c r="A60" s="163" t="s">
        <v>108</v>
      </c>
      <c r="B60" s="47">
        <v>0</v>
      </c>
      <c r="C60" s="47">
        <v>0</v>
      </c>
      <c r="D60" s="47">
        <v>6.4909268300000003E-3</v>
      </c>
      <c r="E60" s="47">
        <v>1.440203588E-2</v>
      </c>
      <c r="F60" s="47">
        <v>4.1845500289999997E-2</v>
      </c>
      <c r="G60" s="47">
        <v>4.1830802379999997E-2</v>
      </c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1:17" outlineLevel="3">
      <c r="A61" s="163" t="s">
        <v>119</v>
      </c>
      <c r="B61" s="47">
        <v>0.60585586000000002</v>
      </c>
      <c r="C61" s="47">
        <v>0.60585586000000002</v>
      </c>
      <c r="D61" s="47">
        <v>0.60585586000000002</v>
      </c>
      <c r="E61" s="47">
        <v>0.60585586000000002</v>
      </c>
      <c r="F61" s="47">
        <v>0.60585586000000002</v>
      </c>
      <c r="G61" s="47">
        <v>0.60585586000000002</v>
      </c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1:17" outlineLevel="3">
      <c r="A62" s="163" t="s">
        <v>136</v>
      </c>
      <c r="B62" s="47">
        <v>6.1721831099999999E-3</v>
      </c>
      <c r="C62" s="47">
        <v>4.7472759500000001E-3</v>
      </c>
      <c r="D62" s="47">
        <v>3.3223687899999999E-3</v>
      </c>
      <c r="E62" s="47">
        <v>1.8974616299999999E-3</v>
      </c>
      <c r="F62" s="47">
        <v>4.7255449999999998E-4</v>
      </c>
      <c r="G62" s="47">
        <v>4.7255449999999998E-4</v>
      </c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1:17" outlineLevel="3">
      <c r="A63" s="163" t="s">
        <v>216</v>
      </c>
      <c r="B63" s="47">
        <v>0</v>
      </c>
      <c r="C63" s="47">
        <v>0</v>
      </c>
      <c r="D63" s="47">
        <v>2.4816354990000001E-2</v>
      </c>
      <c r="E63" s="47">
        <v>2.7804970700000001E-2</v>
      </c>
      <c r="F63" s="47">
        <v>3.9693692959999999E-2</v>
      </c>
      <c r="G63" s="47">
        <v>0.36241457904000002</v>
      </c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1:17" outlineLevel="3">
      <c r="A64" s="163" t="s">
        <v>23</v>
      </c>
      <c r="B64" s="47">
        <v>0.56035970458999995</v>
      </c>
      <c r="C64" s="47">
        <v>0.56730140739000001</v>
      </c>
      <c r="D64" s="47">
        <v>0.56422433561999996</v>
      </c>
      <c r="E64" s="47">
        <v>0.58457338385000002</v>
      </c>
      <c r="F64" s="47">
        <v>0.49881203877000002</v>
      </c>
      <c r="G64" s="47">
        <v>0.54926543935000005</v>
      </c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1:17" outlineLevel="2">
      <c r="A65" s="28" t="s">
        <v>218</v>
      </c>
      <c r="B65" s="113">
        <f t="shared" ref="B65:G65" si="8">SUM(B$66:B$69)</f>
        <v>6.1017590000000003E-5</v>
      </c>
      <c r="C65" s="113">
        <f t="shared" si="8"/>
        <v>0.40016336295999999</v>
      </c>
      <c r="D65" s="113">
        <f t="shared" si="8"/>
        <v>1.4076640828</v>
      </c>
      <c r="E65" s="113">
        <f t="shared" si="8"/>
        <v>2.16046496469</v>
      </c>
      <c r="F65" s="113">
        <f t="shared" si="8"/>
        <v>1.8600623522399999</v>
      </c>
      <c r="G65" s="113">
        <f t="shared" si="8"/>
        <v>1.7197045515</v>
      </c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1:17" outlineLevel="3">
      <c r="A66" s="163" t="s">
        <v>61</v>
      </c>
      <c r="B66" s="47">
        <v>0</v>
      </c>
      <c r="C66" s="47">
        <v>0</v>
      </c>
      <c r="D66" s="47">
        <v>0.27887546335000002</v>
      </c>
      <c r="E66" s="47">
        <v>0.61432522476999996</v>
      </c>
      <c r="F66" s="47">
        <v>0.73684077395000003</v>
      </c>
      <c r="G66" s="47">
        <v>0.69995163203999999</v>
      </c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1:17" outlineLevel="3">
      <c r="A67" s="163" t="s">
        <v>77</v>
      </c>
      <c r="B67" s="47">
        <v>6.1017590000000003E-5</v>
      </c>
      <c r="C67" s="47">
        <v>5.8563390000000002E-5</v>
      </c>
      <c r="D67" s="47">
        <v>5.7034719999999999E-5</v>
      </c>
      <c r="E67" s="47">
        <v>6.2819910000000005E-5</v>
      </c>
      <c r="F67" s="47">
        <v>5.7960120000000002E-5</v>
      </c>
      <c r="G67" s="47">
        <v>5.5058410000000002E-5</v>
      </c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1:17" outlineLevel="3">
      <c r="A68" s="163" t="s">
        <v>172</v>
      </c>
      <c r="B68" s="47">
        <v>0</v>
      </c>
      <c r="C68" s="47">
        <v>0</v>
      </c>
      <c r="D68" s="47">
        <v>0.18226253311000001</v>
      </c>
      <c r="E68" s="47">
        <v>0.23292541166</v>
      </c>
      <c r="F68" s="47">
        <v>0.29744124965000002</v>
      </c>
      <c r="G68" s="47">
        <v>0.26763678188000001</v>
      </c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1:17" outlineLevel="3">
      <c r="A69" s="163" t="s">
        <v>47</v>
      </c>
      <c r="B69" s="47">
        <v>0</v>
      </c>
      <c r="C69" s="47">
        <v>0.40010479957</v>
      </c>
      <c r="D69" s="47">
        <v>0.94646905161999995</v>
      </c>
      <c r="E69" s="47">
        <v>1.3131515083500001</v>
      </c>
      <c r="F69" s="47">
        <v>0.82572236852000003</v>
      </c>
      <c r="G69" s="47">
        <v>0.75206107916999998</v>
      </c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1:17" outlineLevel="2">
      <c r="A70" s="28" t="s">
        <v>52</v>
      </c>
      <c r="B70" s="113">
        <f t="shared" ref="B70:G70" si="9">SUM(B$71:B$79)</f>
        <v>20.467272999999999</v>
      </c>
      <c r="C70" s="113">
        <f t="shared" si="9"/>
        <v>22.467272999999999</v>
      </c>
      <c r="D70" s="113">
        <f t="shared" si="9"/>
        <v>22.271436853400001</v>
      </c>
      <c r="E70" s="113">
        <f t="shared" si="9"/>
        <v>23.35023951142</v>
      </c>
      <c r="F70" s="113">
        <f t="shared" si="9"/>
        <v>22.912232679060001</v>
      </c>
      <c r="G70" s="113">
        <f t="shared" si="9"/>
        <v>22.683539495510001</v>
      </c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1:17" outlineLevel="3">
      <c r="A71" s="163" t="s">
        <v>116</v>
      </c>
      <c r="B71" s="47">
        <v>3</v>
      </c>
      <c r="C71" s="47">
        <v>3</v>
      </c>
      <c r="D71" s="47">
        <v>3</v>
      </c>
      <c r="E71" s="47">
        <v>3</v>
      </c>
      <c r="F71" s="47">
        <v>3</v>
      </c>
      <c r="G71" s="47">
        <v>3</v>
      </c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1:17" outlineLevel="3">
      <c r="A72" s="163" t="s">
        <v>164</v>
      </c>
      <c r="B72" s="47">
        <v>1</v>
      </c>
      <c r="C72" s="47">
        <v>1</v>
      </c>
      <c r="D72" s="47">
        <v>0</v>
      </c>
      <c r="E72" s="47">
        <v>0</v>
      </c>
      <c r="F72" s="47">
        <v>0</v>
      </c>
      <c r="G72" s="47">
        <v>0</v>
      </c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1:17" outlineLevel="3">
      <c r="A73" s="163" t="s">
        <v>202</v>
      </c>
      <c r="B73" s="47">
        <v>12.467273</v>
      </c>
      <c r="C73" s="47">
        <v>12.467273</v>
      </c>
      <c r="D73" s="47">
        <v>11.805935</v>
      </c>
      <c r="E73" s="47">
        <v>8.6357759999999999</v>
      </c>
      <c r="F73" s="47">
        <v>7.6616299999999997</v>
      </c>
      <c r="G73" s="47">
        <v>7.5606299999999997</v>
      </c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1:17" outlineLevel="3">
      <c r="A74" s="163" t="s">
        <v>174</v>
      </c>
      <c r="B74" s="47">
        <v>1</v>
      </c>
      <c r="C74" s="47">
        <v>1</v>
      </c>
      <c r="D74" s="47">
        <v>1</v>
      </c>
      <c r="E74" s="47">
        <v>1</v>
      </c>
      <c r="F74" s="47">
        <v>0</v>
      </c>
      <c r="G74" s="47">
        <v>0</v>
      </c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1:17" outlineLevel="3">
      <c r="A75" s="163" t="s">
        <v>220</v>
      </c>
      <c r="B75" s="47">
        <v>3</v>
      </c>
      <c r="C75" s="47">
        <v>3</v>
      </c>
      <c r="D75" s="47">
        <v>3</v>
      </c>
      <c r="E75" s="47">
        <v>3</v>
      </c>
      <c r="F75" s="47">
        <v>3</v>
      </c>
      <c r="G75" s="47">
        <v>3</v>
      </c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1:17" outlineLevel="3">
      <c r="A76" s="163" t="s">
        <v>21</v>
      </c>
      <c r="B76" s="47">
        <v>0</v>
      </c>
      <c r="C76" s="47">
        <v>2</v>
      </c>
      <c r="D76" s="47">
        <v>2.35</v>
      </c>
      <c r="E76" s="47">
        <v>2.35</v>
      </c>
      <c r="F76" s="47">
        <v>2.35</v>
      </c>
      <c r="G76" s="47">
        <v>2.35</v>
      </c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1:17" outlineLevel="3">
      <c r="A77" s="163" t="s">
        <v>58</v>
      </c>
      <c r="B77" s="47">
        <v>0</v>
      </c>
      <c r="C77" s="47">
        <v>0</v>
      </c>
      <c r="D77" s="47">
        <v>1.1155018534000001</v>
      </c>
      <c r="E77" s="47">
        <v>1.2286504495199999</v>
      </c>
      <c r="F77" s="47">
        <v>1.1336011906900001</v>
      </c>
      <c r="G77" s="47">
        <v>1.07684866467</v>
      </c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1:17" outlineLevel="3">
      <c r="A78" s="163" t="s">
        <v>183</v>
      </c>
      <c r="B78" s="47">
        <v>0</v>
      </c>
      <c r="C78" s="47">
        <v>0</v>
      </c>
      <c r="D78" s="47">
        <v>0</v>
      </c>
      <c r="E78" s="47">
        <v>4.1358130619000004</v>
      </c>
      <c r="F78" s="47">
        <v>4.01700148837</v>
      </c>
      <c r="G78" s="47">
        <v>3.94606083084</v>
      </c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1:17" outlineLevel="3">
      <c r="A79" s="163" t="s">
        <v>3</v>
      </c>
      <c r="B79" s="47">
        <v>0</v>
      </c>
      <c r="C79" s="47">
        <v>0</v>
      </c>
      <c r="D79" s="47">
        <v>0</v>
      </c>
      <c r="E79" s="47">
        <v>0</v>
      </c>
      <c r="F79" s="47">
        <v>1.75</v>
      </c>
      <c r="G79" s="47">
        <v>1.75</v>
      </c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1:17" outlineLevel="2">
      <c r="A80" s="28" t="s">
        <v>176</v>
      </c>
      <c r="B80" s="113">
        <f t="shared" ref="B80:G80" si="10">SUM(B$81:B$81)</f>
        <v>1.74883683377</v>
      </c>
      <c r="C80" s="113">
        <f t="shared" si="10"/>
        <v>1.7078920409</v>
      </c>
      <c r="D80" s="113">
        <f t="shared" si="10"/>
        <v>1.6981106804799999</v>
      </c>
      <c r="E80" s="113">
        <f t="shared" si="10"/>
        <v>1.7686496862900001</v>
      </c>
      <c r="F80" s="113">
        <f t="shared" si="10"/>
        <v>4.4174258540500002</v>
      </c>
      <c r="G80" s="113">
        <f t="shared" si="10"/>
        <v>4.2599520995000004</v>
      </c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1:17" outlineLevel="3">
      <c r="A81" s="163" t="s">
        <v>146</v>
      </c>
      <c r="B81" s="47">
        <v>1.74883683377</v>
      </c>
      <c r="C81" s="47">
        <v>1.7078920409</v>
      </c>
      <c r="D81" s="47">
        <v>1.6981106804799999</v>
      </c>
      <c r="E81" s="47">
        <v>1.7686496862900001</v>
      </c>
      <c r="F81" s="47">
        <v>4.4174258540500002</v>
      </c>
      <c r="G81" s="47">
        <v>4.2599520995000004</v>
      </c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1:17" ht="15">
      <c r="A82" s="61" t="s">
        <v>12</v>
      </c>
      <c r="B82" s="95">
        <f t="shared" ref="B82:G82" si="11">B$83+B$102</f>
        <v>10.972968614760001</v>
      </c>
      <c r="C82" s="95">
        <f t="shared" si="11"/>
        <v>11.128558730850001</v>
      </c>
      <c r="D82" s="95">
        <f t="shared" si="11"/>
        <v>10.002734439280003</v>
      </c>
      <c r="E82" s="95">
        <f t="shared" si="11"/>
        <v>10.350286956330001</v>
      </c>
      <c r="F82" s="95">
        <f t="shared" si="11"/>
        <v>11.340132765</v>
      </c>
      <c r="G82" s="95">
        <f t="shared" si="11"/>
        <v>10.99479885667</v>
      </c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1:17" ht="15" outlineLevel="1">
      <c r="A83" s="222" t="s">
        <v>48</v>
      </c>
      <c r="B83" s="16">
        <f t="shared" ref="B83:G83" si="12">B$84+B$92+B$100</f>
        <v>0.47313389375999998</v>
      </c>
      <c r="C83" s="16">
        <f t="shared" si="12"/>
        <v>0.37273379988999994</v>
      </c>
      <c r="D83" s="16">
        <f t="shared" si="12"/>
        <v>0.39486344792</v>
      </c>
      <c r="E83" s="16">
        <f t="shared" si="12"/>
        <v>1.1401526698600002</v>
      </c>
      <c r="F83" s="16">
        <f t="shared" si="12"/>
        <v>1.7977295606499999</v>
      </c>
      <c r="G83" s="16">
        <f t="shared" si="12"/>
        <v>2.4193439416499998</v>
      </c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1:17" outlineLevel="2">
      <c r="A84" s="28" t="s">
        <v>194</v>
      </c>
      <c r="B84" s="113">
        <f t="shared" ref="B84:G84" si="13">SUM(B$85:B$91)</f>
        <v>0.31887770297999996</v>
      </c>
      <c r="C84" s="113">
        <f t="shared" si="13"/>
        <v>0.21669872839999998</v>
      </c>
      <c r="D84" s="113">
        <f t="shared" si="13"/>
        <v>0.17681230419999999</v>
      </c>
      <c r="E84" s="113">
        <f t="shared" si="13"/>
        <v>0.86249908398000008</v>
      </c>
      <c r="F84" s="113">
        <f t="shared" si="13"/>
        <v>0.62058407813000005</v>
      </c>
      <c r="G84" s="113">
        <f t="shared" si="13"/>
        <v>0.57865234881999994</v>
      </c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1:17" outlineLevel="3">
      <c r="A85" s="163" t="s">
        <v>107</v>
      </c>
      <c r="B85" s="47">
        <v>4.1329000000000002E-7</v>
      </c>
      <c r="C85" s="47">
        <v>4.1894999999999998E-7</v>
      </c>
      <c r="D85" s="47">
        <v>4.8973999999999999E-7</v>
      </c>
      <c r="E85" s="47">
        <v>4.1026000000000002E-7</v>
      </c>
      <c r="F85" s="47">
        <v>4.2525000000000003E-7</v>
      </c>
      <c r="G85" s="47">
        <v>3.9650999999999999E-7</v>
      </c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1:17" outlineLevel="3">
      <c r="A86" s="163" t="s">
        <v>72</v>
      </c>
      <c r="B86" s="47">
        <v>3.5628747449999998E-2</v>
      </c>
      <c r="C86" s="47">
        <v>3.611638491E-2</v>
      </c>
      <c r="D86" s="47">
        <v>9.2374462759999998E-2</v>
      </c>
      <c r="E86" s="47">
        <v>0.12290182708</v>
      </c>
      <c r="F86" s="47">
        <v>0.12739110351999999</v>
      </c>
      <c r="G86" s="47">
        <v>0.11878352002000001</v>
      </c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1:17" outlineLevel="3">
      <c r="A87" s="163" t="s">
        <v>103</v>
      </c>
      <c r="B87" s="47">
        <v>7.1257494899999996E-2</v>
      </c>
      <c r="C87" s="47">
        <v>0</v>
      </c>
      <c r="D87" s="47">
        <v>0</v>
      </c>
      <c r="E87" s="47">
        <v>0</v>
      </c>
      <c r="F87" s="47">
        <v>0</v>
      </c>
      <c r="G87" s="47">
        <v>0</v>
      </c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1:17" outlineLevel="3">
      <c r="A88" s="163" t="s">
        <v>1</v>
      </c>
      <c r="B88" s="47">
        <v>0.10688624234999999</v>
      </c>
      <c r="C88" s="47">
        <v>0.10834915472999999</v>
      </c>
      <c r="D88" s="47">
        <v>8.4437351699999996E-2</v>
      </c>
      <c r="E88" s="47">
        <v>5.9289963430000002E-2</v>
      </c>
      <c r="F88" s="47">
        <v>0</v>
      </c>
      <c r="G88" s="47">
        <v>0</v>
      </c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1:17" outlineLevel="3">
      <c r="A89" s="163" t="s">
        <v>188</v>
      </c>
      <c r="B89" s="47">
        <v>0</v>
      </c>
      <c r="C89" s="47">
        <v>0</v>
      </c>
      <c r="D89" s="47">
        <v>0</v>
      </c>
      <c r="E89" s="47">
        <v>0.50798242946000005</v>
      </c>
      <c r="F89" s="47">
        <v>0.31457354224</v>
      </c>
      <c r="G89" s="47">
        <v>0.29331838427000001</v>
      </c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1:17" outlineLevel="3">
      <c r="A90" s="163" t="s">
        <v>101</v>
      </c>
      <c r="B90" s="47">
        <v>0</v>
      </c>
      <c r="C90" s="47">
        <v>0</v>
      </c>
      <c r="D90" s="47">
        <v>0</v>
      </c>
      <c r="E90" s="47">
        <v>0.10158958924</v>
      </c>
      <c r="F90" s="47">
        <v>0.10530038639</v>
      </c>
      <c r="G90" s="47">
        <v>9.8185432180000004E-2</v>
      </c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1:17" outlineLevel="3">
      <c r="A91" s="163" t="s">
        <v>0</v>
      </c>
      <c r="B91" s="47">
        <v>0.10510480498999999</v>
      </c>
      <c r="C91" s="47">
        <v>7.223276981E-2</v>
      </c>
      <c r="D91" s="47">
        <v>0</v>
      </c>
      <c r="E91" s="47">
        <v>7.0734864509999995E-2</v>
      </c>
      <c r="F91" s="47">
        <v>7.3318620730000006E-2</v>
      </c>
      <c r="G91" s="47">
        <v>6.8364615840000004E-2</v>
      </c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1:17" outlineLevel="2">
      <c r="A92" s="28" t="s">
        <v>114</v>
      </c>
      <c r="B92" s="113">
        <f t="shared" ref="B92:G92" si="14">SUM(B$93:B$99)</f>
        <v>0.1542221778</v>
      </c>
      <c r="C92" s="113">
        <f t="shared" si="14"/>
        <v>0.15600059297999999</v>
      </c>
      <c r="D92" s="113">
        <f t="shared" si="14"/>
        <v>0.21801083966000001</v>
      </c>
      <c r="E92" s="113">
        <f t="shared" si="14"/>
        <v>0.27761982235999999</v>
      </c>
      <c r="F92" s="113">
        <f t="shared" si="14"/>
        <v>1.1771104857099999</v>
      </c>
      <c r="G92" s="113">
        <f t="shared" si="14"/>
        <v>1.8406589606899999</v>
      </c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1:17" outlineLevel="3">
      <c r="A93" s="163" t="s">
        <v>139</v>
      </c>
      <c r="B93" s="47">
        <v>3.18672175E-3</v>
      </c>
      <c r="C93" s="47">
        <v>2.67656221E-3</v>
      </c>
      <c r="D93" s="47">
        <v>2.4814575499999998E-3</v>
      </c>
      <c r="E93" s="47">
        <v>3.6903908059999997E-2</v>
      </c>
      <c r="F93" s="47">
        <v>0.15948377011000001</v>
      </c>
      <c r="G93" s="47">
        <v>0.14363458128000001</v>
      </c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1:17" outlineLevel="3">
      <c r="A94" s="163" t="s">
        <v>124</v>
      </c>
      <c r="B94" s="47">
        <v>0</v>
      </c>
      <c r="C94" s="47">
        <v>0</v>
      </c>
      <c r="D94" s="47">
        <v>0</v>
      </c>
      <c r="E94" s="47">
        <v>0</v>
      </c>
      <c r="F94" s="47">
        <v>1.2999999999999999E-2</v>
      </c>
      <c r="G94" s="47">
        <v>1.2999999999999999E-2</v>
      </c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1:17" outlineLevel="3">
      <c r="A95" s="163" t="s">
        <v>196</v>
      </c>
      <c r="B95" s="47">
        <v>0</v>
      </c>
      <c r="C95" s="47">
        <v>0</v>
      </c>
      <c r="D95" s="47">
        <v>0</v>
      </c>
      <c r="E95" s="47">
        <v>0</v>
      </c>
      <c r="F95" s="47">
        <v>0.01</v>
      </c>
      <c r="G95" s="47">
        <v>0.01</v>
      </c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1:17" outlineLevel="3">
      <c r="A96" s="163" t="s">
        <v>181</v>
      </c>
      <c r="B96" s="47">
        <v>0</v>
      </c>
      <c r="C96" s="47">
        <v>0</v>
      </c>
      <c r="D96" s="47">
        <v>0</v>
      </c>
      <c r="E96" s="47">
        <v>0</v>
      </c>
      <c r="F96" s="47">
        <v>1.4E-2</v>
      </c>
      <c r="G96" s="47">
        <v>1.4E-2</v>
      </c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1:17" outlineLevel="3">
      <c r="A97" s="163" t="s">
        <v>60</v>
      </c>
      <c r="B97" s="47">
        <v>1.2166126249999999E-2</v>
      </c>
      <c r="C97" s="47">
        <v>3.492868834E-2</v>
      </c>
      <c r="D97" s="47">
        <v>7.3951316520000004E-2</v>
      </c>
      <c r="E97" s="47">
        <v>7.001679374E-2</v>
      </c>
      <c r="F97" s="47">
        <v>0.38894169869</v>
      </c>
      <c r="G97" s="47">
        <v>0.37359993204000003</v>
      </c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1:17" outlineLevel="3">
      <c r="A98" s="163" t="s">
        <v>178</v>
      </c>
      <c r="B98" s="47">
        <v>0.1388693298</v>
      </c>
      <c r="C98" s="47">
        <v>0.11839534242999999</v>
      </c>
      <c r="D98" s="47">
        <v>0.14157806559</v>
      </c>
      <c r="E98" s="47">
        <v>0.17069912056</v>
      </c>
      <c r="F98" s="47">
        <v>0.45876715325</v>
      </c>
      <c r="G98" s="47">
        <v>0.41587557540999998</v>
      </c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1:17" outlineLevel="3">
      <c r="A99" s="163" t="s">
        <v>207</v>
      </c>
      <c r="B99" s="47">
        <v>0</v>
      </c>
      <c r="C99" s="47">
        <v>0</v>
      </c>
      <c r="D99" s="47">
        <v>0</v>
      </c>
      <c r="E99" s="47">
        <v>0</v>
      </c>
      <c r="F99" s="47">
        <v>0.13291786366</v>
      </c>
      <c r="G99" s="47">
        <v>0.87054887195999997</v>
      </c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1:17" outlineLevel="2">
      <c r="A100" s="28" t="s">
        <v>137</v>
      </c>
      <c r="B100" s="113">
        <f t="shared" ref="B100:G100" si="15">SUM(B$101:B$101)</f>
        <v>3.401298E-5</v>
      </c>
      <c r="C100" s="113">
        <f t="shared" si="15"/>
        <v>3.4478509999999999E-5</v>
      </c>
      <c r="D100" s="113">
        <f t="shared" si="15"/>
        <v>4.0304060000000003E-5</v>
      </c>
      <c r="E100" s="113">
        <f t="shared" si="15"/>
        <v>3.3763519999999998E-5</v>
      </c>
      <c r="F100" s="113">
        <f t="shared" si="15"/>
        <v>3.4996809999999997E-5</v>
      </c>
      <c r="G100" s="113">
        <f t="shared" si="15"/>
        <v>3.2632139999999998E-5</v>
      </c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1:17" outlineLevel="3">
      <c r="A101" s="163" t="s">
        <v>66</v>
      </c>
      <c r="B101" s="47">
        <v>3.401298E-5</v>
      </c>
      <c r="C101" s="47">
        <v>3.4478509999999999E-5</v>
      </c>
      <c r="D101" s="47">
        <v>4.0304060000000003E-5</v>
      </c>
      <c r="E101" s="47">
        <v>3.3763519999999998E-5</v>
      </c>
      <c r="F101" s="47">
        <v>3.4996809999999997E-5</v>
      </c>
      <c r="G101" s="47">
        <v>3.2632139999999998E-5</v>
      </c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1:17" ht="15" outlineLevel="1">
      <c r="A102" s="222" t="s">
        <v>59</v>
      </c>
      <c r="B102" s="16">
        <f t="shared" ref="B102:G102" si="16">B$103+B$109+B$111+B$119+B$122</f>
        <v>10.499834721000001</v>
      </c>
      <c r="C102" s="16">
        <f t="shared" si="16"/>
        <v>10.755824930960001</v>
      </c>
      <c r="D102" s="16">
        <f t="shared" si="16"/>
        <v>9.6078709913600022</v>
      </c>
      <c r="E102" s="16">
        <f t="shared" si="16"/>
        <v>9.2101342864699998</v>
      </c>
      <c r="F102" s="16">
        <f t="shared" si="16"/>
        <v>9.5424032043500002</v>
      </c>
      <c r="G102" s="16">
        <f t="shared" si="16"/>
        <v>8.5754549150199999</v>
      </c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1:17" outlineLevel="2">
      <c r="A103" s="28" t="s">
        <v>173</v>
      </c>
      <c r="B103" s="113">
        <f t="shared" ref="B103:G103" si="17">SUM(B$104:B$108)</f>
        <v>8.1844122870200007</v>
      </c>
      <c r="C103" s="113">
        <f t="shared" si="17"/>
        <v>8.5593320389300001</v>
      </c>
      <c r="D103" s="113">
        <f t="shared" si="17"/>
        <v>8.0575646315700009</v>
      </c>
      <c r="E103" s="113">
        <f t="shared" si="17"/>
        <v>7.8396779256800002</v>
      </c>
      <c r="F103" s="113">
        <f t="shared" si="17"/>
        <v>6.8214701377100004</v>
      </c>
      <c r="G103" s="113">
        <f t="shared" si="17"/>
        <v>5.9127605977200002</v>
      </c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1:17" outlineLevel="3">
      <c r="A104" s="163" t="s">
        <v>62</v>
      </c>
      <c r="B104" s="47">
        <v>6.3155020130000003E-2</v>
      </c>
      <c r="C104" s="47">
        <v>0.1145400015</v>
      </c>
      <c r="D104" s="47">
        <v>0.11155018534</v>
      </c>
      <c r="E104" s="47">
        <v>0.2457300899</v>
      </c>
      <c r="F104" s="47">
        <v>0.34008035721000002</v>
      </c>
      <c r="G104" s="47">
        <v>0.32305459939999998</v>
      </c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1:17" outlineLevel="3">
      <c r="A105" s="163" t="s">
        <v>51</v>
      </c>
      <c r="B105" s="47">
        <v>0.40809589511</v>
      </c>
      <c r="C105" s="47">
        <v>0.20628031303</v>
      </c>
      <c r="D105" s="47">
        <v>0.33752435519000001</v>
      </c>
      <c r="E105" s="47">
        <v>0.36897050899</v>
      </c>
      <c r="F105" s="47">
        <v>0.34013027289999997</v>
      </c>
      <c r="G105" s="47">
        <v>0.31588832537</v>
      </c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1:17" outlineLevel="3">
      <c r="A106" s="163" t="s">
        <v>93</v>
      </c>
      <c r="B106" s="47">
        <v>4.1769000090000001E-2</v>
      </c>
      <c r="C106" s="47">
        <v>5.6124600730000002E-2</v>
      </c>
      <c r="D106" s="47">
        <v>6.1090459E-2</v>
      </c>
      <c r="E106" s="47">
        <v>6.7287041869999994E-2</v>
      </c>
      <c r="F106" s="47">
        <v>6.1798268910000002E-2</v>
      </c>
      <c r="G106" s="47">
        <v>5.7762162370000002E-2</v>
      </c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1:17" outlineLevel="3">
      <c r="A107" s="163" t="s">
        <v>131</v>
      </c>
      <c r="B107" s="47">
        <v>0.44967000001000001</v>
      </c>
      <c r="C107" s="47">
        <v>0.45706674655000001</v>
      </c>
      <c r="D107" s="47">
        <v>0.45703505259999999</v>
      </c>
      <c r="E107" s="47">
        <v>0.4480903752</v>
      </c>
      <c r="F107" s="47">
        <v>0.46823055755999998</v>
      </c>
      <c r="G107" s="47">
        <v>0.45309108041000001</v>
      </c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1:17" outlineLevel="3">
      <c r="A108" s="163" t="s">
        <v>146</v>
      </c>
      <c r="B108" s="47">
        <v>7.2217223716800003</v>
      </c>
      <c r="C108" s="47">
        <v>7.7253203771200001</v>
      </c>
      <c r="D108" s="47">
        <v>7.0903645794400001</v>
      </c>
      <c r="E108" s="47">
        <v>6.7095999097199996</v>
      </c>
      <c r="F108" s="47">
        <v>5.6112306811300003</v>
      </c>
      <c r="G108" s="47">
        <v>4.7629644301700003</v>
      </c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1:17" outlineLevel="2">
      <c r="A109" s="28" t="s">
        <v>44</v>
      </c>
      <c r="B109" s="113">
        <f t="shared" ref="B109:G109" si="18">SUM(B$110:B$110)</f>
        <v>9.7477853279999999E-2</v>
      </c>
      <c r="C109" s="113">
        <f t="shared" si="18"/>
        <v>4.8738926600000003E-2</v>
      </c>
      <c r="D109" s="113">
        <f t="shared" si="18"/>
        <v>0</v>
      </c>
      <c r="E109" s="113">
        <f t="shared" si="18"/>
        <v>0</v>
      </c>
      <c r="F109" s="113">
        <f t="shared" si="18"/>
        <v>0</v>
      </c>
      <c r="G109" s="113">
        <f t="shared" si="18"/>
        <v>0</v>
      </c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1:17" outlineLevel="3">
      <c r="A110" s="163" t="s">
        <v>26</v>
      </c>
      <c r="B110" s="47">
        <v>9.7477853279999999E-2</v>
      </c>
      <c r="C110" s="47">
        <v>4.8738926600000003E-2</v>
      </c>
      <c r="D110" s="47">
        <v>0</v>
      </c>
      <c r="E110" s="47">
        <v>0</v>
      </c>
      <c r="F110" s="47">
        <v>0</v>
      </c>
      <c r="G110" s="47">
        <v>0</v>
      </c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1:17" outlineLevel="2">
      <c r="A111" s="28" t="s">
        <v>218</v>
      </c>
      <c r="B111" s="113">
        <f t="shared" ref="B111:G111" si="19">SUM(B$112:B$118)</f>
        <v>2.1019582370299998</v>
      </c>
      <c r="C111" s="113">
        <f t="shared" si="19"/>
        <v>2.0344831620099999</v>
      </c>
      <c r="D111" s="113">
        <f t="shared" si="19"/>
        <v>1.4376842756799999</v>
      </c>
      <c r="E111" s="113">
        <f t="shared" si="19"/>
        <v>1.2531559892600002</v>
      </c>
      <c r="F111" s="113">
        <f t="shared" si="19"/>
        <v>1.0819453749600001</v>
      </c>
      <c r="G111" s="113">
        <f t="shared" si="19"/>
        <v>1.0277700938900001</v>
      </c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1:17" outlineLevel="3">
      <c r="A112" s="163" t="s">
        <v>152</v>
      </c>
      <c r="B112" s="47">
        <v>0</v>
      </c>
      <c r="C112" s="47">
        <v>7.991643658E-2</v>
      </c>
      <c r="D112" s="47">
        <v>0.14482956551000001</v>
      </c>
      <c r="E112" s="47">
        <v>0.17459425459</v>
      </c>
      <c r="F112" s="47">
        <v>0.16409411059000001</v>
      </c>
      <c r="G112" s="47">
        <v>0.19144634277</v>
      </c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1:17" outlineLevel="3">
      <c r="A113" s="163" t="s">
        <v>211</v>
      </c>
      <c r="B113" s="47">
        <v>0.37729509711999998</v>
      </c>
      <c r="C113" s="47">
        <v>0.45260618235</v>
      </c>
      <c r="D113" s="47">
        <v>0</v>
      </c>
      <c r="E113" s="47">
        <v>0</v>
      </c>
      <c r="F113" s="47">
        <v>0</v>
      </c>
      <c r="G113" s="47">
        <v>0</v>
      </c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1:17" outlineLevel="3">
      <c r="A114" s="163" t="s">
        <v>47</v>
      </c>
      <c r="B114" s="47">
        <v>3.7104216299999999E-2</v>
      </c>
      <c r="C114" s="47">
        <v>3.3931242969999997E-2</v>
      </c>
      <c r="D114" s="47">
        <v>3.0354194519999999E-2</v>
      </c>
      <c r="E114" s="47">
        <v>2.8561734669999998E-2</v>
      </c>
      <c r="F114" s="47">
        <v>1.7851264370000001E-2</v>
      </c>
      <c r="G114" s="47">
        <v>1.1323751119999999E-2</v>
      </c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1:17" outlineLevel="3">
      <c r="A115" s="163" t="s">
        <v>123</v>
      </c>
      <c r="B115" s="47">
        <v>3.0431699860000001E-2</v>
      </c>
      <c r="C115" s="47">
        <v>1.947180011E-2</v>
      </c>
      <c r="D115" s="47">
        <v>9.4817656499999996E-3</v>
      </c>
      <c r="E115" s="47">
        <v>0</v>
      </c>
      <c r="F115" s="47">
        <v>0</v>
      </c>
      <c r="G115" s="47">
        <v>0</v>
      </c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1:17" outlineLevel="3">
      <c r="A116" s="163" t="s">
        <v>149</v>
      </c>
      <c r="B116" s="47">
        <v>4.6240000000000003E-2</v>
      </c>
      <c r="C116" s="47">
        <v>3.3320000000000002E-2</v>
      </c>
      <c r="D116" s="47">
        <v>2.0400000000000001E-2</v>
      </c>
      <c r="E116" s="47">
        <v>0</v>
      </c>
      <c r="F116" s="47">
        <v>0</v>
      </c>
      <c r="G116" s="47">
        <v>0</v>
      </c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1:17" outlineLevel="3">
      <c r="A117" s="163" t="s">
        <v>118</v>
      </c>
      <c r="B117" s="47">
        <v>1.5130309737500001</v>
      </c>
      <c r="C117" s="47">
        <v>1.35</v>
      </c>
      <c r="D117" s="47">
        <v>1.2</v>
      </c>
      <c r="E117" s="47">
        <v>1.05</v>
      </c>
      <c r="F117" s="47">
        <v>0.9</v>
      </c>
      <c r="G117" s="47">
        <v>0.82499999999999996</v>
      </c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1:17" outlineLevel="3">
      <c r="A118" s="163" t="s">
        <v>102</v>
      </c>
      <c r="B118" s="47">
        <v>9.7856250000000006E-2</v>
      </c>
      <c r="C118" s="47">
        <v>6.5237500000000004E-2</v>
      </c>
      <c r="D118" s="47">
        <v>3.2618750000000002E-2</v>
      </c>
      <c r="E118" s="47">
        <v>0</v>
      </c>
      <c r="F118" s="47">
        <v>0</v>
      </c>
      <c r="G118" s="47">
        <v>0</v>
      </c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1:17" outlineLevel="2">
      <c r="A119" s="28" t="s">
        <v>52</v>
      </c>
      <c r="B119" s="113">
        <f t="shared" ref="B119:G119" si="20">SUM(B$120:B$121)</f>
        <v>0</v>
      </c>
      <c r="C119" s="113">
        <f t="shared" si="20"/>
        <v>0</v>
      </c>
      <c r="D119" s="113">
        <f t="shared" si="20"/>
        <v>0</v>
      </c>
      <c r="E119" s="113">
        <f t="shared" si="20"/>
        <v>0</v>
      </c>
      <c r="F119" s="113">
        <f t="shared" si="20"/>
        <v>1.5249999999999999</v>
      </c>
      <c r="G119" s="113">
        <f t="shared" si="20"/>
        <v>1.5249999999999999</v>
      </c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1:17" outlineLevel="3">
      <c r="A120" s="163" t="s">
        <v>98</v>
      </c>
      <c r="B120" s="47">
        <v>0</v>
      </c>
      <c r="C120" s="47">
        <v>0</v>
      </c>
      <c r="D120" s="47">
        <v>0</v>
      </c>
      <c r="E120" s="47">
        <v>0</v>
      </c>
      <c r="F120" s="47">
        <v>0.7</v>
      </c>
      <c r="G120" s="47">
        <v>0.7</v>
      </c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1:17" outlineLevel="3">
      <c r="A121" s="163" t="s">
        <v>96</v>
      </c>
      <c r="B121" s="47">
        <v>0</v>
      </c>
      <c r="C121" s="47">
        <v>0</v>
      </c>
      <c r="D121" s="47">
        <v>0</v>
      </c>
      <c r="E121" s="47">
        <v>0</v>
      </c>
      <c r="F121" s="47">
        <v>0.82499999999999996</v>
      </c>
      <c r="G121" s="47">
        <v>0.82499999999999996</v>
      </c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1:17" outlineLevel="2">
      <c r="A122" s="28" t="s">
        <v>176</v>
      </c>
      <c r="B122" s="113">
        <f t="shared" ref="B122:G122" si="21">SUM(B$123:B$123)</f>
        <v>0.11598634367000001</v>
      </c>
      <c r="C122" s="113">
        <f t="shared" si="21"/>
        <v>0.11327080342</v>
      </c>
      <c r="D122" s="113">
        <f t="shared" si="21"/>
        <v>0.11262208411000001</v>
      </c>
      <c r="E122" s="113">
        <f t="shared" si="21"/>
        <v>0.11730037153</v>
      </c>
      <c r="F122" s="113">
        <f t="shared" si="21"/>
        <v>0.11398769168</v>
      </c>
      <c r="G122" s="113">
        <f t="shared" si="21"/>
        <v>0.10992422340999999</v>
      </c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1:17" outlineLevel="3">
      <c r="A123" s="163" t="s">
        <v>146</v>
      </c>
      <c r="B123" s="47">
        <v>0.11598634367000001</v>
      </c>
      <c r="C123" s="47">
        <v>0.11327080342</v>
      </c>
      <c r="D123" s="47">
        <v>0.11262208411000001</v>
      </c>
      <c r="E123" s="47">
        <v>0.11730037153</v>
      </c>
      <c r="F123" s="47">
        <v>0.11398769168</v>
      </c>
      <c r="G123" s="47">
        <v>0.10992422340999999</v>
      </c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1:17">
      <c r="B124" s="116"/>
      <c r="C124" s="116"/>
      <c r="D124" s="116"/>
      <c r="E124" s="116"/>
      <c r="F124" s="116"/>
      <c r="G124" s="116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1:17">
      <c r="B125" s="116"/>
      <c r="C125" s="116"/>
      <c r="D125" s="116"/>
      <c r="E125" s="116"/>
      <c r="F125" s="116"/>
      <c r="G125" s="116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1:17">
      <c r="B126" s="116"/>
      <c r="C126" s="116"/>
      <c r="D126" s="116"/>
      <c r="E126" s="116"/>
      <c r="F126" s="116"/>
      <c r="G126" s="116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1:17">
      <c r="B127" s="116"/>
      <c r="C127" s="116"/>
      <c r="D127" s="116"/>
      <c r="E127" s="116"/>
      <c r="F127" s="116"/>
      <c r="G127" s="116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1:17">
      <c r="B128" s="116"/>
      <c r="C128" s="116"/>
      <c r="D128" s="116"/>
      <c r="E128" s="116"/>
      <c r="F128" s="116"/>
      <c r="G128" s="116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6"/>
      <c r="E129" s="116"/>
      <c r="F129" s="116"/>
      <c r="G129" s="116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6"/>
      <c r="E130" s="116"/>
      <c r="F130" s="116"/>
      <c r="G130" s="116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6"/>
      <c r="E131" s="116"/>
      <c r="F131" s="116"/>
      <c r="G131" s="116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6"/>
      <c r="E132" s="116"/>
      <c r="F132" s="116"/>
      <c r="G132" s="116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6"/>
      <c r="E133" s="116"/>
      <c r="F133" s="116"/>
      <c r="G133" s="116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6"/>
      <c r="E134" s="116"/>
      <c r="F134" s="116"/>
      <c r="G134" s="116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6"/>
      <c r="E135" s="116"/>
      <c r="F135" s="116"/>
      <c r="G135" s="116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6"/>
      <c r="E136" s="116"/>
      <c r="F136" s="116"/>
      <c r="G136" s="116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6"/>
      <c r="E137" s="116"/>
      <c r="F137" s="116"/>
      <c r="G137" s="116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6"/>
      <c r="E138" s="116"/>
      <c r="F138" s="116"/>
      <c r="G138" s="116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6"/>
      <c r="E139" s="116"/>
      <c r="F139" s="116"/>
      <c r="G139" s="116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6"/>
      <c r="E140" s="116"/>
      <c r="F140" s="116"/>
      <c r="G140" s="116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6"/>
      <c r="E141" s="116"/>
      <c r="F141" s="116"/>
      <c r="G141" s="116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6"/>
      <c r="E142" s="116"/>
      <c r="F142" s="116"/>
      <c r="G142" s="116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6"/>
      <c r="E143" s="116"/>
      <c r="F143" s="116"/>
      <c r="G143" s="116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6"/>
      <c r="E144" s="116"/>
      <c r="F144" s="116"/>
      <c r="G144" s="116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6"/>
      <c r="E145" s="116"/>
      <c r="F145" s="116"/>
      <c r="G145" s="116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6"/>
      <c r="E146" s="116"/>
      <c r="F146" s="116"/>
      <c r="G146" s="116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6"/>
      <c r="E147" s="116"/>
      <c r="F147" s="116"/>
      <c r="G147" s="116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6"/>
      <c r="E148" s="116"/>
      <c r="F148" s="116"/>
      <c r="G148" s="116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6"/>
      <c r="E149" s="116"/>
      <c r="F149" s="116"/>
      <c r="G149" s="116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6"/>
      <c r="E150" s="116"/>
      <c r="F150" s="116"/>
      <c r="G150" s="116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6"/>
      <c r="E151" s="116"/>
      <c r="F151" s="116"/>
      <c r="G151" s="116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6"/>
      <c r="E152" s="116"/>
      <c r="F152" s="116"/>
      <c r="G152" s="116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6"/>
      <c r="E153" s="116"/>
      <c r="F153" s="116"/>
      <c r="G153" s="116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6"/>
      <c r="E154" s="116"/>
      <c r="F154" s="116"/>
      <c r="G154" s="116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6"/>
      <c r="E155" s="116"/>
      <c r="F155" s="116"/>
      <c r="G155" s="116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6"/>
      <c r="E156" s="116"/>
      <c r="F156" s="116"/>
      <c r="G156" s="116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6"/>
      <c r="E157" s="116"/>
      <c r="F157" s="116"/>
      <c r="G157" s="116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6"/>
      <c r="E158" s="116"/>
      <c r="F158" s="116"/>
      <c r="G158" s="116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6"/>
      <c r="E159" s="116"/>
      <c r="F159" s="116"/>
      <c r="G159" s="116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6"/>
      <c r="E160" s="116"/>
      <c r="F160" s="116"/>
      <c r="G160" s="116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6"/>
      <c r="E161" s="116"/>
      <c r="F161" s="116"/>
      <c r="G161" s="116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6"/>
      <c r="E162" s="116"/>
      <c r="F162" s="116"/>
      <c r="G162" s="116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6"/>
      <c r="E163" s="116"/>
      <c r="F163" s="116"/>
      <c r="G163" s="116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6"/>
      <c r="E164" s="116"/>
      <c r="F164" s="116"/>
      <c r="G164" s="116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6"/>
      <c r="E165" s="116"/>
      <c r="F165" s="116"/>
      <c r="G165" s="116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6"/>
      <c r="E166" s="116"/>
      <c r="F166" s="116"/>
      <c r="G166" s="116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6"/>
      <c r="E167" s="116"/>
      <c r="F167" s="116"/>
      <c r="G167" s="116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6"/>
      <c r="E168" s="116"/>
      <c r="F168" s="116"/>
      <c r="G168" s="116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3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baseColWidth="10" defaultColWidth="9.1640625" defaultRowHeight="14"/>
  <cols>
    <col min="1" max="1" width="58.1640625" style="8" bestFit="1" customWidth="1"/>
    <col min="2" max="2" width="12.5" style="127" bestFit="1" customWidth="1"/>
    <col min="3" max="3" width="13.5" style="127" bestFit="1" customWidth="1"/>
    <col min="4" max="4" width="10.33203125" style="124" customWidth="1"/>
    <col min="5" max="6" width="13.5" style="127" bestFit="1" customWidth="1"/>
    <col min="7" max="7" width="10.33203125" style="124" customWidth="1"/>
    <col min="8" max="8" width="12.6640625" style="127" hidden="1" customWidth="1"/>
    <col min="9" max="9" width="13.6640625" style="127" bestFit="1" customWidth="1"/>
    <col min="10" max="16384" width="9.1640625" style="8"/>
  </cols>
  <sheetData>
    <row r="1" spans="1:19">
      <c r="A1" s="228"/>
      <c r="B1" s="270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dd44712.MM.yyyy</v>
      </c>
      <c r="C1" s="271"/>
      <c r="D1" s="271"/>
      <c r="E1" s="271"/>
    </row>
    <row r="2" spans="1:19" ht="38.25" customHeight="1">
      <c r="A2" s="272" t="s">
        <v>7</v>
      </c>
      <c r="B2" s="3"/>
      <c r="C2" s="3"/>
      <c r="D2" s="3"/>
      <c r="E2" s="3"/>
      <c r="F2" s="3"/>
      <c r="G2" s="3"/>
      <c r="H2" s="3"/>
      <c r="I2" s="3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>
      <c r="A3" s="228"/>
    </row>
    <row r="4" spans="1:19" s="165" customFormat="1">
      <c r="B4" s="46"/>
      <c r="C4" s="46"/>
      <c r="D4" s="43"/>
      <c r="E4" s="46"/>
      <c r="F4" s="46"/>
      <c r="G4" s="43"/>
      <c r="H4" s="46" t="s">
        <v>138</v>
      </c>
      <c r="I4" s="165" t="str">
        <f>VALVAL</f>
        <v>млрд. одиниць</v>
      </c>
    </row>
    <row r="5" spans="1:19" s="135" customFormat="1">
      <c r="A5" s="215"/>
      <c r="B5" s="264">
        <v>44561</v>
      </c>
      <c r="C5" s="265"/>
      <c r="D5" s="266"/>
      <c r="E5" s="264">
        <v>44712</v>
      </c>
      <c r="F5" s="265"/>
      <c r="G5" s="266"/>
      <c r="H5" s="24"/>
      <c r="I5" s="24"/>
    </row>
    <row r="6" spans="1:19" s="93" customFormat="1">
      <c r="A6" s="142"/>
      <c r="B6" s="91" t="s">
        <v>167</v>
      </c>
      <c r="C6" s="91" t="s">
        <v>170</v>
      </c>
      <c r="D6" s="69" t="s">
        <v>189</v>
      </c>
      <c r="E6" s="91" t="s">
        <v>167</v>
      </c>
      <c r="F6" s="91" t="s">
        <v>170</v>
      </c>
      <c r="G6" s="69" t="s">
        <v>189</v>
      </c>
      <c r="H6" s="91" t="s">
        <v>189</v>
      </c>
      <c r="I6" s="91" t="s">
        <v>63</v>
      </c>
    </row>
    <row r="7" spans="1:19" s="148" customFormat="1" ht="15">
      <c r="A7" s="180" t="s">
        <v>151</v>
      </c>
      <c r="B7" s="58">
        <f t="shared" ref="B7:G7" si="0">SUM(B$8+ B$9)</f>
        <v>97.955824077519992</v>
      </c>
      <c r="C7" s="58">
        <f t="shared" si="0"/>
        <v>2672.0585603470099</v>
      </c>
      <c r="D7" s="37">
        <f t="shared" si="0"/>
        <v>1</v>
      </c>
      <c r="E7" s="58">
        <f t="shared" si="0"/>
        <v>101.43561780232</v>
      </c>
      <c r="F7" s="58">
        <f t="shared" si="0"/>
        <v>2967.4888552520497</v>
      </c>
      <c r="G7" s="37">
        <f t="shared" si="0"/>
        <v>1</v>
      </c>
      <c r="H7" s="58"/>
      <c r="I7" s="58">
        <f>SUM(I$8+ I$9)</f>
        <v>0</v>
      </c>
    </row>
    <row r="8" spans="1:19" s="27" customFormat="1">
      <c r="A8" s="182" t="s">
        <v>65</v>
      </c>
      <c r="B8" s="94">
        <v>86.615691312519999</v>
      </c>
      <c r="C8" s="94">
        <v>2362.7201507571899</v>
      </c>
      <c r="D8" s="70">
        <v>0.88423200000000002</v>
      </c>
      <c r="E8" s="94">
        <v>90.440818945649994</v>
      </c>
      <c r="F8" s="94">
        <v>2645.8371141791099</v>
      </c>
      <c r="G8" s="70">
        <v>0.89160799999999996</v>
      </c>
      <c r="H8" s="94">
        <v>7.3759999999999997E-3</v>
      </c>
      <c r="I8" s="94">
        <v>-21.4</v>
      </c>
    </row>
    <row r="9" spans="1:19" s="27" customFormat="1">
      <c r="A9" s="182" t="s">
        <v>12</v>
      </c>
      <c r="B9" s="94">
        <v>11.340132765</v>
      </c>
      <c r="C9" s="94">
        <v>309.33840958982</v>
      </c>
      <c r="D9" s="70">
        <v>0.115768</v>
      </c>
      <c r="E9" s="94">
        <v>10.99479885667</v>
      </c>
      <c r="F9" s="94">
        <v>321.65174107294001</v>
      </c>
      <c r="G9" s="70">
        <v>0.108392</v>
      </c>
      <c r="H9" s="94">
        <v>-7.3759999999999997E-3</v>
      </c>
      <c r="I9" s="94">
        <v>21.4</v>
      </c>
    </row>
    <row r="10" spans="1:19">
      <c r="B10" s="116"/>
      <c r="C10" s="116"/>
      <c r="D10" s="111"/>
      <c r="E10" s="116"/>
      <c r="F10" s="116"/>
      <c r="G10" s="111"/>
      <c r="H10" s="116"/>
      <c r="I10" s="116"/>
      <c r="J10" s="250"/>
      <c r="K10" s="250"/>
      <c r="L10" s="250"/>
      <c r="M10" s="250"/>
      <c r="N10" s="250"/>
      <c r="O10" s="250"/>
      <c r="P10" s="250"/>
      <c r="Q10" s="250"/>
    </row>
    <row r="11" spans="1:19">
      <c r="B11" s="116"/>
      <c r="C11" s="116"/>
      <c r="D11" s="111"/>
      <c r="E11" s="116"/>
      <c r="F11" s="116"/>
      <c r="G11" s="111"/>
      <c r="H11" s="116"/>
      <c r="I11" s="116"/>
      <c r="J11" s="250"/>
      <c r="K11" s="250"/>
      <c r="L11" s="250"/>
      <c r="M11" s="250"/>
      <c r="N11" s="250"/>
      <c r="O11" s="250"/>
      <c r="P11" s="250"/>
      <c r="Q11" s="250"/>
    </row>
    <row r="12" spans="1:19">
      <c r="B12" s="116"/>
      <c r="C12" s="116"/>
      <c r="D12" s="111"/>
      <c r="E12" s="116"/>
      <c r="F12" s="116"/>
      <c r="G12" s="111"/>
      <c r="H12" s="116"/>
      <c r="I12" s="116"/>
      <c r="J12" s="250"/>
      <c r="K12" s="250"/>
      <c r="L12" s="250"/>
      <c r="M12" s="250"/>
      <c r="N12" s="250"/>
      <c r="O12" s="250"/>
      <c r="P12" s="250"/>
      <c r="Q12" s="250"/>
    </row>
    <row r="13" spans="1:19">
      <c r="B13" s="116"/>
      <c r="C13" s="116"/>
      <c r="D13" s="111"/>
      <c r="E13" s="116"/>
      <c r="F13" s="116"/>
      <c r="G13" s="111"/>
      <c r="H13" s="116"/>
      <c r="I13" s="116"/>
      <c r="J13" s="250"/>
      <c r="K13" s="250"/>
      <c r="L13" s="250"/>
      <c r="M13" s="250"/>
      <c r="N13" s="250"/>
      <c r="O13" s="250"/>
      <c r="P13" s="250"/>
      <c r="Q13" s="250"/>
    </row>
    <row r="14" spans="1:19">
      <c r="B14" s="116"/>
      <c r="C14" s="116"/>
      <c r="D14" s="111"/>
      <c r="E14" s="116"/>
      <c r="F14" s="116"/>
      <c r="G14" s="111"/>
      <c r="H14" s="116"/>
      <c r="I14" s="116"/>
      <c r="J14" s="250"/>
      <c r="K14" s="250"/>
      <c r="L14" s="250"/>
      <c r="M14" s="250"/>
      <c r="N14" s="250"/>
      <c r="O14" s="250"/>
      <c r="P14" s="250"/>
      <c r="Q14" s="250"/>
    </row>
    <row r="15" spans="1:19">
      <c r="B15" s="116"/>
      <c r="C15" s="116"/>
      <c r="D15" s="111"/>
      <c r="E15" s="116"/>
      <c r="F15" s="116"/>
      <c r="G15" s="111"/>
      <c r="H15" s="116"/>
      <c r="I15" s="116"/>
      <c r="J15" s="250"/>
      <c r="K15" s="250"/>
      <c r="L15" s="250"/>
      <c r="M15" s="250"/>
      <c r="N15" s="250"/>
      <c r="O15" s="250"/>
      <c r="P15" s="250"/>
      <c r="Q15" s="250"/>
    </row>
    <row r="16" spans="1:19">
      <c r="B16" s="116"/>
      <c r="C16" s="116"/>
      <c r="D16" s="111"/>
      <c r="E16" s="116"/>
      <c r="F16" s="116"/>
      <c r="G16" s="111"/>
      <c r="H16" s="116"/>
      <c r="I16" s="116"/>
      <c r="J16" s="250"/>
      <c r="K16" s="250"/>
      <c r="L16" s="250"/>
      <c r="M16" s="250"/>
      <c r="N16" s="250"/>
      <c r="O16" s="250"/>
      <c r="P16" s="250"/>
      <c r="Q16" s="250"/>
    </row>
    <row r="17" spans="2:17">
      <c r="B17" s="116"/>
      <c r="C17" s="116"/>
      <c r="D17" s="111"/>
      <c r="E17" s="116"/>
      <c r="F17" s="116"/>
      <c r="G17" s="111"/>
      <c r="H17" s="116"/>
      <c r="I17" s="116"/>
      <c r="J17" s="250"/>
      <c r="K17" s="250"/>
      <c r="L17" s="250"/>
      <c r="M17" s="250"/>
      <c r="N17" s="250"/>
      <c r="O17" s="250"/>
      <c r="P17" s="250"/>
      <c r="Q17" s="250"/>
    </row>
    <row r="18" spans="2:17">
      <c r="B18" s="116"/>
      <c r="C18" s="116"/>
      <c r="D18" s="111"/>
      <c r="E18" s="116"/>
      <c r="F18" s="116"/>
      <c r="G18" s="111"/>
      <c r="H18" s="116"/>
      <c r="I18" s="116"/>
      <c r="J18" s="250"/>
      <c r="K18" s="250"/>
      <c r="L18" s="250"/>
      <c r="M18" s="250"/>
      <c r="N18" s="250"/>
      <c r="O18" s="250"/>
      <c r="P18" s="250"/>
      <c r="Q18" s="250"/>
    </row>
    <row r="19" spans="2:17">
      <c r="B19" s="116"/>
      <c r="C19" s="116"/>
      <c r="D19" s="111"/>
      <c r="E19" s="116"/>
      <c r="F19" s="116"/>
      <c r="G19" s="111"/>
      <c r="H19" s="116"/>
      <c r="I19" s="116"/>
      <c r="J19" s="250"/>
      <c r="K19" s="250"/>
      <c r="L19" s="250"/>
      <c r="M19" s="250"/>
      <c r="N19" s="250"/>
      <c r="O19" s="250"/>
      <c r="P19" s="250"/>
      <c r="Q19" s="250"/>
    </row>
    <row r="20" spans="2:17">
      <c r="B20" s="116"/>
      <c r="C20" s="116"/>
      <c r="D20" s="111"/>
      <c r="E20" s="116"/>
      <c r="F20" s="116"/>
      <c r="G20" s="111"/>
      <c r="H20" s="116"/>
      <c r="I20" s="116"/>
      <c r="J20" s="250"/>
      <c r="K20" s="250"/>
      <c r="L20" s="250"/>
      <c r="M20" s="250"/>
      <c r="N20" s="250"/>
      <c r="O20" s="250"/>
      <c r="P20" s="250"/>
      <c r="Q20" s="250"/>
    </row>
    <row r="21" spans="2:17">
      <c r="B21" s="116"/>
      <c r="C21" s="116"/>
      <c r="D21" s="111"/>
      <c r="E21" s="116"/>
      <c r="F21" s="116"/>
      <c r="G21" s="111"/>
      <c r="H21" s="116"/>
      <c r="I21" s="116"/>
      <c r="J21" s="250"/>
      <c r="K21" s="250"/>
      <c r="L21" s="250"/>
      <c r="M21" s="250"/>
      <c r="N21" s="250"/>
      <c r="O21" s="250"/>
      <c r="P21" s="250"/>
      <c r="Q21" s="250"/>
    </row>
    <row r="22" spans="2:17">
      <c r="B22" s="116"/>
      <c r="C22" s="116"/>
      <c r="D22" s="111"/>
      <c r="E22" s="116"/>
      <c r="F22" s="116"/>
      <c r="G22" s="111"/>
      <c r="H22" s="116"/>
      <c r="I22" s="116"/>
      <c r="J22" s="250"/>
      <c r="K22" s="250"/>
      <c r="L22" s="250"/>
      <c r="M22" s="250"/>
      <c r="N22" s="250"/>
      <c r="O22" s="250"/>
      <c r="P22" s="250"/>
      <c r="Q22" s="250"/>
    </row>
    <row r="23" spans="2:17">
      <c r="B23" s="116"/>
      <c r="C23" s="116"/>
      <c r="D23" s="111"/>
      <c r="E23" s="116"/>
      <c r="F23" s="116"/>
      <c r="G23" s="111"/>
      <c r="H23" s="116"/>
      <c r="I23" s="116"/>
      <c r="J23" s="250"/>
      <c r="K23" s="250"/>
      <c r="L23" s="250"/>
      <c r="M23" s="250"/>
      <c r="N23" s="250"/>
      <c r="O23" s="250"/>
      <c r="P23" s="250"/>
      <c r="Q23" s="250"/>
    </row>
    <row r="24" spans="2:17">
      <c r="B24" s="116"/>
      <c r="C24" s="116"/>
      <c r="D24" s="111"/>
      <c r="E24" s="116"/>
      <c r="F24" s="116"/>
      <c r="G24" s="111"/>
      <c r="H24" s="116"/>
      <c r="I24" s="116"/>
      <c r="J24" s="250"/>
      <c r="K24" s="250"/>
      <c r="L24" s="250"/>
      <c r="M24" s="250"/>
      <c r="N24" s="250"/>
      <c r="O24" s="250"/>
      <c r="P24" s="250"/>
      <c r="Q24" s="250"/>
    </row>
    <row r="25" spans="2:17">
      <c r="B25" s="116"/>
      <c r="C25" s="116"/>
      <c r="D25" s="111"/>
      <c r="E25" s="116"/>
      <c r="F25" s="116"/>
      <c r="G25" s="111"/>
      <c r="H25" s="116"/>
      <c r="I25" s="116"/>
      <c r="J25" s="250"/>
      <c r="K25" s="250"/>
      <c r="L25" s="250"/>
      <c r="M25" s="250"/>
      <c r="N25" s="250"/>
      <c r="O25" s="250"/>
      <c r="P25" s="250"/>
      <c r="Q25" s="250"/>
    </row>
    <row r="26" spans="2:17">
      <c r="B26" s="116"/>
      <c r="C26" s="116"/>
      <c r="D26" s="111"/>
      <c r="E26" s="116"/>
      <c r="F26" s="116"/>
      <c r="G26" s="111"/>
      <c r="H26" s="116"/>
      <c r="I26" s="116"/>
      <c r="J26" s="250"/>
      <c r="K26" s="250"/>
      <c r="L26" s="250"/>
      <c r="M26" s="250"/>
      <c r="N26" s="250"/>
      <c r="O26" s="250"/>
      <c r="P26" s="250"/>
      <c r="Q26" s="250"/>
    </row>
    <row r="27" spans="2:17">
      <c r="B27" s="116"/>
      <c r="C27" s="116"/>
      <c r="D27" s="111"/>
      <c r="E27" s="116"/>
      <c r="F27" s="116"/>
      <c r="G27" s="111"/>
      <c r="H27" s="116"/>
      <c r="I27" s="116"/>
      <c r="J27" s="250"/>
      <c r="K27" s="250"/>
      <c r="L27" s="250"/>
      <c r="M27" s="250"/>
      <c r="N27" s="250"/>
      <c r="O27" s="250"/>
      <c r="P27" s="250"/>
      <c r="Q27" s="250"/>
    </row>
    <row r="28" spans="2:17">
      <c r="B28" s="116"/>
      <c r="C28" s="116"/>
      <c r="D28" s="111"/>
      <c r="E28" s="116"/>
      <c r="F28" s="116"/>
      <c r="G28" s="111"/>
      <c r="H28" s="116"/>
      <c r="I28" s="116"/>
      <c r="J28" s="250"/>
      <c r="K28" s="250"/>
      <c r="L28" s="250"/>
      <c r="M28" s="250"/>
      <c r="N28" s="250"/>
      <c r="O28" s="250"/>
      <c r="P28" s="250"/>
      <c r="Q28" s="250"/>
    </row>
    <row r="29" spans="2:17">
      <c r="B29" s="116"/>
      <c r="C29" s="116"/>
      <c r="D29" s="111"/>
      <c r="E29" s="116"/>
      <c r="F29" s="116"/>
      <c r="G29" s="111"/>
      <c r="H29" s="116"/>
      <c r="I29" s="116"/>
      <c r="J29" s="250"/>
      <c r="K29" s="250"/>
      <c r="L29" s="250"/>
      <c r="M29" s="250"/>
      <c r="N29" s="250"/>
      <c r="O29" s="250"/>
      <c r="P29" s="250"/>
      <c r="Q29" s="250"/>
    </row>
    <row r="30" spans="2:17">
      <c r="B30" s="116"/>
      <c r="C30" s="116"/>
      <c r="D30" s="111"/>
      <c r="E30" s="116"/>
      <c r="F30" s="116"/>
      <c r="G30" s="111"/>
      <c r="H30" s="116"/>
      <c r="I30" s="116"/>
      <c r="J30" s="250"/>
      <c r="K30" s="250"/>
      <c r="L30" s="250"/>
      <c r="M30" s="250"/>
      <c r="N30" s="250"/>
      <c r="O30" s="250"/>
      <c r="P30" s="250"/>
      <c r="Q30" s="250"/>
    </row>
    <row r="31" spans="2:17">
      <c r="B31" s="116"/>
      <c r="C31" s="116"/>
      <c r="D31" s="111"/>
      <c r="E31" s="116"/>
      <c r="F31" s="116"/>
      <c r="G31" s="111"/>
      <c r="H31" s="116"/>
      <c r="I31" s="116"/>
      <c r="J31" s="250"/>
      <c r="K31" s="250"/>
      <c r="L31" s="250"/>
      <c r="M31" s="250"/>
      <c r="N31" s="250"/>
      <c r="O31" s="250"/>
      <c r="P31" s="250"/>
      <c r="Q31" s="250"/>
    </row>
    <row r="32" spans="2:17">
      <c r="B32" s="116"/>
      <c r="C32" s="116"/>
      <c r="D32" s="111"/>
      <c r="E32" s="116"/>
      <c r="F32" s="116"/>
      <c r="G32" s="111"/>
      <c r="H32" s="116"/>
      <c r="I32" s="116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116"/>
      <c r="C33" s="116"/>
      <c r="D33" s="111"/>
      <c r="E33" s="116"/>
      <c r="F33" s="116"/>
      <c r="G33" s="111"/>
      <c r="H33" s="116"/>
      <c r="I33" s="116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116"/>
      <c r="C34" s="116"/>
      <c r="D34" s="111"/>
      <c r="E34" s="116"/>
      <c r="F34" s="116"/>
      <c r="G34" s="111"/>
      <c r="H34" s="116"/>
      <c r="I34" s="116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116"/>
      <c r="C35" s="116"/>
      <c r="D35" s="111"/>
      <c r="E35" s="116"/>
      <c r="F35" s="116"/>
      <c r="G35" s="111"/>
      <c r="H35" s="116"/>
      <c r="I35" s="116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116"/>
      <c r="C36" s="116"/>
      <c r="D36" s="111"/>
      <c r="E36" s="116"/>
      <c r="F36" s="116"/>
      <c r="G36" s="111"/>
      <c r="H36" s="116"/>
      <c r="I36" s="116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116"/>
      <c r="C37" s="116"/>
      <c r="D37" s="111"/>
      <c r="E37" s="116"/>
      <c r="F37" s="116"/>
      <c r="G37" s="111"/>
      <c r="H37" s="116"/>
      <c r="I37" s="116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116"/>
      <c r="C38" s="116"/>
      <c r="D38" s="111"/>
      <c r="E38" s="116"/>
      <c r="F38" s="116"/>
      <c r="G38" s="111"/>
      <c r="H38" s="116"/>
      <c r="I38" s="116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116"/>
      <c r="C39" s="116"/>
      <c r="D39" s="111"/>
      <c r="E39" s="116"/>
      <c r="F39" s="116"/>
      <c r="G39" s="111"/>
      <c r="H39" s="116"/>
      <c r="I39" s="116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116"/>
      <c r="C40" s="116"/>
      <c r="D40" s="111"/>
      <c r="E40" s="116"/>
      <c r="F40" s="116"/>
      <c r="G40" s="111"/>
      <c r="H40" s="116"/>
      <c r="I40" s="116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116"/>
      <c r="C41" s="116"/>
      <c r="D41" s="111"/>
      <c r="E41" s="116"/>
      <c r="F41" s="116"/>
      <c r="G41" s="111"/>
      <c r="H41" s="116"/>
      <c r="I41" s="116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116"/>
      <c r="C42" s="116"/>
      <c r="D42" s="111"/>
      <c r="E42" s="116"/>
      <c r="F42" s="116"/>
      <c r="G42" s="111"/>
      <c r="H42" s="116"/>
      <c r="I42" s="116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116"/>
      <c r="C43" s="116"/>
      <c r="D43" s="111"/>
      <c r="E43" s="116"/>
      <c r="F43" s="116"/>
      <c r="G43" s="111"/>
      <c r="H43" s="116"/>
      <c r="I43" s="116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116"/>
      <c r="C44" s="116"/>
      <c r="D44" s="111"/>
      <c r="E44" s="116"/>
      <c r="F44" s="116"/>
      <c r="G44" s="111"/>
      <c r="H44" s="116"/>
      <c r="I44" s="116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116"/>
      <c r="C45" s="116"/>
      <c r="D45" s="111"/>
      <c r="E45" s="116"/>
      <c r="F45" s="116"/>
      <c r="G45" s="111"/>
      <c r="H45" s="116"/>
      <c r="I45" s="116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116"/>
      <c r="C46" s="116"/>
      <c r="D46" s="111"/>
      <c r="E46" s="116"/>
      <c r="F46" s="116"/>
      <c r="G46" s="111"/>
      <c r="H46" s="116"/>
      <c r="I46" s="116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116"/>
      <c r="C47" s="116"/>
      <c r="D47" s="111"/>
      <c r="E47" s="116"/>
      <c r="F47" s="116"/>
      <c r="G47" s="111"/>
      <c r="H47" s="116"/>
      <c r="I47" s="116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116"/>
      <c r="C48" s="116"/>
      <c r="D48" s="111"/>
      <c r="E48" s="116"/>
      <c r="F48" s="116"/>
      <c r="G48" s="111"/>
      <c r="H48" s="116"/>
      <c r="I48" s="116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116"/>
      <c r="C49" s="116"/>
      <c r="D49" s="111"/>
      <c r="E49" s="116"/>
      <c r="F49" s="116"/>
      <c r="G49" s="111"/>
      <c r="H49" s="116"/>
      <c r="I49" s="116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116"/>
      <c r="C50" s="116"/>
      <c r="D50" s="111"/>
      <c r="E50" s="116"/>
      <c r="F50" s="116"/>
      <c r="G50" s="111"/>
      <c r="H50" s="116"/>
      <c r="I50" s="116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116"/>
      <c r="C51" s="116"/>
      <c r="D51" s="111"/>
      <c r="E51" s="116"/>
      <c r="F51" s="116"/>
      <c r="G51" s="111"/>
      <c r="H51" s="116"/>
      <c r="I51" s="116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116"/>
      <c r="C52" s="116"/>
      <c r="D52" s="111"/>
      <c r="E52" s="116"/>
      <c r="F52" s="116"/>
      <c r="G52" s="111"/>
      <c r="H52" s="116"/>
      <c r="I52" s="116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116"/>
      <c r="C53" s="116"/>
      <c r="D53" s="111"/>
      <c r="E53" s="116"/>
      <c r="F53" s="116"/>
      <c r="G53" s="111"/>
      <c r="H53" s="116"/>
      <c r="I53" s="116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116"/>
      <c r="C54" s="116"/>
      <c r="D54" s="111"/>
      <c r="E54" s="116"/>
      <c r="F54" s="116"/>
      <c r="G54" s="111"/>
      <c r="H54" s="116"/>
      <c r="I54" s="116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116"/>
      <c r="C55" s="116"/>
      <c r="D55" s="111"/>
      <c r="E55" s="116"/>
      <c r="F55" s="116"/>
      <c r="G55" s="111"/>
      <c r="H55" s="116"/>
      <c r="I55" s="116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116"/>
      <c r="C56" s="116"/>
      <c r="D56" s="111"/>
      <c r="E56" s="116"/>
      <c r="F56" s="116"/>
      <c r="G56" s="111"/>
      <c r="H56" s="116"/>
      <c r="I56" s="116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116"/>
      <c r="C57" s="116"/>
      <c r="D57" s="111"/>
      <c r="E57" s="116"/>
      <c r="F57" s="116"/>
      <c r="G57" s="111"/>
      <c r="H57" s="116"/>
      <c r="I57" s="116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116"/>
      <c r="C58" s="116"/>
      <c r="D58" s="111"/>
      <c r="E58" s="116"/>
      <c r="F58" s="116"/>
      <c r="G58" s="111"/>
      <c r="H58" s="116"/>
      <c r="I58" s="116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116"/>
      <c r="C59" s="116"/>
      <c r="D59" s="111"/>
      <c r="E59" s="116"/>
      <c r="F59" s="116"/>
      <c r="G59" s="111"/>
      <c r="H59" s="116"/>
      <c r="I59" s="116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116"/>
      <c r="C60" s="116"/>
      <c r="D60" s="111"/>
      <c r="E60" s="116"/>
      <c r="F60" s="116"/>
      <c r="G60" s="111"/>
      <c r="H60" s="116"/>
      <c r="I60" s="116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116"/>
      <c r="C61" s="116"/>
      <c r="D61" s="111"/>
      <c r="E61" s="116"/>
      <c r="F61" s="116"/>
      <c r="G61" s="111"/>
      <c r="H61" s="116"/>
      <c r="I61" s="116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116"/>
      <c r="C62" s="116"/>
      <c r="D62" s="111"/>
      <c r="E62" s="116"/>
      <c r="F62" s="116"/>
      <c r="G62" s="111"/>
      <c r="H62" s="116"/>
      <c r="I62" s="116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116"/>
      <c r="C63" s="116"/>
      <c r="D63" s="111"/>
      <c r="E63" s="116"/>
      <c r="F63" s="116"/>
      <c r="G63" s="111"/>
      <c r="H63" s="116"/>
      <c r="I63" s="116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116"/>
      <c r="C64" s="116"/>
      <c r="D64" s="111"/>
      <c r="E64" s="116"/>
      <c r="F64" s="116"/>
      <c r="G64" s="111"/>
      <c r="H64" s="116"/>
      <c r="I64" s="116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116"/>
      <c r="C65" s="116"/>
      <c r="D65" s="111"/>
      <c r="E65" s="116"/>
      <c r="F65" s="116"/>
      <c r="G65" s="111"/>
      <c r="H65" s="116"/>
      <c r="I65" s="116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116"/>
      <c r="C66" s="116"/>
      <c r="D66" s="111"/>
      <c r="E66" s="116"/>
      <c r="F66" s="116"/>
      <c r="G66" s="111"/>
      <c r="H66" s="116"/>
      <c r="I66" s="116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116"/>
      <c r="C67" s="116"/>
      <c r="D67" s="111"/>
      <c r="E67" s="116"/>
      <c r="F67" s="116"/>
      <c r="G67" s="111"/>
      <c r="H67" s="116"/>
      <c r="I67" s="116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116"/>
      <c r="C68" s="116"/>
      <c r="D68" s="111"/>
      <c r="E68" s="116"/>
      <c r="F68" s="116"/>
      <c r="G68" s="111"/>
      <c r="H68" s="116"/>
      <c r="I68" s="116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116"/>
      <c r="C69" s="116"/>
      <c r="D69" s="111"/>
      <c r="E69" s="116"/>
      <c r="F69" s="116"/>
      <c r="G69" s="111"/>
      <c r="H69" s="116"/>
      <c r="I69" s="116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116"/>
      <c r="C70" s="116"/>
      <c r="D70" s="111"/>
      <c r="E70" s="116"/>
      <c r="F70" s="116"/>
      <c r="G70" s="111"/>
      <c r="H70" s="116"/>
      <c r="I70" s="116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116"/>
      <c r="C71" s="116"/>
      <c r="D71" s="111"/>
      <c r="E71" s="116"/>
      <c r="F71" s="116"/>
      <c r="G71" s="111"/>
      <c r="H71" s="116"/>
      <c r="I71" s="116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116"/>
      <c r="C72" s="116"/>
      <c r="D72" s="111"/>
      <c r="E72" s="116"/>
      <c r="F72" s="116"/>
      <c r="G72" s="111"/>
      <c r="H72" s="116"/>
      <c r="I72" s="116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116"/>
      <c r="C73" s="116"/>
      <c r="D73" s="111"/>
      <c r="E73" s="116"/>
      <c r="F73" s="116"/>
      <c r="G73" s="111"/>
      <c r="H73" s="116"/>
      <c r="I73" s="116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116"/>
      <c r="C74" s="116"/>
      <c r="D74" s="111"/>
      <c r="E74" s="116"/>
      <c r="F74" s="116"/>
      <c r="G74" s="111"/>
      <c r="H74" s="116"/>
      <c r="I74" s="116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116"/>
      <c r="C75" s="116"/>
      <c r="D75" s="111"/>
      <c r="E75" s="116"/>
      <c r="F75" s="116"/>
      <c r="G75" s="111"/>
      <c r="H75" s="116"/>
      <c r="I75" s="116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116"/>
      <c r="C76" s="116"/>
      <c r="D76" s="111"/>
      <c r="E76" s="116"/>
      <c r="F76" s="116"/>
      <c r="G76" s="111"/>
      <c r="H76" s="116"/>
      <c r="I76" s="116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116"/>
      <c r="C77" s="116"/>
      <c r="D77" s="111"/>
      <c r="E77" s="116"/>
      <c r="F77" s="116"/>
      <c r="G77" s="111"/>
      <c r="H77" s="116"/>
      <c r="I77" s="116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116"/>
      <c r="C78" s="116"/>
      <c r="D78" s="111"/>
      <c r="E78" s="116"/>
      <c r="F78" s="116"/>
      <c r="G78" s="111"/>
      <c r="H78" s="116"/>
      <c r="I78" s="116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116"/>
      <c r="C79" s="116"/>
      <c r="D79" s="111"/>
      <c r="E79" s="116"/>
      <c r="F79" s="116"/>
      <c r="G79" s="111"/>
      <c r="H79" s="116"/>
      <c r="I79" s="116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116"/>
      <c r="C80" s="116"/>
      <c r="D80" s="111"/>
      <c r="E80" s="116"/>
      <c r="F80" s="116"/>
      <c r="G80" s="111"/>
      <c r="H80" s="116"/>
      <c r="I80" s="116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116"/>
      <c r="C81" s="116"/>
      <c r="D81" s="111"/>
      <c r="E81" s="116"/>
      <c r="F81" s="116"/>
      <c r="G81" s="111"/>
      <c r="H81" s="116"/>
      <c r="I81" s="116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116"/>
      <c r="C82" s="116"/>
      <c r="D82" s="111"/>
      <c r="E82" s="116"/>
      <c r="F82" s="116"/>
      <c r="G82" s="111"/>
      <c r="H82" s="116"/>
      <c r="I82" s="116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116"/>
      <c r="C83" s="116"/>
      <c r="D83" s="111"/>
      <c r="E83" s="116"/>
      <c r="F83" s="116"/>
      <c r="G83" s="111"/>
      <c r="H83" s="116"/>
      <c r="I83" s="116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116"/>
      <c r="C84" s="116"/>
      <c r="D84" s="111"/>
      <c r="E84" s="116"/>
      <c r="F84" s="116"/>
      <c r="G84" s="111"/>
      <c r="H84" s="116"/>
      <c r="I84" s="116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116"/>
      <c r="C85" s="116"/>
      <c r="D85" s="111"/>
      <c r="E85" s="116"/>
      <c r="F85" s="116"/>
      <c r="G85" s="111"/>
      <c r="H85" s="116"/>
      <c r="I85" s="116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116"/>
      <c r="C86" s="116"/>
      <c r="D86" s="111"/>
      <c r="E86" s="116"/>
      <c r="F86" s="116"/>
      <c r="G86" s="111"/>
      <c r="H86" s="116"/>
      <c r="I86" s="116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116"/>
      <c r="C87" s="116"/>
      <c r="D87" s="111"/>
      <c r="E87" s="116"/>
      <c r="F87" s="116"/>
      <c r="G87" s="111"/>
      <c r="H87" s="116"/>
      <c r="I87" s="116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116"/>
      <c r="C88" s="116"/>
      <c r="D88" s="111"/>
      <c r="E88" s="116"/>
      <c r="F88" s="116"/>
      <c r="G88" s="111"/>
      <c r="H88" s="116"/>
      <c r="I88" s="116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116"/>
      <c r="C89" s="116"/>
      <c r="D89" s="111"/>
      <c r="E89" s="116"/>
      <c r="F89" s="116"/>
      <c r="G89" s="111"/>
      <c r="H89" s="116"/>
      <c r="I89" s="116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116"/>
      <c r="C90" s="116"/>
      <c r="D90" s="111"/>
      <c r="E90" s="116"/>
      <c r="F90" s="116"/>
      <c r="G90" s="111"/>
      <c r="H90" s="116"/>
      <c r="I90" s="116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116"/>
      <c r="C91" s="116"/>
      <c r="D91" s="111"/>
      <c r="E91" s="116"/>
      <c r="F91" s="116"/>
      <c r="G91" s="111"/>
      <c r="H91" s="116"/>
      <c r="I91" s="116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116"/>
      <c r="C92" s="116"/>
      <c r="D92" s="111"/>
      <c r="E92" s="116"/>
      <c r="F92" s="116"/>
      <c r="G92" s="111"/>
      <c r="H92" s="116"/>
      <c r="I92" s="116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116"/>
      <c r="C93" s="116"/>
      <c r="D93" s="111"/>
      <c r="E93" s="116"/>
      <c r="F93" s="116"/>
      <c r="G93" s="111"/>
      <c r="H93" s="116"/>
      <c r="I93" s="116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116"/>
      <c r="C94" s="116"/>
      <c r="D94" s="111"/>
      <c r="E94" s="116"/>
      <c r="F94" s="116"/>
      <c r="G94" s="111"/>
      <c r="H94" s="116"/>
      <c r="I94" s="116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116"/>
      <c r="C95" s="116"/>
      <c r="D95" s="111"/>
      <c r="E95" s="116"/>
      <c r="F95" s="116"/>
      <c r="G95" s="111"/>
      <c r="H95" s="116"/>
      <c r="I95" s="116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116"/>
      <c r="C96" s="116"/>
      <c r="D96" s="111"/>
      <c r="E96" s="116"/>
      <c r="F96" s="116"/>
      <c r="G96" s="111"/>
      <c r="H96" s="116"/>
      <c r="I96" s="116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116"/>
      <c r="C97" s="116"/>
      <c r="D97" s="111"/>
      <c r="E97" s="116"/>
      <c r="F97" s="116"/>
      <c r="G97" s="111"/>
      <c r="H97" s="116"/>
      <c r="I97" s="116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116"/>
      <c r="C98" s="116"/>
      <c r="D98" s="111"/>
      <c r="E98" s="116"/>
      <c r="F98" s="116"/>
      <c r="G98" s="111"/>
      <c r="H98" s="116"/>
      <c r="I98" s="116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116"/>
      <c r="C99" s="116"/>
      <c r="D99" s="111"/>
      <c r="E99" s="116"/>
      <c r="F99" s="116"/>
      <c r="G99" s="111"/>
      <c r="H99" s="116"/>
      <c r="I99" s="116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116"/>
      <c r="C100" s="116"/>
      <c r="D100" s="111"/>
      <c r="E100" s="116"/>
      <c r="F100" s="116"/>
      <c r="G100" s="111"/>
      <c r="H100" s="116"/>
      <c r="I100" s="116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116"/>
      <c r="C101" s="116"/>
      <c r="D101" s="111"/>
      <c r="E101" s="116"/>
      <c r="F101" s="116"/>
      <c r="G101" s="111"/>
      <c r="H101" s="116"/>
      <c r="I101" s="116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116"/>
      <c r="C102" s="116"/>
      <c r="D102" s="111"/>
      <c r="E102" s="116"/>
      <c r="F102" s="116"/>
      <c r="G102" s="111"/>
      <c r="H102" s="116"/>
      <c r="I102" s="116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116"/>
      <c r="C103" s="116"/>
      <c r="D103" s="111"/>
      <c r="E103" s="116"/>
      <c r="F103" s="116"/>
      <c r="G103" s="111"/>
      <c r="H103" s="116"/>
      <c r="I103" s="116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116"/>
      <c r="C104" s="116"/>
      <c r="D104" s="111"/>
      <c r="E104" s="116"/>
      <c r="F104" s="116"/>
      <c r="G104" s="111"/>
      <c r="H104" s="116"/>
      <c r="I104" s="116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116"/>
      <c r="C105" s="116"/>
      <c r="D105" s="111"/>
      <c r="E105" s="116"/>
      <c r="F105" s="116"/>
      <c r="G105" s="111"/>
      <c r="H105" s="116"/>
      <c r="I105" s="116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116"/>
      <c r="C106" s="116"/>
      <c r="D106" s="111"/>
      <c r="E106" s="116"/>
      <c r="F106" s="116"/>
      <c r="G106" s="111"/>
      <c r="H106" s="116"/>
      <c r="I106" s="116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116"/>
      <c r="C107" s="116"/>
      <c r="D107" s="111"/>
      <c r="E107" s="116"/>
      <c r="F107" s="116"/>
      <c r="G107" s="111"/>
      <c r="H107" s="116"/>
      <c r="I107" s="116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116"/>
      <c r="C108" s="116"/>
      <c r="D108" s="111"/>
      <c r="E108" s="116"/>
      <c r="F108" s="116"/>
      <c r="G108" s="111"/>
      <c r="H108" s="116"/>
      <c r="I108" s="116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116"/>
      <c r="C109" s="116"/>
      <c r="D109" s="111"/>
      <c r="E109" s="116"/>
      <c r="F109" s="116"/>
      <c r="G109" s="111"/>
      <c r="H109" s="116"/>
      <c r="I109" s="116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116"/>
      <c r="C110" s="116"/>
      <c r="D110" s="111"/>
      <c r="E110" s="116"/>
      <c r="F110" s="116"/>
      <c r="G110" s="111"/>
      <c r="H110" s="116"/>
      <c r="I110" s="116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116"/>
      <c r="C111" s="116"/>
      <c r="D111" s="111"/>
      <c r="E111" s="116"/>
      <c r="F111" s="116"/>
      <c r="G111" s="111"/>
      <c r="H111" s="116"/>
      <c r="I111" s="116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116"/>
      <c r="C112" s="116"/>
      <c r="D112" s="111"/>
      <c r="E112" s="116"/>
      <c r="F112" s="116"/>
      <c r="G112" s="111"/>
      <c r="H112" s="116"/>
      <c r="I112" s="116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116"/>
      <c r="C113" s="116"/>
      <c r="D113" s="111"/>
      <c r="E113" s="116"/>
      <c r="F113" s="116"/>
      <c r="G113" s="111"/>
      <c r="H113" s="116"/>
      <c r="I113" s="116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116"/>
      <c r="C114" s="116"/>
      <c r="D114" s="111"/>
      <c r="E114" s="116"/>
      <c r="F114" s="116"/>
      <c r="G114" s="111"/>
      <c r="H114" s="116"/>
      <c r="I114" s="116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116"/>
      <c r="C115" s="116"/>
      <c r="D115" s="111"/>
      <c r="E115" s="116"/>
      <c r="F115" s="116"/>
      <c r="G115" s="111"/>
      <c r="H115" s="116"/>
      <c r="I115" s="116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116"/>
      <c r="C116" s="116"/>
      <c r="D116" s="111"/>
      <c r="E116" s="116"/>
      <c r="F116" s="116"/>
      <c r="G116" s="111"/>
      <c r="H116" s="116"/>
      <c r="I116" s="116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116"/>
      <c r="C117" s="116"/>
      <c r="D117" s="111"/>
      <c r="E117" s="116"/>
      <c r="F117" s="116"/>
      <c r="G117" s="111"/>
      <c r="H117" s="116"/>
      <c r="I117" s="116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116"/>
      <c r="C118" s="116"/>
      <c r="D118" s="111"/>
      <c r="E118" s="116"/>
      <c r="F118" s="116"/>
      <c r="G118" s="111"/>
      <c r="H118" s="116"/>
      <c r="I118" s="116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116"/>
      <c r="C119" s="116"/>
      <c r="D119" s="111"/>
      <c r="E119" s="116"/>
      <c r="F119" s="116"/>
      <c r="G119" s="111"/>
      <c r="H119" s="116"/>
      <c r="I119" s="116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116"/>
      <c r="C120" s="116"/>
      <c r="D120" s="111"/>
      <c r="E120" s="116"/>
      <c r="F120" s="116"/>
      <c r="G120" s="111"/>
      <c r="H120" s="116"/>
      <c r="I120" s="116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116"/>
      <c r="C121" s="116"/>
      <c r="D121" s="111"/>
      <c r="E121" s="116"/>
      <c r="F121" s="116"/>
      <c r="G121" s="111"/>
      <c r="H121" s="116"/>
      <c r="I121" s="116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116"/>
      <c r="C122" s="116"/>
      <c r="D122" s="111"/>
      <c r="E122" s="116"/>
      <c r="F122" s="116"/>
      <c r="G122" s="111"/>
      <c r="H122" s="116"/>
      <c r="I122" s="116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116"/>
      <c r="C123" s="116"/>
      <c r="D123" s="111"/>
      <c r="E123" s="116"/>
      <c r="F123" s="116"/>
      <c r="G123" s="111"/>
      <c r="H123" s="116"/>
      <c r="I123" s="116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116"/>
      <c r="C124" s="116"/>
      <c r="D124" s="111"/>
      <c r="E124" s="116"/>
      <c r="F124" s="116"/>
      <c r="G124" s="111"/>
      <c r="H124" s="116"/>
      <c r="I124" s="116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116"/>
      <c r="C125" s="116"/>
      <c r="D125" s="111"/>
      <c r="E125" s="116"/>
      <c r="F125" s="116"/>
      <c r="G125" s="111"/>
      <c r="H125" s="116"/>
      <c r="I125" s="116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116"/>
      <c r="C126" s="116"/>
      <c r="D126" s="111"/>
      <c r="E126" s="116"/>
      <c r="F126" s="116"/>
      <c r="G126" s="111"/>
      <c r="H126" s="116"/>
      <c r="I126" s="116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116"/>
      <c r="C127" s="116"/>
      <c r="D127" s="111"/>
      <c r="E127" s="116"/>
      <c r="F127" s="116"/>
      <c r="G127" s="111"/>
      <c r="H127" s="116"/>
      <c r="I127" s="116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116"/>
      <c r="C128" s="116"/>
      <c r="D128" s="111"/>
      <c r="E128" s="116"/>
      <c r="F128" s="116"/>
      <c r="G128" s="111"/>
      <c r="H128" s="116"/>
      <c r="I128" s="116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116"/>
      <c r="C129" s="116"/>
      <c r="D129" s="111"/>
      <c r="E129" s="116"/>
      <c r="F129" s="116"/>
      <c r="G129" s="111"/>
      <c r="H129" s="116"/>
      <c r="I129" s="116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116"/>
      <c r="C130" s="116"/>
      <c r="D130" s="111"/>
      <c r="E130" s="116"/>
      <c r="F130" s="116"/>
      <c r="G130" s="111"/>
      <c r="H130" s="116"/>
      <c r="I130" s="116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116"/>
      <c r="C131" s="116"/>
      <c r="D131" s="111"/>
      <c r="E131" s="116"/>
      <c r="F131" s="116"/>
      <c r="G131" s="111"/>
      <c r="H131" s="116"/>
      <c r="I131" s="116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116"/>
      <c r="C132" s="116"/>
      <c r="D132" s="111"/>
      <c r="E132" s="116"/>
      <c r="F132" s="116"/>
      <c r="G132" s="111"/>
      <c r="H132" s="116"/>
      <c r="I132" s="116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116"/>
      <c r="C133" s="116"/>
      <c r="D133" s="111"/>
      <c r="E133" s="116"/>
      <c r="F133" s="116"/>
      <c r="G133" s="111"/>
      <c r="H133" s="116"/>
      <c r="I133" s="116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116"/>
      <c r="C134" s="116"/>
      <c r="D134" s="111"/>
      <c r="E134" s="116"/>
      <c r="F134" s="116"/>
      <c r="G134" s="111"/>
      <c r="H134" s="116"/>
      <c r="I134" s="116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116"/>
      <c r="C135" s="116"/>
      <c r="D135" s="111"/>
      <c r="E135" s="116"/>
      <c r="F135" s="116"/>
      <c r="G135" s="111"/>
      <c r="H135" s="116"/>
      <c r="I135" s="116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116"/>
      <c r="C136" s="116"/>
      <c r="D136" s="111"/>
      <c r="E136" s="116"/>
      <c r="F136" s="116"/>
      <c r="G136" s="111"/>
      <c r="H136" s="116"/>
      <c r="I136" s="116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116"/>
      <c r="C137" s="116"/>
      <c r="D137" s="111"/>
      <c r="E137" s="116"/>
      <c r="F137" s="116"/>
      <c r="G137" s="111"/>
      <c r="H137" s="116"/>
      <c r="I137" s="116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116"/>
      <c r="C138" s="116"/>
      <c r="D138" s="111"/>
      <c r="E138" s="116"/>
      <c r="F138" s="116"/>
      <c r="G138" s="111"/>
      <c r="H138" s="116"/>
      <c r="I138" s="116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116"/>
      <c r="C139" s="116"/>
      <c r="D139" s="111"/>
      <c r="E139" s="116"/>
      <c r="F139" s="116"/>
      <c r="G139" s="111"/>
      <c r="H139" s="116"/>
      <c r="I139" s="116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116"/>
      <c r="C140" s="116"/>
      <c r="D140" s="111"/>
      <c r="E140" s="116"/>
      <c r="F140" s="116"/>
      <c r="G140" s="111"/>
      <c r="H140" s="116"/>
      <c r="I140" s="116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116"/>
      <c r="C141" s="116"/>
      <c r="D141" s="111"/>
      <c r="E141" s="116"/>
      <c r="F141" s="116"/>
      <c r="G141" s="111"/>
      <c r="H141" s="116"/>
      <c r="I141" s="116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116"/>
      <c r="C142" s="116"/>
      <c r="D142" s="111"/>
      <c r="E142" s="116"/>
      <c r="F142" s="116"/>
      <c r="G142" s="111"/>
      <c r="H142" s="116"/>
      <c r="I142" s="116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116"/>
      <c r="C143" s="116"/>
      <c r="D143" s="111"/>
      <c r="E143" s="116"/>
      <c r="F143" s="116"/>
      <c r="G143" s="111"/>
      <c r="H143" s="116"/>
      <c r="I143" s="116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116"/>
      <c r="C144" s="116"/>
      <c r="D144" s="111"/>
      <c r="E144" s="116"/>
      <c r="F144" s="116"/>
      <c r="G144" s="111"/>
      <c r="H144" s="116"/>
      <c r="I144" s="116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116"/>
      <c r="C145" s="116"/>
      <c r="D145" s="111"/>
      <c r="E145" s="116"/>
      <c r="F145" s="116"/>
      <c r="G145" s="111"/>
      <c r="H145" s="116"/>
      <c r="I145" s="116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116"/>
      <c r="C146" s="116"/>
      <c r="D146" s="111"/>
      <c r="E146" s="116"/>
      <c r="F146" s="116"/>
      <c r="G146" s="111"/>
      <c r="H146" s="116"/>
      <c r="I146" s="116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116"/>
      <c r="C147" s="116"/>
      <c r="D147" s="111"/>
      <c r="E147" s="116"/>
      <c r="F147" s="116"/>
      <c r="G147" s="111"/>
      <c r="H147" s="116"/>
      <c r="I147" s="116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116"/>
      <c r="C148" s="116"/>
      <c r="D148" s="111"/>
      <c r="E148" s="116"/>
      <c r="F148" s="116"/>
      <c r="G148" s="111"/>
      <c r="H148" s="116"/>
      <c r="I148" s="116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116"/>
      <c r="C149" s="116"/>
      <c r="D149" s="111"/>
      <c r="E149" s="116"/>
      <c r="F149" s="116"/>
      <c r="G149" s="111"/>
      <c r="H149" s="116"/>
      <c r="I149" s="116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116"/>
      <c r="C150" s="116"/>
      <c r="D150" s="111"/>
      <c r="E150" s="116"/>
      <c r="F150" s="116"/>
      <c r="G150" s="111"/>
      <c r="H150" s="116"/>
      <c r="I150" s="116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116"/>
      <c r="C151" s="116"/>
      <c r="D151" s="111"/>
      <c r="E151" s="116"/>
      <c r="F151" s="116"/>
      <c r="G151" s="111"/>
      <c r="H151" s="116"/>
      <c r="I151" s="116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116"/>
      <c r="C152" s="116"/>
      <c r="D152" s="111"/>
      <c r="E152" s="116"/>
      <c r="F152" s="116"/>
      <c r="G152" s="111"/>
      <c r="H152" s="116"/>
      <c r="I152" s="116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116"/>
      <c r="C153" s="116"/>
      <c r="D153" s="111"/>
      <c r="E153" s="116"/>
      <c r="F153" s="116"/>
      <c r="G153" s="111"/>
      <c r="H153" s="116"/>
      <c r="I153" s="116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116"/>
      <c r="C154" s="116"/>
      <c r="D154" s="111"/>
      <c r="E154" s="116"/>
      <c r="F154" s="116"/>
      <c r="G154" s="111"/>
      <c r="H154" s="116"/>
      <c r="I154" s="116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116"/>
      <c r="C155" s="116"/>
      <c r="D155" s="111"/>
      <c r="E155" s="116"/>
      <c r="F155" s="116"/>
      <c r="G155" s="111"/>
      <c r="H155" s="116"/>
      <c r="I155" s="116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116"/>
      <c r="C156" s="116"/>
      <c r="D156" s="111"/>
      <c r="E156" s="116"/>
      <c r="F156" s="116"/>
      <c r="G156" s="111"/>
      <c r="H156" s="116"/>
      <c r="I156" s="116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116"/>
      <c r="C157" s="116"/>
      <c r="D157" s="111"/>
      <c r="E157" s="116"/>
      <c r="F157" s="116"/>
      <c r="G157" s="111"/>
      <c r="H157" s="116"/>
      <c r="I157" s="116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116"/>
      <c r="C158" s="116"/>
      <c r="D158" s="111"/>
      <c r="E158" s="116"/>
      <c r="F158" s="116"/>
      <c r="G158" s="111"/>
      <c r="H158" s="116"/>
      <c r="I158" s="116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116"/>
      <c r="C159" s="116"/>
      <c r="D159" s="111"/>
      <c r="E159" s="116"/>
      <c r="F159" s="116"/>
      <c r="G159" s="111"/>
      <c r="H159" s="116"/>
      <c r="I159" s="116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116"/>
      <c r="C160" s="116"/>
      <c r="D160" s="111"/>
      <c r="E160" s="116"/>
      <c r="F160" s="116"/>
      <c r="G160" s="111"/>
      <c r="H160" s="116"/>
      <c r="I160" s="116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116"/>
      <c r="C161" s="116"/>
      <c r="D161" s="111"/>
      <c r="E161" s="116"/>
      <c r="F161" s="116"/>
      <c r="G161" s="111"/>
      <c r="H161" s="116"/>
      <c r="I161" s="116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116"/>
      <c r="C162" s="116"/>
      <c r="D162" s="111"/>
      <c r="E162" s="116"/>
      <c r="F162" s="116"/>
      <c r="G162" s="111"/>
      <c r="H162" s="116"/>
      <c r="I162" s="116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116"/>
      <c r="C163" s="116"/>
      <c r="D163" s="111"/>
      <c r="E163" s="116"/>
      <c r="F163" s="116"/>
      <c r="G163" s="111"/>
      <c r="H163" s="116"/>
      <c r="I163" s="116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116"/>
      <c r="C164" s="116"/>
      <c r="D164" s="111"/>
      <c r="E164" s="116"/>
      <c r="F164" s="116"/>
      <c r="G164" s="111"/>
      <c r="H164" s="116"/>
      <c r="I164" s="116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116"/>
      <c r="C165" s="116"/>
      <c r="D165" s="111"/>
      <c r="E165" s="116"/>
      <c r="F165" s="116"/>
      <c r="G165" s="111"/>
      <c r="H165" s="116"/>
      <c r="I165" s="116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116"/>
      <c r="C166" s="116"/>
      <c r="D166" s="111"/>
      <c r="E166" s="116"/>
      <c r="F166" s="116"/>
      <c r="G166" s="111"/>
      <c r="H166" s="116"/>
      <c r="I166" s="116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116"/>
      <c r="C167" s="116"/>
      <c r="D167" s="111"/>
      <c r="E167" s="116"/>
      <c r="F167" s="116"/>
      <c r="G167" s="111"/>
      <c r="H167" s="116"/>
      <c r="I167" s="116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116"/>
      <c r="C168" s="116"/>
      <c r="D168" s="111"/>
      <c r="E168" s="116"/>
      <c r="F168" s="116"/>
      <c r="G168" s="111"/>
      <c r="H168" s="116"/>
      <c r="I168" s="116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116"/>
      <c r="C169" s="116"/>
      <c r="D169" s="111"/>
      <c r="E169" s="116"/>
      <c r="F169" s="116"/>
      <c r="G169" s="111"/>
      <c r="H169" s="116"/>
      <c r="I169" s="116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116"/>
      <c r="C170" s="116"/>
      <c r="D170" s="111"/>
      <c r="E170" s="116"/>
      <c r="F170" s="116"/>
      <c r="G170" s="111"/>
      <c r="H170" s="116"/>
      <c r="I170" s="116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116"/>
      <c r="C171" s="116"/>
      <c r="D171" s="111"/>
      <c r="E171" s="116"/>
      <c r="F171" s="116"/>
      <c r="G171" s="111"/>
      <c r="H171" s="116"/>
      <c r="I171" s="116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116"/>
      <c r="C172" s="116"/>
      <c r="D172" s="111"/>
      <c r="E172" s="116"/>
      <c r="F172" s="116"/>
      <c r="G172" s="111"/>
      <c r="H172" s="116"/>
      <c r="I172" s="116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116"/>
      <c r="C173" s="116"/>
      <c r="D173" s="111"/>
      <c r="E173" s="116"/>
      <c r="F173" s="116"/>
      <c r="G173" s="111"/>
      <c r="H173" s="116"/>
      <c r="I173" s="116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116"/>
      <c r="C174" s="116"/>
      <c r="D174" s="111"/>
      <c r="E174" s="116"/>
      <c r="F174" s="116"/>
      <c r="G174" s="111"/>
      <c r="H174" s="116"/>
      <c r="I174" s="116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116"/>
      <c r="C175" s="116"/>
      <c r="D175" s="111"/>
      <c r="E175" s="116"/>
      <c r="F175" s="116"/>
      <c r="G175" s="111"/>
      <c r="H175" s="116"/>
      <c r="I175" s="116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116"/>
      <c r="C176" s="116"/>
      <c r="D176" s="111"/>
      <c r="E176" s="116"/>
      <c r="F176" s="116"/>
      <c r="G176" s="111"/>
      <c r="H176" s="116"/>
      <c r="I176" s="116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116"/>
      <c r="C177" s="116"/>
      <c r="D177" s="111"/>
      <c r="E177" s="116"/>
      <c r="F177" s="116"/>
      <c r="G177" s="111"/>
      <c r="H177" s="116"/>
      <c r="I177" s="116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116"/>
      <c r="C178" s="116"/>
      <c r="D178" s="111"/>
      <c r="E178" s="116"/>
      <c r="F178" s="116"/>
      <c r="G178" s="111"/>
      <c r="H178" s="116"/>
      <c r="I178" s="116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116"/>
      <c r="C179" s="116"/>
      <c r="D179" s="111"/>
      <c r="E179" s="116"/>
      <c r="F179" s="116"/>
      <c r="G179" s="111"/>
      <c r="H179" s="116"/>
      <c r="I179" s="116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116"/>
      <c r="C180" s="116"/>
      <c r="D180" s="111"/>
      <c r="E180" s="116"/>
      <c r="F180" s="116"/>
      <c r="G180" s="111"/>
      <c r="H180" s="116"/>
      <c r="I180" s="116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116"/>
      <c r="C181" s="116"/>
      <c r="D181" s="111"/>
      <c r="E181" s="116"/>
      <c r="F181" s="116"/>
      <c r="G181" s="111"/>
      <c r="H181" s="116"/>
      <c r="I181" s="116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116"/>
      <c r="C182" s="116"/>
      <c r="D182" s="111"/>
      <c r="E182" s="116"/>
      <c r="F182" s="116"/>
      <c r="G182" s="111"/>
      <c r="H182" s="116"/>
      <c r="I182" s="116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116"/>
      <c r="C183" s="116"/>
      <c r="D183" s="111"/>
      <c r="E183" s="116"/>
      <c r="F183" s="116"/>
      <c r="G183" s="111"/>
      <c r="H183" s="116"/>
      <c r="I183" s="116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116"/>
      <c r="C184" s="116"/>
      <c r="D184" s="111"/>
      <c r="E184" s="116"/>
      <c r="F184" s="116"/>
      <c r="G184" s="111"/>
      <c r="H184" s="116"/>
      <c r="I184" s="116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116"/>
      <c r="C185" s="116"/>
      <c r="D185" s="111"/>
      <c r="E185" s="116"/>
      <c r="F185" s="116"/>
      <c r="G185" s="111"/>
      <c r="H185" s="116"/>
      <c r="I185" s="116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116"/>
      <c r="C186" s="116"/>
      <c r="D186" s="111"/>
      <c r="E186" s="116"/>
      <c r="F186" s="116"/>
      <c r="G186" s="111"/>
      <c r="H186" s="116"/>
      <c r="I186" s="116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116"/>
      <c r="C187" s="116"/>
      <c r="D187" s="111"/>
      <c r="E187" s="116"/>
      <c r="F187" s="116"/>
      <c r="G187" s="111"/>
      <c r="H187" s="116"/>
      <c r="I187" s="116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116"/>
      <c r="C188" s="116"/>
      <c r="D188" s="111"/>
      <c r="E188" s="116"/>
      <c r="F188" s="116"/>
      <c r="G188" s="111"/>
      <c r="H188" s="116"/>
      <c r="I188" s="116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116"/>
      <c r="C189" s="116"/>
      <c r="D189" s="111"/>
      <c r="E189" s="116"/>
      <c r="F189" s="116"/>
      <c r="G189" s="111"/>
      <c r="H189" s="116"/>
      <c r="I189" s="116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116"/>
      <c r="C190" s="116"/>
      <c r="D190" s="111"/>
      <c r="E190" s="116"/>
      <c r="F190" s="116"/>
      <c r="G190" s="111"/>
      <c r="H190" s="116"/>
      <c r="I190" s="116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116"/>
      <c r="C191" s="116"/>
      <c r="D191" s="111"/>
      <c r="E191" s="116"/>
      <c r="F191" s="116"/>
      <c r="G191" s="111"/>
      <c r="H191" s="116"/>
      <c r="I191" s="116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116"/>
      <c r="C192" s="116"/>
      <c r="D192" s="111"/>
      <c r="E192" s="116"/>
      <c r="F192" s="116"/>
      <c r="G192" s="111"/>
      <c r="H192" s="116"/>
      <c r="I192" s="116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116"/>
      <c r="C193" s="116"/>
      <c r="D193" s="111"/>
      <c r="E193" s="116"/>
      <c r="F193" s="116"/>
      <c r="G193" s="111"/>
      <c r="H193" s="116"/>
      <c r="I193" s="116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116"/>
      <c r="C194" s="116"/>
      <c r="D194" s="111"/>
      <c r="E194" s="116"/>
      <c r="F194" s="116"/>
      <c r="G194" s="111"/>
      <c r="H194" s="116"/>
      <c r="I194" s="116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116"/>
      <c r="C195" s="116"/>
      <c r="D195" s="111"/>
      <c r="E195" s="116"/>
      <c r="F195" s="116"/>
      <c r="G195" s="111"/>
      <c r="H195" s="116"/>
      <c r="I195" s="116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116"/>
      <c r="C196" s="116"/>
      <c r="D196" s="111"/>
      <c r="E196" s="116"/>
      <c r="F196" s="116"/>
      <c r="G196" s="111"/>
      <c r="H196" s="116"/>
      <c r="I196" s="116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116"/>
      <c r="C197" s="116"/>
      <c r="D197" s="111"/>
      <c r="E197" s="116"/>
      <c r="F197" s="116"/>
      <c r="G197" s="111"/>
      <c r="H197" s="116"/>
      <c r="I197" s="116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116"/>
      <c r="C198" s="116"/>
      <c r="D198" s="111"/>
      <c r="E198" s="116"/>
      <c r="F198" s="116"/>
      <c r="G198" s="111"/>
      <c r="H198" s="116"/>
      <c r="I198" s="116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116"/>
      <c r="C199" s="116"/>
      <c r="D199" s="111"/>
      <c r="E199" s="116"/>
      <c r="F199" s="116"/>
      <c r="G199" s="111"/>
      <c r="H199" s="116"/>
      <c r="I199" s="116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116"/>
      <c r="C200" s="116"/>
      <c r="D200" s="111"/>
      <c r="E200" s="116"/>
      <c r="F200" s="116"/>
      <c r="G200" s="111"/>
      <c r="H200" s="116"/>
      <c r="I200" s="116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116"/>
      <c r="C201" s="116"/>
      <c r="D201" s="111"/>
      <c r="E201" s="116"/>
      <c r="F201" s="116"/>
      <c r="G201" s="111"/>
      <c r="H201" s="116"/>
      <c r="I201" s="116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116"/>
      <c r="C202" s="116"/>
      <c r="D202" s="111"/>
      <c r="E202" s="116"/>
      <c r="F202" s="116"/>
      <c r="G202" s="111"/>
      <c r="H202" s="116"/>
      <c r="I202" s="116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116"/>
      <c r="C203" s="116"/>
      <c r="D203" s="111"/>
      <c r="E203" s="116"/>
      <c r="F203" s="116"/>
      <c r="G203" s="111"/>
      <c r="H203" s="116"/>
      <c r="I203" s="116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116"/>
      <c r="C204" s="116"/>
      <c r="D204" s="111"/>
      <c r="E204" s="116"/>
      <c r="F204" s="116"/>
      <c r="G204" s="111"/>
      <c r="H204" s="116"/>
      <c r="I204" s="116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116"/>
      <c r="C205" s="116"/>
      <c r="D205" s="111"/>
      <c r="E205" s="116"/>
      <c r="F205" s="116"/>
      <c r="G205" s="111"/>
      <c r="H205" s="116"/>
      <c r="I205" s="116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116"/>
      <c r="C206" s="116"/>
      <c r="D206" s="111"/>
      <c r="E206" s="116"/>
      <c r="F206" s="116"/>
      <c r="G206" s="111"/>
      <c r="H206" s="116"/>
      <c r="I206" s="116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116"/>
      <c r="C207" s="116"/>
      <c r="D207" s="111"/>
      <c r="E207" s="116"/>
      <c r="F207" s="116"/>
      <c r="G207" s="111"/>
      <c r="H207" s="116"/>
      <c r="I207" s="116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116"/>
      <c r="C208" s="116"/>
      <c r="D208" s="111"/>
      <c r="E208" s="116"/>
      <c r="F208" s="116"/>
      <c r="G208" s="111"/>
      <c r="H208" s="116"/>
      <c r="I208" s="116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116"/>
      <c r="C209" s="116"/>
      <c r="D209" s="111"/>
      <c r="E209" s="116"/>
      <c r="F209" s="116"/>
      <c r="G209" s="111"/>
      <c r="H209" s="116"/>
      <c r="I209" s="116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116"/>
      <c r="C210" s="116"/>
      <c r="D210" s="111"/>
      <c r="E210" s="116"/>
      <c r="F210" s="116"/>
      <c r="G210" s="111"/>
      <c r="H210" s="116"/>
      <c r="I210" s="116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116"/>
      <c r="C211" s="116"/>
      <c r="D211" s="111"/>
      <c r="E211" s="116"/>
      <c r="F211" s="116"/>
      <c r="G211" s="111"/>
      <c r="H211" s="116"/>
      <c r="I211" s="116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116"/>
      <c r="C212" s="116"/>
      <c r="D212" s="111"/>
      <c r="E212" s="116"/>
      <c r="F212" s="116"/>
      <c r="G212" s="111"/>
      <c r="H212" s="116"/>
      <c r="I212" s="116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116"/>
      <c r="C213" s="116"/>
      <c r="D213" s="111"/>
      <c r="E213" s="116"/>
      <c r="F213" s="116"/>
      <c r="G213" s="111"/>
      <c r="H213" s="116"/>
      <c r="I213" s="116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116"/>
      <c r="C214" s="116"/>
      <c r="D214" s="111"/>
      <c r="E214" s="116"/>
      <c r="F214" s="116"/>
      <c r="G214" s="111"/>
      <c r="H214" s="116"/>
      <c r="I214" s="116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116"/>
      <c r="C215" s="116"/>
      <c r="D215" s="111"/>
      <c r="E215" s="116"/>
      <c r="F215" s="116"/>
      <c r="G215" s="111"/>
      <c r="H215" s="116"/>
      <c r="I215" s="116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116"/>
      <c r="C216" s="116"/>
      <c r="D216" s="111"/>
      <c r="E216" s="116"/>
      <c r="F216" s="116"/>
      <c r="G216" s="111"/>
      <c r="H216" s="116"/>
      <c r="I216" s="116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116"/>
      <c r="C217" s="116"/>
      <c r="D217" s="111"/>
      <c r="E217" s="116"/>
      <c r="F217" s="116"/>
      <c r="G217" s="111"/>
      <c r="H217" s="116"/>
      <c r="I217" s="116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116"/>
      <c r="C218" s="116"/>
      <c r="D218" s="111"/>
      <c r="E218" s="116"/>
      <c r="F218" s="116"/>
      <c r="G218" s="111"/>
      <c r="H218" s="116"/>
      <c r="I218" s="116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116"/>
      <c r="C219" s="116"/>
      <c r="D219" s="111"/>
      <c r="E219" s="116"/>
      <c r="F219" s="116"/>
      <c r="G219" s="111"/>
      <c r="H219" s="116"/>
      <c r="I219" s="116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116"/>
      <c r="C220" s="116"/>
      <c r="D220" s="111"/>
      <c r="E220" s="116"/>
      <c r="F220" s="116"/>
      <c r="G220" s="111"/>
      <c r="H220" s="116"/>
      <c r="I220" s="116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116"/>
      <c r="C221" s="116"/>
      <c r="D221" s="111"/>
      <c r="E221" s="116"/>
      <c r="F221" s="116"/>
      <c r="G221" s="111"/>
      <c r="H221" s="116"/>
      <c r="I221" s="116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116"/>
      <c r="C222" s="116"/>
      <c r="D222" s="111"/>
      <c r="E222" s="116"/>
      <c r="F222" s="116"/>
      <c r="G222" s="111"/>
      <c r="H222" s="116"/>
      <c r="I222" s="116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116"/>
      <c r="C223" s="116"/>
      <c r="D223" s="111"/>
      <c r="E223" s="116"/>
      <c r="F223" s="116"/>
      <c r="G223" s="111"/>
      <c r="H223" s="116"/>
      <c r="I223" s="116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116"/>
      <c r="C224" s="116"/>
      <c r="D224" s="111"/>
      <c r="E224" s="116"/>
      <c r="F224" s="116"/>
      <c r="G224" s="111"/>
      <c r="H224" s="116"/>
      <c r="I224" s="116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116"/>
      <c r="C225" s="116"/>
      <c r="D225" s="111"/>
      <c r="E225" s="116"/>
      <c r="F225" s="116"/>
      <c r="G225" s="111"/>
      <c r="H225" s="116"/>
      <c r="I225" s="116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116"/>
      <c r="C226" s="116"/>
      <c r="D226" s="111"/>
      <c r="E226" s="116"/>
      <c r="F226" s="116"/>
      <c r="G226" s="111"/>
      <c r="H226" s="116"/>
      <c r="I226" s="116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116"/>
      <c r="C227" s="116"/>
      <c r="D227" s="111"/>
      <c r="E227" s="116"/>
      <c r="F227" s="116"/>
      <c r="G227" s="111"/>
      <c r="H227" s="116"/>
      <c r="I227" s="116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116"/>
      <c r="C228" s="116"/>
      <c r="D228" s="111"/>
      <c r="E228" s="116"/>
      <c r="F228" s="116"/>
      <c r="G228" s="111"/>
      <c r="H228" s="116"/>
      <c r="I228" s="116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116"/>
      <c r="C229" s="116"/>
      <c r="D229" s="111"/>
      <c r="E229" s="116"/>
      <c r="F229" s="116"/>
      <c r="G229" s="111"/>
      <c r="H229" s="116"/>
      <c r="I229" s="116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116"/>
      <c r="C230" s="116"/>
      <c r="D230" s="111"/>
      <c r="E230" s="116"/>
      <c r="F230" s="116"/>
      <c r="G230" s="111"/>
      <c r="H230" s="116"/>
      <c r="I230" s="116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116"/>
      <c r="C231" s="116"/>
      <c r="D231" s="111"/>
      <c r="E231" s="116"/>
      <c r="F231" s="116"/>
      <c r="G231" s="111"/>
      <c r="H231" s="116"/>
      <c r="I231" s="116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116"/>
      <c r="C232" s="116"/>
      <c r="D232" s="111"/>
      <c r="E232" s="116"/>
      <c r="F232" s="116"/>
      <c r="G232" s="111"/>
      <c r="H232" s="116"/>
      <c r="I232" s="116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116"/>
      <c r="C233" s="116"/>
      <c r="D233" s="111"/>
      <c r="E233" s="116"/>
      <c r="F233" s="116"/>
      <c r="G233" s="111"/>
      <c r="H233" s="116"/>
      <c r="I233" s="116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116"/>
      <c r="C234" s="116"/>
      <c r="D234" s="111"/>
      <c r="E234" s="116"/>
      <c r="F234" s="116"/>
      <c r="G234" s="111"/>
      <c r="H234" s="116"/>
      <c r="I234" s="116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116"/>
      <c r="C235" s="116"/>
      <c r="D235" s="111"/>
      <c r="E235" s="116"/>
      <c r="F235" s="116"/>
      <c r="G235" s="111"/>
      <c r="H235" s="116"/>
      <c r="I235" s="116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116"/>
      <c r="C236" s="116"/>
      <c r="D236" s="111"/>
      <c r="E236" s="116"/>
      <c r="F236" s="116"/>
      <c r="G236" s="111"/>
      <c r="H236" s="116"/>
      <c r="I236" s="116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116"/>
      <c r="C237" s="116"/>
      <c r="D237" s="111"/>
      <c r="E237" s="116"/>
      <c r="F237" s="116"/>
      <c r="G237" s="111"/>
      <c r="H237" s="116"/>
      <c r="I237" s="116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116"/>
      <c r="C238" s="116"/>
      <c r="D238" s="111"/>
      <c r="E238" s="116"/>
      <c r="F238" s="116"/>
      <c r="G238" s="111"/>
      <c r="H238" s="116"/>
      <c r="I238" s="116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116"/>
      <c r="C239" s="116"/>
      <c r="D239" s="111"/>
      <c r="E239" s="116"/>
      <c r="F239" s="116"/>
      <c r="G239" s="111"/>
      <c r="H239" s="116"/>
      <c r="I239" s="116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116"/>
      <c r="C240" s="116"/>
      <c r="D240" s="111"/>
      <c r="E240" s="116"/>
      <c r="F240" s="116"/>
      <c r="G240" s="111"/>
      <c r="H240" s="116"/>
      <c r="I240" s="116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116"/>
      <c r="C241" s="116"/>
      <c r="D241" s="111"/>
      <c r="E241" s="116"/>
      <c r="F241" s="116"/>
      <c r="G241" s="111"/>
      <c r="H241" s="116"/>
      <c r="I241" s="116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116"/>
      <c r="C242" s="116"/>
      <c r="D242" s="111"/>
      <c r="E242" s="116"/>
      <c r="F242" s="116"/>
      <c r="G242" s="111"/>
      <c r="H242" s="116"/>
      <c r="I242" s="116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116"/>
      <c r="C243" s="116"/>
      <c r="D243" s="111"/>
      <c r="E243" s="116"/>
      <c r="F243" s="116"/>
      <c r="G243" s="111"/>
      <c r="H243" s="116"/>
      <c r="I243" s="116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116"/>
      <c r="C244" s="116"/>
      <c r="D244" s="111"/>
      <c r="E244" s="116"/>
      <c r="F244" s="116"/>
      <c r="G244" s="111"/>
      <c r="H244" s="116"/>
      <c r="I244" s="116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116"/>
      <c r="C245" s="116"/>
      <c r="D245" s="111"/>
      <c r="E245" s="116"/>
      <c r="F245" s="116"/>
      <c r="G245" s="111"/>
      <c r="H245" s="116"/>
      <c r="I245" s="116"/>
      <c r="J245" s="250"/>
      <c r="K245" s="250"/>
      <c r="L245" s="250"/>
      <c r="M245" s="250"/>
      <c r="N245" s="250"/>
      <c r="O245" s="250"/>
      <c r="P245" s="250"/>
      <c r="Q245" s="250"/>
    </row>
    <row r="246" spans="2:17">
      <c r="B246" s="116"/>
      <c r="C246" s="116"/>
      <c r="D246" s="111"/>
      <c r="E246" s="116"/>
      <c r="F246" s="116"/>
      <c r="G246" s="111"/>
      <c r="H246" s="116"/>
      <c r="I246" s="116"/>
      <c r="J246" s="250"/>
      <c r="K246" s="250"/>
      <c r="L246" s="250"/>
      <c r="M246" s="250"/>
      <c r="N246" s="250"/>
      <c r="O246" s="250"/>
      <c r="P246" s="250"/>
      <c r="Q246" s="250"/>
    </row>
    <row r="247" spans="2:17">
      <c r="B247" s="116"/>
      <c r="C247" s="116"/>
      <c r="D247" s="111"/>
      <c r="E247" s="116"/>
      <c r="F247" s="116"/>
      <c r="G247" s="111"/>
      <c r="H247" s="116"/>
      <c r="I247" s="116"/>
      <c r="J247" s="250"/>
      <c r="K247" s="250"/>
      <c r="L247" s="250"/>
      <c r="M247" s="250"/>
      <c r="N247" s="250"/>
      <c r="O247" s="250"/>
      <c r="P247" s="250"/>
      <c r="Q247" s="250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8">
    <tabColor indexed="57"/>
    <outlinePr applyStyles="1" summaryBelow="0"/>
    <pageSetUpPr fitToPage="1"/>
  </sheetPr>
  <dimension ref="A1:L180"/>
  <sheetViews>
    <sheetView tabSelected="1" workbookViewId="0">
      <selection activeCell="A2" sqref="A2:G2"/>
    </sheetView>
  </sheetViews>
  <sheetFormatPr baseColWidth="10" defaultColWidth="9.1640625" defaultRowHeight="11" outlineLevelRow="3"/>
  <cols>
    <col min="1" max="1" width="52" style="133" customWidth="1"/>
    <col min="2" max="7" width="16.33203125" style="22" customWidth="1"/>
    <col min="8" max="16384" width="9.1640625" style="133"/>
  </cols>
  <sheetData>
    <row r="1" spans="1:12" s="8" customFormat="1" ht="19">
      <c r="A1" s="5"/>
      <c r="B1" s="5"/>
      <c r="C1" s="5"/>
      <c r="D1" s="5"/>
      <c r="E1" s="5"/>
      <c r="F1" s="5"/>
      <c r="G1" s="5"/>
    </row>
    <row r="2" spans="1:12" s="8" customFormat="1" ht="19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0"/>
      <c r="I2" s="50"/>
      <c r="J2" s="50"/>
      <c r="K2" s="50"/>
      <c r="L2" s="50"/>
    </row>
    <row r="3" spans="1:12" s="8" customFormat="1" ht="14">
      <c r="A3" s="228"/>
      <c r="B3" s="127"/>
      <c r="C3" s="127"/>
      <c r="D3" s="127"/>
      <c r="E3" s="127"/>
      <c r="F3" s="127"/>
      <c r="G3" s="127"/>
    </row>
    <row r="4" spans="1:12" s="165" customFormat="1" ht="14">
      <c r="B4" s="46"/>
      <c r="C4" s="46"/>
      <c r="D4" s="46"/>
      <c r="E4" s="46"/>
      <c r="F4" s="46"/>
      <c r="G4" s="46" t="str">
        <f>VALUAH</f>
        <v>млрд. грн</v>
      </c>
    </row>
    <row r="5" spans="1:12" s="213" customFormat="1" ht="14">
      <c r="A5" s="142"/>
      <c r="B5" s="226">
        <v>44561</v>
      </c>
      <c r="C5" s="226">
        <v>44592</v>
      </c>
      <c r="D5" s="226">
        <v>44620</v>
      </c>
      <c r="E5" s="226">
        <v>44651</v>
      </c>
      <c r="F5" s="226">
        <v>44681</v>
      </c>
      <c r="G5" s="226">
        <v>44712</v>
      </c>
    </row>
    <row r="6" spans="1:12" s="148" customFormat="1" ht="34">
      <c r="A6" s="3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38">
        <f t="shared" ref="B6:G6" si="0">B$7+B$77</f>
        <v>2672.0585603470099</v>
      </c>
      <c r="C6" s="138">
        <f t="shared" si="0"/>
        <v>2745.4351871369304</v>
      </c>
      <c r="D6" s="138">
        <f t="shared" si="0"/>
        <v>2730.4558821459004</v>
      </c>
      <c r="E6" s="138">
        <f t="shared" si="0"/>
        <v>2832.17746063908</v>
      </c>
      <c r="F6" s="138">
        <f t="shared" si="0"/>
        <v>2861.0270621318605</v>
      </c>
      <c r="G6" s="138">
        <f t="shared" si="0"/>
        <v>2967.4888552520506</v>
      </c>
    </row>
    <row r="7" spans="1:12" s="196" customFormat="1" ht="16">
      <c r="A7" s="253" t="s">
        <v>65</v>
      </c>
      <c r="B7" s="201">
        <f t="shared" ref="B7:G7" si="1">B$8+B$45</f>
        <v>2362.7201507571899</v>
      </c>
      <c r="C7" s="201">
        <f t="shared" si="1"/>
        <v>2424.6875148950703</v>
      </c>
      <c r="D7" s="201">
        <f t="shared" si="1"/>
        <v>2406.5929706208403</v>
      </c>
      <c r="E7" s="201">
        <f t="shared" si="1"/>
        <v>2524.23178494898</v>
      </c>
      <c r="F7" s="201">
        <f t="shared" si="1"/>
        <v>2556.3961468999005</v>
      </c>
      <c r="G7" s="201">
        <f t="shared" si="1"/>
        <v>2645.8371141791104</v>
      </c>
    </row>
    <row r="8" spans="1:12" s="55" customFormat="1" ht="16" outlineLevel="1">
      <c r="A8" s="189" t="s">
        <v>48</v>
      </c>
      <c r="B8" s="156">
        <f t="shared" ref="B8:G8" si="2">B$9+B$43</f>
        <v>1062.5590347498203</v>
      </c>
      <c r="C8" s="156">
        <f t="shared" si="2"/>
        <v>1060.9851498074202</v>
      </c>
      <c r="D8" s="156">
        <f t="shared" si="2"/>
        <v>1017.6688738765204</v>
      </c>
      <c r="E8" s="156">
        <f t="shared" si="2"/>
        <v>1050.6594924784004</v>
      </c>
      <c r="F8" s="156">
        <f t="shared" si="2"/>
        <v>1096.3705237775005</v>
      </c>
      <c r="G8" s="156">
        <f t="shared" si="2"/>
        <v>1146.9740286177005</v>
      </c>
    </row>
    <row r="9" spans="1:12" s="170" customFormat="1" ht="14" outlineLevel="2">
      <c r="A9" s="120" t="s">
        <v>194</v>
      </c>
      <c r="B9" s="84">
        <f t="shared" ref="B9:G9" si="3">SUM(B$10:B$42)</f>
        <v>1060.7074994346003</v>
      </c>
      <c r="C9" s="84">
        <f t="shared" si="3"/>
        <v>1059.1336144922002</v>
      </c>
      <c r="D9" s="84">
        <f t="shared" si="3"/>
        <v>1015.8173385613004</v>
      </c>
      <c r="E9" s="84">
        <f t="shared" si="3"/>
        <v>1048.8410202938003</v>
      </c>
      <c r="F9" s="84">
        <f t="shared" si="3"/>
        <v>1094.5520515929004</v>
      </c>
      <c r="G9" s="84">
        <f t="shared" si="3"/>
        <v>1145.1555564331004</v>
      </c>
    </row>
    <row r="10" spans="1:12" s="145" customFormat="1" ht="14" outlineLevel="3">
      <c r="A10" s="103" t="s">
        <v>142</v>
      </c>
      <c r="B10" s="94">
        <v>81.333449999999999</v>
      </c>
      <c r="C10" s="94">
        <v>81.333449999999999</v>
      </c>
      <c r="D10" s="94">
        <v>81.333449999999999</v>
      </c>
      <c r="E10" s="94">
        <v>81.333449999999999</v>
      </c>
      <c r="F10" s="94">
        <v>81.333449999999999</v>
      </c>
      <c r="G10" s="94">
        <v>81.333449999999999</v>
      </c>
    </row>
    <row r="11" spans="1:12" ht="14" outlineLevel="3">
      <c r="A11" s="163" t="s">
        <v>203</v>
      </c>
      <c r="B11" s="47">
        <v>17.533000000000001</v>
      </c>
      <c r="C11" s="47">
        <v>17.533000000000001</v>
      </c>
      <c r="D11" s="47">
        <v>17.533000000000001</v>
      </c>
      <c r="E11" s="47">
        <v>17.533000000000001</v>
      </c>
      <c r="F11" s="47">
        <v>17.533000000000001</v>
      </c>
      <c r="G11" s="47">
        <v>17.533000000000001</v>
      </c>
      <c r="H11" s="123"/>
      <c r="I11" s="123"/>
      <c r="J11" s="123"/>
    </row>
    <row r="12" spans="1:12" ht="14" outlineLevel="3">
      <c r="A12" s="163" t="s">
        <v>31</v>
      </c>
      <c r="B12" s="47">
        <v>95.914618630199996</v>
      </c>
      <c r="C12" s="47">
        <v>95.0173180516</v>
      </c>
      <c r="D12" s="47">
        <v>73.612848150000005</v>
      </c>
      <c r="E12" s="47">
        <v>100.45181168000001</v>
      </c>
      <c r="F12" s="47">
        <v>105.0605004035</v>
      </c>
      <c r="G12" s="47">
        <v>107.1584319582</v>
      </c>
      <c r="H12" s="123"/>
      <c r="I12" s="123"/>
      <c r="J12" s="123"/>
    </row>
    <row r="13" spans="1:12" ht="14" outlineLevel="3">
      <c r="A13" s="163" t="s">
        <v>34</v>
      </c>
      <c r="B13" s="47">
        <v>36.5</v>
      </c>
      <c r="C13" s="47">
        <v>36.5</v>
      </c>
      <c r="D13" s="47">
        <v>36.5</v>
      </c>
      <c r="E13" s="47">
        <v>36.5</v>
      </c>
      <c r="F13" s="47">
        <v>36.5</v>
      </c>
      <c r="G13" s="47">
        <v>36.5</v>
      </c>
      <c r="H13" s="123"/>
      <c r="I13" s="123"/>
      <c r="J13" s="123"/>
    </row>
    <row r="14" spans="1:12" ht="14" outlineLevel="3">
      <c r="A14" s="163" t="s">
        <v>83</v>
      </c>
      <c r="B14" s="47">
        <v>28.700001</v>
      </c>
      <c r="C14" s="47">
        <v>28.700001</v>
      </c>
      <c r="D14" s="47">
        <v>28.700001</v>
      </c>
      <c r="E14" s="47">
        <v>28.700001</v>
      </c>
      <c r="F14" s="47">
        <v>28.700001</v>
      </c>
      <c r="G14" s="47">
        <v>28.700001</v>
      </c>
      <c r="H14" s="123"/>
      <c r="I14" s="123"/>
      <c r="J14" s="123"/>
    </row>
    <row r="15" spans="1:12" ht="14" outlineLevel="3">
      <c r="A15" s="163" t="s">
        <v>133</v>
      </c>
      <c r="B15" s="47">
        <v>46.9</v>
      </c>
      <c r="C15" s="47">
        <v>46.9</v>
      </c>
      <c r="D15" s="47">
        <v>46.9</v>
      </c>
      <c r="E15" s="47">
        <v>46.9</v>
      </c>
      <c r="F15" s="47">
        <v>46.9</v>
      </c>
      <c r="G15" s="47">
        <v>46.9</v>
      </c>
      <c r="H15" s="123"/>
      <c r="I15" s="123"/>
      <c r="J15" s="123"/>
    </row>
    <row r="16" spans="1:12" ht="14" outlineLevel="3">
      <c r="A16" s="163" t="s">
        <v>195</v>
      </c>
      <c r="B16" s="47">
        <v>117.101957</v>
      </c>
      <c r="C16" s="47">
        <v>117.101957</v>
      </c>
      <c r="D16" s="47">
        <v>117.101957</v>
      </c>
      <c r="E16" s="47">
        <v>137.101957</v>
      </c>
      <c r="F16" s="47">
        <v>187.101957</v>
      </c>
      <c r="G16" s="47">
        <v>237.101957</v>
      </c>
      <c r="H16" s="123"/>
      <c r="I16" s="123"/>
      <c r="J16" s="123"/>
    </row>
    <row r="17" spans="1:10" ht="14" outlineLevel="3">
      <c r="A17" s="163" t="s">
        <v>25</v>
      </c>
      <c r="B17" s="47">
        <v>12.097744</v>
      </c>
      <c r="C17" s="47">
        <v>12.097744</v>
      </c>
      <c r="D17" s="47">
        <v>12.097744</v>
      </c>
      <c r="E17" s="47">
        <v>12.097744</v>
      </c>
      <c r="F17" s="47">
        <v>12.097744</v>
      </c>
      <c r="G17" s="47">
        <v>12.097744</v>
      </c>
      <c r="H17" s="123"/>
      <c r="I17" s="123"/>
      <c r="J17" s="123"/>
    </row>
    <row r="18" spans="1:10" ht="14" outlineLevel="3">
      <c r="A18" s="163" t="s">
        <v>75</v>
      </c>
      <c r="B18" s="47">
        <v>12.097744</v>
      </c>
      <c r="C18" s="47">
        <v>12.097744</v>
      </c>
      <c r="D18" s="47">
        <v>12.097744</v>
      </c>
      <c r="E18" s="47">
        <v>12.097744</v>
      </c>
      <c r="F18" s="47">
        <v>12.097744</v>
      </c>
      <c r="G18" s="47">
        <v>12.097744</v>
      </c>
      <c r="H18" s="123"/>
      <c r="I18" s="123"/>
      <c r="J18" s="123"/>
    </row>
    <row r="19" spans="1:10" ht="14" outlineLevel="3">
      <c r="A19" s="163" t="s">
        <v>169</v>
      </c>
      <c r="B19" s="47">
        <v>80.791961688200004</v>
      </c>
      <c r="C19" s="47">
        <v>85.059436728899996</v>
      </c>
      <c r="D19" s="47">
        <v>85.541058249900004</v>
      </c>
      <c r="E19" s="47">
        <v>88.465468521000005</v>
      </c>
      <c r="F19" s="47">
        <v>94.364027096599997</v>
      </c>
      <c r="G19" s="47">
        <v>105.4725703821</v>
      </c>
      <c r="H19" s="123"/>
      <c r="I19" s="123"/>
      <c r="J19" s="123"/>
    </row>
    <row r="20" spans="1:10" ht="14" outlineLevel="3">
      <c r="A20" s="163" t="s">
        <v>126</v>
      </c>
      <c r="B20" s="47">
        <v>12.097744</v>
      </c>
      <c r="C20" s="47">
        <v>12.097744</v>
      </c>
      <c r="D20" s="47">
        <v>12.097744</v>
      </c>
      <c r="E20" s="47">
        <v>12.097744</v>
      </c>
      <c r="F20" s="47">
        <v>12.097744</v>
      </c>
      <c r="G20" s="47">
        <v>12.097744</v>
      </c>
      <c r="H20" s="123"/>
      <c r="I20" s="123"/>
      <c r="J20" s="123"/>
    </row>
    <row r="21" spans="1:10" ht="14" outlineLevel="3">
      <c r="A21" s="163" t="s">
        <v>190</v>
      </c>
      <c r="B21" s="47">
        <v>12.097744</v>
      </c>
      <c r="C21" s="47">
        <v>12.097744</v>
      </c>
      <c r="D21" s="47">
        <v>12.097744</v>
      </c>
      <c r="E21" s="47">
        <v>12.097744</v>
      </c>
      <c r="F21" s="47">
        <v>12.097744</v>
      </c>
      <c r="G21" s="47">
        <v>12.097744</v>
      </c>
      <c r="H21" s="123"/>
      <c r="I21" s="123"/>
      <c r="J21" s="123"/>
    </row>
    <row r="22" spans="1:10" ht="14" outlineLevel="3">
      <c r="A22" s="163" t="s">
        <v>217</v>
      </c>
      <c r="B22" s="47">
        <v>61.134827581400003</v>
      </c>
      <c r="C22" s="47">
        <v>64.893717180300001</v>
      </c>
      <c r="D22" s="47">
        <v>37.320084092800002</v>
      </c>
      <c r="E22" s="47">
        <v>37.320084092800002</v>
      </c>
      <c r="F22" s="47">
        <v>37.320084092800002</v>
      </c>
      <c r="G22" s="47">
        <v>37.320084092800002</v>
      </c>
      <c r="H22" s="123"/>
      <c r="I22" s="123"/>
      <c r="J22" s="123"/>
    </row>
    <row r="23" spans="1:10" ht="14" outlineLevel="3">
      <c r="A23" s="163" t="s">
        <v>150</v>
      </c>
      <c r="B23" s="47">
        <v>12.097744</v>
      </c>
      <c r="C23" s="47">
        <v>12.097744</v>
      </c>
      <c r="D23" s="47">
        <v>12.097744</v>
      </c>
      <c r="E23" s="47">
        <v>12.097744</v>
      </c>
      <c r="F23" s="47">
        <v>12.097744</v>
      </c>
      <c r="G23" s="47">
        <v>12.097744</v>
      </c>
      <c r="H23" s="123"/>
      <c r="I23" s="123"/>
      <c r="J23" s="123"/>
    </row>
    <row r="24" spans="1:10" ht="14" outlineLevel="3">
      <c r="A24" s="163" t="s">
        <v>208</v>
      </c>
      <c r="B24" s="47">
        <v>12.097744</v>
      </c>
      <c r="C24" s="47">
        <v>12.097744</v>
      </c>
      <c r="D24" s="47">
        <v>12.097744</v>
      </c>
      <c r="E24" s="47">
        <v>12.097744</v>
      </c>
      <c r="F24" s="47">
        <v>12.097744</v>
      </c>
      <c r="G24" s="47">
        <v>12.097744</v>
      </c>
      <c r="H24" s="123"/>
      <c r="I24" s="123"/>
      <c r="J24" s="123"/>
    </row>
    <row r="25" spans="1:10" ht="14" outlineLevel="3">
      <c r="A25" s="163" t="s">
        <v>38</v>
      </c>
      <c r="B25" s="47">
        <v>12.097744</v>
      </c>
      <c r="C25" s="47">
        <v>12.097744</v>
      </c>
      <c r="D25" s="47">
        <v>12.097744</v>
      </c>
      <c r="E25" s="47">
        <v>12.097744</v>
      </c>
      <c r="F25" s="47">
        <v>12.097744</v>
      </c>
      <c r="G25" s="47">
        <v>12.097744</v>
      </c>
      <c r="H25" s="123"/>
      <c r="I25" s="123"/>
      <c r="J25" s="123"/>
    </row>
    <row r="26" spans="1:10" ht="14" outlineLevel="3">
      <c r="A26" s="163" t="s">
        <v>87</v>
      </c>
      <c r="B26" s="47">
        <v>12.097744</v>
      </c>
      <c r="C26" s="47">
        <v>12.097744</v>
      </c>
      <c r="D26" s="47">
        <v>12.097744</v>
      </c>
      <c r="E26" s="47">
        <v>12.097744</v>
      </c>
      <c r="F26" s="47">
        <v>12.097744</v>
      </c>
      <c r="G26" s="47">
        <v>12.097744</v>
      </c>
      <c r="H26" s="123"/>
      <c r="I26" s="123"/>
      <c r="J26" s="123"/>
    </row>
    <row r="27" spans="1:10" ht="14" outlineLevel="3">
      <c r="A27" s="163" t="s">
        <v>76</v>
      </c>
      <c r="B27" s="47">
        <v>12.097744</v>
      </c>
      <c r="C27" s="47">
        <v>12.097744</v>
      </c>
      <c r="D27" s="47">
        <v>12.097744</v>
      </c>
      <c r="E27" s="47">
        <v>12.097744</v>
      </c>
      <c r="F27" s="47">
        <v>12.097744</v>
      </c>
      <c r="G27" s="47">
        <v>12.097744</v>
      </c>
      <c r="H27" s="123"/>
      <c r="I27" s="123"/>
      <c r="J27" s="123"/>
    </row>
    <row r="28" spans="1:10" ht="14" outlineLevel="3">
      <c r="A28" s="163" t="s">
        <v>127</v>
      </c>
      <c r="B28" s="47">
        <v>12.097744</v>
      </c>
      <c r="C28" s="47">
        <v>12.097744</v>
      </c>
      <c r="D28" s="47">
        <v>12.097744</v>
      </c>
      <c r="E28" s="47">
        <v>12.097744</v>
      </c>
      <c r="F28" s="47">
        <v>12.097744</v>
      </c>
      <c r="G28" s="47">
        <v>12.097744</v>
      </c>
      <c r="H28" s="123"/>
      <c r="I28" s="123"/>
      <c r="J28" s="123"/>
    </row>
    <row r="29" spans="1:10" ht="14" outlineLevel="3">
      <c r="A29" s="163" t="s">
        <v>191</v>
      </c>
      <c r="B29" s="47">
        <v>12.097744</v>
      </c>
      <c r="C29" s="47">
        <v>12.097744</v>
      </c>
      <c r="D29" s="47">
        <v>12.097744</v>
      </c>
      <c r="E29" s="47">
        <v>12.097744</v>
      </c>
      <c r="F29" s="47">
        <v>12.097744</v>
      </c>
      <c r="G29" s="47">
        <v>12.097744</v>
      </c>
      <c r="H29" s="123"/>
      <c r="I29" s="123"/>
      <c r="J29" s="123"/>
    </row>
    <row r="30" spans="1:10" ht="14" outlineLevel="3">
      <c r="A30" s="163" t="s">
        <v>18</v>
      </c>
      <c r="B30" s="47">
        <v>12.097744</v>
      </c>
      <c r="C30" s="47">
        <v>12.097744</v>
      </c>
      <c r="D30" s="47">
        <v>12.097744</v>
      </c>
      <c r="E30" s="47">
        <v>12.097744</v>
      </c>
      <c r="F30" s="47">
        <v>12.097744</v>
      </c>
      <c r="G30" s="47">
        <v>12.097744</v>
      </c>
      <c r="H30" s="123"/>
      <c r="I30" s="123"/>
      <c r="J30" s="123"/>
    </row>
    <row r="31" spans="1:10" ht="14" outlineLevel="3">
      <c r="A31" s="163" t="s">
        <v>71</v>
      </c>
      <c r="B31" s="47">
        <v>12.097744</v>
      </c>
      <c r="C31" s="47">
        <v>12.097744</v>
      </c>
      <c r="D31" s="47">
        <v>12.097744</v>
      </c>
      <c r="E31" s="47">
        <v>12.097744</v>
      </c>
      <c r="F31" s="47">
        <v>12.097744</v>
      </c>
      <c r="G31" s="47">
        <v>12.097744</v>
      </c>
      <c r="H31" s="123"/>
      <c r="I31" s="123"/>
      <c r="J31" s="123"/>
    </row>
    <row r="32" spans="1:10" ht="14" outlineLevel="3">
      <c r="A32" s="163" t="s">
        <v>122</v>
      </c>
      <c r="B32" s="47">
        <v>12.097744</v>
      </c>
      <c r="C32" s="47">
        <v>12.097744</v>
      </c>
      <c r="D32" s="47">
        <v>12.097744</v>
      </c>
      <c r="E32" s="47">
        <v>12.097744</v>
      </c>
      <c r="F32" s="47">
        <v>12.097744</v>
      </c>
      <c r="G32" s="47">
        <v>12.097744</v>
      </c>
      <c r="H32" s="123"/>
      <c r="I32" s="123"/>
      <c r="J32" s="123"/>
    </row>
    <row r="33" spans="1:10" ht="14" outlineLevel="3">
      <c r="A33" s="163" t="s">
        <v>55</v>
      </c>
      <c r="B33" s="47">
        <v>1.1224285348</v>
      </c>
      <c r="C33" s="47">
        <v>1.1625995313999999</v>
      </c>
      <c r="D33" s="47">
        <v>1.2040300686000001</v>
      </c>
      <c r="E33" s="47">
        <v>0</v>
      </c>
      <c r="F33" s="47">
        <v>1.9954209999999999</v>
      </c>
      <c r="G33" s="47">
        <v>6.0518150000000004</v>
      </c>
      <c r="H33" s="123"/>
      <c r="I33" s="123"/>
      <c r="J33" s="123"/>
    </row>
    <row r="34" spans="1:10" ht="14" outlineLevel="3">
      <c r="A34" s="163" t="s">
        <v>45</v>
      </c>
      <c r="B34" s="47">
        <v>91.468603000000002</v>
      </c>
      <c r="C34" s="47">
        <v>80.902839999999998</v>
      </c>
      <c r="D34" s="47">
        <v>80.904199000000006</v>
      </c>
      <c r="E34" s="47">
        <v>63.126091000000002</v>
      </c>
      <c r="F34" s="47">
        <v>63.126091000000002</v>
      </c>
      <c r="G34" s="47">
        <v>45.155206</v>
      </c>
      <c r="H34" s="123"/>
      <c r="I34" s="123"/>
      <c r="J34" s="123"/>
    </row>
    <row r="35" spans="1:10" ht="14" outlineLevel="3">
      <c r="A35" s="163" t="s">
        <v>88</v>
      </c>
      <c r="B35" s="47">
        <v>12.097751000000001</v>
      </c>
      <c r="C35" s="47">
        <v>12.097751000000001</v>
      </c>
      <c r="D35" s="47">
        <v>12.097751000000001</v>
      </c>
      <c r="E35" s="47">
        <v>12.097751000000001</v>
      </c>
      <c r="F35" s="47">
        <v>12.097751000000001</v>
      </c>
      <c r="G35" s="47">
        <v>12.097751000000001</v>
      </c>
      <c r="H35" s="123"/>
      <c r="I35" s="123"/>
      <c r="J35" s="123"/>
    </row>
    <row r="36" spans="1:10" ht="14" outlineLevel="3">
      <c r="A36" s="163" t="s">
        <v>92</v>
      </c>
      <c r="B36" s="47">
        <v>42.151356999999997</v>
      </c>
      <c r="C36" s="47">
        <v>42.151356999999997</v>
      </c>
      <c r="D36" s="47">
        <v>42.151356999999997</v>
      </c>
      <c r="E36" s="47">
        <v>42.151356999999997</v>
      </c>
      <c r="F36" s="47">
        <v>42.151356999999997</v>
      </c>
      <c r="G36" s="47">
        <v>42.151356999999997</v>
      </c>
      <c r="H36" s="123"/>
      <c r="I36" s="123"/>
      <c r="J36" s="123"/>
    </row>
    <row r="37" spans="1:10" ht="14" outlineLevel="3">
      <c r="A37" s="163" t="s">
        <v>154</v>
      </c>
      <c r="B37" s="47">
        <v>51.468836000000003</v>
      </c>
      <c r="C37" s="47">
        <v>52.204369999999997</v>
      </c>
      <c r="D37" s="47">
        <v>52.467790000000001</v>
      </c>
      <c r="E37" s="47">
        <v>52.467790000000001</v>
      </c>
      <c r="F37" s="47">
        <v>52.467790000000001</v>
      </c>
      <c r="G37" s="47">
        <v>52.467790000000001</v>
      </c>
      <c r="H37" s="123"/>
      <c r="I37" s="123"/>
      <c r="J37" s="123"/>
    </row>
    <row r="38" spans="1:10" ht="14" outlineLevel="3">
      <c r="A38" s="163" t="s">
        <v>158</v>
      </c>
      <c r="B38" s="47">
        <v>26.571145999999999</v>
      </c>
      <c r="C38" s="47">
        <v>30.147962</v>
      </c>
      <c r="D38" s="47">
        <v>35.019298999999997</v>
      </c>
      <c r="E38" s="47">
        <v>37.261744999999998</v>
      </c>
      <c r="F38" s="47">
        <v>20.470108</v>
      </c>
      <c r="G38" s="47">
        <v>21.781628999999999</v>
      </c>
      <c r="H38" s="123"/>
      <c r="I38" s="123"/>
      <c r="J38" s="123"/>
    </row>
    <row r="39" spans="1:10" ht="14" outlineLevel="3">
      <c r="A39" s="163" t="s">
        <v>210</v>
      </c>
      <c r="B39" s="47">
        <v>41.080407000000001</v>
      </c>
      <c r="C39" s="47">
        <v>41.080407000000001</v>
      </c>
      <c r="D39" s="47">
        <v>41.080407000000001</v>
      </c>
      <c r="E39" s="47">
        <v>41.080407000000001</v>
      </c>
      <c r="F39" s="47">
        <v>41.080407000000001</v>
      </c>
      <c r="G39" s="47">
        <v>41.080407000000001</v>
      </c>
      <c r="H39" s="123"/>
      <c r="I39" s="123"/>
      <c r="J39" s="123"/>
    </row>
    <row r="40" spans="1:10" ht="14" outlineLevel="3">
      <c r="A40" s="163" t="s">
        <v>40</v>
      </c>
      <c r="B40" s="47">
        <v>23.968738999999999</v>
      </c>
      <c r="C40" s="47">
        <v>21.479032</v>
      </c>
      <c r="D40" s="47">
        <v>21.481691000000001</v>
      </c>
      <c r="E40" s="47">
        <v>21.481691000000001</v>
      </c>
      <c r="F40" s="47">
        <v>21.481691000000001</v>
      </c>
      <c r="G40" s="47">
        <v>21.481691000000001</v>
      </c>
      <c r="H40" s="123"/>
      <c r="I40" s="123"/>
      <c r="J40" s="123"/>
    </row>
    <row r="41" spans="1:10" ht="14" outlineLevel="3">
      <c r="A41" s="163" t="s">
        <v>90</v>
      </c>
      <c r="B41" s="47">
        <v>17.5</v>
      </c>
      <c r="C41" s="47">
        <v>17.5</v>
      </c>
      <c r="D41" s="47">
        <v>17.5</v>
      </c>
      <c r="E41" s="47">
        <v>17.5</v>
      </c>
      <c r="F41" s="47">
        <v>17.5</v>
      </c>
      <c r="G41" s="47">
        <v>17.5</v>
      </c>
      <c r="H41" s="123"/>
      <c r="I41" s="123"/>
      <c r="J41" s="123"/>
    </row>
    <row r="42" spans="1:10" ht="14" outlineLevel="3">
      <c r="A42" s="163" t="s">
        <v>143</v>
      </c>
      <c r="B42" s="47">
        <v>18</v>
      </c>
      <c r="C42" s="47">
        <v>18</v>
      </c>
      <c r="D42" s="47">
        <v>18</v>
      </c>
      <c r="E42" s="47">
        <v>18</v>
      </c>
      <c r="F42" s="47">
        <v>18</v>
      </c>
      <c r="G42" s="47">
        <v>18</v>
      </c>
      <c r="H42" s="123"/>
      <c r="I42" s="123"/>
      <c r="J42" s="123"/>
    </row>
    <row r="43" spans="1:10" ht="14" outlineLevel="2">
      <c r="A43" s="28" t="s">
        <v>114</v>
      </c>
      <c r="B43" s="113">
        <f t="shared" ref="B43:G43" si="4">SUM(B$44:B$44)</f>
        <v>1.85153531522</v>
      </c>
      <c r="C43" s="113">
        <f t="shared" si="4"/>
        <v>1.85153531522</v>
      </c>
      <c r="D43" s="113">
        <f t="shared" si="4"/>
        <v>1.85153531522</v>
      </c>
      <c r="E43" s="113">
        <f t="shared" si="4"/>
        <v>1.8184721846</v>
      </c>
      <c r="F43" s="113">
        <f t="shared" si="4"/>
        <v>1.8184721846</v>
      </c>
      <c r="G43" s="113">
        <f t="shared" si="4"/>
        <v>1.8184721846</v>
      </c>
      <c r="H43" s="123"/>
      <c r="I43" s="123"/>
      <c r="J43" s="123"/>
    </row>
    <row r="44" spans="1:10" ht="14" outlineLevel="3">
      <c r="A44" s="163" t="s">
        <v>28</v>
      </c>
      <c r="B44" s="47">
        <v>1.85153531522</v>
      </c>
      <c r="C44" s="47">
        <v>1.85153531522</v>
      </c>
      <c r="D44" s="47">
        <v>1.85153531522</v>
      </c>
      <c r="E44" s="47">
        <v>1.8184721846</v>
      </c>
      <c r="F44" s="47">
        <v>1.8184721846</v>
      </c>
      <c r="G44" s="47">
        <v>1.8184721846</v>
      </c>
      <c r="H44" s="123"/>
      <c r="I44" s="123"/>
      <c r="J44" s="123"/>
    </row>
    <row r="45" spans="1:10" ht="15" outlineLevel="1">
      <c r="A45" s="222" t="s">
        <v>59</v>
      </c>
      <c r="B45" s="16">
        <f t="shared" ref="B45:G45" si="5">B$46+B$54+B$62+B$67+B$75</f>
        <v>1300.1611160073699</v>
      </c>
      <c r="C45" s="16">
        <f t="shared" si="5"/>
        <v>1363.7023650876499</v>
      </c>
      <c r="D45" s="16">
        <f t="shared" si="5"/>
        <v>1388.92409674432</v>
      </c>
      <c r="E45" s="16">
        <f t="shared" si="5"/>
        <v>1473.5722924705799</v>
      </c>
      <c r="F45" s="16">
        <f t="shared" si="5"/>
        <v>1460.0256231224</v>
      </c>
      <c r="G45" s="16">
        <f t="shared" si="5"/>
        <v>1498.8630855614099</v>
      </c>
      <c r="H45" s="123"/>
      <c r="I45" s="123"/>
      <c r="J45" s="123"/>
    </row>
    <row r="46" spans="1:10" ht="14" outlineLevel="2">
      <c r="A46" s="28" t="s">
        <v>173</v>
      </c>
      <c r="B46" s="113">
        <f t="shared" ref="B46:G46" si="6">SUM(B$47:B$53)</f>
        <v>463.16791086648999</v>
      </c>
      <c r="C46" s="113">
        <f t="shared" si="6"/>
        <v>483.76083930003</v>
      </c>
      <c r="D46" s="113">
        <f t="shared" si="6"/>
        <v>494.78810633796002</v>
      </c>
      <c r="E46" s="113">
        <f t="shared" si="6"/>
        <v>584.73603483654995</v>
      </c>
      <c r="F46" s="113">
        <f t="shared" si="6"/>
        <v>569.69697618673001</v>
      </c>
      <c r="G46" s="113">
        <f t="shared" si="6"/>
        <v>601.01697802914998</v>
      </c>
      <c r="H46" s="123"/>
      <c r="I46" s="123"/>
      <c r="J46" s="123"/>
    </row>
    <row r="47" spans="1:10" ht="14" outlineLevel="3">
      <c r="A47" s="163" t="s">
        <v>104</v>
      </c>
      <c r="B47" s="47">
        <v>6.1845200000000003E-2</v>
      </c>
      <c r="C47" s="47">
        <v>6.4058599999999993E-2</v>
      </c>
      <c r="D47" s="47">
        <v>6.6341399999999995E-2</v>
      </c>
      <c r="E47" s="47">
        <v>6.5171199999999999E-2</v>
      </c>
      <c r="F47" s="47">
        <v>6.1373799999999999E-2</v>
      </c>
      <c r="G47" s="47">
        <v>6.3006199999999998E-2</v>
      </c>
      <c r="H47" s="123"/>
      <c r="I47" s="123"/>
      <c r="J47" s="123"/>
    </row>
    <row r="48" spans="1:10" ht="14" outlineLevel="3">
      <c r="A48" s="163" t="s">
        <v>51</v>
      </c>
      <c r="B48" s="47">
        <v>10.537976948860001</v>
      </c>
      <c r="C48" s="47">
        <v>10.975980047909999</v>
      </c>
      <c r="D48" s="47">
        <v>11.080095179080001</v>
      </c>
      <c r="E48" s="47">
        <v>10.853273120760001</v>
      </c>
      <c r="F48" s="47">
        <v>9.9992494602599997</v>
      </c>
      <c r="G48" s="47">
        <v>9.1871662222200001</v>
      </c>
      <c r="H48" s="123"/>
      <c r="I48" s="123"/>
      <c r="J48" s="123"/>
    </row>
    <row r="49" spans="1:10" ht="14" outlineLevel="3">
      <c r="A49" s="163" t="s">
        <v>93</v>
      </c>
      <c r="B49" s="47">
        <v>27.704960040149999</v>
      </c>
      <c r="C49" s="47">
        <v>28.69650277189</v>
      </c>
      <c r="D49" s="47">
        <v>29.363309944680001</v>
      </c>
      <c r="E49" s="47">
        <v>50.586481050019998</v>
      </c>
      <c r="F49" s="47">
        <v>47.57753066499</v>
      </c>
      <c r="G49" s="47">
        <v>48.50349801446</v>
      </c>
      <c r="H49" s="123"/>
      <c r="I49" s="123"/>
      <c r="J49" s="123"/>
    </row>
    <row r="50" spans="1:10" ht="14" outlineLevel="3">
      <c r="A50" s="163" t="s">
        <v>165</v>
      </c>
      <c r="B50" s="47">
        <v>136.36866599999999</v>
      </c>
      <c r="C50" s="47">
        <v>141.249213</v>
      </c>
      <c r="D50" s="47">
        <v>146.28278700000001</v>
      </c>
      <c r="E50" s="47">
        <v>163.25385600000001</v>
      </c>
      <c r="F50" s="47">
        <v>153.74136899999999</v>
      </c>
      <c r="G50" s="47">
        <v>176.73239100000001</v>
      </c>
      <c r="H50" s="123"/>
      <c r="I50" s="123"/>
      <c r="J50" s="123"/>
    </row>
    <row r="51" spans="1:10" ht="14" outlineLevel="3">
      <c r="A51" s="163" t="s">
        <v>131</v>
      </c>
      <c r="B51" s="47">
        <v>167.90406736776001</v>
      </c>
      <c r="C51" s="47">
        <v>176.22917282002001</v>
      </c>
      <c r="D51" s="47">
        <v>178.42331455035</v>
      </c>
      <c r="E51" s="47">
        <v>191.48406435870001</v>
      </c>
      <c r="F51" s="47">
        <v>200.68288500729</v>
      </c>
      <c r="G51" s="47">
        <v>208.26004219764999</v>
      </c>
      <c r="H51" s="123"/>
      <c r="I51" s="123"/>
      <c r="J51" s="123"/>
    </row>
    <row r="52" spans="1:10" ht="14" outlineLevel="3">
      <c r="A52" s="163" t="s">
        <v>146</v>
      </c>
      <c r="B52" s="47">
        <v>119.00280760606</v>
      </c>
      <c r="C52" s="47">
        <v>124.87069281175999</v>
      </c>
      <c r="D52" s="47">
        <v>127.8619963598</v>
      </c>
      <c r="E52" s="47">
        <v>166.73890309372999</v>
      </c>
      <c r="F52" s="47">
        <v>155.86823242487</v>
      </c>
      <c r="G52" s="47">
        <v>156.49410008688</v>
      </c>
      <c r="H52" s="123"/>
      <c r="I52" s="123"/>
      <c r="J52" s="123"/>
    </row>
    <row r="53" spans="1:10" ht="14" outlineLevel="3">
      <c r="A53" s="163" t="s">
        <v>141</v>
      </c>
      <c r="B53" s="47">
        <v>1.5875877036599999</v>
      </c>
      <c r="C53" s="47">
        <v>1.6752192484499999</v>
      </c>
      <c r="D53" s="47">
        <v>1.71026190405</v>
      </c>
      <c r="E53" s="47">
        <v>1.75428601334</v>
      </c>
      <c r="F53" s="47">
        <v>1.76633582932</v>
      </c>
      <c r="G53" s="47">
        <v>1.77677430794</v>
      </c>
      <c r="H53" s="123"/>
      <c r="I53" s="123"/>
      <c r="J53" s="123"/>
    </row>
    <row r="54" spans="1:10" ht="14" outlineLevel="2">
      <c r="A54" s="28" t="s">
        <v>44</v>
      </c>
      <c r="B54" s="113">
        <f t="shared" ref="B54:G54" si="7">SUM(B$55:B$61)</f>
        <v>40.750160885679996</v>
      </c>
      <c r="C54" s="113">
        <f t="shared" si="7"/>
        <v>42.79229688401</v>
      </c>
      <c r="D54" s="113">
        <f t="shared" si="7"/>
        <v>43.867214774570002</v>
      </c>
      <c r="E54" s="113">
        <f t="shared" si="7"/>
        <v>42.93178843378</v>
      </c>
      <c r="F54" s="113">
        <f t="shared" si="7"/>
        <v>55.256670999029993</v>
      </c>
      <c r="G54" s="113">
        <f t="shared" si="7"/>
        <v>59.307170586449999</v>
      </c>
      <c r="H54" s="123"/>
      <c r="I54" s="123"/>
      <c r="J54" s="123"/>
    </row>
    <row r="55" spans="1:10" ht="14" outlineLevel="3">
      <c r="A55" s="163" t="s">
        <v>22</v>
      </c>
      <c r="B55" s="47">
        <v>0.55899540264000003</v>
      </c>
      <c r="C55" s="47">
        <v>0.58423875080999998</v>
      </c>
      <c r="D55" s="47">
        <v>0.60307566617999997</v>
      </c>
      <c r="E55" s="47">
        <v>0.80815788559000001</v>
      </c>
      <c r="F55" s="47">
        <v>0.76337757520000005</v>
      </c>
      <c r="G55" s="47">
        <v>0.77658469070000002</v>
      </c>
      <c r="H55" s="123"/>
      <c r="I55" s="123"/>
      <c r="J55" s="123"/>
    </row>
    <row r="56" spans="1:10" ht="14" outlineLevel="3">
      <c r="A56" s="163" t="s">
        <v>49</v>
      </c>
      <c r="B56" s="47">
        <v>7.8206807494600001</v>
      </c>
      <c r="C56" s="47">
        <v>8.1005778921699996</v>
      </c>
      <c r="D56" s="47">
        <v>8.3892510634799997</v>
      </c>
      <c r="E56" s="47">
        <v>8.2412725524199999</v>
      </c>
      <c r="F56" s="47">
        <v>12.499815787019999</v>
      </c>
      <c r="G56" s="47">
        <v>12.897645051710001</v>
      </c>
      <c r="H56" s="123"/>
      <c r="I56" s="123"/>
      <c r="J56" s="123"/>
    </row>
    <row r="57" spans="1:10" ht="14" outlineLevel="3">
      <c r="A57" s="163" t="s">
        <v>108</v>
      </c>
      <c r="B57" s="47">
        <v>1.1414699260300001</v>
      </c>
      <c r="C57" s="47">
        <v>1.2354148488100001</v>
      </c>
      <c r="D57" s="47">
        <v>1.2794402414499999</v>
      </c>
      <c r="E57" s="47">
        <v>1.2568721170199999</v>
      </c>
      <c r="F57" s="47">
        <v>1.19205018463</v>
      </c>
      <c r="G57" s="47">
        <v>1.22375594053</v>
      </c>
      <c r="H57" s="123"/>
      <c r="I57" s="123"/>
      <c r="J57" s="123"/>
    </row>
    <row r="58" spans="1:10" ht="14" outlineLevel="3">
      <c r="A58" s="163" t="s">
        <v>119</v>
      </c>
      <c r="B58" s="47">
        <v>16.526657320249999</v>
      </c>
      <c r="C58" s="47">
        <v>17.43889448865</v>
      </c>
      <c r="D58" s="47">
        <v>17.724252598709999</v>
      </c>
      <c r="E58" s="47">
        <v>17.724252598709999</v>
      </c>
      <c r="F58" s="47">
        <v>17.724252598709999</v>
      </c>
      <c r="G58" s="47">
        <v>17.724252598709999</v>
      </c>
      <c r="H58" s="123"/>
      <c r="I58" s="123"/>
      <c r="J58" s="123"/>
    </row>
    <row r="59" spans="1:10" ht="14" outlineLevel="3">
      <c r="A59" s="163" t="s">
        <v>136</v>
      </c>
      <c r="B59" s="47">
        <v>1.2890436159999999E-2</v>
      </c>
      <c r="C59" s="47">
        <v>1.360196147E-2</v>
      </c>
      <c r="D59" s="47">
        <v>1.382453464E-2</v>
      </c>
      <c r="E59" s="47">
        <v>1.382453464E-2</v>
      </c>
      <c r="F59" s="47">
        <v>1.382453464E-2</v>
      </c>
      <c r="G59" s="47">
        <v>1.382453464E-2</v>
      </c>
      <c r="H59" s="123"/>
      <c r="I59" s="123"/>
      <c r="J59" s="123"/>
    </row>
    <row r="60" spans="1:10" ht="14" outlineLevel="3">
      <c r="A60" s="163" t="s">
        <v>216</v>
      </c>
      <c r="B60" s="47">
        <v>1.08277249519</v>
      </c>
      <c r="C60" s="47">
        <v>1.1215242275899999</v>
      </c>
      <c r="D60" s="47">
        <v>1.25513840146</v>
      </c>
      <c r="E60" s="47">
        <v>1.19103881053</v>
      </c>
      <c r="F60" s="47">
        <v>10.32770927855</v>
      </c>
      <c r="G60" s="47">
        <v>10.60240226849</v>
      </c>
      <c r="H60" s="123"/>
      <c r="I60" s="123"/>
      <c r="J60" s="123"/>
    </row>
    <row r="61" spans="1:10" ht="14" outlineLevel="3">
      <c r="A61" s="163" t="s">
        <v>23</v>
      </c>
      <c r="B61" s="47">
        <v>13.60669455595</v>
      </c>
      <c r="C61" s="47">
        <v>14.29804471451</v>
      </c>
      <c r="D61" s="47">
        <v>14.602232268650001</v>
      </c>
      <c r="E61" s="47">
        <v>13.696369934870001</v>
      </c>
      <c r="F61" s="47">
        <v>12.735641040280001</v>
      </c>
      <c r="G61" s="47">
        <v>16.068705501669999</v>
      </c>
      <c r="H61" s="123"/>
      <c r="I61" s="123"/>
      <c r="J61" s="123"/>
    </row>
    <row r="62" spans="1:10" ht="14" outlineLevel="2">
      <c r="A62" s="28" t="s">
        <v>218</v>
      </c>
      <c r="B62" s="113">
        <f t="shared" ref="B62:G62" si="8">SUM(B$63:B$66)</f>
        <v>50.739152857089998</v>
      </c>
      <c r="C62" s="113">
        <f t="shared" si="8"/>
        <v>52.55507456054</v>
      </c>
      <c r="D62" s="113">
        <f t="shared" si="8"/>
        <v>53.441965296500001</v>
      </c>
      <c r="E62" s="113">
        <f t="shared" si="8"/>
        <v>52.220470995140005</v>
      </c>
      <c r="F62" s="113">
        <f t="shared" si="8"/>
        <v>49.177684970680005</v>
      </c>
      <c r="G62" s="113">
        <f t="shared" si="8"/>
        <v>50.309784683190003</v>
      </c>
      <c r="H62" s="123"/>
      <c r="I62" s="123"/>
      <c r="J62" s="123"/>
    </row>
    <row r="63" spans="1:10" ht="14" outlineLevel="3">
      <c r="A63" s="163" t="s">
        <v>61</v>
      </c>
      <c r="B63" s="47">
        <v>20.099689999999999</v>
      </c>
      <c r="C63" s="47">
        <v>20.819044999999999</v>
      </c>
      <c r="D63" s="47">
        <v>21.560955</v>
      </c>
      <c r="E63" s="47">
        <v>21.18064</v>
      </c>
      <c r="F63" s="47">
        <v>19.946484999999999</v>
      </c>
      <c r="G63" s="47">
        <v>20.477015000000002</v>
      </c>
      <c r="H63" s="123"/>
      <c r="I63" s="123"/>
      <c r="J63" s="123"/>
    </row>
    <row r="64" spans="1:10" ht="14" outlineLevel="3">
      <c r="A64" s="163" t="s">
        <v>77</v>
      </c>
      <c r="B64" s="47">
        <v>1.5810478E-3</v>
      </c>
      <c r="C64" s="47">
        <v>1.63763249E-3</v>
      </c>
      <c r="D64" s="47">
        <v>1.6959913499999999E-3</v>
      </c>
      <c r="E64" s="47">
        <v>1.6660756599999999E-3</v>
      </c>
      <c r="F64" s="47">
        <v>1.56899665E-3</v>
      </c>
      <c r="G64" s="47">
        <v>1.6107283E-3</v>
      </c>
      <c r="H64" s="123"/>
      <c r="I64" s="123"/>
      <c r="J64" s="123"/>
    </row>
    <row r="65" spans="1:10" ht="14" outlineLevel="3">
      <c r="A65" s="163" t="s">
        <v>172</v>
      </c>
      <c r="B65" s="47">
        <v>8.11366189644</v>
      </c>
      <c r="C65" s="47">
        <v>8.40404464629</v>
      </c>
      <c r="D65" s="47">
        <v>8.7132063299499993</v>
      </c>
      <c r="E65" s="47">
        <v>8.2806853354799994</v>
      </c>
      <c r="F65" s="47">
        <v>7.7981857882399996</v>
      </c>
      <c r="G65" s="47">
        <v>7.8296872900299999</v>
      </c>
      <c r="H65" s="123"/>
      <c r="I65" s="123"/>
      <c r="J65" s="123"/>
    </row>
    <row r="66" spans="1:10" ht="14" outlineLevel="3">
      <c r="A66" s="163" t="s">
        <v>47</v>
      </c>
      <c r="B66" s="47">
        <v>22.52421991285</v>
      </c>
      <c r="C66" s="47">
        <v>23.330347281760002</v>
      </c>
      <c r="D66" s="47">
        <v>23.166107975199999</v>
      </c>
      <c r="E66" s="47">
        <v>22.757479583999999</v>
      </c>
      <c r="F66" s="47">
        <v>21.43144518579</v>
      </c>
      <c r="G66" s="47">
        <v>22.001471664859999</v>
      </c>
      <c r="H66" s="123"/>
      <c r="I66" s="123"/>
      <c r="J66" s="123"/>
    </row>
    <row r="67" spans="1:10" ht="14" outlineLevel="2">
      <c r="A67" s="28" t="s">
        <v>52</v>
      </c>
      <c r="B67" s="113">
        <f t="shared" ref="B67:G67" si="9">SUM(B$68:B$74)</f>
        <v>625.00446546599994</v>
      </c>
      <c r="C67" s="113">
        <f t="shared" si="9"/>
        <v>658.15304675699986</v>
      </c>
      <c r="D67" s="113">
        <f t="shared" si="9"/>
        <v>667.35677958700001</v>
      </c>
      <c r="E67" s="113">
        <f t="shared" si="9"/>
        <v>666.04030458699992</v>
      </c>
      <c r="F67" s="113">
        <f t="shared" si="9"/>
        <v>661.76822958699995</v>
      </c>
      <c r="G67" s="113">
        <f t="shared" si="9"/>
        <v>663.60467958699996</v>
      </c>
      <c r="H67" s="123"/>
      <c r="I67" s="123"/>
      <c r="J67" s="123"/>
    </row>
    <row r="68" spans="1:10" ht="14" outlineLevel="3">
      <c r="A68" s="163" t="s">
        <v>116</v>
      </c>
      <c r="B68" s="47">
        <v>81.834599999999995</v>
      </c>
      <c r="C68" s="47">
        <v>86.351699999999994</v>
      </c>
      <c r="D68" s="47">
        <v>87.764700000000005</v>
      </c>
      <c r="E68" s="47">
        <v>87.764700000000005</v>
      </c>
      <c r="F68" s="47">
        <v>87.764700000000005</v>
      </c>
      <c r="G68" s="47">
        <v>87.764700000000005</v>
      </c>
      <c r="H68" s="123"/>
      <c r="I68" s="123"/>
      <c r="J68" s="123"/>
    </row>
    <row r="69" spans="1:10" ht="14" outlineLevel="3">
      <c r="A69" s="163" t="s">
        <v>202</v>
      </c>
      <c r="B69" s="47">
        <v>208.99547546599999</v>
      </c>
      <c r="C69" s="47">
        <v>220.531591757</v>
      </c>
      <c r="D69" s="47">
        <v>221.18547458699999</v>
      </c>
      <c r="E69" s="47">
        <v>221.18547458699999</v>
      </c>
      <c r="F69" s="47">
        <v>221.18547458699999</v>
      </c>
      <c r="G69" s="47">
        <v>221.18547458699999</v>
      </c>
      <c r="H69" s="123"/>
      <c r="I69" s="123"/>
      <c r="J69" s="123"/>
    </row>
    <row r="70" spans="1:10" ht="14" outlineLevel="3">
      <c r="A70" s="163" t="s">
        <v>220</v>
      </c>
      <c r="B70" s="47">
        <v>81.834599999999995</v>
      </c>
      <c r="C70" s="47">
        <v>86.351699999999994</v>
      </c>
      <c r="D70" s="47">
        <v>87.764700000000005</v>
      </c>
      <c r="E70" s="47">
        <v>87.764700000000005</v>
      </c>
      <c r="F70" s="47">
        <v>87.764700000000005</v>
      </c>
      <c r="G70" s="47">
        <v>87.764700000000005</v>
      </c>
      <c r="H70" s="123"/>
      <c r="I70" s="123"/>
      <c r="J70" s="123"/>
    </row>
    <row r="71" spans="1:10" ht="14" outlineLevel="3">
      <c r="A71" s="163" t="s">
        <v>21</v>
      </c>
      <c r="B71" s="47">
        <v>64.103769999999997</v>
      </c>
      <c r="C71" s="47">
        <v>67.642165000000006</v>
      </c>
      <c r="D71" s="47">
        <v>68.749015</v>
      </c>
      <c r="E71" s="47">
        <v>68.749015</v>
      </c>
      <c r="F71" s="47">
        <v>68.749015</v>
      </c>
      <c r="G71" s="47">
        <v>68.749015</v>
      </c>
      <c r="H71" s="123"/>
      <c r="I71" s="123"/>
      <c r="J71" s="123"/>
    </row>
    <row r="72" spans="1:10" ht="14" outlineLevel="3">
      <c r="A72" s="163" t="s">
        <v>58</v>
      </c>
      <c r="B72" s="47">
        <v>30.922599999999999</v>
      </c>
      <c r="C72" s="47">
        <v>32.029299999999999</v>
      </c>
      <c r="D72" s="47">
        <v>33.170699999999997</v>
      </c>
      <c r="E72" s="47">
        <v>32.585599999999999</v>
      </c>
      <c r="F72" s="47">
        <v>30.686900000000001</v>
      </c>
      <c r="G72" s="47">
        <v>31.5031</v>
      </c>
      <c r="H72" s="123"/>
      <c r="I72" s="123"/>
      <c r="J72" s="123"/>
    </row>
    <row r="73" spans="1:10" ht="14" outlineLevel="3">
      <c r="A73" s="163" t="s">
        <v>183</v>
      </c>
      <c r="B73" s="47">
        <v>109.57657</v>
      </c>
      <c r="C73" s="47">
        <v>114.874765</v>
      </c>
      <c r="D73" s="47">
        <v>117.526115</v>
      </c>
      <c r="E73" s="47">
        <v>116.79474</v>
      </c>
      <c r="F73" s="47">
        <v>114.42136499999999</v>
      </c>
      <c r="G73" s="47">
        <v>115.441615</v>
      </c>
      <c r="H73" s="123"/>
      <c r="I73" s="123"/>
      <c r="J73" s="123"/>
    </row>
    <row r="74" spans="1:10" ht="14" outlineLevel="3">
      <c r="A74" s="163" t="s">
        <v>3</v>
      </c>
      <c r="B74" s="47">
        <v>47.736849999999997</v>
      </c>
      <c r="C74" s="47">
        <v>50.371825000000001</v>
      </c>
      <c r="D74" s="47">
        <v>51.196075</v>
      </c>
      <c r="E74" s="47">
        <v>51.196075</v>
      </c>
      <c r="F74" s="47">
        <v>51.196075</v>
      </c>
      <c r="G74" s="47">
        <v>51.196075</v>
      </c>
      <c r="H74" s="123"/>
      <c r="I74" s="123"/>
      <c r="J74" s="123"/>
    </row>
    <row r="75" spans="1:10" ht="14" outlineLevel="2">
      <c r="A75" s="28" t="s">
        <v>176</v>
      </c>
      <c r="B75" s="113">
        <f t="shared" ref="B75:G75" si="10">SUM(B$76:B$76)</f>
        <v>120.49942593211</v>
      </c>
      <c r="C75" s="113">
        <f t="shared" si="10"/>
        <v>126.44110758607</v>
      </c>
      <c r="D75" s="113">
        <f t="shared" si="10"/>
        <v>129.47003074828999</v>
      </c>
      <c r="E75" s="113">
        <f t="shared" si="10"/>
        <v>127.64369361811001</v>
      </c>
      <c r="F75" s="113">
        <f t="shared" si="10"/>
        <v>124.12606137896</v>
      </c>
      <c r="G75" s="113">
        <f t="shared" si="10"/>
        <v>124.62447267562</v>
      </c>
      <c r="H75" s="123"/>
      <c r="I75" s="123"/>
      <c r="J75" s="123"/>
    </row>
    <row r="76" spans="1:10" ht="14" outlineLevel="3">
      <c r="A76" s="163" t="s">
        <v>146</v>
      </c>
      <c r="B76" s="47">
        <v>120.49942593211</v>
      </c>
      <c r="C76" s="47">
        <v>126.44110758607</v>
      </c>
      <c r="D76" s="47">
        <v>129.47003074828999</v>
      </c>
      <c r="E76" s="47">
        <v>127.64369361811001</v>
      </c>
      <c r="F76" s="47">
        <v>124.12606137896</v>
      </c>
      <c r="G76" s="47">
        <v>124.62447267562</v>
      </c>
      <c r="H76" s="123"/>
      <c r="I76" s="123"/>
      <c r="J76" s="123"/>
    </row>
    <row r="77" spans="1:10" ht="15">
      <c r="A77" s="155" t="s">
        <v>12</v>
      </c>
      <c r="B77" s="166">
        <f t="shared" ref="B77:G77" si="11">B$78+B$95</f>
        <v>309.33840958982</v>
      </c>
      <c r="C77" s="166">
        <f t="shared" si="11"/>
        <v>320.74767224185996</v>
      </c>
      <c r="D77" s="166">
        <f t="shared" si="11"/>
        <v>323.86291152505999</v>
      </c>
      <c r="E77" s="166">
        <f t="shared" si="11"/>
        <v>307.94567569010002</v>
      </c>
      <c r="F77" s="166">
        <f t="shared" si="11"/>
        <v>304.63091523195999</v>
      </c>
      <c r="G77" s="166">
        <f t="shared" si="11"/>
        <v>321.65174107294001</v>
      </c>
      <c r="H77" s="123"/>
      <c r="I77" s="123"/>
      <c r="J77" s="123"/>
    </row>
    <row r="78" spans="1:10" ht="15" outlineLevel="1">
      <c r="A78" s="222" t="s">
        <v>48</v>
      </c>
      <c r="B78" s="16">
        <f t="shared" ref="B78:G78" si="12">B$79+B$85+B$93</f>
        <v>49.038826501249993</v>
      </c>
      <c r="C78" s="16">
        <f t="shared" si="12"/>
        <v>49.541028920639995</v>
      </c>
      <c r="D78" s="16">
        <f t="shared" si="12"/>
        <v>49.584990935669992</v>
      </c>
      <c r="E78" s="16">
        <f t="shared" si="12"/>
        <v>49.603333037729996</v>
      </c>
      <c r="F78" s="16">
        <f t="shared" si="12"/>
        <v>54.886811546069993</v>
      </c>
      <c r="G78" s="16">
        <f t="shared" si="12"/>
        <v>70.777665079550005</v>
      </c>
      <c r="H78" s="123"/>
      <c r="I78" s="123"/>
      <c r="J78" s="123"/>
    </row>
    <row r="79" spans="1:10" ht="14" outlineLevel="2">
      <c r="A79" s="28" t="s">
        <v>194</v>
      </c>
      <c r="B79" s="113">
        <f t="shared" ref="B79:G79" si="13">SUM(B$80:B$84)</f>
        <v>16.928416599999998</v>
      </c>
      <c r="C79" s="113">
        <f t="shared" si="13"/>
        <v>16.928416599999998</v>
      </c>
      <c r="D79" s="113">
        <f t="shared" si="13"/>
        <v>16.928416599999998</v>
      </c>
      <c r="E79" s="113">
        <f t="shared" si="13"/>
        <v>16.928416599999998</v>
      </c>
      <c r="F79" s="113">
        <f t="shared" si="13"/>
        <v>16.928416599999998</v>
      </c>
      <c r="G79" s="113">
        <f t="shared" si="13"/>
        <v>16.928416599999998</v>
      </c>
      <c r="H79" s="123"/>
      <c r="I79" s="123"/>
      <c r="J79" s="123"/>
    </row>
    <row r="80" spans="1:10" ht="14" outlineLevel="3">
      <c r="A80" s="163" t="s">
        <v>107</v>
      </c>
      <c r="B80" s="47">
        <v>1.1600000000000001E-5</v>
      </c>
      <c r="C80" s="47">
        <v>1.1600000000000001E-5</v>
      </c>
      <c r="D80" s="47">
        <v>1.1600000000000001E-5</v>
      </c>
      <c r="E80" s="47">
        <v>1.1600000000000001E-5</v>
      </c>
      <c r="F80" s="47">
        <v>1.1600000000000001E-5</v>
      </c>
      <c r="G80" s="47">
        <v>1.1600000000000001E-5</v>
      </c>
      <c r="H80" s="123"/>
      <c r="I80" s="123"/>
      <c r="J80" s="123"/>
    </row>
    <row r="81" spans="1:10" ht="14" outlineLevel="3">
      <c r="A81" s="163" t="s">
        <v>72</v>
      </c>
      <c r="B81" s="47">
        <v>3.4750000000000001</v>
      </c>
      <c r="C81" s="47">
        <v>3.4750000000000001</v>
      </c>
      <c r="D81" s="47">
        <v>3.4750000000000001</v>
      </c>
      <c r="E81" s="47">
        <v>3.4750000000000001</v>
      </c>
      <c r="F81" s="47">
        <v>3.4750000000000001</v>
      </c>
      <c r="G81" s="47">
        <v>3.4750000000000001</v>
      </c>
      <c r="H81" s="123"/>
      <c r="I81" s="123"/>
      <c r="J81" s="123"/>
    </row>
    <row r="82" spans="1:10" ht="14" outlineLevel="3">
      <c r="A82" s="163" t="s">
        <v>188</v>
      </c>
      <c r="B82" s="47">
        <v>8.5809999999999995</v>
      </c>
      <c r="C82" s="47">
        <v>8.5809999999999995</v>
      </c>
      <c r="D82" s="47">
        <v>8.5809999999999995</v>
      </c>
      <c r="E82" s="47">
        <v>8.5809999999999995</v>
      </c>
      <c r="F82" s="47">
        <v>8.5809999999999995</v>
      </c>
      <c r="G82" s="47">
        <v>8.5809999999999995</v>
      </c>
      <c r="H82" s="123"/>
      <c r="I82" s="123"/>
      <c r="J82" s="123"/>
    </row>
    <row r="83" spans="1:10" ht="14" outlineLevel="3">
      <c r="A83" s="163" t="s">
        <v>101</v>
      </c>
      <c r="B83" s="47">
        <v>2.8724050000000001</v>
      </c>
      <c r="C83" s="47">
        <v>2.8724050000000001</v>
      </c>
      <c r="D83" s="47">
        <v>2.8724050000000001</v>
      </c>
      <c r="E83" s="47">
        <v>2.8724050000000001</v>
      </c>
      <c r="F83" s="47">
        <v>2.8724050000000001</v>
      </c>
      <c r="G83" s="47">
        <v>2.8724050000000001</v>
      </c>
      <c r="H83" s="123"/>
      <c r="I83" s="123"/>
      <c r="J83" s="123"/>
    </row>
    <row r="84" spans="1:10" ht="14" outlineLevel="3">
      <c r="A84" s="163" t="s">
        <v>0</v>
      </c>
      <c r="B84" s="47">
        <v>2</v>
      </c>
      <c r="C84" s="47">
        <v>2</v>
      </c>
      <c r="D84" s="47">
        <v>2</v>
      </c>
      <c r="E84" s="47">
        <v>2</v>
      </c>
      <c r="F84" s="47">
        <v>2</v>
      </c>
      <c r="G84" s="47">
        <v>2</v>
      </c>
      <c r="H84" s="123"/>
      <c r="I84" s="123"/>
      <c r="J84" s="123"/>
    </row>
    <row r="85" spans="1:10" ht="14" outlineLevel="2">
      <c r="A85" s="28" t="s">
        <v>114</v>
      </c>
      <c r="B85" s="113">
        <f t="shared" ref="B85:G85" si="14">SUM(B$86:B$92)</f>
        <v>32.109455251249997</v>
      </c>
      <c r="C85" s="113">
        <f t="shared" si="14"/>
        <v>32.61165767064</v>
      </c>
      <c r="D85" s="113">
        <f t="shared" si="14"/>
        <v>32.655619685669997</v>
      </c>
      <c r="E85" s="113">
        <f t="shared" si="14"/>
        <v>32.673961787730001</v>
      </c>
      <c r="F85" s="113">
        <f t="shared" si="14"/>
        <v>37.957440296069997</v>
      </c>
      <c r="G85" s="113">
        <f t="shared" si="14"/>
        <v>53.848293829550002</v>
      </c>
      <c r="H85" s="123"/>
      <c r="I85" s="123"/>
      <c r="J85" s="123"/>
    </row>
    <row r="86" spans="1:10" ht="14" outlineLevel="3">
      <c r="A86" s="163" t="s">
        <v>139</v>
      </c>
      <c r="B86" s="47">
        <v>4.3504301776699998</v>
      </c>
      <c r="C86" s="47">
        <v>4.3531319117200002</v>
      </c>
      <c r="D86" s="47">
        <v>4.3079319110499998</v>
      </c>
      <c r="E86" s="47">
        <v>4.2912652443799999</v>
      </c>
      <c r="F86" s="47">
        <v>4.27076531244</v>
      </c>
      <c r="G86" s="47">
        <v>4.2020153117700003</v>
      </c>
      <c r="H86" s="123"/>
      <c r="I86" s="123"/>
      <c r="J86" s="123"/>
    </row>
    <row r="87" spans="1:10" ht="14" outlineLevel="3">
      <c r="A87" s="163" t="s">
        <v>124</v>
      </c>
      <c r="B87" s="47">
        <v>0.3546166</v>
      </c>
      <c r="C87" s="47">
        <v>0.37419069999999999</v>
      </c>
      <c r="D87" s="47">
        <v>0.38031369999999998</v>
      </c>
      <c r="E87" s="47">
        <v>0.38031369999999998</v>
      </c>
      <c r="F87" s="47">
        <v>0.38031369999999998</v>
      </c>
      <c r="G87" s="47">
        <v>0.38031369999999998</v>
      </c>
      <c r="H87" s="123"/>
      <c r="I87" s="123"/>
      <c r="J87" s="123"/>
    </row>
    <row r="88" spans="1:10" ht="14" outlineLevel="3">
      <c r="A88" s="163" t="s">
        <v>196</v>
      </c>
      <c r="B88" s="47">
        <v>0.27278200000000002</v>
      </c>
      <c r="C88" s="47">
        <v>0.28783900000000001</v>
      </c>
      <c r="D88" s="47">
        <v>0.292549</v>
      </c>
      <c r="E88" s="47">
        <v>0.292549</v>
      </c>
      <c r="F88" s="47">
        <v>0.292549</v>
      </c>
      <c r="G88" s="47">
        <v>0.292549</v>
      </c>
      <c r="H88" s="123"/>
      <c r="I88" s="123"/>
      <c r="J88" s="123"/>
    </row>
    <row r="89" spans="1:10" ht="14" outlineLevel="3">
      <c r="A89" s="163" t="s">
        <v>181</v>
      </c>
      <c r="B89" s="47">
        <v>0.38189479999999998</v>
      </c>
      <c r="C89" s="47">
        <v>0.40297460000000002</v>
      </c>
      <c r="D89" s="47">
        <v>0.4095686</v>
      </c>
      <c r="E89" s="47">
        <v>0.4095686</v>
      </c>
      <c r="F89" s="47">
        <v>0.4095686</v>
      </c>
      <c r="G89" s="47">
        <v>0.4095686</v>
      </c>
      <c r="H89" s="123"/>
      <c r="I89" s="123"/>
      <c r="J89" s="123"/>
    </row>
    <row r="90" spans="1:10" ht="14" outlineLevel="3">
      <c r="A90" s="163" t="s">
        <v>60</v>
      </c>
      <c r="B90" s="47">
        <v>10.60962944519</v>
      </c>
      <c r="C90" s="47">
        <v>10.8185373923</v>
      </c>
      <c r="D90" s="47">
        <v>10.747588305980001</v>
      </c>
      <c r="E90" s="47">
        <v>10.740948123100001</v>
      </c>
      <c r="F90" s="47">
        <v>10.86012717963</v>
      </c>
      <c r="G90" s="47">
        <v>10.929628651710001</v>
      </c>
      <c r="H90" s="123"/>
      <c r="I90" s="123"/>
      <c r="J90" s="123"/>
    </row>
    <row r="91" spans="1:10" ht="14" outlineLevel="3">
      <c r="A91" s="163" t="s">
        <v>178</v>
      </c>
      <c r="B91" s="47">
        <v>12.514342159670001</v>
      </c>
      <c r="C91" s="47">
        <v>12.424652255190001</v>
      </c>
      <c r="D91" s="47">
        <v>12.246755513749999</v>
      </c>
      <c r="E91" s="47">
        <v>12.219969799459999</v>
      </c>
      <c r="F91" s="47">
        <v>12.19318408517</v>
      </c>
      <c r="G91" s="47">
        <v>12.16639837088</v>
      </c>
      <c r="H91" s="123"/>
      <c r="I91" s="123"/>
      <c r="J91" s="123"/>
    </row>
    <row r="92" spans="1:10" ht="14" outlineLevel="3">
      <c r="A92" s="163" t="s">
        <v>207</v>
      </c>
      <c r="B92" s="47">
        <v>3.62576006872</v>
      </c>
      <c r="C92" s="47">
        <v>3.9503318114299999</v>
      </c>
      <c r="D92" s="47">
        <v>4.27091265489</v>
      </c>
      <c r="E92" s="47">
        <v>4.33934732079</v>
      </c>
      <c r="F92" s="47">
        <v>9.5509324188299995</v>
      </c>
      <c r="G92" s="47">
        <v>25.467820195190001</v>
      </c>
      <c r="H92" s="123"/>
      <c r="I92" s="123"/>
      <c r="J92" s="123"/>
    </row>
    <row r="93" spans="1:10" ht="14" outlineLevel="2">
      <c r="A93" s="28" t="s">
        <v>137</v>
      </c>
      <c r="B93" s="113">
        <f t="shared" ref="B93:G93" si="15">SUM(B$94:B$94)</f>
        <v>9.5465000000000003E-4</v>
      </c>
      <c r="C93" s="113">
        <f t="shared" si="15"/>
        <v>9.5465000000000003E-4</v>
      </c>
      <c r="D93" s="113">
        <f t="shared" si="15"/>
        <v>9.5465000000000003E-4</v>
      </c>
      <c r="E93" s="113">
        <f t="shared" si="15"/>
        <v>9.5465000000000003E-4</v>
      </c>
      <c r="F93" s="113">
        <f t="shared" si="15"/>
        <v>9.5465000000000003E-4</v>
      </c>
      <c r="G93" s="113">
        <f t="shared" si="15"/>
        <v>9.5465000000000003E-4</v>
      </c>
      <c r="H93" s="123"/>
      <c r="I93" s="123"/>
      <c r="J93" s="123"/>
    </row>
    <row r="94" spans="1:10" ht="14" outlineLevel="3">
      <c r="A94" s="163" t="s">
        <v>66</v>
      </c>
      <c r="B94" s="47">
        <v>9.5465000000000003E-4</v>
      </c>
      <c r="C94" s="47">
        <v>9.5465000000000003E-4</v>
      </c>
      <c r="D94" s="47">
        <v>9.5465000000000003E-4</v>
      </c>
      <c r="E94" s="47">
        <v>9.5465000000000003E-4</v>
      </c>
      <c r="F94" s="47">
        <v>9.5465000000000003E-4</v>
      </c>
      <c r="G94" s="47">
        <v>9.5465000000000003E-4</v>
      </c>
      <c r="H94" s="123"/>
      <c r="I94" s="123"/>
      <c r="J94" s="123"/>
    </row>
    <row r="95" spans="1:10" ht="15" outlineLevel="1">
      <c r="A95" s="222" t="s">
        <v>59</v>
      </c>
      <c r="B95" s="16">
        <f t="shared" ref="B95:G95" si="16">B$96+B$102+B$103+B$107+B$110</f>
        <v>260.29958308856999</v>
      </c>
      <c r="C95" s="16">
        <f t="shared" si="16"/>
        <v>271.20664332121999</v>
      </c>
      <c r="D95" s="16">
        <f t="shared" si="16"/>
        <v>274.27792058938996</v>
      </c>
      <c r="E95" s="16">
        <f t="shared" si="16"/>
        <v>258.34234265237001</v>
      </c>
      <c r="F95" s="16">
        <f t="shared" si="16"/>
        <v>249.74410368589</v>
      </c>
      <c r="G95" s="16">
        <f t="shared" si="16"/>
        <v>250.87407599338999</v>
      </c>
      <c r="H95" s="123"/>
      <c r="I95" s="123"/>
      <c r="J95" s="123"/>
    </row>
    <row r="96" spans="1:10" ht="14" outlineLevel="2">
      <c r="A96" s="28" t="s">
        <v>173</v>
      </c>
      <c r="B96" s="113">
        <f t="shared" ref="B96:G96" si="17">SUM(B$97:B$101)</f>
        <v>186.07742670998999</v>
      </c>
      <c r="C96" s="113">
        <f t="shared" si="17"/>
        <v>195.07413306116999</v>
      </c>
      <c r="D96" s="113">
        <f t="shared" si="17"/>
        <v>195.95729444726001</v>
      </c>
      <c r="E96" s="113">
        <f t="shared" si="17"/>
        <v>180.24853718420002</v>
      </c>
      <c r="F96" s="113">
        <f t="shared" si="17"/>
        <v>171.86869162089999</v>
      </c>
      <c r="G96" s="113">
        <f t="shared" si="17"/>
        <v>172.97722001021</v>
      </c>
      <c r="H96" s="123"/>
      <c r="I96" s="123"/>
      <c r="J96" s="123"/>
    </row>
    <row r="97" spans="1:10" ht="14" outlineLevel="3">
      <c r="A97" s="163" t="s">
        <v>62</v>
      </c>
      <c r="B97" s="47">
        <v>9.2767800000000005</v>
      </c>
      <c r="C97" s="47">
        <v>9.6087900000000008</v>
      </c>
      <c r="D97" s="47">
        <v>9.9512099999999997</v>
      </c>
      <c r="E97" s="47">
        <v>9.7756799999999995</v>
      </c>
      <c r="F97" s="47">
        <v>9.2060700000000004</v>
      </c>
      <c r="G97" s="47">
        <v>9.4509299999999996</v>
      </c>
      <c r="H97" s="123"/>
      <c r="I97" s="123"/>
      <c r="J97" s="123"/>
    </row>
    <row r="98" spans="1:10" ht="14" outlineLevel="3">
      <c r="A98" s="163" t="s">
        <v>51</v>
      </c>
      <c r="B98" s="47">
        <v>9.2781416098600005</v>
      </c>
      <c r="C98" s="47">
        <v>9.6581020427599995</v>
      </c>
      <c r="D98" s="47">
        <v>10.110466510469999</v>
      </c>
      <c r="E98" s="47">
        <v>9.8943146025199997</v>
      </c>
      <c r="F98" s="47">
        <v>8.8873820337199998</v>
      </c>
      <c r="G98" s="47">
        <v>9.2412813699100003</v>
      </c>
      <c r="H98" s="123"/>
      <c r="I98" s="123"/>
      <c r="J98" s="123"/>
    </row>
    <row r="99" spans="1:10" ht="14" outlineLevel="3">
      <c r="A99" s="163" t="s">
        <v>93</v>
      </c>
      <c r="B99" s="47">
        <v>1.685745539</v>
      </c>
      <c r="C99" s="47">
        <v>1.718051652</v>
      </c>
      <c r="D99" s="47">
        <v>1.779276348</v>
      </c>
      <c r="E99" s="47">
        <v>1.747891584</v>
      </c>
      <c r="F99" s="47">
        <v>1.6460453159999999</v>
      </c>
      <c r="G99" s="47">
        <v>1.689826284</v>
      </c>
      <c r="H99" s="123"/>
      <c r="I99" s="123"/>
      <c r="J99" s="123"/>
    </row>
    <row r="100" spans="1:10" ht="14" outlineLevel="3">
      <c r="A100" s="163" t="s">
        <v>131</v>
      </c>
      <c r="B100" s="47">
        <v>12.77248679523</v>
      </c>
      <c r="C100" s="47">
        <v>13.47750154575</v>
      </c>
      <c r="D100" s="47">
        <v>13.69803813837</v>
      </c>
      <c r="E100" s="47">
        <v>13.641006379</v>
      </c>
      <c r="F100" s="47">
        <v>13.34640953658</v>
      </c>
      <c r="G100" s="47">
        <v>13.255134248279999</v>
      </c>
      <c r="H100" s="123"/>
      <c r="I100" s="123"/>
      <c r="J100" s="123"/>
    </row>
    <row r="101" spans="1:10" ht="14" outlineLevel="3">
      <c r="A101" s="163" t="s">
        <v>146</v>
      </c>
      <c r="B101" s="47">
        <v>153.0642727659</v>
      </c>
      <c r="C101" s="47">
        <v>160.61168782065999</v>
      </c>
      <c r="D101" s="47">
        <v>160.41830345042001</v>
      </c>
      <c r="E101" s="47">
        <v>145.18964461868001</v>
      </c>
      <c r="F101" s="47">
        <v>138.7827847346</v>
      </c>
      <c r="G101" s="47">
        <v>139.34004810802</v>
      </c>
      <c r="H101" s="123"/>
      <c r="I101" s="123"/>
      <c r="J101" s="123"/>
    </row>
    <row r="102" spans="1:10" ht="14" outlineLevel="2">
      <c r="A102" s="28" t="s">
        <v>44</v>
      </c>
      <c r="B102" s="113"/>
      <c r="C102" s="113"/>
      <c r="D102" s="113"/>
      <c r="E102" s="113"/>
      <c r="F102" s="113"/>
      <c r="G102" s="113"/>
      <c r="H102" s="123"/>
      <c r="I102" s="123"/>
      <c r="J102" s="123"/>
    </row>
    <row r="103" spans="1:10" ht="14" outlineLevel="2">
      <c r="A103" s="28" t="s">
        <v>218</v>
      </c>
      <c r="B103" s="113">
        <f t="shared" ref="B103:G103" si="18">SUM(B$104:B$106)</f>
        <v>29.513522327330001</v>
      </c>
      <c r="C103" s="113">
        <f t="shared" si="18"/>
        <v>28.97436397037</v>
      </c>
      <c r="D103" s="113">
        <f t="shared" si="18"/>
        <v>30.366046220949997</v>
      </c>
      <c r="E103" s="113">
        <f t="shared" si="18"/>
        <v>30.186352530119997</v>
      </c>
      <c r="F103" s="113">
        <f t="shared" si="18"/>
        <v>30.058728455579999</v>
      </c>
      <c r="G103" s="113">
        <f t="shared" si="18"/>
        <v>30.067311319599998</v>
      </c>
      <c r="H103" s="123"/>
      <c r="I103" s="123"/>
      <c r="J103" s="123"/>
    </row>
    <row r="104" spans="1:10" ht="14" outlineLevel="3">
      <c r="A104" s="163" t="s">
        <v>152</v>
      </c>
      <c r="B104" s="47">
        <v>4.4761919675000001</v>
      </c>
      <c r="C104" s="47">
        <v>4.7232684698099998</v>
      </c>
      <c r="D104" s="47">
        <v>5.7084016451000004</v>
      </c>
      <c r="E104" s="47">
        <v>5.7084016451000004</v>
      </c>
      <c r="F104" s="47">
        <v>5.6007436130999997</v>
      </c>
      <c r="G104" s="47">
        <v>5.6007436130999997</v>
      </c>
      <c r="H104" s="123"/>
      <c r="I104" s="123"/>
      <c r="J104" s="123"/>
    </row>
    <row r="105" spans="1:10" ht="14" outlineLevel="3">
      <c r="A105" s="163" t="s">
        <v>47</v>
      </c>
      <c r="B105" s="47">
        <v>0.48695035983000001</v>
      </c>
      <c r="C105" s="47">
        <v>0.50437800056000004</v>
      </c>
      <c r="D105" s="47">
        <v>0.52235207584999999</v>
      </c>
      <c r="E105" s="47">
        <v>0.34265838502000001</v>
      </c>
      <c r="F105" s="47">
        <v>0.32269234248000001</v>
      </c>
      <c r="G105" s="47">
        <v>0.33127520649999997</v>
      </c>
      <c r="H105" s="123"/>
      <c r="I105" s="123"/>
      <c r="J105" s="123"/>
    </row>
    <row r="106" spans="1:10" ht="14" outlineLevel="3">
      <c r="A106" s="163" t="s">
        <v>118</v>
      </c>
      <c r="B106" s="47">
        <v>24.550380000000001</v>
      </c>
      <c r="C106" s="47">
        <v>23.746717499999999</v>
      </c>
      <c r="D106" s="47">
        <v>24.135292499999998</v>
      </c>
      <c r="E106" s="47">
        <v>24.135292499999998</v>
      </c>
      <c r="F106" s="47">
        <v>24.135292499999998</v>
      </c>
      <c r="G106" s="47">
        <v>24.135292499999998</v>
      </c>
      <c r="H106" s="123"/>
      <c r="I106" s="123"/>
      <c r="J106" s="123"/>
    </row>
    <row r="107" spans="1:10" ht="14" outlineLevel="2">
      <c r="A107" s="28" t="s">
        <v>52</v>
      </c>
      <c r="B107" s="113">
        <f t="shared" ref="B107:G107" si="19">SUM(B$108:B$109)</f>
        <v>41.599254999999999</v>
      </c>
      <c r="C107" s="113">
        <f t="shared" si="19"/>
        <v>43.895447500000003</v>
      </c>
      <c r="D107" s="113">
        <f t="shared" si="19"/>
        <v>44.613722499999994</v>
      </c>
      <c r="E107" s="113">
        <f t="shared" si="19"/>
        <v>44.613722499999994</v>
      </c>
      <c r="F107" s="113">
        <f t="shared" si="19"/>
        <v>44.613722499999994</v>
      </c>
      <c r="G107" s="113">
        <f t="shared" si="19"/>
        <v>44.613722499999994</v>
      </c>
      <c r="H107" s="123"/>
      <c r="I107" s="123"/>
      <c r="J107" s="123"/>
    </row>
    <row r="108" spans="1:10" ht="14" outlineLevel="3">
      <c r="A108" s="163" t="s">
        <v>98</v>
      </c>
      <c r="B108" s="47">
        <v>19.094740000000002</v>
      </c>
      <c r="C108" s="47">
        <v>20.14873</v>
      </c>
      <c r="D108" s="47">
        <v>20.478429999999999</v>
      </c>
      <c r="E108" s="47">
        <v>20.478429999999999</v>
      </c>
      <c r="F108" s="47">
        <v>20.478429999999999</v>
      </c>
      <c r="G108" s="47">
        <v>20.478429999999999</v>
      </c>
      <c r="H108" s="123"/>
      <c r="I108" s="123"/>
      <c r="J108" s="123"/>
    </row>
    <row r="109" spans="1:10" ht="14" outlineLevel="3">
      <c r="A109" s="163" t="s">
        <v>96</v>
      </c>
      <c r="B109" s="47">
        <v>22.504515000000001</v>
      </c>
      <c r="C109" s="47">
        <v>23.746717499999999</v>
      </c>
      <c r="D109" s="47">
        <v>24.135292499999998</v>
      </c>
      <c r="E109" s="47">
        <v>24.135292499999998</v>
      </c>
      <c r="F109" s="47">
        <v>24.135292499999998</v>
      </c>
      <c r="G109" s="47">
        <v>24.135292499999998</v>
      </c>
      <c r="H109" s="123"/>
      <c r="I109" s="123"/>
      <c r="J109" s="123"/>
    </row>
    <row r="110" spans="1:10" ht="14" outlineLevel="2">
      <c r="A110" s="28" t="s">
        <v>176</v>
      </c>
      <c r="B110" s="113">
        <f t="shared" ref="B110:G110" si="20">SUM(B$111:B$111)</f>
        <v>3.1093790512499999</v>
      </c>
      <c r="C110" s="113">
        <f t="shared" si="20"/>
        <v>3.2626987896799999</v>
      </c>
      <c r="D110" s="113">
        <f t="shared" si="20"/>
        <v>3.34085742118</v>
      </c>
      <c r="E110" s="113">
        <f t="shared" si="20"/>
        <v>3.2937304380499999</v>
      </c>
      <c r="F110" s="113">
        <f t="shared" si="20"/>
        <v>3.2029611094099999</v>
      </c>
      <c r="G110" s="113">
        <f t="shared" si="20"/>
        <v>3.2158221635799999</v>
      </c>
      <c r="H110" s="123"/>
      <c r="I110" s="123"/>
      <c r="J110" s="123"/>
    </row>
    <row r="111" spans="1:10" ht="14" outlineLevel="3">
      <c r="A111" s="163" t="s">
        <v>146</v>
      </c>
      <c r="B111" s="47">
        <v>3.1093790512499999</v>
      </c>
      <c r="C111" s="47">
        <v>3.2626987896799999</v>
      </c>
      <c r="D111" s="47">
        <v>3.34085742118</v>
      </c>
      <c r="E111" s="47">
        <v>3.2937304380499999</v>
      </c>
      <c r="F111" s="47">
        <v>3.2029611094099999</v>
      </c>
      <c r="G111" s="47">
        <v>3.2158221635799999</v>
      </c>
      <c r="H111" s="123"/>
      <c r="I111" s="123"/>
      <c r="J111" s="123"/>
    </row>
    <row r="112" spans="1:10">
      <c r="B112" s="12"/>
      <c r="C112" s="12"/>
      <c r="D112" s="12"/>
      <c r="E112" s="12"/>
      <c r="F112" s="12"/>
      <c r="G112" s="12"/>
      <c r="H112" s="123"/>
      <c r="I112" s="123"/>
      <c r="J112" s="123"/>
    </row>
    <row r="113" spans="2:10">
      <c r="B113" s="12"/>
      <c r="C113" s="12"/>
      <c r="D113" s="12"/>
      <c r="E113" s="12"/>
      <c r="F113" s="12"/>
      <c r="G113" s="12"/>
      <c r="H113" s="123"/>
      <c r="I113" s="123"/>
      <c r="J113" s="123"/>
    </row>
    <row r="114" spans="2:10">
      <c r="B114" s="12"/>
      <c r="C114" s="12"/>
      <c r="D114" s="12"/>
      <c r="E114" s="12"/>
      <c r="F114" s="12"/>
      <c r="G114" s="12"/>
      <c r="H114" s="123"/>
      <c r="I114" s="123"/>
      <c r="J114" s="123"/>
    </row>
    <row r="115" spans="2:10">
      <c r="B115" s="12"/>
      <c r="C115" s="12"/>
      <c r="D115" s="12"/>
      <c r="E115" s="12"/>
      <c r="F115" s="12"/>
      <c r="G115" s="12"/>
      <c r="H115" s="123"/>
      <c r="I115" s="123"/>
      <c r="J115" s="123"/>
    </row>
    <row r="116" spans="2:10">
      <c r="B116" s="12"/>
      <c r="C116" s="12"/>
      <c r="D116" s="12"/>
      <c r="E116" s="12"/>
      <c r="F116" s="12"/>
      <c r="G116" s="12"/>
      <c r="H116" s="123"/>
      <c r="I116" s="123"/>
      <c r="J116" s="123"/>
    </row>
    <row r="117" spans="2:10">
      <c r="B117" s="12"/>
      <c r="C117" s="12"/>
      <c r="D117" s="12"/>
      <c r="E117" s="12"/>
      <c r="F117" s="12"/>
      <c r="G117" s="12"/>
      <c r="H117" s="123"/>
      <c r="I117" s="123"/>
      <c r="J117" s="123"/>
    </row>
    <row r="118" spans="2:10">
      <c r="B118" s="12"/>
      <c r="C118" s="12"/>
      <c r="D118" s="12"/>
      <c r="E118" s="12"/>
      <c r="F118" s="12"/>
      <c r="G118" s="12"/>
      <c r="H118" s="123"/>
      <c r="I118" s="123"/>
      <c r="J118" s="123"/>
    </row>
    <row r="119" spans="2:10">
      <c r="B119" s="12"/>
      <c r="C119" s="12"/>
      <c r="D119" s="12"/>
      <c r="E119" s="12"/>
      <c r="F119" s="12"/>
      <c r="G119" s="12"/>
      <c r="H119" s="123"/>
      <c r="I119" s="123"/>
      <c r="J119" s="123"/>
    </row>
    <row r="120" spans="2:10">
      <c r="B120" s="12"/>
      <c r="C120" s="12"/>
      <c r="D120" s="12"/>
      <c r="E120" s="12"/>
      <c r="F120" s="12"/>
      <c r="G120" s="12"/>
      <c r="H120" s="123"/>
      <c r="I120" s="123"/>
      <c r="J120" s="123"/>
    </row>
    <row r="121" spans="2:10">
      <c r="B121" s="12"/>
      <c r="C121" s="12"/>
      <c r="D121" s="12"/>
      <c r="E121" s="12"/>
      <c r="F121" s="12"/>
      <c r="G121" s="12"/>
      <c r="H121" s="123"/>
      <c r="I121" s="123"/>
      <c r="J121" s="123"/>
    </row>
    <row r="122" spans="2:10">
      <c r="B122" s="12"/>
      <c r="C122" s="12"/>
      <c r="D122" s="12"/>
      <c r="E122" s="12"/>
      <c r="F122" s="12"/>
      <c r="G122" s="12"/>
      <c r="H122" s="123"/>
      <c r="I122" s="123"/>
      <c r="J122" s="123"/>
    </row>
    <row r="123" spans="2:10">
      <c r="B123" s="12"/>
      <c r="C123" s="12"/>
      <c r="D123" s="12"/>
      <c r="E123" s="12"/>
      <c r="F123" s="12"/>
      <c r="G123" s="12"/>
      <c r="H123" s="123"/>
      <c r="I123" s="123"/>
      <c r="J123" s="123"/>
    </row>
    <row r="124" spans="2:10">
      <c r="B124" s="12"/>
      <c r="C124" s="12"/>
      <c r="D124" s="12"/>
      <c r="E124" s="12"/>
      <c r="F124" s="12"/>
      <c r="G124" s="12"/>
      <c r="H124" s="123"/>
      <c r="I124" s="123"/>
      <c r="J124" s="123"/>
    </row>
    <row r="125" spans="2:10">
      <c r="B125" s="12"/>
      <c r="C125" s="12"/>
      <c r="D125" s="12"/>
      <c r="E125" s="12"/>
      <c r="F125" s="12"/>
      <c r="G125" s="12"/>
      <c r="H125" s="123"/>
      <c r="I125" s="123"/>
      <c r="J125" s="123"/>
    </row>
    <row r="126" spans="2:10">
      <c r="B126" s="12"/>
      <c r="C126" s="12"/>
      <c r="D126" s="12"/>
      <c r="E126" s="12"/>
      <c r="F126" s="12"/>
      <c r="G126" s="12"/>
      <c r="H126" s="123"/>
      <c r="I126" s="123"/>
      <c r="J126" s="123"/>
    </row>
    <row r="127" spans="2:10">
      <c r="B127" s="12"/>
      <c r="C127" s="12"/>
      <c r="D127" s="12"/>
      <c r="E127" s="12"/>
      <c r="F127" s="12"/>
      <c r="G127" s="12"/>
      <c r="H127" s="123"/>
      <c r="I127" s="123"/>
      <c r="J127" s="123"/>
    </row>
    <row r="128" spans="2:10">
      <c r="B128" s="12"/>
      <c r="C128" s="12"/>
      <c r="D128" s="12"/>
      <c r="E128" s="12"/>
      <c r="F128" s="12"/>
      <c r="G128" s="12"/>
      <c r="H128" s="123"/>
      <c r="I128" s="123"/>
      <c r="J128" s="123"/>
    </row>
    <row r="129" spans="2:10">
      <c r="B129" s="12"/>
      <c r="C129" s="12"/>
      <c r="D129" s="12"/>
      <c r="E129" s="12"/>
      <c r="F129" s="12"/>
      <c r="G129" s="12"/>
      <c r="H129" s="123"/>
      <c r="I129" s="123"/>
      <c r="J129" s="123"/>
    </row>
    <row r="130" spans="2:10">
      <c r="B130" s="12"/>
      <c r="C130" s="12"/>
      <c r="D130" s="12"/>
      <c r="E130" s="12"/>
      <c r="F130" s="12"/>
      <c r="G130" s="12"/>
      <c r="H130" s="123"/>
      <c r="I130" s="123"/>
      <c r="J130" s="123"/>
    </row>
    <row r="131" spans="2:10">
      <c r="B131" s="12"/>
      <c r="C131" s="12"/>
      <c r="D131" s="12"/>
      <c r="E131" s="12"/>
      <c r="F131" s="12"/>
      <c r="G131" s="12"/>
      <c r="H131" s="123"/>
      <c r="I131" s="123"/>
      <c r="J131" s="123"/>
    </row>
    <row r="132" spans="2:10">
      <c r="B132" s="12"/>
      <c r="C132" s="12"/>
      <c r="D132" s="12"/>
      <c r="E132" s="12"/>
      <c r="F132" s="12"/>
      <c r="G132" s="12"/>
      <c r="H132" s="123"/>
      <c r="I132" s="123"/>
      <c r="J132" s="123"/>
    </row>
    <row r="133" spans="2:10">
      <c r="B133" s="12"/>
      <c r="C133" s="12"/>
      <c r="D133" s="12"/>
      <c r="E133" s="12"/>
      <c r="F133" s="12"/>
      <c r="G133" s="12"/>
      <c r="H133" s="123"/>
      <c r="I133" s="123"/>
      <c r="J133" s="123"/>
    </row>
    <row r="134" spans="2:10">
      <c r="B134" s="12"/>
      <c r="C134" s="12"/>
      <c r="D134" s="12"/>
      <c r="E134" s="12"/>
      <c r="F134" s="12"/>
      <c r="G134" s="12"/>
      <c r="H134" s="123"/>
      <c r="I134" s="123"/>
      <c r="J134" s="123"/>
    </row>
    <row r="135" spans="2:10">
      <c r="B135" s="12"/>
      <c r="C135" s="12"/>
      <c r="D135" s="12"/>
      <c r="E135" s="12"/>
      <c r="F135" s="12"/>
      <c r="G135" s="12"/>
      <c r="H135" s="123"/>
      <c r="I135" s="123"/>
      <c r="J135" s="123"/>
    </row>
    <row r="136" spans="2:10">
      <c r="B136" s="12"/>
      <c r="C136" s="12"/>
      <c r="D136" s="12"/>
      <c r="E136" s="12"/>
      <c r="F136" s="12"/>
      <c r="G136" s="12"/>
      <c r="H136" s="123"/>
      <c r="I136" s="123"/>
      <c r="J136" s="123"/>
    </row>
    <row r="137" spans="2:10">
      <c r="B137" s="12"/>
      <c r="C137" s="12"/>
      <c r="D137" s="12"/>
      <c r="E137" s="12"/>
      <c r="F137" s="12"/>
      <c r="G137" s="12"/>
      <c r="H137" s="123"/>
      <c r="I137" s="123"/>
      <c r="J137" s="123"/>
    </row>
    <row r="138" spans="2:10">
      <c r="B138" s="12"/>
      <c r="C138" s="12"/>
      <c r="D138" s="12"/>
      <c r="E138" s="12"/>
      <c r="F138" s="12"/>
      <c r="G138" s="12"/>
      <c r="H138" s="123"/>
      <c r="I138" s="123"/>
      <c r="J138" s="123"/>
    </row>
    <row r="139" spans="2:10">
      <c r="B139" s="12"/>
      <c r="C139" s="12"/>
      <c r="D139" s="12"/>
      <c r="E139" s="12"/>
      <c r="F139" s="12"/>
      <c r="G139" s="12"/>
      <c r="H139" s="123"/>
      <c r="I139" s="123"/>
      <c r="J139" s="123"/>
    </row>
    <row r="140" spans="2:10">
      <c r="B140" s="12"/>
      <c r="C140" s="12"/>
      <c r="D140" s="12"/>
      <c r="E140" s="12"/>
      <c r="F140" s="12"/>
      <c r="G140" s="12"/>
      <c r="H140" s="123"/>
      <c r="I140" s="123"/>
      <c r="J140" s="123"/>
    </row>
    <row r="141" spans="2:10">
      <c r="B141" s="12"/>
      <c r="C141" s="12"/>
      <c r="D141" s="12"/>
      <c r="E141" s="12"/>
      <c r="F141" s="12"/>
      <c r="G141" s="12"/>
      <c r="H141" s="123"/>
      <c r="I141" s="123"/>
      <c r="J141" s="123"/>
    </row>
    <row r="142" spans="2:10">
      <c r="B142" s="12"/>
      <c r="C142" s="12"/>
      <c r="D142" s="12"/>
      <c r="E142" s="12"/>
      <c r="F142" s="12"/>
      <c r="G142" s="12"/>
      <c r="H142" s="123"/>
      <c r="I142" s="123"/>
      <c r="J142" s="123"/>
    </row>
    <row r="143" spans="2:10">
      <c r="B143" s="12"/>
      <c r="C143" s="12"/>
      <c r="D143" s="12"/>
      <c r="E143" s="12"/>
      <c r="F143" s="12"/>
      <c r="G143" s="12"/>
      <c r="H143" s="123"/>
      <c r="I143" s="123"/>
      <c r="J143" s="123"/>
    </row>
    <row r="144" spans="2:10">
      <c r="B144" s="12"/>
      <c r="C144" s="12"/>
      <c r="D144" s="12"/>
      <c r="E144" s="12"/>
      <c r="F144" s="12"/>
      <c r="G144" s="12"/>
      <c r="H144" s="123"/>
      <c r="I144" s="123"/>
      <c r="J144" s="123"/>
    </row>
    <row r="145" spans="2:10">
      <c r="B145" s="12"/>
      <c r="C145" s="12"/>
      <c r="D145" s="12"/>
      <c r="E145" s="12"/>
      <c r="F145" s="12"/>
      <c r="G145" s="12"/>
      <c r="H145" s="123"/>
      <c r="I145" s="123"/>
      <c r="J145" s="123"/>
    </row>
    <row r="146" spans="2:10">
      <c r="B146" s="12"/>
      <c r="C146" s="12"/>
      <c r="D146" s="12"/>
      <c r="E146" s="12"/>
      <c r="F146" s="12"/>
      <c r="G146" s="12"/>
      <c r="H146" s="123"/>
      <c r="I146" s="123"/>
      <c r="J146" s="123"/>
    </row>
    <row r="147" spans="2:10">
      <c r="B147" s="12"/>
      <c r="C147" s="12"/>
      <c r="D147" s="12"/>
      <c r="E147" s="12"/>
      <c r="F147" s="12"/>
      <c r="G147" s="12"/>
      <c r="H147" s="123"/>
      <c r="I147" s="123"/>
      <c r="J147" s="123"/>
    </row>
    <row r="148" spans="2:10">
      <c r="B148" s="12"/>
      <c r="C148" s="12"/>
      <c r="D148" s="12"/>
      <c r="E148" s="12"/>
      <c r="F148" s="12"/>
      <c r="G148" s="12"/>
      <c r="H148" s="123"/>
      <c r="I148" s="123"/>
      <c r="J148" s="123"/>
    </row>
    <row r="149" spans="2:10">
      <c r="B149" s="12"/>
      <c r="C149" s="12"/>
      <c r="D149" s="12"/>
      <c r="E149" s="12"/>
      <c r="F149" s="12"/>
      <c r="G149" s="12"/>
      <c r="H149" s="123"/>
      <c r="I149" s="123"/>
      <c r="J149" s="123"/>
    </row>
    <row r="150" spans="2:10">
      <c r="B150" s="12"/>
      <c r="C150" s="12"/>
      <c r="D150" s="12"/>
      <c r="E150" s="12"/>
      <c r="F150" s="12"/>
      <c r="G150" s="12"/>
      <c r="H150" s="123"/>
      <c r="I150" s="123"/>
      <c r="J150" s="123"/>
    </row>
    <row r="151" spans="2:10">
      <c r="B151" s="12"/>
      <c r="C151" s="12"/>
      <c r="D151" s="12"/>
      <c r="E151" s="12"/>
      <c r="F151" s="12"/>
      <c r="G151" s="12"/>
      <c r="H151" s="123"/>
      <c r="I151" s="123"/>
      <c r="J151" s="123"/>
    </row>
    <row r="152" spans="2:10">
      <c r="B152" s="12"/>
      <c r="C152" s="12"/>
      <c r="D152" s="12"/>
      <c r="E152" s="12"/>
      <c r="F152" s="12"/>
      <c r="G152" s="12"/>
      <c r="H152" s="123"/>
      <c r="I152" s="123"/>
      <c r="J152" s="123"/>
    </row>
    <row r="153" spans="2:10">
      <c r="B153" s="12"/>
      <c r="C153" s="12"/>
      <c r="D153" s="12"/>
      <c r="E153" s="12"/>
      <c r="F153" s="12"/>
      <c r="G153" s="12"/>
      <c r="H153" s="123"/>
      <c r="I153" s="123"/>
      <c r="J153" s="123"/>
    </row>
    <row r="154" spans="2:10">
      <c r="B154" s="12"/>
      <c r="C154" s="12"/>
      <c r="D154" s="12"/>
      <c r="E154" s="12"/>
      <c r="F154" s="12"/>
      <c r="G154" s="12"/>
      <c r="H154" s="123"/>
      <c r="I154" s="123"/>
      <c r="J154" s="123"/>
    </row>
    <row r="155" spans="2:10">
      <c r="B155" s="12"/>
      <c r="C155" s="12"/>
      <c r="D155" s="12"/>
      <c r="E155" s="12"/>
      <c r="F155" s="12"/>
      <c r="G155" s="12"/>
      <c r="H155" s="123"/>
      <c r="I155" s="123"/>
      <c r="J155" s="123"/>
    </row>
    <row r="156" spans="2:10">
      <c r="B156" s="12"/>
      <c r="C156" s="12"/>
      <c r="D156" s="12"/>
      <c r="E156" s="12"/>
      <c r="F156" s="12"/>
      <c r="G156" s="12"/>
      <c r="H156" s="123"/>
      <c r="I156" s="123"/>
      <c r="J156" s="123"/>
    </row>
    <row r="157" spans="2:10">
      <c r="B157" s="12"/>
      <c r="C157" s="12"/>
      <c r="D157" s="12"/>
      <c r="E157" s="12"/>
      <c r="F157" s="12"/>
      <c r="G157" s="12"/>
      <c r="H157" s="123"/>
      <c r="I157" s="123"/>
      <c r="J157" s="123"/>
    </row>
    <row r="158" spans="2:10">
      <c r="B158" s="12"/>
      <c r="C158" s="12"/>
      <c r="D158" s="12"/>
      <c r="E158" s="12"/>
      <c r="F158" s="12"/>
      <c r="G158" s="12"/>
      <c r="H158" s="123"/>
      <c r="I158" s="123"/>
      <c r="J158" s="123"/>
    </row>
    <row r="159" spans="2:10">
      <c r="B159" s="12"/>
      <c r="C159" s="12"/>
      <c r="D159" s="12"/>
      <c r="E159" s="12"/>
      <c r="F159" s="12"/>
      <c r="G159" s="12"/>
      <c r="H159" s="123"/>
      <c r="I159" s="123"/>
      <c r="J159" s="123"/>
    </row>
    <row r="160" spans="2:10">
      <c r="B160" s="12"/>
      <c r="C160" s="12"/>
      <c r="D160" s="12"/>
      <c r="E160" s="12"/>
      <c r="F160" s="12"/>
      <c r="G160" s="12"/>
      <c r="H160" s="123"/>
      <c r="I160" s="123"/>
      <c r="J160" s="123"/>
    </row>
    <row r="161" spans="2:10">
      <c r="B161" s="12"/>
      <c r="C161" s="12"/>
      <c r="D161" s="12"/>
      <c r="E161" s="12"/>
      <c r="F161" s="12"/>
      <c r="G161" s="12"/>
      <c r="H161" s="123"/>
      <c r="I161" s="123"/>
      <c r="J161" s="123"/>
    </row>
    <row r="162" spans="2:10">
      <c r="B162" s="12"/>
      <c r="C162" s="12"/>
      <c r="D162" s="12"/>
      <c r="E162" s="12"/>
      <c r="F162" s="12"/>
      <c r="G162" s="12"/>
      <c r="H162" s="123"/>
      <c r="I162" s="123"/>
      <c r="J162" s="123"/>
    </row>
    <row r="163" spans="2:10">
      <c r="B163" s="12"/>
      <c r="C163" s="12"/>
      <c r="D163" s="12"/>
      <c r="E163" s="12"/>
      <c r="F163" s="12"/>
      <c r="G163" s="12"/>
      <c r="H163" s="123"/>
      <c r="I163" s="123"/>
      <c r="J163" s="123"/>
    </row>
    <row r="164" spans="2:10">
      <c r="B164" s="12"/>
      <c r="C164" s="12"/>
      <c r="D164" s="12"/>
      <c r="E164" s="12"/>
      <c r="F164" s="12"/>
      <c r="G164" s="12"/>
      <c r="H164" s="123"/>
      <c r="I164" s="123"/>
      <c r="J164" s="123"/>
    </row>
    <row r="165" spans="2:10">
      <c r="B165" s="12"/>
      <c r="C165" s="12"/>
      <c r="D165" s="12"/>
      <c r="E165" s="12"/>
      <c r="F165" s="12"/>
      <c r="G165" s="12"/>
      <c r="H165" s="123"/>
      <c r="I165" s="123"/>
      <c r="J165" s="123"/>
    </row>
    <row r="166" spans="2:10">
      <c r="B166" s="12"/>
      <c r="C166" s="12"/>
      <c r="D166" s="12"/>
      <c r="E166" s="12"/>
      <c r="F166" s="12"/>
      <c r="G166" s="12"/>
      <c r="H166" s="123"/>
      <c r="I166" s="123"/>
      <c r="J166" s="123"/>
    </row>
    <row r="167" spans="2:10">
      <c r="B167" s="12"/>
      <c r="C167" s="12"/>
      <c r="D167" s="12"/>
      <c r="E167" s="12"/>
      <c r="F167" s="12"/>
      <c r="G167" s="12"/>
      <c r="H167" s="123"/>
      <c r="I167" s="123"/>
      <c r="J167" s="123"/>
    </row>
    <row r="168" spans="2:10">
      <c r="B168" s="12"/>
      <c r="C168" s="12"/>
      <c r="D168" s="12"/>
      <c r="E168" s="12"/>
      <c r="F168" s="12"/>
      <c r="G168" s="12"/>
      <c r="H168" s="123"/>
      <c r="I168" s="123"/>
      <c r="J168" s="123"/>
    </row>
    <row r="169" spans="2:10">
      <c r="B169" s="12"/>
      <c r="C169" s="12"/>
      <c r="D169" s="12"/>
      <c r="E169" s="12"/>
      <c r="F169" s="12"/>
      <c r="G169" s="12"/>
      <c r="H169" s="123"/>
      <c r="I169" s="123"/>
      <c r="J169" s="123"/>
    </row>
    <row r="170" spans="2:10">
      <c r="B170" s="12"/>
      <c r="C170" s="12"/>
      <c r="D170" s="12"/>
      <c r="E170" s="12"/>
      <c r="F170" s="12"/>
      <c r="G170" s="12"/>
      <c r="H170" s="123"/>
      <c r="I170" s="123"/>
      <c r="J170" s="123"/>
    </row>
    <row r="171" spans="2:10">
      <c r="B171" s="12"/>
      <c r="C171" s="12"/>
      <c r="D171" s="12"/>
      <c r="E171" s="12"/>
      <c r="F171" s="12"/>
      <c r="G171" s="12"/>
      <c r="H171" s="123"/>
      <c r="I171" s="123"/>
      <c r="J171" s="123"/>
    </row>
    <row r="172" spans="2:10">
      <c r="B172" s="12"/>
      <c r="C172" s="12"/>
      <c r="D172" s="12"/>
      <c r="E172" s="12"/>
      <c r="F172" s="12"/>
      <c r="G172" s="12"/>
      <c r="H172" s="123"/>
      <c r="I172" s="123"/>
      <c r="J172" s="123"/>
    </row>
    <row r="173" spans="2:10">
      <c r="B173" s="12"/>
      <c r="C173" s="12"/>
      <c r="D173" s="12"/>
      <c r="E173" s="12"/>
      <c r="F173" s="12"/>
      <c r="G173" s="12"/>
      <c r="H173" s="123"/>
      <c r="I173" s="123"/>
      <c r="J173" s="123"/>
    </row>
    <row r="174" spans="2:10">
      <c r="B174" s="12"/>
      <c r="C174" s="12"/>
      <c r="D174" s="12"/>
      <c r="E174" s="12"/>
      <c r="F174" s="12"/>
      <c r="G174" s="12"/>
      <c r="H174" s="123"/>
      <c r="I174" s="123"/>
      <c r="J174" s="123"/>
    </row>
    <row r="175" spans="2:10">
      <c r="B175" s="12"/>
      <c r="C175" s="12"/>
      <c r="D175" s="12"/>
      <c r="E175" s="12"/>
      <c r="F175" s="12"/>
      <c r="G175" s="12"/>
      <c r="H175" s="123"/>
      <c r="I175" s="123"/>
      <c r="J175" s="123"/>
    </row>
    <row r="176" spans="2:10">
      <c r="B176" s="12"/>
      <c r="C176" s="12"/>
      <c r="D176" s="12"/>
      <c r="E176" s="12"/>
      <c r="F176" s="12"/>
      <c r="G176" s="12"/>
      <c r="H176" s="123"/>
      <c r="I176" s="123"/>
      <c r="J176" s="123"/>
    </row>
    <row r="177" spans="2:10">
      <c r="B177" s="12"/>
      <c r="C177" s="12"/>
      <c r="D177" s="12"/>
      <c r="E177" s="12"/>
      <c r="F177" s="12"/>
      <c r="G177" s="12"/>
      <c r="H177" s="123"/>
      <c r="I177" s="123"/>
      <c r="J177" s="123"/>
    </row>
    <row r="178" spans="2:10">
      <c r="B178" s="12"/>
      <c r="C178" s="12"/>
      <c r="D178" s="12"/>
      <c r="E178" s="12"/>
      <c r="F178" s="12"/>
      <c r="G178" s="12"/>
      <c r="H178" s="123"/>
      <c r="I178" s="123"/>
      <c r="J178" s="123"/>
    </row>
    <row r="179" spans="2:10">
      <c r="B179" s="12"/>
      <c r="C179" s="12"/>
      <c r="D179" s="12"/>
      <c r="E179" s="12"/>
      <c r="F179" s="12"/>
      <c r="G179" s="12"/>
      <c r="H179" s="123"/>
      <c r="I179" s="123"/>
      <c r="J179" s="123"/>
    </row>
    <row r="180" spans="2:10">
      <c r="B180" s="12"/>
      <c r="C180" s="12"/>
      <c r="D180" s="12"/>
      <c r="E180" s="12"/>
      <c r="F180" s="12"/>
      <c r="G180" s="12"/>
      <c r="H180" s="123"/>
      <c r="I180" s="123"/>
      <c r="J180" s="123"/>
    </row>
  </sheetData>
  <mergeCells count="2">
    <mergeCell ref="A2:G2"/>
    <mergeCell ref="A1:G1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8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baseColWidth="10" defaultColWidth="9.1640625" defaultRowHeight="14"/>
  <cols>
    <col min="1" max="1" width="63.33203125" style="8" bestFit="1" customWidth="1"/>
    <col min="2" max="2" width="14.33203125" style="127" customWidth="1"/>
    <col min="3" max="3" width="15.1640625" style="127" customWidth="1"/>
    <col min="4" max="4" width="10.33203125" style="124" customWidth="1"/>
    <col min="5" max="5" width="8.83203125" style="8" hidden="1" customWidth="1"/>
    <col min="6" max="16384" width="9.1640625" style="8"/>
  </cols>
  <sheetData>
    <row r="2" spans="1:20" ht="39" customHeight="1">
      <c r="A2" s="272" t="s">
        <v>4</v>
      </c>
      <c r="B2" s="3"/>
      <c r="C2" s="3"/>
      <c r="D2" s="3"/>
      <c r="E2" s="3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</row>
    <row r="3" spans="1:20">
      <c r="A3" s="228"/>
    </row>
    <row r="4" spans="1:20" s="165" customFormat="1">
      <c r="B4" s="46"/>
      <c r="C4" s="46"/>
      <c r="D4" s="43" t="str">
        <f>VALVAL</f>
        <v>млрд. одиниць</v>
      </c>
    </row>
    <row r="5" spans="1:20" s="213" customFormat="1">
      <c r="A5" s="142"/>
      <c r="B5" s="91" t="s">
        <v>167</v>
      </c>
      <c r="C5" s="91" t="s">
        <v>170</v>
      </c>
      <c r="D5" s="69" t="s">
        <v>189</v>
      </c>
      <c r="E5" s="36" t="s">
        <v>54</v>
      </c>
    </row>
    <row r="6" spans="1:20" s="148" customFormat="1" ht="15">
      <c r="A6" s="209" t="s">
        <v>151</v>
      </c>
      <c r="B6" s="66">
        <f>SUM(B$7+ B$8+ B$9)</f>
        <v>101.43561780232</v>
      </c>
      <c r="C6" s="66">
        <f>SUM(C$7+ C$8+ C$9)</f>
        <v>2967.4888552520501</v>
      </c>
      <c r="D6" s="45">
        <f>SUM(D$7+ D$8+ D$9)</f>
        <v>0.99999900000000008</v>
      </c>
      <c r="E6" s="187" t="s">
        <v>91</v>
      </c>
    </row>
    <row r="7" spans="1:20" s="27" customFormat="1">
      <c r="A7" s="182" t="s">
        <v>111</v>
      </c>
      <c r="B7" s="94">
        <v>8.6584711816300004</v>
      </c>
      <c r="C7" s="94">
        <v>253.30270857249999</v>
      </c>
      <c r="D7" s="70">
        <v>8.5359000000000004E-2</v>
      </c>
      <c r="E7" s="241" t="s">
        <v>10</v>
      </c>
    </row>
    <row r="8" spans="1:20" s="27" customFormat="1">
      <c r="A8" s="182" t="s">
        <v>186</v>
      </c>
      <c r="B8" s="94">
        <v>37.398034237570002</v>
      </c>
      <c r="C8" s="94">
        <v>1094.07575181742</v>
      </c>
      <c r="D8" s="70">
        <v>0.36868699999999999</v>
      </c>
      <c r="E8" s="241" t="s">
        <v>10</v>
      </c>
    </row>
    <row r="9" spans="1:20" s="27" customFormat="1">
      <c r="A9" s="182" t="s">
        <v>43</v>
      </c>
      <c r="B9" s="94">
        <v>55.379112383120003</v>
      </c>
      <c r="C9" s="94">
        <v>1620.1103948621301</v>
      </c>
      <c r="D9" s="70">
        <v>0.54595300000000002</v>
      </c>
      <c r="E9" s="241" t="s">
        <v>10</v>
      </c>
    </row>
    <row r="10" spans="1:20">
      <c r="B10" s="116"/>
      <c r="C10" s="116"/>
      <c r="D10" s="111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</row>
    <row r="11" spans="1:20">
      <c r="B11" s="116"/>
      <c r="C11" s="116"/>
      <c r="D11" s="111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  <c r="R11" s="250"/>
    </row>
    <row r="12" spans="1:20">
      <c r="B12" s="116"/>
      <c r="C12" s="116"/>
      <c r="D12" s="111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  <c r="R12" s="250"/>
    </row>
    <row r="13" spans="1:20">
      <c r="B13" s="116"/>
      <c r="C13" s="116"/>
      <c r="D13" s="111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</row>
    <row r="14" spans="1:20">
      <c r="B14" s="116"/>
      <c r="C14" s="116"/>
      <c r="D14" s="111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</row>
    <row r="15" spans="1:20">
      <c r="B15" s="116"/>
      <c r="C15" s="116"/>
      <c r="D15" s="111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</row>
    <row r="16" spans="1:20">
      <c r="B16" s="116"/>
      <c r="C16" s="116"/>
      <c r="D16" s="111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</row>
    <row r="17" spans="2:18">
      <c r="B17" s="116"/>
      <c r="C17" s="116"/>
      <c r="D17" s="111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</row>
    <row r="18" spans="2:18">
      <c r="B18" s="116"/>
      <c r="C18" s="116"/>
      <c r="D18" s="111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</row>
    <row r="19" spans="2:18">
      <c r="B19" s="116"/>
      <c r="C19" s="116"/>
      <c r="D19" s="111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</row>
    <row r="20" spans="2:18">
      <c r="B20" s="116"/>
      <c r="C20" s="116"/>
      <c r="D20" s="111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</row>
    <row r="21" spans="2:18">
      <c r="B21" s="116"/>
      <c r="C21" s="116"/>
      <c r="D21" s="111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</row>
    <row r="22" spans="2:18">
      <c r="B22" s="116"/>
      <c r="C22" s="116"/>
      <c r="D22" s="111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</row>
    <row r="23" spans="2:18">
      <c r="B23" s="116"/>
      <c r="C23" s="116"/>
      <c r="D23" s="111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</row>
    <row r="24" spans="2:18">
      <c r="B24" s="116"/>
      <c r="C24" s="116"/>
      <c r="D24" s="111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</row>
    <row r="25" spans="2:18">
      <c r="B25" s="116"/>
      <c r="C25" s="116"/>
      <c r="D25" s="111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</row>
    <row r="26" spans="2:18">
      <c r="B26" s="116"/>
      <c r="C26" s="116"/>
      <c r="D26" s="111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</row>
    <row r="27" spans="2:18">
      <c r="B27" s="116"/>
      <c r="C27" s="116"/>
      <c r="D27" s="111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</row>
    <row r="28" spans="2:18">
      <c r="B28" s="116"/>
      <c r="C28" s="116"/>
      <c r="D28" s="111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</row>
    <row r="29" spans="2:18">
      <c r="B29" s="116"/>
      <c r="C29" s="116"/>
      <c r="D29" s="111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</row>
    <row r="30" spans="2:18">
      <c r="B30" s="116"/>
      <c r="C30" s="116"/>
      <c r="D30" s="111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</row>
    <row r="31" spans="2:18">
      <c r="B31" s="116"/>
      <c r="C31" s="116"/>
      <c r="D31" s="111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</row>
    <row r="32" spans="2:18">
      <c r="B32" s="116"/>
      <c r="C32" s="116"/>
      <c r="D32" s="111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</row>
    <row r="33" spans="2:18">
      <c r="B33" s="116"/>
      <c r="C33" s="116"/>
      <c r="D33" s="111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</row>
    <row r="34" spans="2:18">
      <c r="B34" s="116"/>
      <c r="C34" s="116"/>
      <c r="D34" s="111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</row>
    <row r="35" spans="2:18">
      <c r="B35" s="116"/>
      <c r="C35" s="116"/>
      <c r="D35" s="111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</row>
    <row r="36" spans="2:18">
      <c r="B36" s="116"/>
      <c r="C36" s="116"/>
      <c r="D36" s="111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</row>
    <row r="37" spans="2:18">
      <c r="B37" s="116"/>
      <c r="C37" s="116"/>
      <c r="D37" s="111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  <c r="R37" s="250"/>
    </row>
    <row r="38" spans="2:18">
      <c r="B38" s="116"/>
      <c r="C38" s="116"/>
      <c r="D38" s="111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  <c r="R38" s="250"/>
    </row>
    <row r="39" spans="2:18">
      <c r="B39" s="116"/>
      <c r="C39" s="116"/>
      <c r="D39" s="111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  <c r="R39" s="250"/>
    </row>
    <row r="40" spans="2:18">
      <c r="B40" s="116"/>
      <c r="C40" s="116"/>
      <c r="D40" s="111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</row>
    <row r="41" spans="2:18">
      <c r="B41" s="116"/>
      <c r="C41" s="116"/>
      <c r="D41" s="111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</row>
    <row r="42" spans="2:18">
      <c r="B42" s="116"/>
      <c r="C42" s="116"/>
      <c r="D42" s="111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  <c r="R42" s="250"/>
    </row>
    <row r="43" spans="2:18">
      <c r="B43" s="116"/>
      <c r="C43" s="116"/>
      <c r="D43" s="111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  <c r="R43" s="250"/>
    </row>
    <row r="44" spans="2:18">
      <c r="B44" s="116"/>
      <c r="C44" s="116"/>
      <c r="D44" s="111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  <c r="R44" s="250"/>
    </row>
    <row r="45" spans="2:18">
      <c r="B45" s="116"/>
      <c r="C45" s="116"/>
      <c r="D45" s="111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  <c r="R45" s="250"/>
    </row>
    <row r="46" spans="2:18">
      <c r="B46" s="116"/>
      <c r="C46" s="116"/>
      <c r="D46" s="111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</row>
    <row r="47" spans="2:18">
      <c r="B47" s="116"/>
      <c r="C47" s="116"/>
      <c r="D47" s="111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</row>
    <row r="48" spans="2:18">
      <c r="B48" s="116"/>
      <c r="C48" s="116"/>
      <c r="D48" s="111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</row>
    <row r="49" spans="2:18">
      <c r="B49" s="116"/>
      <c r="C49" s="116"/>
      <c r="D49" s="111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</row>
    <row r="50" spans="2:18">
      <c r="B50" s="116"/>
      <c r="C50" s="116"/>
      <c r="D50" s="111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  <c r="R50" s="250"/>
    </row>
    <row r="51" spans="2:18">
      <c r="B51" s="116"/>
      <c r="C51" s="116"/>
      <c r="D51" s="111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  <c r="R51" s="250"/>
    </row>
    <row r="52" spans="2:18">
      <c r="B52" s="116"/>
      <c r="C52" s="116"/>
      <c r="D52" s="111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</row>
    <row r="53" spans="2:18">
      <c r="B53" s="116"/>
      <c r="C53" s="116"/>
      <c r="D53" s="111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</row>
    <row r="54" spans="2:18">
      <c r="B54" s="116"/>
      <c r="C54" s="116"/>
      <c r="D54" s="111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  <c r="R54" s="250"/>
    </row>
    <row r="55" spans="2:18">
      <c r="B55" s="116"/>
      <c r="C55" s="116"/>
      <c r="D55" s="111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  <c r="R55" s="250"/>
    </row>
    <row r="56" spans="2:18">
      <c r="B56" s="116"/>
      <c r="C56" s="116"/>
      <c r="D56" s="111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</row>
    <row r="57" spans="2:18">
      <c r="B57" s="116"/>
      <c r="C57" s="116"/>
      <c r="D57" s="111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  <c r="R57" s="250"/>
    </row>
    <row r="58" spans="2:18">
      <c r="B58" s="116"/>
      <c r="C58" s="116"/>
      <c r="D58" s="111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  <c r="R58" s="250"/>
    </row>
    <row r="59" spans="2:18">
      <c r="B59" s="116"/>
      <c r="C59" s="116"/>
      <c r="D59" s="111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</row>
    <row r="60" spans="2:18">
      <c r="B60" s="116"/>
      <c r="C60" s="116"/>
      <c r="D60" s="111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</row>
    <row r="61" spans="2:18">
      <c r="B61" s="116"/>
      <c r="C61" s="116"/>
      <c r="D61" s="111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  <c r="R61" s="250"/>
    </row>
    <row r="62" spans="2:18">
      <c r="B62" s="116"/>
      <c r="C62" s="116"/>
      <c r="D62" s="111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  <c r="R62" s="250"/>
    </row>
    <row r="63" spans="2:18">
      <c r="B63" s="116"/>
      <c r="C63" s="116"/>
      <c r="D63" s="111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</row>
    <row r="64" spans="2:18">
      <c r="B64" s="116"/>
      <c r="C64" s="116"/>
      <c r="D64" s="111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</row>
    <row r="65" spans="2:18">
      <c r="B65" s="116"/>
      <c r="C65" s="116"/>
      <c r="D65" s="111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</row>
    <row r="66" spans="2:18">
      <c r="B66" s="116"/>
      <c r="C66" s="116"/>
      <c r="D66" s="111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</row>
    <row r="67" spans="2:18">
      <c r="B67" s="116"/>
      <c r="C67" s="116"/>
      <c r="D67" s="111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</row>
    <row r="68" spans="2:18">
      <c r="B68" s="116"/>
      <c r="C68" s="116"/>
      <c r="D68" s="111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  <c r="R68" s="250"/>
    </row>
    <row r="69" spans="2:18">
      <c r="B69" s="116"/>
      <c r="C69" s="116"/>
      <c r="D69" s="111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  <c r="R69" s="250"/>
    </row>
    <row r="70" spans="2:18">
      <c r="B70" s="116"/>
      <c r="C70" s="116"/>
      <c r="D70" s="111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</row>
    <row r="71" spans="2:18">
      <c r="B71" s="116"/>
      <c r="C71" s="116"/>
      <c r="D71" s="111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  <c r="R71" s="250"/>
    </row>
    <row r="72" spans="2:18">
      <c r="B72" s="116"/>
      <c r="C72" s="116"/>
      <c r="D72" s="111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</row>
    <row r="73" spans="2:18">
      <c r="B73" s="116"/>
      <c r="C73" s="116"/>
      <c r="D73" s="111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  <c r="R73" s="250"/>
    </row>
    <row r="74" spans="2:18">
      <c r="B74" s="116"/>
      <c r="C74" s="116"/>
      <c r="D74" s="111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  <c r="R74" s="250"/>
    </row>
    <row r="75" spans="2:18">
      <c r="B75" s="116"/>
      <c r="C75" s="116"/>
      <c r="D75" s="111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</row>
    <row r="76" spans="2:18">
      <c r="B76" s="116"/>
      <c r="C76" s="116"/>
      <c r="D76" s="111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  <c r="R76" s="250"/>
    </row>
    <row r="77" spans="2:18">
      <c r="B77" s="116"/>
      <c r="C77" s="116"/>
      <c r="D77" s="111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  <c r="R77" s="250"/>
    </row>
    <row r="78" spans="2:18">
      <c r="B78" s="116"/>
      <c r="C78" s="116"/>
      <c r="D78" s="111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  <c r="R78" s="250"/>
    </row>
    <row r="79" spans="2:18">
      <c r="B79" s="116"/>
      <c r="C79" s="116"/>
      <c r="D79" s="111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  <c r="R79" s="250"/>
    </row>
    <row r="80" spans="2:18">
      <c r="B80" s="116"/>
      <c r="C80" s="116"/>
      <c r="D80" s="111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  <c r="R80" s="250"/>
    </row>
    <row r="81" spans="2:18">
      <c r="B81" s="116"/>
      <c r="C81" s="116"/>
      <c r="D81" s="111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  <c r="R81" s="250"/>
    </row>
    <row r="82" spans="2:18">
      <c r="B82" s="116"/>
      <c r="C82" s="116"/>
      <c r="D82" s="111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  <c r="R82" s="250"/>
    </row>
    <row r="83" spans="2:18">
      <c r="B83" s="116"/>
      <c r="C83" s="116"/>
      <c r="D83" s="111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  <c r="R83" s="250"/>
    </row>
    <row r="84" spans="2:18">
      <c r="B84" s="116"/>
      <c r="C84" s="116"/>
      <c r="D84" s="111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  <c r="R84" s="250"/>
    </row>
    <row r="85" spans="2:18">
      <c r="B85" s="116"/>
      <c r="C85" s="116"/>
      <c r="D85" s="111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  <c r="R85" s="250"/>
    </row>
    <row r="86" spans="2:18">
      <c r="B86" s="116"/>
      <c r="C86" s="116"/>
      <c r="D86" s="111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  <c r="R86" s="250"/>
    </row>
    <row r="87" spans="2:18">
      <c r="B87" s="116"/>
      <c r="C87" s="116"/>
      <c r="D87" s="111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  <c r="R87" s="250"/>
    </row>
    <row r="88" spans="2:18">
      <c r="B88" s="116"/>
      <c r="C88" s="116"/>
      <c r="D88" s="111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  <c r="R88" s="250"/>
    </row>
    <row r="89" spans="2:18">
      <c r="B89" s="116"/>
      <c r="C89" s="116"/>
      <c r="D89" s="111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  <c r="R89" s="250"/>
    </row>
    <row r="90" spans="2:18">
      <c r="B90" s="116"/>
      <c r="C90" s="116"/>
      <c r="D90" s="111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  <c r="R90" s="250"/>
    </row>
    <row r="91" spans="2:18">
      <c r="B91" s="116"/>
      <c r="C91" s="116"/>
      <c r="D91" s="111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  <c r="R91" s="250"/>
    </row>
    <row r="92" spans="2:18">
      <c r="B92" s="116"/>
      <c r="C92" s="116"/>
      <c r="D92" s="111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  <c r="R92" s="250"/>
    </row>
    <row r="93" spans="2:18">
      <c r="B93" s="116"/>
      <c r="C93" s="116"/>
      <c r="D93" s="111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</row>
    <row r="94" spans="2:18">
      <c r="B94" s="116"/>
      <c r="C94" s="116"/>
      <c r="D94" s="111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  <c r="R94" s="250"/>
    </row>
    <row r="95" spans="2:18">
      <c r="B95" s="116"/>
      <c r="C95" s="116"/>
      <c r="D95" s="111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  <c r="R95" s="250"/>
    </row>
    <row r="96" spans="2:18">
      <c r="B96" s="116"/>
      <c r="C96" s="116"/>
      <c r="D96" s="111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  <c r="R96" s="250"/>
    </row>
    <row r="97" spans="2:18">
      <c r="B97" s="116"/>
      <c r="C97" s="116"/>
      <c r="D97" s="111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  <c r="R97" s="250"/>
    </row>
    <row r="98" spans="2:18">
      <c r="B98" s="116"/>
      <c r="C98" s="116"/>
      <c r="D98" s="111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</row>
    <row r="99" spans="2:18">
      <c r="B99" s="116"/>
      <c r="C99" s="116"/>
      <c r="D99" s="111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  <c r="R99" s="250"/>
    </row>
    <row r="100" spans="2:18">
      <c r="B100" s="116"/>
      <c r="C100" s="116"/>
      <c r="D100" s="111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  <c r="R100" s="250"/>
    </row>
    <row r="101" spans="2:18">
      <c r="B101" s="116"/>
      <c r="C101" s="116"/>
      <c r="D101" s="111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0"/>
    </row>
    <row r="102" spans="2:18">
      <c r="B102" s="116"/>
      <c r="C102" s="116"/>
      <c r="D102" s="111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  <c r="R102" s="250"/>
    </row>
    <row r="103" spans="2:18">
      <c r="B103" s="116"/>
      <c r="C103" s="116"/>
      <c r="D103" s="111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  <c r="R103" s="250"/>
    </row>
    <row r="104" spans="2:18">
      <c r="B104" s="116"/>
      <c r="C104" s="116"/>
      <c r="D104" s="111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  <c r="R104" s="250"/>
    </row>
    <row r="105" spans="2:18">
      <c r="B105" s="116"/>
      <c r="C105" s="116"/>
      <c r="D105" s="111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  <c r="R105" s="250"/>
    </row>
    <row r="106" spans="2:18">
      <c r="B106" s="116"/>
      <c r="C106" s="116"/>
      <c r="D106" s="111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  <c r="R106" s="250"/>
    </row>
    <row r="107" spans="2:18">
      <c r="B107" s="116"/>
      <c r="C107" s="116"/>
      <c r="D107" s="111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  <c r="R107" s="250"/>
    </row>
    <row r="108" spans="2:18">
      <c r="B108" s="116"/>
      <c r="C108" s="116"/>
      <c r="D108" s="111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  <c r="R108" s="250"/>
    </row>
    <row r="109" spans="2:18">
      <c r="B109" s="116"/>
      <c r="C109" s="116"/>
      <c r="D109" s="111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  <c r="R109" s="250"/>
    </row>
    <row r="110" spans="2:18">
      <c r="B110" s="116"/>
      <c r="C110" s="116"/>
      <c r="D110" s="111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  <c r="R110" s="250"/>
    </row>
    <row r="111" spans="2:18">
      <c r="B111" s="116"/>
      <c r="C111" s="116"/>
      <c r="D111" s="111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  <c r="R111" s="250"/>
    </row>
    <row r="112" spans="2:18">
      <c r="B112" s="116"/>
      <c r="C112" s="116"/>
      <c r="D112" s="111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  <c r="R112" s="250"/>
    </row>
    <row r="113" spans="2:18">
      <c r="B113" s="116"/>
      <c r="C113" s="116"/>
      <c r="D113" s="111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0"/>
    </row>
    <row r="114" spans="2:18">
      <c r="B114" s="116"/>
      <c r="C114" s="116"/>
      <c r="D114" s="111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  <c r="R114" s="250"/>
    </row>
    <row r="115" spans="2:18">
      <c r="B115" s="116"/>
      <c r="C115" s="116"/>
      <c r="D115" s="111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  <c r="R115" s="250"/>
    </row>
    <row r="116" spans="2:18">
      <c r="B116" s="116"/>
      <c r="C116" s="116"/>
      <c r="D116" s="111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  <c r="R116" s="250"/>
    </row>
    <row r="117" spans="2:18">
      <c r="B117" s="116"/>
      <c r="C117" s="116"/>
      <c r="D117" s="111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  <c r="R117" s="250"/>
    </row>
    <row r="118" spans="2:18">
      <c r="B118" s="116"/>
      <c r="C118" s="116"/>
      <c r="D118" s="111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  <c r="R118" s="250"/>
    </row>
    <row r="119" spans="2:18">
      <c r="B119" s="116"/>
      <c r="C119" s="116"/>
      <c r="D119" s="111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  <c r="R119" s="250"/>
    </row>
    <row r="120" spans="2:18">
      <c r="B120" s="116"/>
      <c r="C120" s="116"/>
      <c r="D120" s="111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  <c r="R120" s="250"/>
    </row>
    <row r="121" spans="2:18">
      <c r="B121" s="116"/>
      <c r="C121" s="116"/>
      <c r="D121" s="111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  <c r="R121" s="250"/>
    </row>
    <row r="122" spans="2:18">
      <c r="B122" s="116"/>
      <c r="C122" s="116"/>
      <c r="D122" s="111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  <c r="R122" s="250"/>
    </row>
    <row r="123" spans="2:18">
      <c r="B123" s="116"/>
      <c r="C123" s="116"/>
      <c r="D123" s="111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  <c r="R123" s="250"/>
    </row>
    <row r="124" spans="2:18">
      <c r="B124" s="116"/>
      <c r="C124" s="116"/>
      <c r="D124" s="111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  <c r="R124" s="250"/>
    </row>
    <row r="125" spans="2:18">
      <c r="B125" s="116"/>
      <c r="C125" s="116"/>
      <c r="D125" s="111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  <c r="R125" s="250"/>
    </row>
    <row r="126" spans="2:18">
      <c r="B126" s="116"/>
      <c r="C126" s="116"/>
      <c r="D126" s="111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</row>
    <row r="127" spans="2:18">
      <c r="B127" s="116"/>
      <c r="C127" s="116"/>
      <c r="D127" s="111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  <c r="R127" s="250"/>
    </row>
    <row r="128" spans="2:18">
      <c r="B128" s="116"/>
      <c r="C128" s="116"/>
      <c r="D128" s="111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  <c r="R128" s="250"/>
    </row>
    <row r="129" spans="2:18">
      <c r="B129" s="116"/>
      <c r="C129" s="116"/>
      <c r="D129" s="111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  <c r="R129" s="250"/>
    </row>
    <row r="130" spans="2:18">
      <c r="B130" s="116"/>
      <c r="C130" s="116"/>
      <c r="D130" s="111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  <c r="R130" s="250"/>
    </row>
    <row r="131" spans="2:18">
      <c r="B131" s="116"/>
      <c r="C131" s="116"/>
      <c r="D131" s="111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  <c r="R131" s="250"/>
    </row>
    <row r="132" spans="2:18">
      <c r="B132" s="116"/>
      <c r="C132" s="116"/>
      <c r="D132" s="111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  <c r="R132" s="250"/>
    </row>
    <row r="133" spans="2:18">
      <c r="B133" s="116"/>
      <c r="C133" s="116"/>
      <c r="D133" s="111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  <c r="R133" s="250"/>
    </row>
    <row r="134" spans="2:18">
      <c r="B134" s="116"/>
      <c r="C134" s="116"/>
      <c r="D134" s="111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  <c r="R134" s="250"/>
    </row>
    <row r="135" spans="2:18">
      <c r="B135" s="116"/>
      <c r="C135" s="116"/>
      <c r="D135" s="111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  <c r="R135" s="250"/>
    </row>
    <row r="136" spans="2:18">
      <c r="B136" s="116"/>
      <c r="C136" s="116"/>
      <c r="D136" s="111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</row>
    <row r="137" spans="2:18">
      <c r="B137" s="116"/>
      <c r="C137" s="116"/>
      <c r="D137" s="111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  <c r="R137" s="250"/>
    </row>
    <row r="138" spans="2:18">
      <c r="B138" s="116"/>
      <c r="C138" s="116"/>
      <c r="D138" s="111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  <c r="R138" s="250"/>
    </row>
    <row r="139" spans="2:18">
      <c r="B139" s="116"/>
      <c r="C139" s="116"/>
      <c r="D139" s="111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  <c r="R139" s="250"/>
    </row>
    <row r="140" spans="2:18">
      <c r="B140" s="116"/>
      <c r="C140" s="116"/>
      <c r="D140" s="111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  <c r="R140" s="250"/>
    </row>
    <row r="141" spans="2:18">
      <c r="B141" s="116"/>
      <c r="C141" s="116"/>
      <c r="D141" s="111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  <c r="R141" s="250"/>
    </row>
    <row r="142" spans="2:18">
      <c r="B142" s="116"/>
      <c r="C142" s="116"/>
      <c r="D142" s="111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  <c r="R142" s="250"/>
    </row>
    <row r="143" spans="2:18">
      <c r="B143" s="116"/>
      <c r="C143" s="116"/>
      <c r="D143" s="111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  <c r="R143" s="250"/>
    </row>
    <row r="144" spans="2:18">
      <c r="B144" s="116"/>
      <c r="C144" s="116"/>
      <c r="D144" s="111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  <c r="R144" s="250"/>
    </row>
    <row r="145" spans="2:18">
      <c r="B145" s="116"/>
      <c r="C145" s="116"/>
      <c r="D145" s="111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  <c r="R145" s="250"/>
    </row>
    <row r="146" spans="2:18">
      <c r="B146" s="116"/>
      <c r="C146" s="116"/>
      <c r="D146" s="111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  <c r="R146" s="250"/>
    </row>
    <row r="147" spans="2:18">
      <c r="B147" s="116"/>
      <c r="C147" s="116"/>
      <c r="D147" s="111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  <c r="R147" s="250"/>
    </row>
    <row r="148" spans="2:18">
      <c r="B148" s="116"/>
      <c r="C148" s="116"/>
      <c r="D148" s="111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  <c r="R148" s="250"/>
    </row>
    <row r="149" spans="2:18">
      <c r="B149" s="116"/>
      <c r="C149" s="116"/>
      <c r="D149" s="111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  <c r="R149" s="250"/>
    </row>
    <row r="150" spans="2:18">
      <c r="B150" s="116"/>
      <c r="C150" s="116"/>
      <c r="D150" s="111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  <c r="R150" s="250"/>
    </row>
    <row r="151" spans="2:18">
      <c r="B151" s="116"/>
      <c r="C151" s="116"/>
      <c r="D151" s="111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  <c r="R151" s="250"/>
    </row>
    <row r="152" spans="2:18">
      <c r="B152" s="116"/>
      <c r="C152" s="116"/>
      <c r="D152" s="111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  <c r="R152" s="250"/>
    </row>
    <row r="153" spans="2:18">
      <c r="B153" s="116"/>
      <c r="C153" s="116"/>
      <c r="D153" s="111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  <c r="R153" s="250"/>
    </row>
    <row r="154" spans="2:18">
      <c r="B154" s="116"/>
      <c r="C154" s="116"/>
      <c r="D154" s="111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  <c r="R154" s="250"/>
    </row>
    <row r="155" spans="2:18">
      <c r="B155" s="116"/>
      <c r="C155" s="116"/>
      <c r="D155" s="111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  <c r="R155" s="250"/>
    </row>
    <row r="156" spans="2:18">
      <c r="B156" s="116"/>
      <c r="C156" s="116"/>
      <c r="D156" s="111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  <c r="R156" s="250"/>
    </row>
    <row r="157" spans="2:18">
      <c r="B157" s="116"/>
      <c r="C157" s="116"/>
      <c r="D157" s="111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  <c r="R157" s="250"/>
    </row>
    <row r="158" spans="2:18">
      <c r="B158" s="116"/>
      <c r="C158" s="116"/>
      <c r="D158" s="111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  <c r="R158" s="250"/>
    </row>
    <row r="159" spans="2:18">
      <c r="B159" s="116"/>
      <c r="C159" s="116"/>
      <c r="D159" s="111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  <c r="R159" s="250"/>
    </row>
    <row r="160" spans="2:18">
      <c r="B160" s="116"/>
      <c r="C160" s="116"/>
      <c r="D160" s="111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  <c r="R160" s="250"/>
    </row>
    <row r="161" spans="2:18">
      <c r="B161" s="116"/>
      <c r="C161" s="116"/>
      <c r="D161" s="111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  <c r="R161" s="250"/>
    </row>
    <row r="162" spans="2:18">
      <c r="B162" s="116"/>
      <c r="C162" s="116"/>
      <c r="D162" s="111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  <c r="R162" s="250"/>
    </row>
    <row r="163" spans="2:18">
      <c r="B163" s="116"/>
      <c r="C163" s="116"/>
      <c r="D163" s="111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  <c r="R163" s="250"/>
    </row>
    <row r="164" spans="2:18">
      <c r="B164" s="116"/>
      <c r="C164" s="116"/>
      <c r="D164" s="111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  <c r="R164" s="250"/>
    </row>
    <row r="165" spans="2:18">
      <c r="B165" s="116"/>
      <c r="C165" s="116"/>
      <c r="D165" s="111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  <c r="R165" s="250"/>
    </row>
    <row r="166" spans="2:18">
      <c r="B166" s="116"/>
      <c r="C166" s="116"/>
      <c r="D166" s="111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  <c r="R166" s="250"/>
    </row>
    <row r="167" spans="2:18">
      <c r="B167" s="116"/>
      <c r="C167" s="116"/>
      <c r="D167" s="111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  <c r="R167" s="250"/>
    </row>
    <row r="168" spans="2:18">
      <c r="B168" s="116"/>
      <c r="C168" s="116"/>
      <c r="D168" s="111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  <c r="R168" s="250"/>
    </row>
    <row r="169" spans="2:18">
      <c r="B169" s="116"/>
      <c r="C169" s="116"/>
      <c r="D169" s="111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  <c r="R169" s="250"/>
    </row>
    <row r="170" spans="2:18">
      <c r="B170" s="116"/>
      <c r="C170" s="116"/>
      <c r="D170" s="111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  <c r="R170" s="250"/>
    </row>
    <row r="171" spans="2:18">
      <c r="B171" s="116"/>
      <c r="C171" s="116"/>
      <c r="D171" s="111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  <c r="R171" s="250"/>
    </row>
    <row r="172" spans="2:18">
      <c r="B172" s="116"/>
      <c r="C172" s="116"/>
      <c r="D172" s="111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  <c r="R172" s="250"/>
    </row>
    <row r="173" spans="2:18">
      <c r="B173" s="116"/>
      <c r="C173" s="116"/>
      <c r="D173" s="111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  <c r="R173" s="250"/>
    </row>
    <row r="174" spans="2:18">
      <c r="B174" s="116"/>
      <c r="C174" s="116"/>
      <c r="D174" s="111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  <c r="R174" s="250"/>
    </row>
    <row r="175" spans="2:18">
      <c r="B175" s="116"/>
      <c r="C175" s="116"/>
      <c r="D175" s="111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  <c r="R175" s="250"/>
    </row>
    <row r="176" spans="2:18">
      <c r="B176" s="116"/>
      <c r="C176" s="116"/>
      <c r="D176" s="111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  <c r="R176" s="250"/>
    </row>
    <row r="177" spans="2:18">
      <c r="B177" s="116"/>
      <c r="C177" s="116"/>
      <c r="D177" s="111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  <c r="R177" s="250"/>
    </row>
    <row r="178" spans="2:18">
      <c r="B178" s="116"/>
      <c r="C178" s="116"/>
      <c r="D178" s="111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  <c r="R178" s="250"/>
    </row>
    <row r="179" spans="2:18">
      <c r="B179" s="116"/>
      <c r="C179" s="116"/>
      <c r="D179" s="111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  <c r="R179" s="250"/>
    </row>
    <row r="180" spans="2:18">
      <c r="B180" s="116"/>
      <c r="C180" s="116"/>
      <c r="D180" s="111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  <c r="R180" s="250"/>
    </row>
    <row r="181" spans="2:18">
      <c r="B181" s="116"/>
      <c r="C181" s="116"/>
      <c r="D181" s="111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  <c r="R181" s="250"/>
    </row>
    <row r="182" spans="2:18">
      <c r="B182" s="116"/>
      <c r="C182" s="116"/>
      <c r="D182" s="111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  <c r="R182" s="250"/>
    </row>
    <row r="183" spans="2:18">
      <c r="B183" s="116"/>
      <c r="C183" s="116"/>
      <c r="D183" s="111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  <c r="R183" s="250"/>
    </row>
    <row r="184" spans="2:18">
      <c r="B184" s="116"/>
      <c r="C184" s="116"/>
      <c r="D184" s="111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  <c r="R184" s="250"/>
    </row>
    <row r="185" spans="2:18">
      <c r="B185" s="116"/>
      <c r="C185" s="116"/>
      <c r="D185" s="111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  <c r="R185" s="250"/>
    </row>
    <row r="186" spans="2:18">
      <c r="B186" s="116"/>
      <c r="C186" s="116"/>
      <c r="D186" s="111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  <c r="R186" s="250"/>
    </row>
    <row r="187" spans="2:18">
      <c r="B187" s="116"/>
      <c r="C187" s="116"/>
      <c r="D187" s="111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  <c r="R187" s="250"/>
    </row>
    <row r="188" spans="2:18">
      <c r="B188" s="116"/>
      <c r="C188" s="116"/>
      <c r="D188" s="111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  <c r="R188" s="250"/>
    </row>
    <row r="189" spans="2:18">
      <c r="B189" s="116"/>
      <c r="C189" s="116"/>
      <c r="D189" s="111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  <c r="R189" s="250"/>
    </row>
    <row r="190" spans="2:18">
      <c r="B190" s="116"/>
      <c r="C190" s="116"/>
      <c r="D190" s="111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  <c r="R190" s="250"/>
    </row>
    <row r="191" spans="2:18">
      <c r="B191" s="116"/>
      <c r="C191" s="116"/>
      <c r="D191" s="111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  <c r="R191" s="250"/>
    </row>
    <row r="192" spans="2:18">
      <c r="B192" s="116"/>
      <c r="C192" s="116"/>
      <c r="D192" s="111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  <c r="R192" s="250"/>
    </row>
    <row r="193" spans="2:18">
      <c r="B193" s="116"/>
      <c r="C193" s="116"/>
      <c r="D193" s="111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  <c r="R193" s="250"/>
    </row>
    <row r="194" spans="2:18">
      <c r="B194" s="116"/>
      <c r="C194" s="116"/>
      <c r="D194" s="111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  <c r="R194" s="250"/>
    </row>
    <row r="195" spans="2:18">
      <c r="B195" s="116"/>
      <c r="C195" s="116"/>
      <c r="D195" s="111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  <c r="R195" s="250"/>
    </row>
    <row r="196" spans="2:18">
      <c r="B196" s="116"/>
      <c r="C196" s="116"/>
      <c r="D196" s="111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  <c r="R196" s="250"/>
    </row>
    <row r="197" spans="2:18">
      <c r="B197" s="116"/>
      <c r="C197" s="116"/>
      <c r="D197" s="111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  <c r="R197" s="250"/>
    </row>
    <row r="198" spans="2:18">
      <c r="B198" s="116"/>
      <c r="C198" s="116"/>
      <c r="D198" s="111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  <c r="R198" s="250"/>
    </row>
    <row r="199" spans="2:18">
      <c r="B199" s="116"/>
      <c r="C199" s="116"/>
      <c r="D199" s="111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  <c r="R199" s="250"/>
    </row>
    <row r="200" spans="2:18">
      <c r="B200" s="116"/>
      <c r="C200" s="116"/>
      <c r="D200" s="111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  <c r="R200" s="250"/>
    </row>
    <row r="201" spans="2:18">
      <c r="B201" s="116"/>
      <c r="C201" s="116"/>
      <c r="D201" s="111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  <c r="R201" s="250"/>
    </row>
    <row r="202" spans="2:18">
      <c r="B202" s="116"/>
      <c r="C202" s="116"/>
      <c r="D202" s="111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  <c r="R202" s="250"/>
    </row>
    <row r="203" spans="2:18">
      <c r="B203" s="116"/>
      <c r="C203" s="116"/>
      <c r="D203" s="111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  <c r="R203" s="250"/>
    </row>
    <row r="204" spans="2:18">
      <c r="B204" s="116"/>
      <c r="C204" s="116"/>
      <c r="D204" s="111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  <c r="R204" s="250"/>
    </row>
    <row r="205" spans="2:18">
      <c r="B205" s="116"/>
      <c r="C205" s="116"/>
      <c r="D205" s="111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  <c r="R205" s="250"/>
    </row>
    <row r="206" spans="2:18">
      <c r="B206" s="116"/>
      <c r="C206" s="116"/>
      <c r="D206" s="111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  <c r="R206" s="250"/>
    </row>
    <row r="207" spans="2:18">
      <c r="B207" s="116"/>
      <c r="C207" s="116"/>
      <c r="D207" s="111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  <c r="R207" s="250"/>
    </row>
    <row r="208" spans="2:18">
      <c r="B208" s="116"/>
      <c r="C208" s="116"/>
      <c r="D208" s="111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  <c r="R208" s="250"/>
    </row>
    <row r="209" spans="2:18">
      <c r="B209" s="116"/>
      <c r="C209" s="116"/>
      <c r="D209" s="111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  <c r="R209" s="250"/>
    </row>
    <row r="210" spans="2:18">
      <c r="B210" s="116"/>
      <c r="C210" s="116"/>
      <c r="D210" s="111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  <c r="R210" s="250"/>
    </row>
    <row r="211" spans="2:18">
      <c r="B211" s="116"/>
      <c r="C211" s="116"/>
      <c r="D211" s="111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  <c r="R211" s="250"/>
    </row>
    <row r="212" spans="2:18">
      <c r="B212" s="116"/>
      <c r="C212" s="116"/>
      <c r="D212" s="111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  <c r="R212" s="250"/>
    </row>
    <row r="213" spans="2:18">
      <c r="B213" s="116"/>
      <c r="C213" s="116"/>
      <c r="D213" s="111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  <c r="R213" s="250"/>
    </row>
    <row r="214" spans="2:18">
      <c r="B214" s="116"/>
      <c r="C214" s="116"/>
      <c r="D214" s="111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  <c r="R214" s="250"/>
    </row>
    <row r="215" spans="2:18">
      <c r="B215" s="116"/>
      <c r="C215" s="116"/>
      <c r="D215" s="111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  <c r="R215" s="250"/>
    </row>
    <row r="216" spans="2:18">
      <c r="B216" s="116"/>
      <c r="C216" s="116"/>
      <c r="D216" s="111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  <c r="R216" s="250"/>
    </row>
    <row r="217" spans="2:18">
      <c r="B217" s="116"/>
      <c r="C217" s="116"/>
      <c r="D217" s="111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  <c r="R217" s="250"/>
    </row>
    <row r="218" spans="2:18">
      <c r="B218" s="116"/>
      <c r="C218" s="116"/>
      <c r="D218" s="111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  <c r="R218" s="250"/>
    </row>
    <row r="219" spans="2:18">
      <c r="B219" s="116"/>
      <c r="C219" s="116"/>
      <c r="D219" s="111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  <c r="R219" s="250"/>
    </row>
    <row r="220" spans="2:18">
      <c r="B220" s="116"/>
      <c r="C220" s="116"/>
      <c r="D220" s="111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  <c r="R220" s="250"/>
    </row>
    <row r="221" spans="2:18">
      <c r="B221" s="116"/>
      <c r="C221" s="116"/>
      <c r="D221" s="111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  <c r="R221" s="250"/>
    </row>
    <row r="222" spans="2:18">
      <c r="B222" s="116"/>
      <c r="C222" s="116"/>
      <c r="D222" s="111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  <c r="R222" s="250"/>
    </row>
    <row r="223" spans="2:18">
      <c r="B223" s="116"/>
      <c r="C223" s="116"/>
      <c r="D223" s="111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  <c r="R223" s="250"/>
    </row>
    <row r="224" spans="2:18">
      <c r="B224" s="116"/>
      <c r="C224" s="116"/>
      <c r="D224" s="111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  <c r="R224" s="250"/>
    </row>
    <row r="225" spans="2:18">
      <c r="B225" s="116"/>
      <c r="C225" s="116"/>
      <c r="D225" s="111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  <c r="R225" s="250"/>
    </row>
    <row r="226" spans="2:18">
      <c r="B226" s="116"/>
      <c r="C226" s="116"/>
      <c r="D226" s="111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  <c r="R226" s="250"/>
    </row>
    <row r="227" spans="2:18">
      <c r="B227" s="116"/>
      <c r="C227" s="116"/>
      <c r="D227" s="111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  <c r="R227" s="250"/>
    </row>
    <row r="228" spans="2:18">
      <c r="B228" s="116"/>
      <c r="C228" s="116"/>
      <c r="D228" s="111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  <c r="R228" s="250"/>
    </row>
    <row r="229" spans="2:18">
      <c r="B229" s="116"/>
      <c r="C229" s="116"/>
      <c r="D229" s="111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  <c r="R229" s="250"/>
    </row>
    <row r="230" spans="2:18">
      <c r="B230" s="116"/>
      <c r="C230" s="116"/>
      <c r="D230" s="111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  <c r="R230" s="250"/>
    </row>
    <row r="231" spans="2:18">
      <c r="B231" s="116"/>
      <c r="C231" s="116"/>
      <c r="D231" s="111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  <c r="R231" s="250"/>
    </row>
    <row r="232" spans="2:18">
      <c r="B232" s="116"/>
      <c r="C232" s="116"/>
      <c r="D232" s="111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  <c r="R232" s="250"/>
    </row>
    <row r="233" spans="2:18">
      <c r="B233" s="116"/>
      <c r="C233" s="116"/>
      <c r="D233" s="111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  <c r="R233" s="250"/>
    </row>
    <row r="234" spans="2:18">
      <c r="B234" s="116"/>
      <c r="C234" s="116"/>
      <c r="D234" s="111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  <c r="R234" s="250"/>
    </row>
    <row r="235" spans="2:18">
      <c r="B235" s="116"/>
      <c r="C235" s="116"/>
      <c r="D235" s="111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  <c r="R235" s="250"/>
    </row>
    <row r="236" spans="2:18">
      <c r="B236" s="116"/>
      <c r="C236" s="116"/>
      <c r="D236" s="111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  <c r="R236" s="250"/>
    </row>
    <row r="237" spans="2:18">
      <c r="B237" s="116"/>
      <c r="C237" s="116"/>
      <c r="D237" s="111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  <c r="R237" s="250"/>
    </row>
    <row r="238" spans="2:18">
      <c r="B238" s="116"/>
      <c r="C238" s="116"/>
      <c r="D238" s="111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  <c r="R238" s="250"/>
    </row>
    <row r="239" spans="2:18">
      <c r="B239" s="116"/>
      <c r="C239" s="116"/>
      <c r="D239" s="111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  <c r="R239" s="250"/>
    </row>
    <row r="240" spans="2:18">
      <c r="B240" s="116"/>
      <c r="C240" s="116"/>
      <c r="D240" s="111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  <c r="R240" s="250"/>
    </row>
    <row r="241" spans="2:18">
      <c r="B241" s="116"/>
      <c r="C241" s="116"/>
      <c r="D241" s="111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  <c r="R241" s="250"/>
    </row>
    <row r="242" spans="2:18">
      <c r="B242" s="116"/>
      <c r="C242" s="116"/>
      <c r="D242" s="111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  <c r="R242" s="250"/>
    </row>
    <row r="243" spans="2:18">
      <c r="B243" s="116"/>
      <c r="C243" s="116"/>
      <c r="D243" s="111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  <c r="R243" s="250"/>
    </row>
    <row r="244" spans="2:18">
      <c r="B244" s="116"/>
      <c r="C244" s="116"/>
      <c r="D244" s="111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  <c r="R244" s="250"/>
    </row>
    <row r="245" spans="2:18">
      <c r="B245" s="116"/>
      <c r="C245" s="116"/>
      <c r="D245" s="111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  <c r="R245" s="250"/>
    </row>
    <row r="246" spans="2:18">
      <c r="B246" s="116"/>
      <c r="C246" s="116"/>
      <c r="D246" s="111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  <c r="R246" s="250"/>
    </row>
    <row r="247" spans="2:18">
      <c r="B247" s="116"/>
      <c r="C247" s="116"/>
      <c r="D247" s="111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  <c r="R247" s="250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Лист38">
    <tabColor indexed="12"/>
    <outlinePr applyStyles="1" summaryBelow="0"/>
    <pageSetUpPr fitToPage="1"/>
  </sheetPr>
  <dimension ref="A3:T217"/>
  <sheetViews>
    <sheetView workbookViewId="0">
      <selection activeCell="D9" sqref="D9"/>
    </sheetView>
  </sheetViews>
  <sheetFormatPr baseColWidth="10" defaultColWidth="9.1640625" defaultRowHeight="14"/>
  <cols>
    <col min="1" max="1" width="56.6640625" style="8" bestFit="1" customWidth="1"/>
    <col min="2" max="2" width="13.83203125" style="127" bestFit="1" customWidth="1"/>
    <col min="3" max="3" width="14.6640625" style="127" bestFit="1" customWidth="1"/>
    <col min="4" max="4" width="17.5" style="127" bestFit="1" customWidth="1"/>
    <col min="5" max="5" width="15.5" style="127" bestFit="1" customWidth="1"/>
    <col min="6" max="6" width="16.33203125" style="8" hidden="1" customWidth="1"/>
    <col min="7" max="7" width="3.5" style="8" hidden="1" customWidth="1"/>
    <col min="8" max="8" width="2.33203125" style="8" hidden="1" customWidth="1"/>
    <col min="9" max="9" width="3.5" style="88" customWidth="1"/>
    <col min="10" max="10" width="2.5" style="88" customWidth="1"/>
    <col min="11" max="16384" width="9.1640625" style="8"/>
  </cols>
  <sheetData>
    <row r="3" spans="1:20" ht="19">
      <c r="A3" s="1" t="s">
        <v>155</v>
      </c>
      <c r="B3" s="1"/>
      <c r="C3" s="1"/>
      <c r="D3" s="1"/>
      <c r="E3" s="1"/>
      <c r="F3" s="160"/>
      <c r="G3" s="160"/>
      <c r="H3" s="160"/>
    </row>
    <row r="4" spans="1:20" ht="15.75" customHeight="1">
      <c r="A4" s="272" t="str">
        <f>" за станом на " &amp; STRPRESENTDATE</f>
        <v xml:space="preserve"> за станом на 31.05.2022</v>
      </c>
      <c r="B4" s="3"/>
      <c r="C4" s="3"/>
      <c r="D4" s="3"/>
      <c r="E4" s="3"/>
      <c r="F4" s="3"/>
      <c r="G4" s="3"/>
      <c r="H4" s="3"/>
      <c r="I4" s="59"/>
      <c r="J4" s="59"/>
      <c r="K4" s="250"/>
      <c r="L4" s="250"/>
      <c r="M4" s="250"/>
      <c r="N4" s="250"/>
      <c r="O4" s="250"/>
      <c r="P4" s="250"/>
      <c r="Q4" s="250"/>
      <c r="R4" s="250"/>
      <c r="S4" s="250"/>
      <c r="T4" s="250"/>
    </row>
    <row r="5" spans="1:20" ht="19">
      <c r="A5" s="1" t="s">
        <v>19</v>
      </c>
      <c r="B5" s="1"/>
      <c r="C5" s="1"/>
      <c r="D5" s="1"/>
      <c r="E5" s="1"/>
      <c r="F5" s="160"/>
      <c r="G5" s="160"/>
      <c r="H5" s="160"/>
    </row>
    <row r="6" spans="1:20">
      <c r="B6" s="116"/>
      <c r="C6" s="116"/>
      <c r="D6" s="116"/>
      <c r="E6" s="116"/>
      <c r="F6" s="250"/>
      <c r="G6" s="250"/>
      <c r="H6" s="250"/>
      <c r="I6" s="59"/>
      <c r="J6" s="59"/>
      <c r="K6" s="250"/>
      <c r="L6" s="250"/>
      <c r="M6" s="250"/>
      <c r="N6" s="250"/>
      <c r="O6" s="250"/>
      <c r="P6" s="250"/>
      <c r="Q6" s="250"/>
      <c r="R6" s="250"/>
    </row>
    <row r="7" spans="1:20" s="165" customFormat="1">
      <c r="B7" s="46"/>
      <c r="C7" s="46"/>
      <c r="D7" s="46"/>
      <c r="E7" s="46"/>
      <c r="I7" s="205"/>
      <c r="J7" s="205"/>
    </row>
    <row r="8" spans="1:20" s="135" customFormat="1" ht="35.25" customHeight="1">
      <c r="A8" s="81" t="s">
        <v>182</v>
      </c>
      <c r="B8" s="130" t="s">
        <v>8</v>
      </c>
      <c r="C8" s="130" t="s">
        <v>130</v>
      </c>
      <c r="D8" s="130" t="s">
        <v>120</v>
      </c>
      <c r="E8" s="130" t="str">
        <f xml:space="preserve"> "Сума боргу " &amp; VALVAL</f>
        <v>Сума боргу млрд. одиниць</v>
      </c>
      <c r="F8" s="215" t="s">
        <v>97</v>
      </c>
      <c r="G8" s="215" t="s">
        <v>56</v>
      </c>
      <c r="H8" s="215" t="s">
        <v>54</v>
      </c>
      <c r="I8" s="207"/>
      <c r="J8" s="207"/>
    </row>
    <row r="9" spans="1:20" s="27" customFormat="1" ht="16">
      <c r="A9" s="261" t="s">
        <v>155</v>
      </c>
      <c r="B9" s="262">
        <v>6.5309999999999997</v>
      </c>
      <c r="C9" s="262">
        <v>10.23</v>
      </c>
      <c r="D9" s="262">
        <v>8.4499999999999993</v>
      </c>
      <c r="E9" s="262">
        <v>2949361299.8299999</v>
      </c>
      <c r="F9" s="263">
        <v>0</v>
      </c>
      <c r="G9" s="263">
        <v>0</v>
      </c>
      <c r="H9" s="263">
        <v>3</v>
      </c>
      <c r="I9" s="59" t="str">
        <f t="shared" ref="I9:I53" si="0">IF(A9="","",A9 &amp; "; " &amp;B9 &amp; "%; "&amp;C9 &amp;"р.")</f>
        <v>Державний та гарантований державою борг України; 6.531%; 10.23р.</v>
      </c>
      <c r="J9" s="86">
        <f t="shared" ref="J9:J61" si="1">E9</f>
        <v>2949361299.8299999</v>
      </c>
    </row>
    <row r="10" spans="1:20" ht="16">
      <c r="A10" s="232" t="s">
        <v>20</v>
      </c>
      <c r="B10" s="104">
        <v>6.6280000000000001</v>
      </c>
      <c r="C10" s="104">
        <v>10.39</v>
      </c>
      <c r="D10" s="104">
        <v>9.01</v>
      </c>
      <c r="E10" s="104">
        <v>2643613781.8299999</v>
      </c>
      <c r="F10" s="232">
        <v>0</v>
      </c>
      <c r="G10" s="232">
        <v>0</v>
      </c>
      <c r="H10" s="232">
        <v>2</v>
      </c>
      <c r="I10" s="59" t="str">
        <f t="shared" si="0"/>
        <v xml:space="preserve">    Державний борг; 6.628%; 10.39р.</v>
      </c>
      <c r="J10" s="86">
        <f t="shared" si="1"/>
        <v>2643613781.8299999</v>
      </c>
      <c r="K10" s="250"/>
      <c r="L10" s="250"/>
      <c r="M10" s="250"/>
      <c r="N10" s="250"/>
      <c r="O10" s="250"/>
      <c r="P10" s="250"/>
      <c r="Q10" s="250"/>
      <c r="R10" s="250"/>
    </row>
    <row r="11" spans="1:20" ht="16">
      <c r="A11" s="44" t="s">
        <v>79</v>
      </c>
      <c r="B11" s="154">
        <v>10.138999999999999</v>
      </c>
      <c r="C11" s="154">
        <v>6.51</v>
      </c>
      <c r="D11" s="154">
        <v>7.02</v>
      </c>
      <c r="E11" s="154">
        <v>1146859536.96</v>
      </c>
      <c r="F11" s="232">
        <v>1</v>
      </c>
      <c r="G11" s="232">
        <v>0</v>
      </c>
      <c r="H11" s="232">
        <v>0</v>
      </c>
      <c r="I11" s="59" t="str">
        <f t="shared" si="0"/>
        <v xml:space="preserve">      Державний внутрішній борг; 10.139%; 6.51р.</v>
      </c>
      <c r="J11" s="86">
        <f t="shared" si="1"/>
        <v>1146859536.96</v>
      </c>
      <c r="K11" s="250"/>
      <c r="L11" s="250"/>
      <c r="M11" s="250"/>
      <c r="N11" s="250"/>
      <c r="O11" s="250"/>
      <c r="P11" s="250"/>
      <c r="Q11" s="250"/>
      <c r="R11" s="250"/>
    </row>
    <row r="12" spans="1:20" ht="16">
      <c r="A12" s="232" t="s">
        <v>147</v>
      </c>
      <c r="B12" s="104">
        <v>10.147</v>
      </c>
      <c r="C12" s="104">
        <v>6.48</v>
      </c>
      <c r="D12" s="104">
        <v>7.02</v>
      </c>
      <c r="E12" s="104">
        <v>1145041064.77</v>
      </c>
      <c r="F12" s="232">
        <v>0</v>
      </c>
      <c r="G12" s="232">
        <v>0</v>
      </c>
      <c r="H12" s="232">
        <v>0</v>
      </c>
      <c r="I12" s="59" t="str">
        <f t="shared" si="0"/>
        <v xml:space="preserve">         в т.ч. ОВДП; 10.147%; 6.48р.</v>
      </c>
      <c r="J12" s="86">
        <f t="shared" si="1"/>
        <v>1145041064.77</v>
      </c>
      <c r="K12" s="250"/>
      <c r="L12" s="250"/>
      <c r="M12" s="250"/>
      <c r="N12" s="250"/>
      <c r="O12" s="250"/>
      <c r="P12" s="250"/>
      <c r="Q12" s="250"/>
      <c r="R12" s="250"/>
    </row>
    <row r="13" spans="1:20" ht="16">
      <c r="A13" s="232" t="s">
        <v>159</v>
      </c>
      <c r="B13" s="104">
        <v>0</v>
      </c>
      <c r="C13" s="104">
        <v>0</v>
      </c>
      <c r="D13" s="104">
        <v>0</v>
      </c>
      <c r="E13" s="104">
        <v>0</v>
      </c>
      <c r="F13" s="232">
        <v>0</v>
      </c>
      <c r="G13" s="232">
        <v>1</v>
      </c>
      <c r="H13" s="232">
        <v>0</v>
      </c>
      <c r="I13" s="59" t="str">
        <f t="shared" si="0"/>
        <v xml:space="preserve">            ОВДП (1 - місячні); 0%; 0р.</v>
      </c>
      <c r="J13" s="86">
        <f t="shared" si="1"/>
        <v>0</v>
      </c>
      <c r="K13" s="250"/>
      <c r="L13" s="250"/>
      <c r="M13" s="250"/>
      <c r="N13" s="250"/>
      <c r="O13" s="250"/>
      <c r="P13" s="250"/>
      <c r="Q13" s="250"/>
      <c r="R13" s="250"/>
    </row>
    <row r="14" spans="1:20" ht="16">
      <c r="A14" s="232" t="s">
        <v>212</v>
      </c>
      <c r="B14" s="104">
        <v>9.3539999999999992</v>
      </c>
      <c r="C14" s="104">
        <v>7.14</v>
      </c>
      <c r="D14" s="104">
        <v>3.2</v>
      </c>
      <c r="E14" s="104">
        <v>81333450</v>
      </c>
      <c r="F14" s="232">
        <v>0</v>
      </c>
      <c r="G14" s="232">
        <v>1</v>
      </c>
      <c r="H14" s="232">
        <v>0</v>
      </c>
      <c r="I14" s="59" t="str">
        <f t="shared" si="0"/>
        <v xml:space="preserve">            ОВДП (10 - річні); 9.354%; 7.14р.</v>
      </c>
      <c r="J14" s="86">
        <f t="shared" si="1"/>
        <v>81333450</v>
      </c>
      <c r="K14" s="250"/>
      <c r="L14" s="250"/>
      <c r="M14" s="250"/>
      <c r="N14" s="250"/>
      <c r="O14" s="250"/>
      <c r="P14" s="250"/>
      <c r="Q14" s="250"/>
      <c r="R14" s="250"/>
    </row>
    <row r="15" spans="1:20" ht="16">
      <c r="A15" s="232" t="s">
        <v>39</v>
      </c>
      <c r="B15" s="104">
        <v>11.252000000000001</v>
      </c>
      <c r="C15" s="104">
        <v>10.65</v>
      </c>
      <c r="D15" s="104">
        <v>4.62</v>
      </c>
      <c r="E15" s="104">
        <v>17533000</v>
      </c>
      <c r="F15" s="232">
        <v>0</v>
      </c>
      <c r="G15" s="232">
        <v>1</v>
      </c>
      <c r="H15" s="232">
        <v>0</v>
      </c>
      <c r="I15" s="59" t="str">
        <f t="shared" si="0"/>
        <v xml:space="preserve">            ОВДП (11 - річні); 11.252%; 10.65р.</v>
      </c>
      <c r="J15" s="86">
        <f t="shared" si="1"/>
        <v>17533000</v>
      </c>
      <c r="K15" s="250"/>
      <c r="L15" s="250"/>
      <c r="M15" s="250"/>
      <c r="N15" s="250"/>
      <c r="O15" s="250"/>
      <c r="P15" s="250"/>
      <c r="Q15" s="250"/>
      <c r="R15" s="250"/>
    </row>
    <row r="16" spans="1:20" ht="16">
      <c r="A16" s="232" t="s">
        <v>171</v>
      </c>
      <c r="B16" s="104">
        <v>3.67</v>
      </c>
      <c r="C16" s="104">
        <v>0.85</v>
      </c>
      <c r="D16" s="104">
        <v>0.44</v>
      </c>
      <c r="E16" s="104">
        <v>107043940.3</v>
      </c>
      <c r="F16" s="232">
        <v>0</v>
      </c>
      <c r="G16" s="232">
        <v>1</v>
      </c>
      <c r="H16" s="232">
        <v>0</v>
      </c>
      <c r="I16" s="59" t="str">
        <f t="shared" si="0"/>
        <v xml:space="preserve">            ОВДП (12 - місячні); 3.67%; 0.85р.</v>
      </c>
      <c r="J16" s="86">
        <f t="shared" si="1"/>
        <v>107043940.3</v>
      </c>
      <c r="K16" s="250"/>
      <c r="L16" s="250"/>
      <c r="M16" s="250"/>
      <c r="N16" s="250"/>
      <c r="O16" s="250"/>
      <c r="P16" s="250"/>
      <c r="Q16" s="250"/>
      <c r="R16" s="250"/>
    </row>
    <row r="17" spans="1:18" ht="16">
      <c r="A17" s="232" t="s">
        <v>89</v>
      </c>
      <c r="B17" s="104">
        <v>8.5139999999999993</v>
      </c>
      <c r="C17" s="104">
        <v>12.07</v>
      </c>
      <c r="D17" s="104">
        <v>6.19</v>
      </c>
      <c r="E17" s="104">
        <v>36500000</v>
      </c>
      <c r="F17" s="232">
        <v>0</v>
      </c>
      <c r="G17" s="232">
        <v>1</v>
      </c>
      <c r="H17" s="232">
        <v>0</v>
      </c>
      <c r="I17" s="59" t="str">
        <f t="shared" si="0"/>
        <v xml:space="preserve">            ОВДП (12 - річні); 8.514%; 12.07р.</v>
      </c>
      <c r="J17" s="86">
        <f t="shared" si="1"/>
        <v>36500000</v>
      </c>
      <c r="K17" s="250"/>
      <c r="L17" s="250"/>
      <c r="M17" s="250"/>
      <c r="N17" s="250"/>
      <c r="O17" s="250"/>
      <c r="P17" s="250"/>
      <c r="Q17" s="250"/>
      <c r="R17" s="250"/>
    </row>
    <row r="18" spans="1:18" ht="16">
      <c r="A18" s="232" t="s">
        <v>144</v>
      </c>
      <c r="B18" s="104">
        <v>7.5970000000000004</v>
      </c>
      <c r="C18" s="104">
        <v>9.6999999999999993</v>
      </c>
      <c r="D18" s="104">
        <v>7.8</v>
      </c>
      <c r="E18" s="104">
        <v>28700001</v>
      </c>
      <c r="F18" s="232">
        <v>0</v>
      </c>
      <c r="G18" s="232">
        <v>1</v>
      </c>
      <c r="H18" s="232">
        <v>0</v>
      </c>
      <c r="I18" s="59" t="str">
        <f t="shared" si="0"/>
        <v xml:space="preserve">            ОВДП (13 - річні); 7.597%; 9.7р.</v>
      </c>
      <c r="J18" s="86">
        <f t="shared" si="1"/>
        <v>28700001</v>
      </c>
      <c r="K18" s="250"/>
      <c r="L18" s="250"/>
      <c r="M18" s="250"/>
      <c r="N18" s="250"/>
      <c r="O18" s="250"/>
      <c r="P18" s="250"/>
      <c r="Q18" s="250"/>
      <c r="R18" s="250"/>
    </row>
    <row r="19" spans="1:18" ht="16">
      <c r="A19" s="232" t="s">
        <v>204</v>
      </c>
      <c r="B19" s="104">
        <v>7.4379999999999997</v>
      </c>
      <c r="C19" s="104">
        <v>11.6</v>
      </c>
      <c r="D19" s="104">
        <v>8.67</v>
      </c>
      <c r="E19" s="104">
        <v>46900000</v>
      </c>
      <c r="F19" s="232">
        <v>0</v>
      </c>
      <c r="G19" s="232">
        <v>1</v>
      </c>
      <c r="H19" s="232">
        <v>0</v>
      </c>
      <c r="I19" s="59" t="str">
        <f t="shared" si="0"/>
        <v xml:space="preserve">            ОВДП (14 - річні); 7.438%; 11.6р.</v>
      </c>
      <c r="J19" s="86">
        <f t="shared" si="1"/>
        <v>46900000</v>
      </c>
      <c r="K19" s="250"/>
      <c r="L19" s="250"/>
      <c r="M19" s="250"/>
      <c r="N19" s="250"/>
      <c r="O19" s="250"/>
      <c r="P19" s="250"/>
      <c r="Q19" s="250"/>
      <c r="R19" s="250"/>
    </row>
    <row r="20" spans="1:18" ht="16">
      <c r="A20" s="232" t="s">
        <v>35</v>
      </c>
      <c r="B20" s="104">
        <v>9.8510000000000009</v>
      </c>
      <c r="C20" s="104">
        <v>14.69</v>
      </c>
      <c r="D20" s="104">
        <v>12.39</v>
      </c>
      <c r="E20" s="104">
        <v>237101957</v>
      </c>
      <c r="F20" s="232">
        <v>0</v>
      </c>
      <c r="G20" s="232">
        <v>1</v>
      </c>
      <c r="H20" s="232">
        <v>0</v>
      </c>
      <c r="I20" s="59" t="str">
        <f t="shared" si="0"/>
        <v xml:space="preserve">            ОВДП (15 - річні); 9.851%; 14.69р.</v>
      </c>
      <c r="J20" s="86">
        <f t="shared" si="1"/>
        <v>237101957</v>
      </c>
      <c r="K20" s="250"/>
      <c r="L20" s="250"/>
      <c r="M20" s="250"/>
      <c r="N20" s="250"/>
      <c r="O20" s="250"/>
      <c r="P20" s="250"/>
      <c r="Q20" s="250"/>
      <c r="R20" s="250"/>
    </row>
    <row r="21" spans="1:18" ht="16">
      <c r="A21" s="232" t="s">
        <v>84</v>
      </c>
      <c r="B21" s="104">
        <v>8.5749999999999993</v>
      </c>
      <c r="C21" s="104">
        <v>15.85</v>
      </c>
      <c r="D21" s="104">
        <v>11.2</v>
      </c>
      <c r="E21" s="104">
        <v>12097744</v>
      </c>
      <c r="F21" s="232">
        <v>0</v>
      </c>
      <c r="G21" s="232">
        <v>1</v>
      </c>
      <c r="H21" s="232">
        <v>0</v>
      </c>
      <c r="I21" s="59" t="str">
        <f t="shared" si="0"/>
        <v xml:space="preserve">            ОВДП (16 - річні); 8.575%; 15.85р.</v>
      </c>
      <c r="J21" s="86">
        <f t="shared" si="1"/>
        <v>12097744</v>
      </c>
      <c r="K21" s="250"/>
      <c r="L21" s="250"/>
      <c r="M21" s="250"/>
      <c r="N21" s="250"/>
      <c r="O21" s="250"/>
      <c r="P21" s="250"/>
      <c r="Q21" s="250"/>
      <c r="R21" s="250"/>
    </row>
    <row r="22" spans="1:18" ht="16">
      <c r="A22" s="44" t="s">
        <v>134</v>
      </c>
      <c r="B22" s="154">
        <v>8.3650000000000002</v>
      </c>
      <c r="C22" s="154">
        <v>16.850000000000001</v>
      </c>
      <c r="D22" s="154">
        <v>12.2</v>
      </c>
      <c r="E22" s="154">
        <v>12097744</v>
      </c>
      <c r="F22" s="232">
        <v>0</v>
      </c>
      <c r="G22" s="232">
        <v>1</v>
      </c>
      <c r="H22" s="232">
        <v>0</v>
      </c>
      <c r="I22" s="59" t="str">
        <f t="shared" si="0"/>
        <v xml:space="preserve">            ОВДП (17 - річні); 8.365%; 16.85р.</v>
      </c>
      <c r="J22" s="86">
        <f t="shared" si="1"/>
        <v>12097744</v>
      </c>
      <c r="K22" s="250"/>
      <c r="L22" s="250"/>
      <c r="M22" s="250"/>
      <c r="N22" s="250"/>
      <c r="O22" s="250"/>
      <c r="P22" s="250"/>
      <c r="Q22" s="250"/>
      <c r="R22" s="250"/>
    </row>
    <row r="23" spans="1:18" ht="16">
      <c r="A23" s="232" t="s">
        <v>17</v>
      </c>
      <c r="B23" s="104">
        <v>9.5749999999999993</v>
      </c>
      <c r="C23" s="104">
        <v>1.1499999999999999</v>
      </c>
      <c r="D23" s="104">
        <v>0.48</v>
      </c>
      <c r="E23" s="104">
        <v>105472570.38</v>
      </c>
      <c r="F23" s="232">
        <v>0</v>
      </c>
      <c r="G23" s="232">
        <v>1</v>
      </c>
      <c r="H23" s="232">
        <v>0</v>
      </c>
      <c r="I23" s="59" t="str">
        <f t="shared" si="0"/>
        <v xml:space="preserve">            ОВДП (18 - місячні); 9.575%; 1.15р.</v>
      </c>
      <c r="J23" s="86">
        <f t="shared" si="1"/>
        <v>105472570.38</v>
      </c>
      <c r="K23" s="250"/>
      <c r="L23" s="250"/>
      <c r="M23" s="250"/>
      <c r="N23" s="250"/>
      <c r="O23" s="250"/>
      <c r="P23" s="250"/>
      <c r="Q23" s="250"/>
      <c r="R23" s="250"/>
    </row>
    <row r="24" spans="1:18" ht="16">
      <c r="A24" s="232" t="s">
        <v>197</v>
      </c>
      <c r="B24" s="104">
        <v>8.17</v>
      </c>
      <c r="C24" s="104">
        <v>17.850000000000001</v>
      </c>
      <c r="D24" s="104">
        <v>13.2</v>
      </c>
      <c r="E24" s="104">
        <v>12097744</v>
      </c>
      <c r="F24" s="232">
        <v>0</v>
      </c>
      <c r="G24" s="232">
        <v>1</v>
      </c>
      <c r="H24" s="232">
        <v>0</v>
      </c>
      <c r="I24" s="59" t="str">
        <f t="shared" si="0"/>
        <v xml:space="preserve">            ОВДП (18 - річні); 8.17%; 17.85р.</v>
      </c>
      <c r="J24" s="86">
        <f t="shared" si="1"/>
        <v>12097744</v>
      </c>
      <c r="K24" s="250"/>
      <c r="L24" s="250"/>
      <c r="M24" s="250"/>
      <c r="N24" s="250"/>
      <c r="O24" s="250"/>
      <c r="P24" s="250"/>
      <c r="Q24" s="250"/>
      <c r="R24" s="250"/>
    </row>
    <row r="25" spans="1:18" ht="16">
      <c r="A25" s="44" t="s">
        <v>187</v>
      </c>
      <c r="B25" s="154">
        <v>15.9</v>
      </c>
      <c r="C25" s="154">
        <v>18.850000000000001</v>
      </c>
      <c r="D25" s="154">
        <v>14.2</v>
      </c>
      <c r="E25" s="154">
        <v>12097744</v>
      </c>
      <c r="F25" s="232">
        <v>0</v>
      </c>
      <c r="G25" s="232">
        <v>1</v>
      </c>
      <c r="H25" s="232">
        <v>0</v>
      </c>
      <c r="I25" s="59" t="str">
        <f t="shared" si="0"/>
        <v xml:space="preserve">            ОВДП (19 - річні); 15.9%; 18.85р.</v>
      </c>
      <c r="J25" s="86">
        <f t="shared" si="1"/>
        <v>12097744</v>
      </c>
      <c r="K25" s="250"/>
      <c r="L25" s="250"/>
      <c r="M25" s="250"/>
      <c r="N25" s="250"/>
      <c r="O25" s="250"/>
      <c r="P25" s="250"/>
      <c r="Q25" s="250"/>
      <c r="R25" s="250"/>
    </row>
    <row r="26" spans="1:18" ht="16">
      <c r="A26" s="44" t="s">
        <v>201</v>
      </c>
      <c r="B26" s="154">
        <v>8.4830000000000005</v>
      </c>
      <c r="C26" s="154">
        <v>1.47</v>
      </c>
      <c r="D26" s="154">
        <v>0.99</v>
      </c>
      <c r="E26" s="154">
        <v>37320084.090000004</v>
      </c>
      <c r="F26" s="232">
        <v>0</v>
      </c>
      <c r="G26" s="232">
        <v>1</v>
      </c>
      <c r="H26" s="232">
        <v>0</v>
      </c>
      <c r="I26" s="59" t="str">
        <f t="shared" si="0"/>
        <v xml:space="preserve">            ОВДП (2 - річні); 8.483%; 1.47р.</v>
      </c>
      <c r="J26" s="86">
        <f t="shared" si="1"/>
        <v>37320084.090000004</v>
      </c>
      <c r="K26" s="250"/>
      <c r="L26" s="250"/>
      <c r="M26" s="250"/>
      <c r="N26" s="250"/>
      <c r="O26" s="250"/>
      <c r="P26" s="250"/>
      <c r="Q26" s="250"/>
      <c r="R26" s="250"/>
    </row>
    <row r="27" spans="1:18" ht="16">
      <c r="A27" s="232" t="s">
        <v>145</v>
      </c>
      <c r="B27" s="104">
        <v>15.9</v>
      </c>
      <c r="C27" s="104">
        <v>19.850000000000001</v>
      </c>
      <c r="D27" s="104">
        <v>15.2</v>
      </c>
      <c r="E27" s="104">
        <v>12097744</v>
      </c>
      <c r="F27" s="232">
        <v>0</v>
      </c>
      <c r="G27" s="232">
        <v>1</v>
      </c>
      <c r="H27" s="232">
        <v>0</v>
      </c>
      <c r="I27" s="59" t="str">
        <f t="shared" si="0"/>
        <v xml:space="preserve">            ОВДП (20 - річні); 15.9%; 19.85р.</v>
      </c>
      <c r="J27" s="86">
        <f t="shared" si="1"/>
        <v>12097744</v>
      </c>
      <c r="K27" s="250"/>
      <c r="L27" s="250"/>
      <c r="M27" s="250"/>
      <c r="N27" s="250"/>
      <c r="O27" s="250"/>
      <c r="P27" s="250"/>
      <c r="Q27" s="250"/>
      <c r="R27" s="250"/>
    </row>
    <row r="28" spans="1:18" ht="16">
      <c r="A28" s="232" t="s">
        <v>205</v>
      </c>
      <c r="B28" s="104">
        <v>15.9</v>
      </c>
      <c r="C28" s="104">
        <v>20.85</v>
      </c>
      <c r="D28" s="104">
        <v>16.2</v>
      </c>
      <c r="E28" s="104">
        <v>12097744</v>
      </c>
      <c r="F28" s="232">
        <v>0</v>
      </c>
      <c r="G28" s="232">
        <v>1</v>
      </c>
      <c r="H28" s="232">
        <v>0</v>
      </c>
      <c r="I28" s="59" t="str">
        <f t="shared" si="0"/>
        <v xml:space="preserve">            ОВДП (21 - річні); 15.9%; 20.85р.</v>
      </c>
      <c r="J28" s="86">
        <f t="shared" si="1"/>
        <v>12097744</v>
      </c>
      <c r="K28" s="250"/>
      <c r="L28" s="250"/>
      <c r="M28" s="250"/>
      <c r="N28" s="250"/>
      <c r="O28" s="250"/>
      <c r="P28" s="250"/>
      <c r="Q28" s="250"/>
      <c r="R28" s="250"/>
    </row>
    <row r="29" spans="1:18" ht="16">
      <c r="A29" s="232" t="s">
        <v>36</v>
      </c>
      <c r="B29" s="104">
        <v>15.9</v>
      </c>
      <c r="C29" s="104">
        <v>21.85</v>
      </c>
      <c r="D29" s="104">
        <v>17.2</v>
      </c>
      <c r="E29" s="104">
        <v>12097744</v>
      </c>
      <c r="F29" s="232">
        <v>0</v>
      </c>
      <c r="G29" s="232">
        <v>1</v>
      </c>
      <c r="H29" s="232">
        <v>0</v>
      </c>
      <c r="I29" s="59" t="str">
        <f t="shared" si="0"/>
        <v xml:space="preserve">            ОВДП (22 - річні); 15.9%; 21.85р.</v>
      </c>
      <c r="J29" s="86">
        <f t="shared" si="1"/>
        <v>12097744</v>
      </c>
      <c r="K29" s="250"/>
      <c r="L29" s="250"/>
      <c r="M29" s="250"/>
      <c r="N29" s="250"/>
      <c r="O29" s="250"/>
      <c r="P29" s="250"/>
      <c r="Q29" s="250"/>
      <c r="R29" s="250"/>
    </row>
    <row r="30" spans="1:18" ht="16">
      <c r="A30" s="232" t="s">
        <v>85</v>
      </c>
      <c r="B30" s="104">
        <v>15.9</v>
      </c>
      <c r="C30" s="104">
        <v>22.85</v>
      </c>
      <c r="D30" s="104">
        <v>18.2</v>
      </c>
      <c r="E30" s="104">
        <v>12097744</v>
      </c>
      <c r="F30" s="232">
        <v>0</v>
      </c>
      <c r="G30" s="232">
        <v>1</v>
      </c>
      <c r="H30" s="232">
        <v>0</v>
      </c>
      <c r="I30" s="59" t="str">
        <f t="shared" si="0"/>
        <v xml:space="preserve">            ОВДП (23 - річні); 15.9%; 22.85р.</v>
      </c>
      <c r="J30" s="86">
        <f t="shared" si="1"/>
        <v>12097744</v>
      </c>
      <c r="K30" s="250"/>
      <c r="L30" s="250"/>
      <c r="M30" s="250"/>
      <c r="N30" s="250"/>
      <c r="O30" s="250"/>
      <c r="P30" s="250"/>
      <c r="Q30" s="250"/>
      <c r="R30" s="250"/>
    </row>
    <row r="31" spans="1:18" ht="16">
      <c r="A31" s="232" t="s">
        <v>135</v>
      </c>
      <c r="B31" s="104">
        <v>15.9</v>
      </c>
      <c r="C31" s="104">
        <v>23.85</v>
      </c>
      <c r="D31" s="104">
        <v>19.2</v>
      </c>
      <c r="E31" s="104">
        <v>12097744</v>
      </c>
      <c r="F31" s="232">
        <v>0</v>
      </c>
      <c r="G31" s="232">
        <v>1</v>
      </c>
      <c r="H31" s="232">
        <v>0</v>
      </c>
      <c r="I31" s="59" t="str">
        <f t="shared" si="0"/>
        <v xml:space="preserve">            ОВДП (24 - річні); 15.9%; 23.85р.</v>
      </c>
      <c r="J31" s="86">
        <f t="shared" si="1"/>
        <v>12097744</v>
      </c>
      <c r="K31" s="250"/>
      <c r="L31" s="250"/>
      <c r="M31" s="250"/>
      <c r="N31" s="250"/>
      <c r="O31" s="250"/>
      <c r="P31" s="250"/>
      <c r="Q31" s="250"/>
      <c r="R31" s="250"/>
    </row>
    <row r="32" spans="1:18" ht="16">
      <c r="A32" s="232" t="s">
        <v>199</v>
      </c>
      <c r="B32" s="104">
        <v>15.9</v>
      </c>
      <c r="C32" s="104">
        <v>24.85</v>
      </c>
      <c r="D32" s="104">
        <v>20.2</v>
      </c>
      <c r="E32" s="104">
        <v>12097744</v>
      </c>
      <c r="F32" s="232">
        <v>0</v>
      </c>
      <c r="G32" s="232">
        <v>1</v>
      </c>
      <c r="H32" s="232">
        <v>0</v>
      </c>
      <c r="I32" s="59" t="str">
        <f t="shared" si="0"/>
        <v xml:space="preserve">            ОВДП (25 - річні); 15.9%; 24.85р.</v>
      </c>
      <c r="J32" s="86">
        <f t="shared" si="1"/>
        <v>12097744</v>
      </c>
      <c r="K32" s="250"/>
      <c r="L32" s="250"/>
      <c r="M32" s="250"/>
      <c r="N32" s="250"/>
      <c r="O32" s="250"/>
      <c r="P32" s="250"/>
      <c r="Q32" s="250"/>
      <c r="R32" s="250"/>
    </row>
    <row r="33" spans="1:18" ht="16">
      <c r="A33" s="232" t="s">
        <v>27</v>
      </c>
      <c r="B33" s="104">
        <v>15.9</v>
      </c>
      <c r="C33" s="104">
        <v>25.85</v>
      </c>
      <c r="D33" s="104">
        <v>21.2</v>
      </c>
      <c r="E33" s="104">
        <v>12097744</v>
      </c>
      <c r="F33" s="232">
        <v>0</v>
      </c>
      <c r="G33" s="232">
        <v>1</v>
      </c>
      <c r="H33" s="232">
        <v>0</v>
      </c>
      <c r="I33" s="59" t="str">
        <f t="shared" si="0"/>
        <v xml:space="preserve">            ОВДП (26 - річні); 15.9%; 25.85р.</v>
      </c>
      <c r="J33" s="86">
        <f t="shared" si="1"/>
        <v>12097744</v>
      </c>
      <c r="K33" s="250"/>
      <c r="L33" s="250"/>
      <c r="M33" s="250"/>
      <c r="N33" s="250"/>
      <c r="O33" s="250"/>
      <c r="P33" s="250"/>
      <c r="Q33" s="250"/>
      <c r="R33" s="250"/>
    </row>
    <row r="34" spans="1:18" ht="16">
      <c r="A34" s="232" t="s">
        <v>78</v>
      </c>
      <c r="B34" s="104">
        <v>15.9</v>
      </c>
      <c r="C34" s="104">
        <v>26.85</v>
      </c>
      <c r="D34" s="104">
        <v>22.2</v>
      </c>
      <c r="E34" s="104">
        <v>12097744</v>
      </c>
      <c r="F34" s="232">
        <v>0</v>
      </c>
      <c r="G34" s="232">
        <v>1</v>
      </c>
      <c r="H34" s="232">
        <v>0</v>
      </c>
      <c r="I34" s="59" t="str">
        <f t="shared" si="0"/>
        <v xml:space="preserve">            ОВДП (27 - річні); 15.9%; 26.85р.</v>
      </c>
      <c r="J34" s="86">
        <f t="shared" si="1"/>
        <v>12097744</v>
      </c>
      <c r="K34" s="250"/>
      <c r="L34" s="250"/>
      <c r="M34" s="250"/>
      <c r="N34" s="250"/>
      <c r="O34" s="250"/>
      <c r="P34" s="250"/>
      <c r="Q34" s="250"/>
      <c r="R34" s="250"/>
    </row>
    <row r="35" spans="1:18" ht="16">
      <c r="A35" s="232" t="s">
        <v>128</v>
      </c>
      <c r="B35" s="104">
        <v>15.9</v>
      </c>
      <c r="C35" s="104">
        <v>27.85</v>
      </c>
      <c r="D35" s="104">
        <v>23.2</v>
      </c>
      <c r="E35" s="104">
        <v>12097744</v>
      </c>
      <c r="F35" s="232">
        <v>0</v>
      </c>
      <c r="G35" s="232">
        <v>1</v>
      </c>
      <c r="H35" s="232">
        <v>0</v>
      </c>
      <c r="I35" s="59" t="str">
        <f t="shared" si="0"/>
        <v xml:space="preserve">            ОВДП (28 - річні); 15.9%; 27.85р.</v>
      </c>
      <c r="J35" s="86">
        <f t="shared" si="1"/>
        <v>12097744</v>
      </c>
      <c r="K35" s="250"/>
      <c r="L35" s="250"/>
      <c r="M35" s="250"/>
      <c r="N35" s="250"/>
      <c r="O35" s="250"/>
      <c r="P35" s="250"/>
      <c r="Q35" s="250"/>
      <c r="R35" s="250"/>
    </row>
    <row r="36" spans="1:18" ht="16">
      <c r="A36" s="232" t="s">
        <v>192</v>
      </c>
      <c r="B36" s="104">
        <v>15.9</v>
      </c>
      <c r="C36" s="104">
        <v>28.85</v>
      </c>
      <c r="D36" s="104">
        <v>24.2</v>
      </c>
      <c r="E36" s="104">
        <v>12097744</v>
      </c>
      <c r="F36" s="232">
        <v>0</v>
      </c>
      <c r="G36" s="232">
        <v>1</v>
      </c>
      <c r="H36" s="232">
        <v>0</v>
      </c>
      <c r="I36" s="59" t="str">
        <f t="shared" si="0"/>
        <v xml:space="preserve">            ОВДП (29 - річні); 15.9%; 28.85р.</v>
      </c>
      <c r="J36" s="86">
        <f t="shared" si="1"/>
        <v>12097744</v>
      </c>
      <c r="K36" s="250"/>
      <c r="L36" s="250"/>
      <c r="M36" s="250"/>
      <c r="N36" s="250"/>
      <c r="O36" s="250"/>
      <c r="P36" s="250"/>
      <c r="Q36" s="250"/>
      <c r="R36" s="250"/>
    </row>
    <row r="37" spans="1:18" ht="16">
      <c r="A37" s="232" t="s">
        <v>6</v>
      </c>
      <c r="B37" s="104">
        <v>9.5</v>
      </c>
      <c r="C37" s="104">
        <v>0.24</v>
      </c>
      <c r="D37" s="104">
        <v>0.16</v>
      </c>
      <c r="E37" s="104">
        <v>6051815</v>
      </c>
      <c r="F37" s="232">
        <v>0</v>
      </c>
      <c r="G37" s="232">
        <v>1</v>
      </c>
      <c r="H37" s="232">
        <v>0</v>
      </c>
      <c r="I37" s="59" t="str">
        <f t="shared" si="0"/>
        <v xml:space="preserve">            ОВДП (3 - місячні); 9.5%; 0.24р.</v>
      </c>
      <c r="J37" s="86">
        <f t="shared" si="1"/>
        <v>6051815</v>
      </c>
      <c r="K37" s="250"/>
      <c r="L37" s="250"/>
      <c r="M37" s="250"/>
      <c r="N37" s="250"/>
      <c r="O37" s="250"/>
      <c r="P37" s="250"/>
      <c r="Q37" s="250"/>
      <c r="R37" s="250"/>
    </row>
    <row r="38" spans="1:18" ht="16">
      <c r="A38" s="232" t="s">
        <v>32</v>
      </c>
      <c r="B38" s="104">
        <v>13.064</v>
      </c>
      <c r="C38" s="104">
        <v>1.88</v>
      </c>
      <c r="D38" s="104">
        <v>1.2</v>
      </c>
      <c r="E38" s="104">
        <v>45155206</v>
      </c>
      <c r="F38" s="232">
        <v>0</v>
      </c>
      <c r="G38" s="232">
        <v>1</v>
      </c>
      <c r="H38" s="232">
        <v>0</v>
      </c>
      <c r="I38" s="59" t="str">
        <f t="shared" si="0"/>
        <v xml:space="preserve">            ОВДП (3 - річні); 13.064%; 1.88р.</v>
      </c>
      <c r="J38" s="86">
        <f t="shared" si="1"/>
        <v>45155206</v>
      </c>
      <c r="K38" s="250"/>
      <c r="L38" s="250"/>
      <c r="M38" s="250"/>
      <c r="N38" s="250"/>
      <c r="O38" s="250"/>
      <c r="P38" s="250"/>
      <c r="Q38" s="250"/>
      <c r="R38" s="250"/>
    </row>
    <row r="39" spans="1:18" ht="16">
      <c r="A39" s="232" t="s">
        <v>153</v>
      </c>
      <c r="B39" s="104">
        <v>15.9</v>
      </c>
      <c r="C39" s="104">
        <v>29.85</v>
      </c>
      <c r="D39" s="104">
        <v>25.2</v>
      </c>
      <c r="E39" s="104">
        <v>12097751</v>
      </c>
      <c r="F39" s="232">
        <v>0</v>
      </c>
      <c r="G39" s="232">
        <v>1</v>
      </c>
      <c r="H39" s="232">
        <v>0</v>
      </c>
      <c r="I39" s="59" t="str">
        <f t="shared" si="0"/>
        <v xml:space="preserve">            ОВДП (30 - річні); 15.9%; 29.85р.</v>
      </c>
      <c r="J39" s="86">
        <f t="shared" si="1"/>
        <v>12097751</v>
      </c>
      <c r="K39" s="250"/>
      <c r="L39" s="250"/>
      <c r="M39" s="250"/>
      <c r="N39" s="250"/>
      <c r="O39" s="250"/>
      <c r="P39" s="250"/>
      <c r="Q39" s="250"/>
      <c r="R39" s="250"/>
    </row>
    <row r="40" spans="1:18" ht="16">
      <c r="A40" s="232" t="s">
        <v>82</v>
      </c>
      <c r="B40" s="104">
        <v>10.385999999999999</v>
      </c>
      <c r="C40" s="104">
        <v>3</v>
      </c>
      <c r="D40" s="104">
        <v>1.48</v>
      </c>
      <c r="E40" s="104">
        <v>42151357</v>
      </c>
      <c r="F40" s="232">
        <v>0</v>
      </c>
      <c r="G40" s="232">
        <v>1</v>
      </c>
      <c r="H40" s="232">
        <v>0</v>
      </c>
      <c r="I40" s="59" t="str">
        <f t="shared" si="0"/>
        <v xml:space="preserve">            ОВДП (4 - річні); 10.386%; 3р.</v>
      </c>
      <c r="J40" s="86">
        <f t="shared" si="1"/>
        <v>42151357</v>
      </c>
      <c r="K40" s="250"/>
      <c r="L40" s="250"/>
      <c r="M40" s="250"/>
      <c r="N40" s="250"/>
      <c r="O40" s="250"/>
      <c r="P40" s="250"/>
      <c r="Q40" s="250"/>
      <c r="R40" s="250"/>
    </row>
    <row r="41" spans="1:18" ht="16">
      <c r="A41" s="232" t="s">
        <v>132</v>
      </c>
      <c r="B41" s="104">
        <v>13.85</v>
      </c>
      <c r="C41" s="104">
        <v>3.21</v>
      </c>
      <c r="D41" s="104">
        <v>1.45</v>
      </c>
      <c r="E41" s="104">
        <v>52467790</v>
      </c>
      <c r="F41" s="232">
        <v>0</v>
      </c>
      <c r="G41" s="232">
        <v>1</v>
      </c>
      <c r="H41" s="232">
        <v>0</v>
      </c>
      <c r="I41" s="59" t="str">
        <f t="shared" si="0"/>
        <v xml:space="preserve">            ОВДП (5 - річні); 13.85%; 3.21р.</v>
      </c>
      <c r="J41" s="86">
        <f t="shared" si="1"/>
        <v>52467790</v>
      </c>
      <c r="K41" s="250"/>
      <c r="L41" s="250"/>
      <c r="M41" s="250"/>
      <c r="N41" s="250"/>
      <c r="O41" s="250"/>
      <c r="P41" s="250"/>
      <c r="Q41" s="250"/>
      <c r="R41" s="250"/>
    </row>
    <row r="42" spans="1:18" ht="16">
      <c r="A42" s="232" t="s">
        <v>42</v>
      </c>
      <c r="B42" s="104">
        <v>0</v>
      </c>
      <c r="C42" s="104">
        <v>0.4</v>
      </c>
      <c r="D42" s="104">
        <v>0.38</v>
      </c>
      <c r="E42" s="104">
        <v>21781629</v>
      </c>
      <c r="F42" s="232">
        <v>0</v>
      </c>
      <c r="G42" s="232">
        <v>1</v>
      </c>
      <c r="H42" s="232">
        <v>0</v>
      </c>
      <c r="I42" s="59" t="str">
        <f t="shared" si="0"/>
        <v xml:space="preserve">            ОВДП (6 - місячні); 0%; 0.4р.</v>
      </c>
      <c r="J42" s="86">
        <f t="shared" si="1"/>
        <v>21781629</v>
      </c>
      <c r="K42" s="250"/>
      <c r="L42" s="250"/>
      <c r="M42" s="250"/>
      <c r="N42" s="250"/>
      <c r="O42" s="250"/>
      <c r="P42" s="250"/>
      <c r="Q42" s="250"/>
      <c r="R42" s="250"/>
    </row>
    <row r="43" spans="1:18" ht="16">
      <c r="A43" s="232" t="s">
        <v>121</v>
      </c>
      <c r="B43" s="104">
        <v>15.84</v>
      </c>
      <c r="C43" s="104">
        <v>5.14</v>
      </c>
      <c r="D43" s="104">
        <v>2.74</v>
      </c>
      <c r="E43" s="104">
        <v>41080407</v>
      </c>
      <c r="F43" s="232">
        <v>0</v>
      </c>
      <c r="G43" s="232">
        <v>1</v>
      </c>
      <c r="H43" s="232">
        <v>0</v>
      </c>
      <c r="I43" s="59" t="str">
        <f t="shared" si="0"/>
        <v xml:space="preserve">            ОВДП (6 - річні); 15.84%; 5.14р.</v>
      </c>
      <c r="J43" s="86">
        <f t="shared" si="1"/>
        <v>41080407</v>
      </c>
      <c r="K43" s="250"/>
      <c r="L43" s="250"/>
      <c r="M43" s="250"/>
      <c r="N43" s="250"/>
      <c r="O43" s="250"/>
      <c r="P43" s="250"/>
      <c r="Q43" s="250"/>
      <c r="R43" s="250"/>
    </row>
    <row r="44" spans="1:18" ht="16">
      <c r="A44" s="232" t="s">
        <v>185</v>
      </c>
      <c r="B44" s="104">
        <v>9.3989999999999991</v>
      </c>
      <c r="C44" s="104">
        <v>5.24</v>
      </c>
      <c r="D44" s="104">
        <v>4.09</v>
      </c>
      <c r="E44" s="104">
        <v>21481691</v>
      </c>
      <c r="F44" s="232">
        <v>0</v>
      </c>
      <c r="G44" s="232">
        <v>1</v>
      </c>
      <c r="H44" s="232">
        <v>0</v>
      </c>
      <c r="I44" s="59" t="str">
        <f t="shared" si="0"/>
        <v xml:space="preserve">            ОВДП (7 - річні); 9.399%; 5.24р.</v>
      </c>
      <c r="J44" s="86">
        <f t="shared" si="1"/>
        <v>21481691</v>
      </c>
      <c r="K44" s="250"/>
      <c r="L44" s="250"/>
      <c r="M44" s="250"/>
      <c r="N44" s="250"/>
      <c r="O44" s="250"/>
      <c r="P44" s="250"/>
      <c r="Q44" s="250"/>
      <c r="R44" s="250"/>
    </row>
    <row r="45" spans="1:18" ht="16">
      <c r="A45" s="232" t="s">
        <v>15</v>
      </c>
      <c r="B45" s="104">
        <v>13.356</v>
      </c>
      <c r="C45" s="104">
        <v>7.36</v>
      </c>
      <c r="D45" s="104">
        <v>0.84</v>
      </c>
      <c r="E45" s="104">
        <v>17500000</v>
      </c>
      <c r="F45" s="232">
        <v>0</v>
      </c>
      <c r="G45" s="232">
        <v>1</v>
      </c>
      <c r="H45" s="232">
        <v>0</v>
      </c>
      <c r="I45" s="59" t="str">
        <f t="shared" si="0"/>
        <v xml:space="preserve">            ОВДП (8 - річні); 13.356%; 7.36р.</v>
      </c>
      <c r="J45" s="86">
        <f t="shared" si="1"/>
        <v>17500000</v>
      </c>
      <c r="K45" s="250"/>
      <c r="L45" s="250"/>
      <c r="M45" s="250"/>
      <c r="N45" s="250"/>
      <c r="O45" s="250"/>
      <c r="P45" s="250"/>
      <c r="Q45" s="250"/>
      <c r="R45" s="250"/>
    </row>
    <row r="46" spans="1:18" ht="16">
      <c r="A46" s="232" t="s">
        <v>129</v>
      </c>
      <c r="B46" s="104">
        <v>0</v>
      </c>
      <c r="C46" s="104">
        <v>0</v>
      </c>
      <c r="D46" s="104">
        <v>0</v>
      </c>
      <c r="E46" s="104">
        <v>0</v>
      </c>
      <c r="F46" s="232">
        <v>0</v>
      </c>
      <c r="G46" s="232">
        <v>1</v>
      </c>
      <c r="H46" s="232">
        <v>0</v>
      </c>
      <c r="I46" s="59" t="str">
        <f t="shared" si="0"/>
        <v xml:space="preserve">            ОВДП (9 - місячні); 0%; 0р.</v>
      </c>
      <c r="J46" s="86">
        <f t="shared" si="1"/>
        <v>0</v>
      </c>
      <c r="K46" s="250"/>
      <c r="L46" s="250"/>
      <c r="M46" s="250"/>
      <c r="N46" s="250"/>
      <c r="O46" s="250"/>
      <c r="P46" s="250"/>
      <c r="Q46" s="250"/>
      <c r="R46" s="250"/>
    </row>
    <row r="47" spans="1:18" ht="16">
      <c r="A47" s="232" t="s">
        <v>67</v>
      </c>
      <c r="B47" s="104">
        <v>12.132999999999999</v>
      </c>
      <c r="C47" s="104">
        <v>6.99</v>
      </c>
      <c r="D47" s="104">
        <v>2.4900000000000002</v>
      </c>
      <c r="E47" s="104">
        <v>18000000</v>
      </c>
      <c r="F47" s="232">
        <v>0</v>
      </c>
      <c r="G47" s="232">
        <v>1</v>
      </c>
      <c r="H47" s="232">
        <v>0</v>
      </c>
      <c r="I47" s="59" t="str">
        <f t="shared" si="0"/>
        <v xml:space="preserve">            ОВДП (9 - річні); 12.133%; 6.99р.</v>
      </c>
      <c r="J47" s="86">
        <f t="shared" si="1"/>
        <v>18000000</v>
      </c>
      <c r="K47" s="250"/>
      <c r="L47" s="250"/>
      <c r="M47" s="250"/>
      <c r="N47" s="250"/>
      <c r="O47" s="250"/>
      <c r="P47" s="250"/>
      <c r="Q47" s="250"/>
      <c r="R47" s="250"/>
    </row>
    <row r="48" spans="1:18" ht="16">
      <c r="A48" s="232" t="s">
        <v>29</v>
      </c>
      <c r="B48" s="104">
        <v>0</v>
      </c>
      <c r="C48" s="104">
        <v>0</v>
      </c>
      <c r="D48" s="104">
        <v>0</v>
      </c>
      <c r="E48" s="104">
        <v>0</v>
      </c>
      <c r="F48" s="232">
        <v>0</v>
      </c>
      <c r="G48" s="232">
        <v>1</v>
      </c>
      <c r="H48" s="232">
        <v>0</v>
      </c>
      <c r="I48" s="59" t="str">
        <f t="shared" si="0"/>
        <v xml:space="preserve">            Казначейські зобов'язання; 0%; 0р.</v>
      </c>
      <c r="J48" s="86">
        <f t="shared" si="1"/>
        <v>0</v>
      </c>
      <c r="K48" s="250"/>
      <c r="L48" s="250"/>
      <c r="M48" s="250"/>
      <c r="N48" s="250"/>
      <c r="O48" s="250"/>
      <c r="P48" s="250"/>
      <c r="Q48" s="250"/>
      <c r="R48" s="250"/>
    </row>
    <row r="49" spans="1:18" ht="16">
      <c r="A49" s="232" t="s">
        <v>57</v>
      </c>
      <c r="B49" s="104">
        <v>3.9380000000000002</v>
      </c>
      <c r="C49" s="104">
        <v>15.81</v>
      </c>
      <c r="D49" s="104">
        <v>10.53</v>
      </c>
      <c r="E49" s="104">
        <v>1496754244.8699999</v>
      </c>
      <c r="F49" s="232">
        <v>1</v>
      </c>
      <c r="G49" s="232">
        <v>0</v>
      </c>
      <c r="H49" s="232">
        <v>0</v>
      </c>
      <c r="I49" s="59" t="str">
        <f t="shared" si="0"/>
        <v xml:space="preserve">      Державний зовнішній борг; 3.938%; 15.81р.</v>
      </c>
      <c r="J49" s="86">
        <f t="shared" si="1"/>
        <v>1496754244.8699999</v>
      </c>
      <c r="K49" s="250"/>
      <c r="L49" s="250"/>
      <c r="M49" s="250"/>
      <c r="N49" s="250"/>
      <c r="O49" s="250"/>
      <c r="P49" s="250"/>
      <c r="Q49" s="250"/>
      <c r="R49" s="250"/>
    </row>
    <row r="50" spans="1:18" ht="16">
      <c r="A50" s="232" t="s">
        <v>215</v>
      </c>
      <c r="B50" s="104">
        <v>7.1479999999999997</v>
      </c>
      <c r="C50" s="104">
        <v>14.61</v>
      </c>
      <c r="D50" s="104">
        <v>9.6</v>
      </c>
      <c r="E50" s="104">
        <v>663193379.59000003</v>
      </c>
      <c r="F50" s="232">
        <v>0</v>
      </c>
      <c r="G50" s="232">
        <v>0</v>
      </c>
      <c r="H50" s="232">
        <v>0</v>
      </c>
      <c r="I50" s="59" t="str">
        <f t="shared" si="0"/>
        <v xml:space="preserve">         в т.ч. ОЗДП; 7.148%; 14.61р.</v>
      </c>
      <c r="J50" s="86">
        <f t="shared" si="1"/>
        <v>663193379.59000003</v>
      </c>
      <c r="K50" s="250"/>
      <c r="L50" s="250"/>
      <c r="M50" s="250"/>
      <c r="N50" s="250"/>
      <c r="O50" s="250"/>
      <c r="P50" s="250"/>
      <c r="Q50" s="250"/>
      <c r="R50" s="250"/>
    </row>
    <row r="51" spans="1:18" ht="16">
      <c r="A51" s="232" t="s">
        <v>64</v>
      </c>
      <c r="B51" s="104">
        <v>5.6879999999999997</v>
      </c>
      <c r="C51" s="104">
        <v>8.52</v>
      </c>
      <c r="D51" s="104">
        <v>3.67</v>
      </c>
      <c r="E51" s="104">
        <v>305747518</v>
      </c>
      <c r="F51" s="232">
        <v>0</v>
      </c>
      <c r="G51" s="232">
        <v>0</v>
      </c>
      <c r="H51" s="232">
        <v>2</v>
      </c>
      <c r="I51" s="59" t="str">
        <f t="shared" si="0"/>
        <v xml:space="preserve">   Гарантований борг; 5.688%; 8.52р.</v>
      </c>
      <c r="J51" s="86">
        <f t="shared" si="1"/>
        <v>305747518</v>
      </c>
      <c r="K51" s="250"/>
      <c r="L51" s="250"/>
      <c r="M51" s="250"/>
      <c r="N51" s="250"/>
      <c r="O51" s="250"/>
      <c r="P51" s="250"/>
      <c r="Q51" s="250"/>
      <c r="R51" s="250"/>
    </row>
    <row r="52" spans="1:18" ht="16">
      <c r="A52" s="232" t="s">
        <v>33</v>
      </c>
      <c r="B52" s="104">
        <v>18.373999999999999</v>
      </c>
      <c r="C52" s="104">
        <v>4.57</v>
      </c>
      <c r="D52" s="104">
        <v>3.25</v>
      </c>
      <c r="E52" s="104">
        <v>54906825.149999999</v>
      </c>
      <c r="F52" s="232">
        <v>1</v>
      </c>
      <c r="G52" s="232">
        <v>0</v>
      </c>
      <c r="H52" s="232">
        <v>0</v>
      </c>
      <c r="I52" s="59" t="str">
        <f t="shared" si="0"/>
        <v xml:space="preserve">      Гарантований внутрішній борг; 18.374%; 4.57р.</v>
      </c>
      <c r="J52" s="86">
        <f t="shared" si="1"/>
        <v>54906825.149999999</v>
      </c>
      <c r="K52" s="250"/>
      <c r="L52" s="250"/>
      <c r="M52" s="250"/>
      <c r="N52" s="250"/>
      <c r="O52" s="250"/>
      <c r="P52" s="250"/>
      <c r="Q52" s="250"/>
      <c r="R52" s="250"/>
    </row>
    <row r="53" spans="1:18" ht="16">
      <c r="A53" s="232" t="s">
        <v>112</v>
      </c>
      <c r="B53" s="104">
        <v>10.138</v>
      </c>
      <c r="C53" s="104">
        <v>4.34</v>
      </c>
      <c r="D53" s="104">
        <v>2.2799999999999998</v>
      </c>
      <c r="E53" s="104">
        <v>16928416.600000001</v>
      </c>
      <c r="F53" s="232">
        <v>0</v>
      </c>
      <c r="G53" s="232">
        <v>0</v>
      </c>
      <c r="H53" s="232">
        <v>0</v>
      </c>
      <c r="I53" s="59" t="str">
        <f t="shared" si="0"/>
        <v xml:space="preserve">         в т.ч. Облігації; 10.138%; 4.34р.</v>
      </c>
      <c r="J53" s="86">
        <f t="shared" si="1"/>
        <v>16928416.600000001</v>
      </c>
      <c r="K53" s="250"/>
      <c r="L53" s="250"/>
      <c r="M53" s="250"/>
      <c r="N53" s="250"/>
      <c r="O53" s="250"/>
      <c r="P53" s="250"/>
      <c r="Q53" s="250"/>
      <c r="R53" s="250"/>
    </row>
    <row r="54" spans="1:18" ht="16">
      <c r="A54" s="232" t="s">
        <v>74</v>
      </c>
      <c r="B54" s="104">
        <v>2.911</v>
      </c>
      <c r="C54" s="104">
        <v>9.92</v>
      </c>
      <c r="D54" s="104">
        <v>3.76</v>
      </c>
      <c r="E54" s="104">
        <v>250840692.84999999</v>
      </c>
      <c r="F54" s="232">
        <v>1</v>
      </c>
      <c r="G54" s="232">
        <v>0</v>
      </c>
      <c r="H54" s="232">
        <v>0</v>
      </c>
      <c r="I54" s="59"/>
      <c r="J54" s="86">
        <f t="shared" si="1"/>
        <v>250840692.84999999</v>
      </c>
      <c r="K54" s="250"/>
      <c r="L54" s="250"/>
      <c r="M54" s="250"/>
      <c r="N54" s="250"/>
      <c r="O54" s="250"/>
      <c r="P54" s="250"/>
      <c r="Q54" s="250"/>
      <c r="R54" s="250"/>
    </row>
    <row r="55" spans="1:18" ht="16">
      <c r="A55" s="232" t="s">
        <v>215</v>
      </c>
      <c r="B55" s="104">
        <v>6.5880000000000001</v>
      </c>
      <c r="C55" s="104">
        <v>5.58</v>
      </c>
      <c r="D55" s="104">
        <v>4.84</v>
      </c>
      <c r="E55" s="104">
        <v>44613722.5</v>
      </c>
      <c r="F55" s="232">
        <v>0</v>
      </c>
      <c r="G55" s="232">
        <v>0</v>
      </c>
      <c r="H55" s="232">
        <v>0</v>
      </c>
      <c r="I55" s="59"/>
      <c r="J55" s="86">
        <f t="shared" si="1"/>
        <v>44613722.5</v>
      </c>
      <c r="K55" s="250"/>
      <c r="L55" s="250"/>
      <c r="M55" s="250"/>
      <c r="N55" s="250"/>
      <c r="O55" s="250"/>
      <c r="P55" s="250"/>
      <c r="Q55" s="250"/>
      <c r="R55" s="250"/>
    </row>
    <row r="56" spans="1:18">
      <c r="B56" s="116"/>
      <c r="C56" s="116"/>
      <c r="D56" s="116"/>
      <c r="E56" s="116"/>
      <c r="F56" s="250"/>
      <c r="G56" s="250"/>
      <c r="H56" s="250"/>
      <c r="I56" s="59"/>
      <c r="J56" s="86">
        <f t="shared" si="1"/>
        <v>0</v>
      </c>
      <c r="K56" s="250"/>
      <c r="L56" s="250"/>
      <c r="M56" s="250"/>
      <c r="N56" s="250"/>
      <c r="O56" s="250"/>
      <c r="P56" s="250"/>
      <c r="Q56" s="250"/>
      <c r="R56" s="250"/>
    </row>
    <row r="57" spans="1:18">
      <c r="B57" s="116"/>
      <c r="C57" s="116"/>
      <c r="D57" s="116"/>
      <c r="E57" s="116"/>
      <c r="F57" s="250"/>
      <c r="G57" s="250"/>
      <c r="H57" s="250"/>
      <c r="I57" s="59"/>
      <c r="J57" s="86">
        <f t="shared" si="1"/>
        <v>0</v>
      </c>
      <c r="K57" s="250"/>
      <c r="L57" s="250"/>
      <c r="M57" s="250"/>
      <c r="N57" s="250"/>
      <c r="O57" s="250"/>
      <c r="P57" s="250"/>
      <c r="Q57" s="250"/>
      <c r="R57" s="250"/>
    </row>
    <row r="58" spans="1:18">
      <c r="B58" s="116"/>
      <c r="C58" s="116"/>
      <c r="D58" s="116"/>
      <c r="E58" s="116"/>
      <c r="F58" s="250"/>
      <c r="G58" s="250"/>
      <c r="H58" s="250"/>
      <c r="I58" s="59"/>
      <c r="J58" s="86">
        <f t="shared" si="1"/>
        <v>0</v>
      </c>
      <c r="K58" s="250"/>
      <c r="L58" s="250"/>
      <c r="M58" s="250"/>
      <c r="N58" s="250"/>
      <c r="O58" s="250"/>
      <c r="P58" s="250"/>
      <c r="Q58" s="250"/>
      <c r="R58" s="250"/>
    </row>
    <row r="59" spans="1:18">
      <c r="B59" s="116"/>
      <c r="C59" s="116"/>
      <c r="D59" s="116"/>
      <c r="E59" s="116"/>
      <c r="F59" s="250"/>
      <c r="G59" s="250"/>
      <c r="H59" s="250"/>
      <c r="I59" s="59"/>
      <c r="J59" s="86">
        <f t="shared" si="1"/>
        <v>0</v>
      </c>
      <c r="K59" s="250"/>
      <c r="L59" s="250"/>
      <c r="M59" s="250"/>
      <c r="N59" s="250"/>
      <c r="O59" s="250"/>
      <c r="P59" s="250"/>
      <c r="Q59" s="250"/>
      <c r="R59" s="250"/>
    </row>
    <row r="60" spans="1:18">
      <c r="B60" s="116"/>
      <c r="C60" s="116"/>
      <c r="D60" s="116"/>
      <c r="E60" s="116"/>
      <c r="F60" s="250"/>
      <c r="G60" s="250"/>
      <c r="H60" s="250"/>
      <c r="I60" s="59"/>
      <c r="J60" s="86">
        <f t="shared" si="1"/>
        <v>0</v>
      </c>
      <c r="K60" s="250"/>
      <c r="L60" s="250"/>
      <c r="M60" s="250"/>
      <c r="N60" s="250"/>
      <c r="O60" s="250"/>
      <c r="P60" s="250"/>
      <c r="Q60" s="250"/>
      <c r="R60" s="250"/>
    </row>
    <row r="61" spans="1:18">
      <c r="B61" s="116"/>
      <c r="C61" s="116"/>
      <c r="D61" s="116"/>
      <c r="E61" s="116"/>
      <c r="F61" s="250"/>
      <c r="G61" s="250"/>
      <c r="H61" s="250"/>
      <c r="I61" s="59"/>
      <c r="J61" s="86">
        <f t="shared" si="1"/>
        <v>0</v>
      </c>
      <c r="K61" s="250"/>
      <c r="L61" s="250"/>
      <c r="M61" s="250"/>
      <c r="N61" s="250"/>
      <c r="O61" s="250"/>
      <c r="P61" s="250"/>
      <c r="Q61" s="250"/>
      <c r="R61" s="250"/>
    </row>
    <row r="62" spans="1:18">
      <c r="B62" s="116"/>
      <c r="C62" s="116"/>
      <c r="D62" s="116"/>
      <c r="E62" s="116"/>
      <c r="F62" s="250"/>
      <c r="G62" s="250"/>
      <c r="H62" s="250"/>
      <c r="I62" s="59"/>
      <c r="J62" s="59"/>
      <c r="K62" s="250"/>
      <c r="L62" s="250"/>
      <c r="M62" s="250"/>
      <c r="N62" s="250"/>
      <c r="O62" s="250"/>
      <c r="P62" s="250"/>
      <c r="Q62" s="250"/>
      <c r="R62" s="250"/>
    </row>
    <row r="63" spans="1:18">
      <c r="B63" s="116"/>
      <c r="C63" s="116"/>
      <c r="D63" s="116"/>
      <c r="E63" s="116"/>
      <c r="F63" s="250"/>
      <c r="G63" s="250"/>
      <c r="H63" s="250"/>
      <c r="I63" s="59"/>
      <c r="J63" s="59"/>
      <c r="K63" s="250"/>
      <c r="L63" s="250"/>
      <c r="M63" s="250"/>
      <c r="N63" s="250"/>
      <c r="O63" s="250"/>
      <c r="P63" s="250"/>
      <c r="Q63" s="250"/>
      <c r="R63" s="250"/>
    </row>
    <row r="64" spans="1:18">
      <c r="B64" s="116"/>
      <c r="C64" s="116"/>
      <c r="D64" s="116"/>
      <c r="E64" s="116"/>
      <c r="F64" s="250"/>
      <c r="G64" s="250"/>
      <c r="H64" s="250"/>
      <c r="I64" s="59"/>
      <c r="J64" s="59"/>
      <c r="K64" s="250"/>
      <c r="L64" s="250"/>
      <c r="M64" s="250"/>
      <c r="N64" s="250"/>
      <c r="O64" s="250"/>
      <c r="P64" s="250"/>
      <c r="Q64" s="250"/>
      <c r="R64" s="250"/>
    </row>
    <row r="65" spans="2:18">
      <c r="B65" s="116"/>
      <c r="C65" s="116"/>
      <c r="D65" s="116"/>
      <c r="E65" s="116"/>
      <c r="F65" s="250"/>
      <c r="G65" s="250"/>
      <c r="H65" s="250"/>
      <c r="I65" s="59"/>
      <c r="J65" s="59"/>
      <c r="K65" s="250"/>
      <c r="L65" s="250"/>
      <c r="M65" s="250"/>
      <c r="N65" s="250"/>
      <c r="O65" s="250"/>
      <c r="P65" s="250"/>
      <c r="Q65" s="250"/>
      <c r="R65" s="250"/>
    </row>
    <row r="66" spans="2:18">
      <c r="B66" s="116"/>
      <c r="C66" s="116"/>
      <c r="D66" s="116"/>
      <c r="E66" s="116"/>
      <c r="F66" s="250"/>
      <c r="G66" s="250"/>
      <c r="H66" s="250"/>
      <c r="I66" s="59"/>
      <c r="J66" s="59"/>
      <c r="K66" s="250"/>
      <c r="L66" s="250"/>
      <c r="M66" s="250"/>
      <c r="N66" s="250"/>
      <c r="O66" s="250"/>
      <c r="P66" s="250"/>
      <c r="Q66" s="250"/>
      <c r="R66" s="250"/>
    </row>
    <row r="67" spans="2:18">
      <c r="B67" s="116"/>
      <c r="C67" s="116"/>
      <c r="D67" s="116"/>
      <c r="E67" s="116"/>
      <c r="F67" s="250"/>
      <c r="G67" s="250"/>
      <c r="H67" s="250"/>
      <c r="I67" s="59"/>
      <c r="J67" s="59"/>
      <c r="K67" s="250"/>
      <c r="L67" s="250"/>
      <c r="M67" s="250"/>
      <c r="N67" s="250"/>
      <c r="O67" s="250"/>
      <c r="P67" s="250"/>
      <c r="Q67" s="250"/>
      <c r="R67" s="250"/>
    </row>
    <row r="68" spans="2:18">
      <c r="B68" s="116"/>
      <c r="C68" s="116"/>
      <c r="D68" s="116"/>
      <c r="E68" s="116"/>
      <c r="F68" s="250"/>
      <c r="G68" s="250"/>
      <c r="H68" s="250"/>
      <c r="I68" s="59"/>
      <c r="J68" s="59"/>
      <c r="K68" s="250"/>
      <c r="L68" s="250"/>
      <c r="M68" s="250"/>
      <c r="N68" s="250"/>
      <c r="O68" s="250"/>
      <c r="P68" s="250"/>
      <c r="Q68" s="250"/>
      <c r="R68" s="250"/>
    </row>
    <row r="69" spans="2:18">
      <c r="B69" s="116"/>
      <c r="C69" s="116"/>
      <c r="D69" s="116"/>
      <c r="E69" s="116"/>
      <c r="F69" s="250"/>
      <c r="G69" s="250"/>
      <c r="H69" s="250"/>
      <c r="I69" s="59"/>
      <c r="J69" s="59"/>
      <c r="K69" s="250"/>
      <c r="L69" s="250"/>
      <c r="M69" s="250"/>
      <c r="N69" s="250"/>
      <c r="O69" s="250"/>
      <c r="P69" s="250"/>
      <c r="Q69" s="250"/>
      <c r="R69" s="250"/>
    </row>
    <row r="70" spans="2:18">
      <c r="B70" s="116"/>
      <c r="C70" s="116"/>
      <c r="D70" s="116"/>
      <c r="E70" s="116"/>
      <c r="F70" s="250"/>
      <c r="G70" s="250"/>
      <c r="H70" s="250"/>
      <c r="I70" s="59"/>
      <c r="J70" s="59"/>
      <c r="K70" s="250"/>
      <c r="L70" s="250"/>
      <c r="M70" s="250"/>
      <c r="N70" s="250"/>
      <c r="O70" s="250"/>
      <c r="P70" s="250"/>
      <c r="Q70" s="250"/>
      <c r="R70" s="250"/>
    </row>
    <row r="71" spans="2:18">
      <c r="B71" s="116"/>
      <c r="C71" s="116"/>
      <c r="D71" s="116"/>
      <c r="E71" s="116"/>
      <c r="F71" s="250"/>
      <c r="G71" s="250"/>
      <c r="H71" s="250"/>
      <c r="I71" s="59"/>
      <c r="J71" s="59"/>
      <c r="K71" s="250"/>
      <c r="L71" s="250"/>
      <c r="M71" s="250"/>
      <c r="N71" s="250"/>
      <c r="O71" s="250"/>
      <c r="P71" s="250"/>
      <c r="Q71" s="250"/>
      <c r="R71" s="250"/>
    </row>
    <row r="72" spans="2:18">
      <c r="B72" s="116"/>
      <c r="C72" s="116"/>
      <c r="D72" s="116"/>
      <c r="E72" s="116"/>
      <c r="F72" s="250"/>
      <c r="G72" s="250"/>
      <c r="H72" s="250"/>
      <c r="I72" s="59"/>
      <c r="J72" s="59"/>
      <c r="K72" s="250"/>
      <c r="L72" s="250"/>
      <c r="M72" s="250"/>
      <c r="N72" s="250"/>
      <c r="O72" s="250"/>
      <c r="P72" s="250"/>
      <c r="Q72" s="250"/>
      <c r="R72" s="250"/>
    </row>
    <row r="73" spans="2:18">
      <c r="B73" s="116"/>
      <c r="C73" s="116"/>
      <c r="D73" s="116"/>
      <c r="E73" s="116"/>
      <c r="F73" s="250"/>
      <c r="G73" s="250"/>
      <c r="H73" s="250"/>
      <c r="I73" s="59"/>
      <c r="J73" s="59"/>
      <c r="K73" s="250"/>
      <c r="L73" s="250"/>
      <c r="M73" s="250"/>
      <c r="N73" s="250"/>
      <c r="O73" s="250"/>
      <c r="P73" s="250"/>
      <c r="Q73" s="250"/>
      <c r="R73" s="250"/>
    </row>
    <row r="74" spans="2:18">
      <c r="B74" s="116"/>
      <c r="C74" s="116"/>
      <c r="D74" s="116"/>
      <c r="E74" s="116"/>
      <c r="F74" s="250"/>
      <c r="G74" s="250"/>
      <c r="H74" s="250"/>
      <c r="I74" s="59"/>
      <c r="J74" s="59"/>
      <c r="K74" s="250"/>
      <c r="L74" s="250"/>
      <c r="M74" s="250"/>
      <c r="N74" s="250"/>
      <c r="O74" s="250"/>
      <c r="P74" s="250"/>
      <c r="Q74" s="250"/>
      <c r="R74" s="250"/>
    </row>
    <row r="75" spans="2:18">
      <c r="B75" s="116"/>
      <c r="C75" s="116"/>
      <c r="D75" s="116"/>
      <c r="E75" s="116"/>
      <c r="F75" s="250"/>
      <c r="G75" s="250"/>
      <c r="H75" s="250"/>
      <c r="I75" s="59"/>
      <c r="J75" s="59"/>
      <c r="K75" s="250"/>
      <c r="L75" s="250"/>
      <c r="M75" s="250"/>
      <c r="N75" s="250"/>
      <c r="O75" s="250"/>
      <c r="P75" s="250"/>
      <c r="Q75" s="250"/>
      <c r="R75" s="250"/>
    </row>
    <row r="76" spans="2:18">
      <c r="B76" s="116"/>
      <c r="C76" s="116"/>
      <c r="D76" s="116"/>
      <c r="E76" s="116"/>
      <c r="F76" s="250"/>
      <c r="G76" s="250"/>
      <c r="H76" s="250"/>
      <c r="I76" s="59"/>
      <c r="J76" s="59"/>
      <c r="K76" s="250"/>
      <c r="L76" s="250"/>
      <c r="M76" s="250"/>
      <c r="N76" s="250"/>
      <c r="O76" s="250"/>
      <c r="P76" s="250"/>
      <c r="Q76" s="250"/>
      <c r="R76" s="250"/>
    </row>
    <row r="77" spans="2:18">
      <c r="B77" s="116"/>
      <c r="C77" s="116"/>
      <c r="D77" s="116"/>
      <c r="E77" s="116"/>
      <c r="F77" s="250"/>
      <c r="G77" s="250"/>
      <c r="H77" s="250"/>
      <c r="I77" s="59"/>
      <c r="J77" s="59"/>
      <c r="K77" s="250"/>
      <c r="L77" s="250"/>
      <c r="M77" s="250"/>
      <c r="N77" s="250"/>
      <c r="O77" s="250"/>
      <c r="P77" s="250"/>
      <c r="Q77" s="250"/>
      <c r="R77" s="250"/>
    </row>
    <row r="78" spans="2:18">
      <c r="B78" s="116"/>
      <c r="C78" s="116"/>
      <c r="D78" s="116"/>
      <c r="E78" s="116"/>
      <c r="F78" s="250"/>
      <c r="G78" s="250"/>
      <c r="H78" s="250"/>
      <c r="I78" s="59"/>
      <c r="J78" s="59"/>
      <c r="K78" s="250"/>
      <c r="L78" s="250"/>
      <c r="M78" s="250"/>
      <c r="N78" s="250"/>
      <c r="O78" s="250"/>
      <c r="P78" s="250"/>
      <c r="Q78" s="250"/>
      <c r="R78" s="250"/>
    </row>
    <row r="79" spans="2:18">
      <c r="B79" s="116"/>
      <c r="C79" s="116"/>
      <c r="D79" s="116"/>
      <c r="E79" s="116"/>
      <c r="F79" s="250"/>
      <c r="G79" s="250"/>
      <c r="H79" s="250"/>
      <c r="I79" s="59"/>
      <c r="J79" s="59"/>
      <c r="K79" s="250"/>
      <c r="L79" s="250"/>
      <c r="M79" s="250"/>
      <c r="N79" s="250"/>
      <c r="O79" s="250"/>
      <c r="P79" s="250"/>
      <c r="Q79" s="250"/>
      <c r="R79" s="250"/>
    </row>
    <row r="80" spans="2:18">
      <c r="B80" s="116"/>
      <c r="C80" s="116"/>
      <c r="D80" s="116"/>
      <c r="E80" s="116"/>
      <c r="F80" s="250"/>
      <c r="G80" s="250"/>
      <c r="H80" s="250"/>
      <c r="I80" s="59"/>
      <c r="J80" s="59"/>
      <c r="K80" s="250"/>
      <c r="L80" s="250"/>
      <c r="M80" s="250"/>
      <c r="N80" s="250"/>
      <c r="O80" s="250"/>
      <c r="P80" s="250"/>
      <c r="Q80" s="250"/>
      <c r="R80" s="250"/>
    </row>
    <row r="81" spans="2:18">
      <c r="B81" s="116"/>
      <c r="C81" s="116"/>
      <c r="D81" s="116"/>
      <c r="E81" s="116"/>
      <c r="F81" s="250"/>
      <c r="G81" s="250"/>
      <c r="H81" s="250"/>
      <c r="I81" s="59"/>
      <c r="J81" s="59"/>
      <c r="K81" s="250"/>
      <c r="L81" s="250"/>
      <c r="M81" s="250"/>
      <c r="N81" s="250"/>
      <c r="O81" s="250"/>
      <c r="P81" s="250"/>
      <c r="Q81" s="250"/>
      <c r="R81" s="250"/>
    </row>
    <row r="82" spans="2:18">
      <c r="B82" s="116"/>
      <c r="C82" s="116"/>
      <c r="D82" s="116"/>
      <c r="E82" s="116"/>
      <c r="F82" s="250"/>
      <c r="G82" s="250"/>
      <c r="H82" s="250"/>
      <c r="I82" s="59"/>
      <c r="J82" s="59"/>
      <c r="K82" s="250"/>
      <c r="L82" s="250"/>
      <c r="M82" s="250"/>
      <c r="N82" s="250"/>
      <c r="O82" s="250"/>
      <c r="P82" s="250"/>
      <c r="Q82" s="250"/>
      <c r="R82" s="250"/>
    </row>
    <row r="83" spans="2:18">
      <c r="B83" s="116"/>
      <c r="C83" s="116"/>
      <c r="D83" s="116"/>
      <c r="E83" s="116"/>
      <c r="F83" s="250"/>
      <c r="G83" s="250"/>
      <c r="H83" s="250"/>
      <c r="I83" s="59"/>
      <c r="J83" s="59"/>
      <c r="K83" s="250"/>
      <c r="L83" s="250"/>
      <c r="M83" s="250"/>
      <c r="N83" s="250"/>
      <c r="O83" s="250"/>
      <c r="P83" s="250"/>
      <c r="Q83" s="250"/>
      <c r="R83" s="250"/>
    </row>
    <row r="84" spans="2:18">
      <c r="B84" s="116"/>
      <c r="C84" s="116"/>
      <c r="D84" s="116"/>
      <c r="E84" s="116"/>
      <c r="F84" s="250"/>
      <c r="G84" s="250"/>
      <c r="H84" s="250"/>
      <c r="I84" s="59"/>
      <c r="J84" s="59"/>
      <c r="K84" s="250"/>
      <c r="L84" s="250"/>
      <c r="M84" s="250"/>
      <c r="N84" s="250"/>
      <c r="O84" s="250"/>
      <c r="P84" s="250"/>
      <c r="Q84" s="250"/>
      <c r="R84" s="250"/>
    </row>
    <row r="85" spans="2:18">
      <c r="B85" s="116"/>
      <c r="C85" s="116"/>
      <c r="D85" s="116"/>
      <c r="E85" s="116"/>
      <c r="F85" s="250"/>
      <c r="G85" s="250"/>
      <c r="H85" s="250"/>
      <c r="I85" s="59"/>
      <c r="J85" s="59"/>
      <c r="K85" s="250"/>
      <c r="L85" s="250"/>
      <c r="M85" s="250"/>
      <c r="N85" s="250"/>
      <c r="O85" s="250"/>
      <c r="P85" s="250"/>
      <c r="Q85" s="250"/>
      <c r="R85" s="250"/>
    </row>
    <row r="86" spans="2:18">
      <c r="B86" s="116"/>
      <c r="C86" s="116"/>
      <c r="D86" s="116"/>
      <c r="E86" s="116"/>
      <c r="F86" s="250"/>
      <c r="G86" s="250"/>
      <c r="H86" s="250"/>
      <c r="I86" s="59"/>
      <c r="J86" s="59"/>
      <c r="K86" s="250"/>
      <c r="L86" s="250"/>
      <c r="M86" s="250"/>
      <c r="N86" s="250"/>
      <c r="O86" s="250"/>
      <c r="P86" s="250"/>
      <c r="Q86" s="250"/>
      <c r="R86" s="250"/>
    </row>
    <row r="87" spans="2:18">
      <c r="B87" s="116"/>
      <c r="C87" s="116"/>
      <c r="D87" s="116"/>
      <c r="E87" s="116"/>
      <c r="F87" s="250"/>
      <c r="G87" s="250"/>
      <c r="H87" s="250"/>
      <c r="I87" s="59"/>
      <c r="J87" s="59"/>
      <c r="K87" s="250"/>
      <c r="L87" s="250"/>
      <c r="M87" s="250"/>
      <c r="N87" s="250"/>
      <c r="O87" s="250"/>
      <c r="P87" s="250"/>
      <c r="Q87" s="250"/>
      <c r="R87" s="250"/>
    </row>
    <row r="88" spans="2:18">
      <c r="B88" s="116"/>
      <c r="C88" s="116"/>
      <c r="D88" s="116"/>
      <c r="E88" s="116"/>
      <c r="F88" s="250"/>
      <c r="G88" s="250"/>
      <c r="H88" s="250"/>
      <c r="I88" s="59"/>
      <c r="J88" s="59"/>
      <c r="K88" s="250"/>
      <c r="L88" s="250"/>
      <c r="M88" s="250"/>
      <c r="N88" s="250"/>
      <c r="O88" s="250"/>
      <c r="P88" s="250"/>
      <c r="Q88" s="250"/>
      <c r="R88" s="250"/>
    </row>
    <row r="89" spans="2:18">
      <c r="B89" s="116"/>
      <c r="C89" s="116"/>
      <c r="D89" s="116"/>
      <c r="E89" s="116"/>
      <c r="F89" s="250"/>
      <c r="G89" s="250"/>
      <c r="H89" s="250"/>
      <c r="I89" s="59"/>
      <c r="J89" s="59"/>
      <c r="K89" s="250"/>
      <c r="L89" s="250"/>
      <c r="M89" s="250"/>
      <c r="N89" s="250"/>
      <c r="O89" s="250"/>
      <c r="P89" s="250"/>
      <c r="Q89" s="250"/>
      <c r="R89" s="250"/>
    </row>
    <row r="90" spans="2:18">
      <c r="B90" s="116"/>
      <c r="C90" s="116"/>
      <c r="D90" s="116"/>
      <c r="E90" s="116"/>
      <c r="F90" s="250"/>
      <c r="G90" s="250"/>
      <c r="H90" s="250"/>
      <c r="I90" s="59"/>
      <c r="J90" s="59"/>
      <c r="K90" s="250"/>
      <c r="L90" s="250"/>
      <c r="M90" s="250"/>
      <c r="N90" s="250"/>
      <c r="O90" s="250"/>
      <c r="P90" s="250"/>
      <c r="Q90" s="250"/>
      <c r="R90" s="250"/>
    </row>
    <row r="91" spans="2:18">
      <c r="B91" s="116"/>
      <c r="C91" s="116"/>
      <c r="D91" s="116"/>
      <c r="E91" s="116"/>
      <c r="F91" s="250"/>
      <c r="G91" s="250"/>
      <c r="H91" s="250"/>
      <c r="I91" s="59"/>
      <c r="J91" s="59"/>
      <c r="K91" s="250"/>
      <c r="L91" s="250"/>
      <c r="M91" s="250"/>
      <c r="N91" s="250"/>
      <c r="O91" s="250"/>
      <c r="P91" s="250"/>
      <c r="Q91" s="250"/>
      <c r="R91" s="250"/>
    </row>
    <row r="92" spans="2:18">
      <c r="B92" s="116"/>
      <c r="C92" s="116"/>
      <c r="D92" s="116"/>
      <c r="E92" s="116"/>
      <c r="F92" s="250"/>
      <c r="G92" s="250"/>
      <c r="H92" s="250"/>
      <c r="I92" s="59"/>
      <c r="J92" s="59"/>
      <c r="K92" s="250"/>
      <c r="L92" s="250"/>
      <c r="M92" s="250"/>
      <c r="N92" s="250"/>
      <c r="O92" s="250"/>
      <c r="P92" s="250"/>
      <c r="Q92" s="250"/>
      <c r="R92" s="250"/>
    </row>
    <row r="93" spans="2:18">
      <c r="B93" s="116"/>
      <c r="C93" s="116"/>
      <c r="D93" s="116"/>
      <c r="E93" s="116"/>
      <c r="F93" s="250"/>
      <c r="G93" s="250"/>
      <c r="H93" s="250"/>
      <c r="I93" s="59"/>
      <c r="J93" s="59"/>
      <c r="K93" s="250"/>
      <c r="L93" s="250"/>
      <c r="M93" s="250"/>
      <c r="N93" s="250"/>
      <c r="O93" s="250"/>
      <c r="P93" s="250"/>
      <c r="Q93" s="250"/>
      <c r="R93" s="250"/>
    </row>
    <row r="94" spans="2:18">
      <c r="B94" s="116"/>
      <c r="C94" s="116"/>
      <c r="D94" s="116"/>
      <c r="E94" s="116"/>
      <c r="F94" s="250"/>
      <c r="G94" s="250"/>
      <c r="H94" s="250"/>
      <c r="I94" s="59"/>
      <c r="J94" s="59"/>
      <c r="K94" s="250"/>
      <c r="L94" s="250"/>
      <c r="M94" s="250"/>
      <c r="N94" s="250"/>
      <c r="O94" s="250"/>
      <c r="P94" s="250"/>
      <c r="Q94" s="250"/>
      <c r="R94" s="250"/>
    </row>
    <row r="95" spans="2:18">
      <c r="B95" s="116"/>
      <c r="C95" s="116"/>
      <c r="D95" s="116"/>
      <c r="E95" s="116"/>
      <c r="F95" s="250"/>
      <c r="G95" s="250"/>
      <c r="H95" s="250"/>
      <c r="I95" s="59"/>
      <c r="J95" s="59"/>
      <c r="K95" s="250"/>
      <c r="L95" s="250"/>
      <c r="M95" s="250"/>
      <c r="N95" s="250"/>
      <c r="O95" s="250"/>
      <c r="P95" s="250"/>
      <c r="Q95" s="250"/>
      <c r="R95" s="250"/>
    </row>
    <row r="96" spans="2:18">
      <c r="B96" s="116"/>
      <c r="C96" s="116"/>
      <c r="D96" s="116"/>
      <c r="E96" s="116"/>
      <c r="F96" s="250"/>
      <c r="G96" s="250"/>
      <c r="H96" s="250"/>
      <c r="I96" s="59"/>
      <c r="J96" s="59"/>
      <c r="K96" s="250"/>
      <c r="L96" s="250"/>
      <c r="M96" s="250"/>
      <c r="N96" s="250"/>
      <c r="O96" s="250"/>
      <c r="P96" s="250"/>
      <c r="Q96" s="250"/>
      <c r="R96" s="250"/>
    </row>
    <row r="97" spans="2:18">
      <c r="B97" s="116"/>
      <c r="C97" s="116"/>
      <c r="D97" s="116"/>
      <c r="E97" s="116"/>
      <c r="F97" s="250"/>
      <c r="G97" s="250"/>
      <c r="H97" s="250"/>
      <c r="I97" s="59"/>
      <c r="J97" s="59"/>
      <c r="K97" s="250"/>
      <c r="L97" s="250"/>
      <c r="M97" s="250"/>
      <c r="N97" s="250"/>
      <c r="O97" s="250"/>
      <c r="P97" s="250"/>
      <c r="Q97" s="250"/>
      <c r="R97" s="250"/>
    </row>
    <row r="98" spans="2:18">
      <c r="B98" s="116"/>
      <c r="C98" s="116"/>
      <c r="D98" s="116"/>
      <c r="E98" s="116"/>
      <c r="F98" s="250"/>
      <c r="G98" s="250"/>
      <c r="H98" s="250"/>
      <c r="I98" s="59"/>
      <c r="J98" s="59"/>
      <c r="K98" s="250"/>
      <c r="L98" s="250"/>
      <c r="M98" s="250"/>
      <c r="N98" s="250"/>
      <c r="O98" s="250"/>
      <c r="P98" s="250"/>
      <c r="Q98" s="250"/>
      <c r="R98" s="250"/>
    </row>
    <row r="99" spans="2:18">
      <c r="B99" s="116"/>
      <c r="C99" s="116"/>
      <c r="D99" s="116"/>
      <c r="E99" s="116"/>
      <c r="F99" s="250"/>
      <c r="G99" s="250"/>
      <c r="H99" s="250"/>
      <c r="I99" s="59"/>
      <c r="J99" s="59"/>
      <c r="K99" s="250"/>
      <c r="L99" s="250"/>
      <c r="M99" s="250"/>
      <c r="N99" s="250"/>
      <c r="O99" s="250"/>
      <c r="P99" s="250"/>
      <c r="Q99" s="250"/>
      <c r="R99" s="250"/>
    </row>
    <row r="100" spans="2:18">
      <c r="B100" s="116"/>
      <c r="C100" s="116"/>
      <c r="D100" s="116"/>
      <c r="E100" s="116"/>
      <c r="F100" s="250"/>
      <c r="G100" s="250"/>
      <c r="H100" s="250"/>
      <c r="I100" s="59"/>
      <c r="J100" s="59"/>
      <c r="K100" s="250"/>
      <c r="L100" s="250"/>
      <c r="M100" s="250"/>
      <c r="N100" s="250"/>
      <c r="O100" s="250"/>
      <c r="P100" s="250"/>
      <c r="Q100" s="250"/>
      <c r="R100" s="250"/>
    </row>
    <row r="101" spans="2:18">
      <c r="B101" s="116"/>
      <c r="C101" s="116"/>
      <c r="D101" s="116"/>
      <c r="E101" s="116"/>
      <c r="F101" s="250"/>
      <c r="G101" s="250"/>
      <c r="H101" s="250"/>
      <c r="I101" s="59"/>
      <c r="J101" s="59"/>
      <c r="K101" s="250"/>
      <c r="L101" s="250"/>
      <c r="M101" s="250"/>
      <c r="N101" s="250"/>
      <c r="O101" s="250"/>
      <c r="P101" s="250"/>
      <c r="Q101" s="250"/>
      <c r="R101" s="250"/>
    </row>
    <row r="102" spans="2:18">
      <c r="B102" s="116"/>
      <c r="C102" s="116"/>
      <c r="D102" s="116"/>
      <c r="E102" s="116"/>
      <c r="F102" s="250"/>
      <c r="G102" s="250"/>
      <c r="H102" s="250"/>
      <c r="I102" s="59"/>
      <c r="J102" s="59"/>
      <c r="K102" s="250"/>
      <c r="L102" s="250"/>
      <c r="M102" s="250"/>
      <c r="N102" s="250"/>
      <c r="O102" s="250"/>
      <c r="P102" s="250"/>
      <c r="Q102" s="250"/>
      <c r="R102" s="250"/>
    </row>
    <row r="103" spans="2:18">
      <c r="B103" s="116"/>
      <c r="C103" s="116"/>
      <c r="D103" s="116"/>
      <c r="E103" s="116"/>
      <c r="F103" s="250"/>
      <c r="G103" s="250"/>
      <c r="H103" s="250"/>
      <c r="I103" s="59"/>
      <c r="J103" s="59"/>
      <c r="K103" s="250"/>
      <c r="L103" s="250"/>
      <c r="M103" s="250"/>
      <c r="N103" s="250"/>
      <c r="O103" s="250"/>
      <c r="P103" s="250"/>
      <c r="Q103" s="250"/>
      <c r="R103" s="250"/>
    </row>
    <row r="104" spans="2:18">
      <c r="B104" s="116"/>
      <c r="C104" s="116"/>
      <c r="D104" s="116"/>
      <c r="E104" s="116"/>
      <c r="F104" s="250"/>
      <c r="G104" s="250"/>
      <c r="H104" s="250"/>
      <c r="I104" s="59"/>
      <c r="J104" s="59"/>
      <c r="K104" s="250"/>
      <c r="L104" s="250"/>
      <c r="M104" s="250"/>
      <c r="N104" s="250"/>
      <c r="O104" s="250"/>
      <c r="P104" s="250"/>
      <c r="Q104" s="250"/>
      <c r="R104" s="250"/>
    </row>
    <row r="105" spans="2:18">
      <c r="B105" s="116"/>
      <c r="C105" s="116"/>
      <c r="D105" s="116"/>
      <c r="E105" s="116"/>
      <c r="F105" s="250"/>
      <c r="G105" s="250"/>
      <c r="H105" s="250"/>
      <c r="I105" s="59"/>
      <c r="J105" s="59"/>
      <c r="K105" s="250"/>
      <c r="L105" s="250"/>
      <c r="M105" s="250"/>
      <c r="N105" s="250"/>
      <c r="O105" s="250"/>
      <c r="P105" s="250"/>
      <c r="Q105" s="250"/>
      <c r="R105" s="250"/>
    </row>
    <row r="106" spans="2:18">
      <c r="B106" s="116"/>
      <c r="C106" s="116"/>
      <c r="D106" s="116"/>
      <c r="E106" s="116"/>
      <c r="F106" s="250"/>
      <c r="G106" s="250"/>
      <c r="H106" s="250"/>
      <c r="I106" s="59"/>
      <c r="J106" s="59"/>
      <c r="K106" s="250"/>
      <c r="L106" s="250"/>
      <c r="M106" s="250"/>
      <c r="N106" s="250"/>
      <c r="O106" s="250"/>
      <c r="P106" s="250"/>
      <c r="Q106" s="250"/>
      <c r="R106" s="250"/>
    </row>
    <row r="107" spans="2:18">
      <c r="B107" s="116"/>
      <c r="C107" s="116"/>
      <c r="D107" s="116"/>
      <c r="E107" s="116"/>
      <c r="F107" s="250"/>
      <c r="G107" s="250"/>
      <c r="H107" s="250"/>
      <c r="I107" s="59"/>
      <c r="J107" s="59"/>
      <c r="K107" s="250"/>
      <c r="L107" s="250"/>
      <c r="M107" s="250"/>
      <c r="N107" s="250"/>
      <c r="O107" s="250"/>
      <c r="P107" s="250"/>
      <c r="Q107" s="250"/>
      <c r="R107" s="250"/>
    </row>
    <row r="108" spans="2:18">
      <c r="B108" s="116"/>
      <c r="C108" s="116"/>
      <c r="D108" s="116"/>
      <c r="E108" s="116"/>
      <c r="F108" s="250"/>
      <c r="G108" s="250"/>
      <c r="H108" s="250"/>
      <c r="I108" s="59"/>
      <c r="J108" s="59"/>
      <c r="K108" s="250"/>
      <c r="L108" s="250"/>
      <c r="M108" s="250"/>
      <c r="N108" s="250"/>
      <c r="O108" s="250"/>
      <c r="P108" s="250"/>
      <c r="Q108" s="250"/>
      <c r="R108" s="250"/>
    </row>
    <row r="109" spans="2:18">
      <c r="B109" s="116"/>
      <c r="C109" s="116"/>
      <c r="D109" s="116"/>
      <c r="E109" s="116"/>
      <c r="F109" s="250"/>
      <c r="G109" s="250"/>
      <c r="H109" s="250"/>
      <c r="I109" s="59"/>
      <c r="J109" s="59"/>
      <c r="K109" s="250"/>
      <c r="L109" s="250"/>
      <c r="M109" s="250"/>
      <c r="N109" s="250"/>
      <c r="O109" s="250"/>
      <c r="P109" s="250"/>
      <c r="Q109" s="250"/>
      <c r="R109" s="250"/>
    </row>
    <row r="110" spans="2:18">
      <c r="B110" s="116"/>
      <c r="C110" s="116"/>
      <c r="D110" s="116"/>
      <c r="E110" s="116"/>
      <c r="F110" s="250"/>
      <c r="G110" s="250"/>
      <c r="H110" s="250"/>
      <c r="I110" s="59"/>
      <c r="J110" s="59"/>
      <c r="K110" s="250"/>
      <c r="L110" s="250"/>
      <c r="M110" s="250"/>
      <c r="N110" s="250"/>
      <c r="O110" s="250"/>
      <c r="P110" s="250"/>
      <c r="Q110" s="250"/>
      <c r="R110" s="250"/>
    </row>
    <row r="111" spans="2:18">
      <c r="B111" s="116"/>
      <c r="C111" s="116"/>
      <c r="D111" s="116"/>
      <c r="E111" s="116"/>
      <c r="F111" s="250"/>
      <c r="G111" s="250"/>
      <c r="H111" s="250"/>
      <c r="I111" s="59"/>
      <c r="J111" s="59"/>
      <c r="K111" s="250"/>
      <c r="L111" s="250"/>
      <c r="M111" s="250"/>
      <c r="N111" s="250"/>
      <c r="O111" s="250"/>
      <c r="P111" s="250"/>
      <c r="Q111" s="250"/>
      <c r="R111" s="250"/>
    </row>
    <row r="112" spans="2:18">
      <c r="B112" s="116"/>
      <c r="C112" s="116"/>
      <c r="D112" s="116"/>
      <c r="E112" s="116"/>
      <c r="F112" s="250"/>
      <c r="G112" s="250"/>
      <c r="H112" s="250"/>
      <c r="I112" s="59"/>
      <c r="J112" s="59"/>
      <c r="K112" s="250"/>
      <c r="L112" s="250"/>
      <c r="M112" s="250"/>
      <c r="N112" s="250"/>
      <c r="O112" s="250"/>
      <c r="P112" s="250"/>
      <c r="Q112" s="250"/>
      <c r="R112" s="250"/>
    </row>
    <row r="113" spans="2:18">
      <c r="B113" s="116"/>
      <c r="C113" s="116"/>
      <c r="D113" s="116"/>
      <c r="E113" s="116"/>
      <c r="F113" s="250"/>
      <c r="G113" s="250"/>
      <c r="H113" s="250"/>
      <c r="I113" s="59"/>
      <c r="J113" s="59"/>
      <c r="K113" s="250"/>
      <c r="L113" s="250"/>
      <c r="M113" s="250"/>
      <c r="N113" s="250"/>
      <c r="O113" s="250"/>
      <c r="P113" s="250"/>
      <c r="Q113" s="250"/>
      <c r="R113" s="250"/>
    </row>
    <row r="114" spans="2:18">
      <c r="B114" s="116"/>
      <c r="C114" s="116"/>
      <c r="D114" s="116"/>
      <c r="E114" s="116"/>
      <c r="F114" s="250"/>
      <c r="G114" s="250"/>
      <c r="H114" s="250"/>
      <c r="I114" s="59"/>
      <c r="J114" s="59"/>
      <c r="K114" s="250"/>
      <c r="L114" s="250"/>
      <c r="M114" s="250"/>
      <c r="N114" s="250"/>
      <c r="O114" s="250"/>
      <c r="P114" s="250"/>
      <c r="Q114" s="250"/>
      <c r="R114" s="250"/>
    </row>
    <row r="115" spans="2:18">
      <c r="B115" s="116"/>
      <c r="C115" s="116"/>
      <c r="D115" s="116"/>
      <c r="E115" s="116"/>
      <c r="F115" s="250"/>
      <c r="G115" s="250"/>
      <c r="H115" s="250"/>
      <c r="I115" s="59"/>
      <c r="J115" s="59"/>
      <c r="K115" s="250"/>
      <c r="L115" s="250"/>
      <c r="M115" s="250"/>
      <c r="N115" s="250"/>
      <c r="O115" s="250"/>
      <c r="P115" s="250"/>
      <c r="Q115" s="250"/>
      <c r="R115" s="250"/>
    </row>
    <row r="116" spans="2:18">
      <c r="B116" s="116"/>
      <c r="C116" s="116"/>
      <c r="D116" s="116"/>
      <c r="E116" s="116"/>
      <c r="F116" s="250"/>
      <c r="G116" s="250"/>
      <c r="H116" s="250"/>
      <c r="I116" s="59"/>
      <c r="J116" s="59"/>
      <c r="K116" s="250"/>
      <c r="L116" s="250"/>
      <c r="M116" s="250"/>
      <c r="N116" s="250"/>
      <c r="O116" s="250"/>
      <c r="P116" s="250"/>
      <c r="Q116" s="250"/>
      <c r="R116" s="250"/>
    </row>
    <row r="117" spans="2:18">
      <c r="B117" s="116"/>
      <c r="C117" s="116"/>
      <c r="D117" s="116"/>
      <c r="E117" s="116"/>
      <c r="F117" s="250"/>
      <c r="G117" s="250"/>
      <c r="H117" s="250"/>
      <c r="I117" s="59"/>
      <c r="J117" s="59"/>
      <c r="K117" s="250"/>
      <c r="L117" s="250"/>
      <c r="M117" s="250"/>
      <c r="N117" s="250"/>
      <c r="O117" s="250"/>
      <c r="P117" s="250"/>
      <c r="Q117" s="250"/>
      <c r="R117" s="250"/>
    </row>
    <row r="118" spans="2:18">
      <c r="B118" s="116"/>
      <c r="C118" s="116"/>
      <c r="D118" s="116"/>
      <c r="E118" s="116"/>
      <c r="F118" s="250"/>
      <c r="G118" s="250"/>
      <c r="H118" s="250"/>
      <c r="I118" s="59"/>
      <c r="J118" s="59"/>
      <c r="K118" s="250"/>
      <c r="L118" s="250"/>
      <c r="M118" s="250"/>
      <c r="N118" s="250"/>
      <c r="O118" s="250"/>
      <c r="P118" s="250"/>
      <c r="Q118" s="250"/>
      <c r="R118" s="250"/>
    </row>
    <row r="119" spans="2:18">
      <c r="B119" s="116"/>
      <c r="C119" s="116"/>
      <c r="D119" s="116"/>
      <c r="E119" s="116"/>
      <c r="F119" s="250"/>
      <c r="G119" s="250"/>
      <c r="H119" s="250"/>
      <c r="I119" s="59"/>
      <c r="J119" s="59"/>
      <c r="K119" s="250"/>
      <c r="L119" s="250"/>
      <c r="M119" s="250"/>
      <c r="N119" s="250"/>
      <c r="O119" s="250"/>
      <c r="P119" s="250"/>
      <c r="Q119" s="250"/>
      <c r="R119" s="250"/>
    </row>
    <row r="120" spans="2:18">
      <c r="B120" s="116"/>
      <c r="C120" s="116"/>
      <c r="D120" s="116"/>
      <c r="E120" s="116"/>
      <c r="F120" s="250"/>
      <c r="G120" s="250"/>
      <c r="H120" s="250"/>
      <c r="I120" s="59"/>
      <c r="J120" s="59"/>
      <c r="K120" s="250"/>
      <c r="L120" s="250"/>
      <c r="M120" s="250"/>
      <c r="N120" s="250"/>
      <c r="O120" s="250"/>
      <c r="P120" s="250"/>
      <c r="Q120" s="250"/>
      <c r="R120" s="250"/>
    </row>
    <row r="121" spans="2:18">
      <c r="B121" s="116"/>
      <c r="C121" s="116"/>
      <c r="D121" s="116"/>
      <c r="E121" s="116"/>
      <c r="F121" s="250"/>
      <c r="G121" s="250"/>
      <c r="H121" s="250"/>
      <c r="I121" s="59"/>
      <c r="J121" s="59"/>
      <c r="K121" s="250"/>
      <c r="L121" s="250"/>
      <c r="M121" s="250"/>
      <c r="N121" s="250"/>
      <c r="O121" s="250"/>
      <c r="P121" s="250"/>
      <c r="Q121" s="250"/>
      <c r="R121" s="250"/>
    </row>
    <row r="122" spans="2:18">
      <c r="B122" s="116"/>
      <c r="C122" s="116"/>
      <c r="D122" s="116"/>
      <c r="E122" s="116"/>
      <c r="F122" s="250"/>
      <c r="G122" s="250"/>
      <c r="H122" s="250"/>
      <c r="I122" s="59"/>
      <c r="J122" s="59"/>
      <c r="K122" s="250"/>
      <c r="L122" s="250"/>
      <c r="M122" s="250"/>
      <c r="N122" s="250"/>
      <c r="O122" s="250"/>
      <c r="P122" s="250"/>
      <c r="Q122" s="250"/>
      <c r="R122" s="250"/>
    </row>
    <row r="123" spans="2:18">
      <c r="B123" s="116"/>
      <c r="C123" s="116"/>
      <c r="D123" s="116"/>
      <c r="E123" s="116"/>
      <c r="F123" s="250"/>
      <c r="G123" s="250"/>
      <c r="H123" s="250"/>
      <c r="I123" s="59"/>
      <c r="J123" s="59"/>
      <c r="K123" s="250"/>
      <c r="L123" s="250"/>
      <c r="M123" s="250"/>
      <c r="N123" s="250"/>
      <c r="O123" s="250"/>
      <c r="P123" s="250"/>
      <c r="Q123" s="250"/>
      <c r="R123" s="250"/>
    </row>
    <row r="124" spans="2:18">
      <c r="B124" s="116"/>
      <c r="C124" s="116"/>
      <c r="D124" s="116"/>
      <c r="E124" s="116"/>
      <c r="F124" s="250"/>
      <c r="G124" s="250"/>
      <c r="H124" s="250"/>
      <c r="I124" s="59"/>
      <c r="J124" s="59"/>
      <c r="K124" s="250"/>
      <c r="L124" s="250"/>
      <c r="M124" s="250"/>
      <c r="N124" s="250"/>
      <c r="O124" s="250"/>
      <c r="P124" s="250"/>
      <c r="Q124" s="250"/>
      <c r="R124" s="250"/>
    </row>
    <row r="125" spans="2:18">
      <c r="B125" s="116"/>
      <c r="C125" s="116"/>
      <c r="D125" s="116"/>
      <c r="E125" s="116"/>
      <c r="F125" s="250"/>
      <c r="G125" s="250"/>
      <c r="H125" s="250"/>
      <c r="I125" s="59"/>
      <c r="J125" s="59"/>
      <c r="K125" s="250"/>
      <c r="L125" s="250"/>
      <c r="M125" s="250"/>
      <c r="N125" s="250"/>
      <c r="O125" s="250"/>
      <c r="P125" s="250"/>
      <c r="Q125" s="250"/>
      <c r="R125" s="250"/>
    </row>
    <row r="126" spans="2:18">
      <c r="B126" s="116"/>
      <c r="C126" s="116"/>
      <c r="D126" s="116"/>
      <c r="E126" s="116"/>
      <c r="F126" s="250"/>
      <c r="G126" s="250"/>
      <c r="H126" s="250"/>
      <c r="I126" s="59"/>
      <c r="J126" s="59"/>
      <c r="K126" s="250"/>
      <c r="L126" s="250"/>
      <c r="M126" s="250"/>
      <c r="N126" s="250"/>
      <c r="O126" s="250"/>
      <c r="P126" s="250"/>
      <c r="Q126" s="250"/>
      <c r="R126" s="250"/>
    </row>
    <row r="127" spans="2:18">
      <c r="B127" s="116"/>
      <c r="C127" s="116"/>
      <c r="D127" s="116"/>
      <c r="E127" s="116"/>
      <c r="F127" s="250"/>
      <c r="G127" s="250"/>
      <c r="H127" s="250"/>
      <c r="I127" s="59"/>
      <c r="J127" s="59"/>
      <c r="K127" s="250"/>
      <c r="L127" s="250"/>
      <c r="M127" s="250"/>
      <c r="N127" s="250"/>
      <c r="O127" s="250"/>
      <c r="P127" s="250"/>
      <c r="Q127" s="250"/>
      <c r="R127" s="250"/>
    </row>
    <row r="128" spans="2:18">
      <c r="B128" s="116"/>
      <c r="C128" s="116"/>
      <c r="D128" s="116"/>
      <c r="E128" s="116"/>
      <c r="F128" s="250"/>
      <c r="G128" s="250"/>
      <c r="H128" s="250"/>
      <c r="I128" s="59"/>
      <c r="J128" s="59"/>
      <c r="K128" s="250"/>
      <c r="L128" s="250"/>
      <c r="M128" s="250"/>
      <c r="N128" s="250"/>
      <c r="O128" s="250"/>
      <c r="P128" s="250"/>
      <c r="Q128" s="250"/>
      <c r="R128" s="250"/>
    </row>
    <row r="129" spans="2:18">
      <c r="B129" s="116"/>
      <c r="C129" s="116"/>
      <c r="D129" s="116"/>
      <c r="E129" s="116"/>
      <c r="F129" s="250"/>
      <c r="G129" s="250"/>
      <c r="H129" s="250"/>
      <c r="I129" s="59"/>
      <c r="J129" s="59"/>
      <c r="K129" s="250"/>
      <c r="L129" s="250"/>
      <c r="M129" s="250"/>
      <c r="N129" s="250"/>
      <c r="O129" s="250"/>
      <c r="P129" s="250"/>
      <c r="Q129" s="250"/>
      <c r="R129" s="250"/>
    </row>
    <row r="130" spans="2:18">
      <c r="B130" s="116"/>
      <c r="C130" s="116"/>
      <c r="D130" s="116"/>
      <c r="E130" s="116"/>
      <c r="F130" s="250"/>
      <c r="G130" s="250"/>
      <c r="H130" s="250"/>
      <c r="I130" s="59"/>
      <c r="J130" s="59"/>
      <c r="K130" s="250"/>
      <c r="L130" s="250"/>
      <c r="M130" s="250"/>
      <c r="N130" s="250"/>
      <c r="O130" s="250"/>
      <c r="P130" s="250"/>
      <c r="Q130" s="250"/>
      <c r="R130" s="250"/>
    </row>
    <row r="131" spans="2:18">
      <c r="B131" s="116"/>
      <c r="C131" s="116"/>
      <c r="D131" s="116"/>
      <c r="E131" s="116"/>
      <c r="F131" s="250"/>
      <c r="G131" s="250"/>
      <c r="H131" s="250"/>
      <c r="I131" s="59"/>
      <c r="J131" s="59"/>
      <c r="K131" s="250"/>
      <c r="L131" s="250"/>
      <c r="M131" s="250"/>
      <c r="N131" s="250"/>
      <c r="O131" s="250"/>
      <c r="P131" s="250"/>
      <c r="Q131" s="250"/>
      <c r="R131" s="250"/>
    </row>
    <row r="132" spans="2:18">
      <c r="B132" s="116"/>
      <c r="C132" s="116"/>
      <c r="D132" s="116"/>
      <c r="E132" s="116"/>
      <c r="F132" s="250"/>
      <c r="G132" s="250"/>
      <c r="H132" s="250"/>
      <c r="I132" s="59"/>
      <c r="J132" s="59"/>
      <c r="K132" s="250"/>
      <c r="L132" s="250"/>
      <c r="M132" s="250"/>
      <c r="N132" s="250"/>
      <c r="O132" s="250"/>
      <c r="P132" s="250"/>
      <c r="Q132" s="250"/>
      <c r="R132" s="250"/>
    </row>
    <row r="133" spans="2:18">
      <c r="B133" s="116"/>
      <c r="C133" s="116"/>
      <c r="D133" s="116"/>
      <c r="E133" s="116"/>
      <c r="F133" s="250"/>
      <c r="G133" s="250"/>
      <c r="H133" s="250"/>
      <c r="I133" s="59"/>
      <c r="J133" s="59"/>
      <c r="K133" s="250"/>
      <c r="L133" s="250"/>
      <c r="M133" s="250"/>
      <c r="N133" s="250"/>
      <c r="O133" s="250"/>
      <c r="P133" s="250"/>
      <c r="Q133" s="250"/>
      <c r="R133" s="250"/>
    </row>
    <row r="134" spans="2:18">
      <c r="B134" s="116"/>
      <c r="C134" s="116"/>
      <c r="D134" s="116"/>
      <c r="E134" s="116"/>
      <c r="F134" s="250"/>
      <c r="G134" s="250"/>
      <c r="H134" s="250"/>
      <c r="I134" s="59"/>
      <c r="J134" s="59"/>
      <c r="K134" s="250"/>
      <c r="L134" s="250"/>
      <c r="M134" s="250"/>
      <c r="N134" s="250"/>
      <c r="O134" s="250"/>
      <c r="P134" s="250"/>
      <c r="Q134" s="250"/>
      <c r="R134" s="250"/>
    </row>
    <row r="135" spans="2:18">
      <c r="B135" s="116"/>
      <c r="C135" s="116"/>
      <c r="D135" s="116"/>
      <c r="E135" s="116"/>
      <c r="F135" s="250"/>
      <c r="G135" s="250"/>
      <c r="H135" s="250"/>
      <c r="I135" s="59"/>
      <c r="J135" s="59"/>
      <c r="K135" s="250"/>
      <c r="L135" s="250"/>
      <c r="M135" s="250"/>
      <c r="N135" s="250"/>
      <c r="O135" s="250"/>
      <c r="P135" s="250"/>
      <c r="Q135" s="250"/>
      <c r="R135" s="250"/>
    </row>
    <row r="136" spans="2:18">
      <c r="B136" s="116"/>
      <c r="C136" s="116"/>
      <c r="D136" s="116"/>
      <c r="E136" s="116"/>
      <c r="F136" s="250"/>
      <c r="G136" s="250"/>
      <c r="H136" s="250"/>
      <c r="I136" s="59"/>
      <c r="J136" s="59"/>
      <c r="K136" s="250"/>
      <c r="L136" s="250"/>
      <c r="M136" s="250"/>
      <c r="N136" s="250"/>
      <c r="O136" s="250"/>
      <c r="P136" s="250"/>
      <c r="Q136" s="250"/>
      <c r="R136" s="250"/>
    </row>
    <row r="137" spans="2:18">
      <c r="B137" s="116"/>
      <c r="C137" s="116"/>
      <c r="D137" s="116"/>
      <c r="E137" s="116"/>
      <c r="F137" s="250"/>
      <c r="G137" s="250"/>
      <c r="H137" s="250"/>
      <c r="I137" s="59"/>
      <c r="J137" s="59"/>
      <c r="K137" s="250"/>
      <c r="L137" s="250"/>
      <c r="M137" s="250"/>
      <c r="N137" s="250"/>
      <c r="O137" s="250"/>
      <c r="P137" s="250"/>
      <c r="Q137" s="250"/>
      <c r="R137" s="250"/>
    </row>
    <row r="138" spans="2:18">
      <c r="B138" s="116"/>
      <c r="C138" s="116"/>
      <c r="D138" s="116"/>
      <c r="E138" s="116"/>
      <c r="F138" s="250"/>
      <c r="G138" s="250"/>
      <c r="H138" s="250"/>
      <c r="I138" s="59"/>
      <c r="J138" s="59"/>
      <c r="K138" s="250"/>
      <c r="L138" s="250"/>
      <c r="M138" s="250"/>
      <c r="N138" s="250"/>
      <c r="O138" s="250"/>
      <c r="P138" s="250"/>
      <c r="Q138" s="250"/>
      <c r="R138" s="250"/>
    </row>
    <row r="139" spans="2:18">
      <c r="B139" s="116"/>
      <c r="C139" s="116"/>
      <c r="D139" s="116"/>
      <c r="E139" s="116"/>
      <c r="F139" s="250"/>
      <c r="G139" s="250"/>
      <c r="H139" s="250"/>
      <c r="I139" s="59"/>
      <c r="J139" s="59"/>
      <c r="K139" s="250"/>
      <c r="L139" s="250"/>
      <c r="M139" s="250"/>
      <c r="N139" s="250"/>
      <c r="O139" s="250"/>
      <c r="P139" s="250"/>
      <c r="Q139" s="250"/>
      <c r="R139" s="250"/>
    </row>
    <row r="140" spans="2:18">
      <c r="B140" s="116"/>
      <c r="C140" s="116"/>
      <c r="D140" s="116"/>
      <c r="E140" s="116"/>
      <c r="F140" s="250"/>
      <c r="G140" s="250"/>
      <c r="H140" s="250"/>
      <c r="I140" s="59"/>
      <c r="J140" s="59"/>
      <c r="K140" s="250"/>
      <c r="L140" s="250"/>
      <c r="M140" s="250"/>
      <c r="N140" s="250"/>
      <c r="O140" s="250"/>
      <c r="P140" s="250"/>
      <c r="Q140" s="250"/>
      <c r="R140" s="250"/>
    </row>
    <row r="141" spans="2:18">
      <c r="B141" s="116"/>
      <c r="C141" s="116"/>
      <c r="D141" s="116"/>
      <c r="E141" s="116"/>
      <c r="F141" s="250"/>
      <c r="G141" s="250"/>
      <c r="H141" s="250"/>
      <c r="I141" s="59"/>
      <c r="J141" s="59"/>
      <c r="K141" s="250"/>
      <c r="L141" s="250"/>
      <c r="M141" s="250"/>
      <c r="N141" s="250"/>
      <c r="O141" s="250"/>
      <c r="P141" s="250"/>
      <c r="Q141" s="250"/>
      <c r="R141" s="250"/>
    </row>
    <row r="142" spans="2:18">
      <c r="B142" s="116"/>
      <c r="C142" s="116"/>
      <c r="D142" s="116"/>
      <c r="E142" s="116"/>
      <c r="F142" s="250"/>
      <c r="G142" s="250"/>
      <c r="H142" s="250"/>
      <c r="I142" s="59"/>
      <c r="J142" s="59"/>
      <c r="K142" s="250"/>
      <c r="L142" s="250"/>
      <c r="M142" s="250"/>
      <c r="N142" s="250"/>
      <c r="O142" s="250"/>
      <c r="P142" s="250"/>
      <c r="Q142" s="250"/>
      <c r="R142" s="250"/>
    </row>
    <row r="143" spans="2:18">
      <c r="B143" s="116"/>
      <c r="C143" s="116"/>
      <c r="D143" s="116"/>
      <c r="E143" s="116"/>
      <c r="F143" s="250"/>
      <c r="G143" s="250"/>
      <c r="H143" s="250"/>
      <c r="I143" s="59"/>
      <c r="J143" s="59"/>
      <c r="K143" s="250"/>
      <c r="L143" s="250"/>
      <c r="M143" s="250"/>
      <c r="N143" s="250"/>
      <c r="O143" s="250"/>
      <c r="P143" s="250"/>
      <c r="Q143" s="250"/>
      <c r="R143" s="250"/>
    </row>
    <row r="144" spans="2:18">
      <c r="B144" s="116"/>
      <c r="C144" s="116"/>
      <c r="D144" s="116"/>
      <c r="E144" s="116"/>
      <c r="F144" s="250"/>
      <c r="G144" s="250"/>
      <c r="H144" s="250"/>
      <c r="I144" s="59"/>
      <c r="J144" s="59"/>
      <c r="K144" s="250"/>
      <c r="L144" s="250"/>
      <c r="M144" s="250"/>
      <c r="N144" s="250"/>
      <c r="O144" s="250"/>
      <c r="P144" s="250"/>
      <c r="Q144" s="250"/>
      <c r="R144" s="250"/>
    </row>
    <row r="145" spans="2:18">
      <c r="B145" s="116"/>
      <c r="C145" s="116"/>
      <c r="D145" s="116"/>
      <c r="E145" s="116"/>
      <c r="F145" s="250"/>
      <c r="G145" s="250"/>
      <c r="H145" s="250"/>
      <c r="I145" s="59"/>
      <c r="J145" s="59"/>
      <c r="K145" s="250"/>
      <c r="L145" s="250"/>
      <c r="M145" s="250"/>
      <c r="N145" s="250"/>
      <c r="O145" s="250"/>
      <c r="P145" s="250"/>
      <c r="Q145" s="250"/>
      <c r="R145" s="250"/>
    </row>
    <row r="146" spans="2:18">
      <c r="B146" s="116"/>
      <c r="C146" s="116"/>
      <c r="D146" s="116"/>
      <c r="E146" s="116"/>
      <c r="F146" s="250"/>
      <c r="G146" s="250"/>
      <c r="H146" s="250"/>
      <c r="I146" s="59"/>
      <c r="J146" s="59"/>
      <c r="K146" s="250"/>
      <c r="L146" s="250"/>
      <c r="M146" s="250"/>
      <c r="N146" s="250"/>
      <c r="O146" s="250"/>
      <c r="P146" s="250"/>
      <c r="Q146" s="250"/>
      <c r="R146" s="250"/>
    </row>
    <row r="147" spans="2:18">
      <c r="B147" s="116"/>
      <c r="C147" s="116"/>
      <c r="D147" s="116"/>
      <c r="E147" s="116"/>
      <c r="F147" s="250"/>
      <c r="G147" s="250"/>
      <c r="H147" s="250"/>
      <c r="I147" s="59"/>
      <c r="J147" s="59"/>
      <c r="K147" s="250"/>
      <c r="L147" s="250"/>
      <c r="M147" s="250"/>
      <c r="N147" s="250"/>
      <c r="O147" s="250"/>
      <c r="P147" s="250"/>
      <c r="Q147" s="250"/>
      <c r="R147" s="250"/>
    </row>
    <row r="148" spans="2:18">
      <c r="B148" s="116"/>
      <c r="C148" s="116"/>
      <c r="D148" s="116"/>
      <c r="E148" s="116"/>
      <c r="F148" s="250"/>
      <c r="G148" s="250"/>
      <c r="H148" s="250"/>
      <c r="I148" s="59"/>
      <c r="J148" s="59"/>
      <c r="K148" s="250"/>
      <c r="L148" s="250"/>
      <c r="M148" s="250"/>
      <c r="N148" s="250"/>
      <c r="O148" s="250"/>
      <c r="P148" s="250"/>
      <c r="Q148" s="250"/>
      <c r="R148" s="250"/>
    </row>
    <row r="149" spans="2:18">
      <c r="B149" s="116"/>
      <c r="C149" s="116"/>
      <c r="D149" s="116"/>
      <c r="E149" s="116"/>
      <c r="F149" s="250"/>
      <c r="G149" s="250"/>
      <c r="H149" s="250"/>
      <c r="I149" s="59"/>
      <c r="J149" s="59"/>
      <c r="K149" s="250"/>
      <c r="L149" s="250"/>
      <c r="M149" s="250"/>
      <c r="N149" s="250"/>
      <c r="O149" s="250"/>
      <c r="P149" s="250"/>
      <c r="Q149" s="250"/>
      <c r="R149" s="250"/>
    </row>
    <row r="150" spans="2:18">
      <c r="B150" s="116"/>
      <c r="C150" s="116"/>
      <c r="D150" s="116"/>
      <c r="E150" s="116"/>
      <c r="F150" s="250"/>
      <c r="G150" s="250"/>
      <c r="H150" s="250"/>
      <c r="I150" s="59"/>
      <c r="J150" s="59"/>
      <c r="K150" s="250"/>
      <c r="L150" s="250"/>
      <c r="M150" s="250"/>
      <c r="N150" s="250"/>
      <c r="O150" s="250"/>
      <c r="P150" s="250"/>
      <c r="Q150" s="250"/>
      <c r="R150" s="250"/>
    </row>
    <row r="151" spans="2:18">
      <c r="B151" s="116"/>
      <c r="C151" s="116"/>
      <c r="D151" s="116"/>
      <c r="E151" s="116"/>
      <c r="F151" s="250"/>
      <c r="G151" s="250"/>
      <c r="H151" s="250"/>
      <c r="I151" s="59"/>
      <c r="J151" s="59"/>
      <c r="K151" s="250"/>
      <c r="L151" s="250"/>
      <c r="M151" s="250"/>
      <c r="N151" s="250"/>
      <c r="O151" s="250"/>
      <c r="P151" s="250"/>
      <c r="Q151" s="250"/>
      <c r="R151" s="250"/>
    </row>
    <row r="152" spans="2:18">
      <c r="B152" s="116"/>
      <c r="C152" s="116"/>
      <c r="D152" s="116"/>
      <c r="E152" s="116"/>
      <c r="F152" s="250"/>
      <c r="G152" s="250"/>
      <c r="H152" s="250"/>
      <c r="I152" s="59"/>
      <c r="J152" s="59"/>
      <c r="K152" s="250"/>
      <c r="L152" s="250"/>
      <c r="M152" s="250"/>
      <c r="N152" s="250"/>
      <c r="O152" s="250"/>
      <c r="P152" s="250"/>
      <c r="Q152" s="250"/>
      <c r="R152" s="250"/>
    </row>
    <row r="153" spans="2:18">
      <c r="B153" s="116"/>
      <c r="C153" s="116"/>
      <c r="D153" s="116"/>
      <c r="E153" s="116"/>
      <c r="F153" s="250"/>
      <c r="G153" s="250"/>
      <c r="H153" s="250"/>
      <c r="I153" s="59"/>
      <c r="J153" s="59"/>
      <c r="K153" s="250"/>
      <c r="L153" s="250"/>
      <c r="M153" s="250"/>
      <c r="N153" s="250"/>
      <c r="O153" s="250"/>
      <c r="P153" s="250"/>
      <c r="Q153" s="250"/>
      <c r="R153" s="250"/>
    </row>
    <row r="154" spans="2:18">
      <c r="B154" s="116"/>
      <c r="C154" s="116"/>
      <c r="D154" s="116"/>
      <c r="E154" s="116"/>
      <c r="F154" s="250"/>
      <c r="G154" s="250"/>
      <c r="H154" s="250"/>
      <c r="I154" s="59"/>
      <c r="J154" s="59"/>
      <c r="K154" s="250"/>
      <c r="L154" s="250"/>
      <c r="M154" s="250"/>
      <c r="N154" s="250"/>
      <c r="O154" s="250"/>
      <c r="P154" s="250"/>
      <c r="Q154" s="250"/>
      <c r="R154" s="250"/>
    </row>
    <row r="155" spans="2:18">
      <c r="B155" s="116"/>
      <c r="C155" s="116"/>
      <c r="D155" s="116"/>
      <c r="E155" s="116"/>
      <c r="F155" s="250"/>
      <c r="G155" s="250"/>
      <c r="H155" s="250"/>
      <c r="I155" s="59"/>
      <c r="J155" s="59"/>
      <c r="K155" s="250"/>
      <c r="L155" s="250"/>
      <c r="M155" s="250"/>
      <c r="N155" s="250"/>
      <c r="O155" s="250"/>
      <c r="P155" s="250"/>
      <c r="Q155" s="250"/>
      <c r="R155" s="250"/>
    </row>
    <row r="156" spans="2:18">
      <c r="B156" s="116"/>
      <c r="C156" s="116"/>
      <c r="D156" s="116"/>
      <c r="E156" s="116"/>
      <c r="F156" s="250"/>
      <c r="G156" s="250"/>
      <c r="H156" s="250"/>
      <c r="I156" s="59"/>
      <c r="J156" s="59"/>
      <c r="K156" s="250"/>
      <c r="L156" s="250"/>
      <c r="M156" s="250"/>
      <c r="N156" s="250"/>
      <c r="O156" s="250"/>
      <c r="P156" s="250"/>
      <c r="Q156" s="250"/>
      <c r="R156" s="250"/>
    </row>
    <row r="157" spans="2:18">
      <c r="B157" s="116"/>
      <c r="C157" s="116"/>
      <c r="D157" s="116"/>
      <c r="E157" s="116"/>
      <c r="F157" s="250"/>
      <c r="G157" s="250"/>
      <c r="H157" s="250"/>
      <c r="I157" s="59"/>
      <c r="J157" s="59"/>
      <c r="K157" s="250"/>
      <c r="L157" s="250"/>
      <c r="M157" s="250"/>
      <c r="N157" s="250"/>
      <c r="O157" s="250"/>
      <c r="P157" s="250"/>
      <c r="Q157" s="250"/>
      <c r="R157" s="250"/>
    </row>
    <row r="158" spans="2:18">
      <c r="B158" s="116"/>
      <c r="C158" s="116"/>
      <c r="D158" s="116"/>
      <c r="E158" s="116"/>
      <c r="F158" s="250"/>
      <c r="G158" s="250"/>
      <c r="H158" s="250"/>
      <c r="I158" s="59"/>
      <c r="J158" s="59"/>
      <c r="K158" s="250"/>
      <c r="L158" s="250"/>
      <c r="M158" s="250"/>
      <c r="N158" s="250"/>
      <c r="O158" s="250"/>
      <c r="P158" s="250"/>
      <c r="Q158" s="250"/>
      <c r="R158" s="250"/>
    </row>
    <row r="159" spans="2:18">
      <c r="B159" s="116"/>
      <c r="C159" s="116"/>
      <c r="D159" s="116"/>
      <c r="E159" s="116"/>
      <c r="F159" s="250"/>
      <c r="G159" s="250"/>
      <c r="H159" s="250"/>
      <c r="I159" s="59"/>
      <c r="J159" s="59"/>
      <c r="K159" s="250"/>
      <c r="L159" s="250"/>
      <c r="M159" s="250"/>
      <c r="N159" s="250"/>
      <c r="O159" s="250"/>
      <c r="P159" s="250"/>
      <c r="Q159" s="250"/>
      <c r="R159" s="250"/>
    </row>
    <row r="160" spans="2:18">
      <c r="B160" s="116"/>
      <c r="C160" s="116"/>
      <c r="D160" s="116"/>
      <c r="E160" s="116"/>
      <c r="F160" s="250"/>
      <c r="G160" s="250"/>
      <c r="H160" s="250"/>
      <c r="I160" s="59"/>
      <c r="J160" s="59"/>
      <c r="K160" s="250"/>
      <c r="L160" s="250"/>
      <c r="M160" s="250"/>
      <c r="N160" s="250"/>
      <c r="O160" s="250"/>
      <c r="P160" s="250"/>
      <c r="Q160" s="250"/>
      <c r="R160" s="250"/>
    </row>
    <row r="161" spans="2:18">
      <c r="B161" s="116"/>
      <c r="C161" s="116"/>
      <c r="D161" s="116"/>
      <c r="E161" s="116"/>
      <c r="F161" s="250"/>
      <c r="G161" s="250"/>
      <c r="H161" s="250"/>
      <c r="I161" s="59"/>
      <c r="J161" s="59"/>
      <c r="K161" s="250"/>
      <c r="L161" s="250"/>
      <c r="M161" s="250"/>
      <c r="N161" s="250"/>
      <c r="O161" s="250"/>
      <c r="P161" s="250"/>
      <c r="Q161" s="250"/>
      <c r="R161" s="250"/>
    </row>
    <row r="162" spans="2:18">
      <c r="B162" s="116"/>
      <c r="C162" s="116"/>
      <c r="D162" s="116"/>
      <c r="E162" s="116"/>
      <c r="F162" s="250"/>
      <c r="G162" s="250"/>
      <c r="H162" s="250"/>
      <c r="I162" s="59"/>
      <c r="J162" s="59"/>
      <c r="K162" s="250"/>
      <c r="L162" s="250"/>
      <c r="M162" s="250"/>
      <c r="N162" s="250"/>
      <c r="O162" s="250"/>
      <c r="P162" s="250"/>
      <c r="Q162" s="250"/>
      <c r="R162" s="250"/>
    </row>
    <row r="163" spans="2:18">
      <c r="B163" s="116"/>
      <c r="C163" s="116"/>
      <c r="D163" s="116"/>
      <c r="E163" s="116"/>
      <c r="F163" s="250"/>
      <c r="G163" s="250"/>
      <c r="H163" s="250"/>
      <c r="I163" s="59"/>
      <c r="J163" s="59"/>
      <c r="K163" s="250"/>
      <c r="L163" s="250"/>
      <c r="M163" s="250"/>
      <c r="N163" s="250"/>
      <c r="O163" s="250"/>
      <c r="P163" s="250"/>
      <c r="Q163" s="250"/>
      <c r="R163" s="250"/>
    </row>
    <row r="164" spans="2:18">
      <c r="B164" s="116"/>
      <c r="C164" s="116"/>
      <c r="D164" s="116"/>
      <c r="E164" s="116"/>
      <c r="F164" s="250"/>
      <c r="G164" s="250"/>
      <c r="H164" s="250"/>
      <c r="I164" s="59"/>
      <c r="J164" s="59"/>
      <c r="K164" s="250"/>
      <c r="L164" s="250"/>
      <c r="M164" s="250"/>
      <c r="N164" s="250"/>
      <c r="O164" s="250"/>
      <c r="P164" s="250"/>
      <c r="Q164" s="250"/>
      <c r="R164" s="250"/>
    </row>
    <row r="165" spans="2:18">
      <c r="B165" s="116"/>
      <c r="C165" s="116"/>
      <c r="D165" s="116"/>
      <c r="E165" s="116"/>
      <c r="F165" s="250"/>
      <c r="G165" s="250"/>
      <c r="H165" s="250"/>
      <c r="I165" s="59"/>
      <c r="J165" s="59"/>
      <c r="K165" s="250"/>
      <c r="L165" s="250"/>
      <c r="M165" s="250"/>
      <c r="N165" s="250"/>
      <c r="O165" s="250"/>
      <c r="P165" s="250"/>
      <c r="Q165" s="250"/>
      <c r="R165" s="250"/>
    </row>
    <row r="166" spans="2:18">
      <c r="B166" s="116"/>
      <c r="C166" s="116"/>
      <c r="D166" s="116"/>
      <c r="E166" s="116"/>
      <c r="F166" s="250"/>
      <c r="G166" s="250"/>
      <c r="H166" s="250"/>
      <c r="I166" s="59"/>
      <c r="J166" s="59"/>
      <c r="K166" s="250"/>
      <c r="L166" s="250"/>
      <c r="M166" s="250"/>
      <c r="N166" s="250"/>
      <c r="O166" s="250"/>
      <c r="P166" s="250"/>
      <c r="Q166" s="250"/>
      <c r="R166" s="250"/>
    </row>
    <row r="167" spans="2:18">
      <c r="B167" s="116"/>
      <c r="C167" s="116"/>
      <c r="D167" s="116"/>
      <c r="E167" s="116"/>
      <c r="F167" s="250"/>
      <c r="G167" s="250"/>
      <c r="H167" s="250"/>
      <c r="I167" s="59"/>
      <c r="J167" s="59"/>
      <c r="K167" s="250"/>
      <c r="L167" s="250"/>
      <c r="M167" s="250"/>
      <c r="N167" s="250"/>
      <c r="O167" s="250"/>
      <c r="P167" s="250"/>
      <c r="Q167" s="250"/>
      <c r="R167" s="250"/>
    </row>
    <row r="168" spans="2:18">
      <c r="B168" s="116"/>
      <c r="C168" s="116"/>
      <c r="D168" s="116"/>
      <c r="E168" s="116"/>
      <c r="F168" s="250"/>
      <c r="G168" s="250"/>
      <c r="H168" s="250"/>
      <c r="I168" s="59"/>
      <c r="J168" s="59"/>
      <c r="K168" s="250"/>
      <c r="L168" s="250"/>
      <c r="M168" s="250"/>
      <c r="N168" s="250"/>
      <c r="O168" s="250"/>
      <c r="P168" s="250"/>
      <c r="Q168" s="250"/>
      <c r="R168" s="250"/>
    </row>
    <row r="169" spans="2:18">
      <c r="B169" s="116"/>
      <c r="C169" s="116"/>
      <c r="D169" s="116"/>
      <c r="E169" s="116"/>
      <c r="F169" s="250"/>
      <c r="G169" s="250"/>
      <c r="H169" s="250"/>
      <c r="I169" s="59"/>
      <c r="J169" s="59"/>
      <c r="K169" s="250"/>
      <c r="L169" s="250"/>
      <c r="M169" s="250"/>
      <c r="N169" s="250"/>
      <c r="O169" s="250"/>
      <c r="P169" s="250"/>
      <c r="Q169" s="250"/>
      <c r="R169" s="250"/>
    </row>
    <row r="170" spans="2:18">
      <c r="B170" s="116"/>
      <c r="C170" s="116"/>
      <c r="D170" s="116"/>
      <c r="E170" s="116"/>
      <c r="F170" s="250"/>
      <c r="G170" s="250"/>
      <c r="H170" s="250"/>
      <c r="I170" s="59"/>
      <c r="J170" s="59"/>
      <c r="K170" s="250"/>
      <c r="L170" s="250"/>
      <c r="M170" s="250"/>
      <c r="N170" s="250"/>
      <c r="O170" s="250"/>
      <c r="P170" s="250"/>
      <c r="Q170" s="250"/>
      <c r="R170" s="250"/>
    </row>
    <row r="171" spans="2:18">
      <c r="B171" s="116"/>
      <c r="C171" s="116"/>
      <c r="D171" s="116"/>
      <c r="E171" s="116"/>
      <c r="F171" s="250"/>
      <c r="G171" s="250"/>
      <c r="H171" s="250"/>
      <c r="I171" s="59"/>
      <c r="J171" s="59"/>
      <c r="K171" s="250"/>
      <c r="L171" s="250"/>
      <c r="M171" s="250"/>
      <c r="N171" s="250"/>
      <c r="O171" s="250"/>
      <c r="P171" s="250"/>
      <c r="Q171" s="250"/>
      <c r="R171" s="250"/>
    </row>
    <row r="172" spans="2:18">
      <c r="B172" s="116"/>
      <c r="C172" s="116"/>
      <c r="D172" s="116"/>
      <c r="E172" s="116"/>
      <c r="F172" s="250"/>
      <c r="G172" s="250"/>
      <c r="H172" s="250"/>
      <c r="I172" s="59"/>
      <c r="J172" s="59"/>
      <c r="K172" s="250"/>
      <c r="L172" s="250"/>
      <c r="M172" s="250"/>
      <c r="N172" s="250"/>
      <c r="O172" s="250"/>
      <c r="P172" s="250"/>
      <c r="Q172" s="250"/>
      <c r="R172" s="250"/>
    </row>
    <row r="173" spans="2:18">
      <c r="B173" s="116"/>
      <c r="C173" s="116"/>
      <c r="D173" s="116"/>
      <c r="E173" s="116"/>
      <c r="F173" s="250"/>
      <c r="G173" s="250"/>
      <c r="H173" s="250"/>
      <c r="I173" s="59"/>
      <c r="J173" s="59"/>
      <c r="K173" s="250"/>
      <c r="L173" s="250"/>
      <c r="M173" s="250"/>
      <c r="N173" s="250"/>
      <c r="O173" s="250"/>
      <c r="P173" s="250"/>
      <c r="Q173" s="250"/>
      <c r="R173" s="250"/>
    </row>
    <row r="174" spans="2:18">
      <c r="B174" s="116"/>
      <c r="C174" s="116"/>
      <c r="D174" s="116"/>
      <c r="E174" s="116"/>
      <c r="F174" s="250"/>
      <c r="G174" s="250"/>
      <c r="H174" s="250"/>
      <c r="I174" s="59"/>
      <c r="J174" s="59"/>
      <c r="K174" s="250"/>
      <c r="L174" s="250"/>
      <c r="M174" s="250"/>
      <c r="N174" s="250"/>
      <c r="O174" s="250"/>
      <c r="P174" s="250"/>
      <c r="Q174" s="250"/>
      <c r="R174" s="250"/>
    </row>
    <row r="175" spans="2:18">
      <c r="B175" s="116"/>
      <c r="C175" s="116"/>
      <c r="D175" s="116"/>
      <c r="E175" s="116"/>
      <c r="F175" s="250"/>
      <c r="G175" s="250"/>
      <c r="H175" s="250"/>
      <c r="I175" s="59"/>
      <c r="J175" s="59"/>
      <c r="K175" s="250"/>
      <c r="L175" s="250"/>
      <c r="M175" s="250"/>
      <c r="N175" s="250"/>
      <c r="O175" s="250"/>
      <c r="P175" s="250"/>
      <c r="Q175" s="250"/>
      <c r="R175" s="250"/>
    </row>
    <row r="176" spans="2:18">
      <c r="B176" s="116"/>
      <c r="C176" s="116"/>
      <c r="D176" s="116"/>
      <c r="E176" s="116"/>
      <c r="F176" s="250"/>
      <c r="G176" s="250"/>
      <c r="H176" s="250"/>
      <c r="I176" s="59"/>
      <c r="J176" s="59"/>
      <c r="K176" s="250"/>
      <c r="L176" s="250"/>
      <c r="M176" s="250"/>
      <c r="N176" s="250"/>
      <c r="O176" s="250"/>
      <c r="P176" s="250"/>
      <c r="Q176" s="250"/>
      <c r="R176" s="250"/>
    </row>
    <row r="177" spans="2:18">
      <c r="B177" s="116"/>
      <c r="C177" s="116"/>
      <c r="D177" s="116"/>
      <c r="E177" s="116"/>
      <c r="F177" s="250"/>
      <c r="G177" s="250"/>
      <c r="H177" s="250"/>
      <c r="I177" s="59"/>
      <c r="J177" s="59"/>
      <c r="K177" s="250"/>
      <c r="L177" s="250"/>
      <c r="M177" s="250"/>
      <c r="N177" s="250"/>
      <c r="O177" s="250"/>
      <c r="P177" s="250"/>
      <c r="Q177" s="250"/>
      <c r="R177" s="250"/>
    </row>
    <row r="178" spans="2:18">
      <c r="B178" s="116"/>
      <c r="C178" s="116"/>
      <c r="D178" s="116"/>
      <c r="E178" s="116"/>
      <c r="F178" s="250"/>
      <c r="G178" s="250"/>
      <c r="H178" s="250"/>
      <c r="I178" s="59"/>
      <c r="J178" s="59"/>
      <c r="K178" s="250"/>
      <c r="L178" s="250"/>
      <c r="M178" s="250"/>
      <c r="N178" s="250"/>
      <c r="O178" s="250"/>
      <c r="P178" s="250"/>
      <c r="Q178" s="250"/>
      <c r="R178" s="250"/>
    </row>
    <row r="179" spans="2:18">
      <c r="B179" s="116"/>
      <c r="C179" s="116"/>
      <c r="D179" s="116"/>
      <c r="E179" s="116"/>
      <c r="F179" s="250"/>
      <c r="G179" s="250"/>
      <c r="H179" s="250"/>
      <c r="I179" s="59"/>
      <c r="J179" s="59"/>
      <c r="K179" s="250"/>
      <c r="L179" s="250"/>
      <c r="M179" s="250"/>
      <c r="N179" s="250"/>
      <c r="O179" s="250"/>
      <c r="P179" s="250"/>
      <c r="Q179" s="250"/>
      <c r="R179" s="250"/>
    </row>
    <row r="180" spans="2:18">
      <c r="B180" s="116"/>
      <c r="C180" s="116"/>
      <c r="D180" s="116"/>
      <c r="E180" s="116"/>
      <c r="F180" s="250"/>
      <c r="G180" s="250"/>
      <c r="H180" s="250"/>
      <c r="I180" s="59"/>
      <c r="J180" s="59"/>
      <c r="K180" s="250"/>
      <c r="L180" s="250"/>
      <c r="M180" s="250"/>
      <c r="N180" s="250"/>
      <c r="O180" s="250"/>
      <c r="P180" s="250"/>
      <c r="Q180" s="250"/>
      <c r="R180" s="250"/>
    </row>
    <row r="181" spans="2:18">
      <c r="B181" s="116"/>
      <c r="C181" s="116"/>
      <c r="D181" s="116"/>
      <c r="E181" s="116"/>
      <c r="F181" s="250"/>
      <c r="G181" s="250"/>
      <c r="H181" s="250"/>
      <c r="I181" s="59"/>
      <c r="J181" s="59"/>
      <c r="K181" s="250"/>
      <c r="L181" s="250"/>
      <c r="M181" s="250"/>
      <c r="N181" s="250"/>
      <c r="O181" s="250"/>
      <c r="P181" s="250"/>
      <c r="Q181" s="250"/>
      <c r="R181" s="250"/>
    </row>
    <row r="182" spans="2:18">
      <c r="B182" s="116"/>
      <c r="C182" s="116"/>
      <c r="D182" s="116"/>
      <c r="E182" s="116"/>
      <c r="F182" s="250"/>
      <c r="G182" s="250"/>
      <c r="H182" s="250"/>
      <c r="I182" s="59"/>
      <c r="J182" s="59"/>
      <c r="K182" s="250"/>
      <c r="L182" s="250"/>
      <c r="M182" s="250"/>
      <c r="N182" s="250"/>
      <c r="O182" s="250"/>
      <c r="P182" s="250"/>
      <c r="Q182" s="250"/>
      <c r="R182" s="250"/>
    </row>
    <row r="183" spans="2:18">
      <c r="B183" s="116"/>
      <c r="C183" s="116"/>
      <c r="D183" s="116"/>
      <c r="E183" s="116"/>
      <c r="F183" s="250"/>
      <c r="G183" s="250"/>
      <c r="H183" s="250"/>
      <c r="I183" s="59"/>
      <c r="J183" s="59"/>
      <c r="K183" s="250"/>
      <c r="L183" s="250"/>
      <c r="M183" s="250"/>
      <c r="N183" s="250"/>
      <c r="O183" s="250"/>
      <c r="P183" s="250"/>
      <c r="Q183" s="250"/>
      <c r="R183" s="250"/>
    </row>
    <row r="184" spans="2:18">
      <c r="B184" s="116"/>
      <c r="C184" s="116"/>
      <c r="D184" s="116"/>
      <c r="E184" s="116"/>
      <c r="F184" s="250"/>
      <c r="G184" s="250"/>
      <c r="H184" s="250"/>
      <c r="I184" s="59"/>
      <c r="J184" s="59"/>
      <c r="K184" s="250"/>
      <c r="L184" s="250"/>
      <c r="M184" s="250"/>
      <c r="N184" s="250"/>
      <c r="O184" s="250"/>
      <c r="P184" s="250"/>
      <c r="Q184" s="250"/>
      <c r="R184" s="250"/>
    </row>
    <row r="185" spans="2:18">
      <c r="B185" s="116"/>
      <c r="C185" s="116"/>
      <c r="D185" s="116"/>
      <c r="E185" s="116"/>
      <c r="F185" s="250"/>
      <c r="G185" s="250"/>
      <c r="H185" s="250"/>
      <c r="I185" s="59"/>
      <c r="J185" s="59"/>
      <c r="K185" s="250"/>
      <c r="L185" s="250"/>
      <c r="M185" s="250"/>
      <c r="N185" s="250"/>
      <c r="O185" s="250"/>
      <c r="P185" s="250"/>
      <c r="Q185" s="250"/>
      <c r="R185" s="250"/>
    </row>
    <row r="186" spans="2:18">
      <c r="B186" s="116"/>
      <c r="C186" s="116"/>
      <c r="D186" s="116"/>
      <c r="E186" s="116"/>
      <c r="F186" s="250"/>
      <c r="G186" s="250"/>
      <c r="H186" s="250"/>
      <c r="I186" s="59"/>
      <c r="J186" s="59"/>
      <c r="K186" s="250"/>
      <c r="L186" s="250"/>
      <c r="M186" s="250"/>
      <c r="N186" s="250"/>
      <c r="O186" s="250"/>
      <c r="P186" s="250"/>
      <c r="Q186" s="250"/>
      <c r="R186" s="250"/>
    </row>
    <row r="187" spans="2:18">
      <c r="B187" s="116"/>
      <c r="C187" s="116"/>
      <c r="D187" s="116"/>
      <c r="E187" s="116"/>
      <c r="F187" s="250"/>
      <c r="G187" s="250"/>
      <c r="H187" s="250"/>
      <c r="I187" s="59"/>
      <c r="J187" s="59"/>
      <c r="K187" s="250"/>
      <c r="L187" s="250"/>
      <c r="M187" s="250"/>
      <c r="N187" s="250"/>
      <c r="O187" s="250"/>
      <c r="P187" s="250"/>
      <c r="Q187" s="250"/>
      <c r="R187" s="250"/>
    </row>
    <row r="188" spans="2:18">
      <c r="B188" s="116"/>
      <c r="C188" s="116"/>
      <c r="D188" s="116"/>
      <c r="E188" s="116"/>
      <c r="F188" s="250"/>
      <c r="G188" s="250"/>
      <c r="H188" s="250"/>
      <c r="I188" s="59"/>
      <c r="J188" s="59"/>
      <c r="K188" s="250"/>
      <c r="L188" s="250"/>
      <c r="M188" s="250"/>
      <c r="N188" s="250"/>
      <c r="O188" s="250"/>
      <c r="P188" s="250"/>
      <c r="Q188" s="250"/>
      <c r="R188" s="250"/>
    </row>
    <row r="189" spans="2:18">
      <c r="B189" s="116"/>
      <c r="C189" s="116"/>
      <c r="D189" s="116"/>
      <c r="E189" s="116"/>
      <c r="F189" s="250"/>
      <c r="G189" s="250"/>
      <c r="H189" s="250"/>
      <c r="I189" s="59"/>
      <c r="J189" s="59"/>
      <c r="K189" s="250"/>
      <c r="L189" s="250"/>
      <c r="M189" s="250"/>
      <c r="N189" s="250"/>
      <c r="O189" s="250"/>
      <c r="P189" s="250"/>
      <c r="Q189" s="250"/>
      <c r="R189" s="250"/>
    </row>
    <row r="190" spans="2:18">
      <c r="B190" s="116"/>
      <c r="C190" s="116"/>
      <c r="D190" s="116"/>
      <c r="E190" s="116"/>
      <c r="F190" s="250"/>
      <c r="G190" s="250"/>
      <c r="H190" s="250"/>
      <c r="I190" s="59"/>
      <c r="J190" s="59"/>
      <c r="K190" s="250"/>
      <c r="L190" s="250"/>
      <c r="M190" s="250"/>
      <c r="N190" s="250"/>
      <c r="O190" s="250"/>
      <c r="P190" s="250"/>
      <c r="Q190" s="250"/>
      <c r="R190" s="250"/>
    </row>
    <row r="191" spans="2:18">
      <c r="B191" s="116"/>
      <c r="C191" s="116"/>
      <c r="D191" s="116"/>
      <c r="E191" s="116"/>
      <c r="F191" s="250"/>
      <c r="G191" s="250"/>
      <c r="H191" s="250"/>
      <c r="I191" s="59"/>
      <c r="J191" s="59"/>
      <c r="K191" s="250"/>
      <c r="L191" s="250"/>
      <c r="M191" s="250"/>
      <c r="N191" s="250"/>
      <c r="O191" s="250"/>
      <c r="P191" s="250"/>
      <c r="Q191" s="250"/>
      <c r="R191" s="250"/>
    </row>
    <row r="192" spans="2:18">
      <c r="B192" s="116"/>
      <c r="C192" s="116"/>
      <c r="D192" s="116"/>
      <c r="E192" s="116"/>
      <c r="F192" s="250"/>
      <c r="G192" s="250"/>
      <c r="H192" s="250"/>
      <c r="I192" s="59"/>
      <c r="J192" s="59"/>
      <c r="K192" s="250"/>
      <c r="L192" s="250"/>
      <c r="M192" s="250"/>
      <c r="N192" s="250"/>
      <c r="O192" s="250"/>
      <c r="P192" s="250"/>
      <c r="Q192" s="250"/>
      <c r="R192" s="250"/>
    </row>
    <row r="193" spans="2:18">
      <c r="B193" s="116"/>
      <c r="C193" s="116"/>
      <c r="D193" s="116"/>
      <c r="E193" s="116"/>
      <c r="F193" s="250"/>
      <c r="G193" s="250"/>
      <c r="H193" s="250"/>
      <c r="I193" s="59"/>
      <c r="J193" s="59"/>
      <c r="K193" s="250"/>
      <c r="L193" s="250"/>
      <c r="M193" s="250"/>
      <c r="N193" s="250"/>
      <c r="O193" s="250"/>
      <c r="P193" s="250"/>
      <c r="Q193" s="250"/>
      <c r="R193" s="250"/>
    </row>
    <row r="194" spans="2:18">
      <c r="B194" s="116"/>
      <c r="C194" s="116"/>
      <c r="D194" s="116"/>
      <c r="E194" s="116"/>
      <c r="F194" s="250"/>
      <c r="G194" s="250"/>
      <c r="H194" s="250"/>
      <c r="I194" s="59"/>
      <c r="J194" s="59"/>
      <c r="K194" s="250"/>
      <c r="L194" s="250"/>
      <c r="M194" s="250"/>
      <c r="N194" s="250"/>
      <c r="O194" s="250"/>
      <c r="P194" s="250"/>
      <c r="Q194" s="250"/>
      <c r="R194" s="250"/>
    </row>
    <row r="195" spans="2:18">
      <c r="B195" s="116"/>
      <c r="C195" s="116"/>
      <c r="D195" s="116"/>
      <c r="E195" s="116"/>
      <c r="F195" s="250"/>
      <c r="G195" s="250"/>
      <c r="H195" s="250"/>
      <c r="I195" s="59"/>
      <c r="J195" s="59"/>
      <c r="K195" s="250"/>
      <c r="L195" s="250"/>
      <c r="M195" s="250"/>
      <c r="N195" s="250"/>
      <c r="O195" s="250"/>
      <c r="P195" s="250"/>
      <c r="Q195" s="250"/>
      <c r="R195" s="250"/>
    </row>
    <row r="196" spans="2:18">
      <c r="B196" s="116"/>
      <c r="C196" s="116"/>
      <c r="D196" s="116"/>
      <c r="E196" s="116"/>
      <c r="F196" s="250"/>
      <c r="G196" s="250"/>
      <c r="H196" s="250"/>
      <c r="I196" s="59"/>
      <c r="J196" s="59"/>
      <c r="K196" s="250"/>
      <c r="L196" s="250"/>
      <c r="M196" s="250"/>
      <c r="N196" s="250"/>
      <c r="O196" s="250"/>
      <c r="P196" s="250"/>
      <c r="Q196" s="250"/>
      <c r="R196" s="250"/>
    </row>
    <row r="197" spans="2:18">
      <c r="B197" s="116"/>
      <c r="C197" s="116"/>
      <c r="D197" s="116"/>
      <c r="E197" s="116"/>
      <c r="F197" s="250"/>
      <c r="G197" s="250"/>
      <c r="H197" s="250"/>
      <c r="I197" s="59"/>
      <c r="J197" s="59"/>
      <c r="K197" s="250"/>
      <c r="L197" s="250"/>
      <c r="M197" s="250"/>
      <c r="N197" s="250"/>
      <c r="O197" s="250"/>
      <c r="P197" s="250"/>
      <c r="Q197" s="250"/>
      <c r="R197" s="250"/>
    </row>
    <row r="198" spans="2:18">
      <c r="B198" s="116"/>
      <c r="C198" s="116"/>
      <c r="D198" s="116"/>
      <c r="E198" s="116"/>
      <c r="F198" s="250"/>
      <c r="G198" s="250"/>
      <c r="H198" s="250"/>
      <c r="I198" s="59"/>
      <c r="J198" s="59"/>
      <c r="K198" s="250"/>
      <c r="L198" s="250"/>
      <c r="M198" s="250"/>
      <c r="N198" s="250"/>
      <c r="O198" s="250"/>
      <c r="P198" s="250"/>
      <c r="Q198" s="250"/>
      <c r="R198" s="250"/>
    </row>
    <row r="199" spans="2:18">
      <c r="B199" s="116"/>
      <c r="C199" s="116"/>
      <c r="D199" s="116"/>
      <c r="E199" s="116"/>
      <c r="F199" s="250"/>
      <c r="G199" s="250"/>
      <c r="H199" s="250"/>
      <c r="I199" s="59"/>
      <c r="J199" s="59"/>
      <c r="K199" s="250"/>
      <c r="L199" s="250"/>
      <c r="M199" s="250"/>
      <c r="N199" s="250"/>
      <c r="O199" s="250"/>
      <c r="P199" s="250"/>
      <c r="Q199" s="250"/>
      <c r="R199" s="250"/>
    </row>
    <row r="200" spans="2:18">
      <c r="B200" s="116"/>
      <c r="C200" s="116"/>
      <c r="D200" s="116"/>
      <c r="E200" s="116"/>
      <c r="F200" s="250"/>
      <c r="G200" s="250"/>
      <c r="H200" s="250"/>
      <c r="I200" s="59"/>
      <c r="J200" s="59"/>
      <c r="K200" s="250"/>
      <c r="L200" s="250"/>
      <c r="M200" s="250"/>
      <c r="N200" s="250"/>
      <c r="O200" s="250"/>
      <c r="P200" s="250"/>
      <c r="Q200" s="250"/>
      <c r="R200" s="250"/>
    </row>
    <row r="201" spans="2:18">
      <c r="B201" s="116"/>
      <c r="C201" s="116"/>
      <c r="D201" s="116"/>
      <c r="E201" s="116"/>
      <c r="F201" s="250"/>
      <c r="G201" s="250"/>
      <c r="H201" s="250"/>
      <c r="I201" s="59"/>
      <c r="J201" s="59"/>
      <c r="K201" s="250"/>
      <c r="L201" s="250"/>
      <c r="M201" s="250"/>
      <c r="N201" s="250"/>
      <c r="O201" s="250"/>
      <c r="P201" s="250"/>
      <c r="Q201" s="250"/>
      <c r="R201" s="250"/>
    </row>
    <row r="202" spans="2:18">
      <c r="B202" s="116"/>
      <c r="C202" s="116"/>
      <c r="D202" s="116"/>
      <c r="E202" s="116"/>
      <c r="F202" s="250"/>
      <c r="G202" s="250"/>
      <c r="H202" s="250"/>
      <c r="I202" s="59"/>
      <c r="J202" s="59"/>
      <c r="K202" s="250"/>
      <c r="L202" s="250"/>
      <c r="M202" s="250"/>
      <c r="N202" s="250"/>
      <c r="O202" s="250"/>
      <c r="P202" s="250"/>
      <c r="Q202" s="250"/>
      <c r="R202" s="250"/>
    </row>
    <row r="203" spans="2:18">
      <c r="B203" s="116"/>
      <c r="C203" s="116"/>
      <c r="D203" s="116"/>
      <c r="E203" s="116"/>
      <c r="F203" s="250"/>
      <c r="G203" s="250"/>
      <c r="H203" s="250"/>
      <c r="I203" s="59"/>
      <c r="J203" s="59"/>
      <c r="K203" s="250"/>
      <c r="L203" s="250"/>
      <c r="M203" s="250"/>
      <c r="N203" s="250"/>
      <c r="O203" s="250"/>
      <c r="P203" s="250"/>
      <c r="Q203" s="250"/>
      <c r="R203" s="250"/>
    </row>
    <row r="204" spans="2:18">
      <c r="B204" s="116"/>
      <c r="C204" s="116"/>
      <c r="D204" s="116"/>
      <c r="E204" s="116"/>
      <c r="F204" s="250"/>
      <c r="G204" s="250"/>
      <c r="H204" s="250"/>
      <c r="I204" s="59"/>
      <c r="J204" s="59"/>
      <c r="K204" s="250"/>
      <c r="L204" s="250"/>
      <c r="M204" s="250"/>
      <c r="N204" s="250"/>
      <c r="O204" s="250"/>
      <c r="P204" s="250"/>
      <c r="Q204" s="250"/>
      <c r="R204" s="250"/>
    </row>
    <row r="205" spans="2:18">
      <c r="B205" s="116"/>
      <c r="C205" s="116"/>
      <c r="D205" s="116"/>
      <c r="E205" s="116"/>
      <c r="F205" s="250"/>
      <c r="G205" s="250"/>
      <c r="H205" s="250"/>
      <c r="I205" s="59"/>
      <c r="J205" s="59"/>
      <c r="K205" s="250"/>
      <c r="L205" s="250"/>
      <c r="M205" s="250"/>
      <c r="N205" s="250"/>
      <c r="O205" s="250"/>
      <c r="P205" s="250"/>
      <c r="Q205" s="250"/>
      <c r="R205" s="250"/>
    </row>
    <row r="206" spans="2:18">
      <c r="B206" s="116"/>
      <c r="C206" s="116"/>
      <c r="D206" s="116"/>
      <c r="E206" s="116"/>
      <c r="F206" s="250"/>
      <c r="G206" s="250"/>
      <c r="H206" s="250"/>
      <c r="I206" s="59"/>
      <c r="J206" s="59"/>
      <c r="K206" s="250"/>
      <c r="L206" s="250"/>
      <c r="M206" s="250"/>
      <c r="N206" s="250"/>
      <c r="O206" s="250"/>
      <c r="P206" s="250"/>
      <c r="Q206" s="250"/>
      <c r="R206" s="250"/>
    </row>
    <row r="207" spans="2:18">
      <c r="B207" s="116"/>
      <c r="C207" s="116"/>
      <c r="D207" s="116"/>
      <c r="E207" s="116"/>
      <c r="F207" s="250"/>
      <c r="G207" s="250"/>
      <c r="H207" s="250"/>
      <c r="I207" s="59"/>
      <c r="J207" s="59"/>
      <c r="K207" s="250"/>
      <c r="L207" s="250"/>
      <c r="M207" s="250"/>
      <c r="N207" s="250"/>
      <c r="O207" s="250"/>
      <c r="P207" s="250"/>
      <c r="Q207" s="250"/>
      <c r="R207" s="250"/>
    </row>
    <row r="208" spans="2:18">
      <c r="B208" s="116"/>
      <c r="C208" s="116"/>
      <c r="D208" s="116"/>
      <c r="E208" s="116"/>
      <c r="F208" s="250"/>
      <c r="G208" s="250"/>
      <c r="H208" s="250"/>
      <c r="I208" s="59"/>
      <c r="J208" s="59"/>
      <c r="K208" s="250"/>
      <c r="L208" s="250"/>
      <c r="M208" s="250"/>
      <c r="N208" s="250"/>
      <c r="O208" s="250"/>
      <c r="P208" s="250"/>
      <c r="Q208" s="250"/>
      <c r="R208" s="250"/>
    </row>
    <row r="209" spans="2:18">
      <c r="B209" s="116"/>
      <c r="C209" s="116"/>
      <c r="D209" s="116"/>
      <c r="E209" s="116"/>
      <c r="F209" s="250"/>
      <c r="G209" s="250"/>
      <c r="H209" s="250"/>
      <c r="I209" s="59"/>
      <c r="J209" s="59"/>
      <c r="K209" s="250"/>
      <c r="L209" s="250"/>
      <c r="M209" s="250"/>
      <c r="N209" s="250"/>
      <c r="O209" s="250"/>
      <c r="P209" s="250"/>
      <c r="Q209" s="250"/>
      <c r="R209" s="250"/>
    </row>
    <row r="210" spans="2:18">
      <c r="B210" s="116"/>
      <c r="C210" s="116"/>
      <c r="D210" s="116"/>
      <c r="E210" s="116"/>
      <c r="F210" s="250"/>
      <c r="G210" s="250"/>
      <c r="H210" s="250"/>
      <c r="I210" s="59"/>
      <c r="J210" s="59"/>
      <c r="K210" s="250"/>
      <c r="L210" s="250"/>
      <c r="M210" s="250"/>
      <c r="N210" s="250"/>
      <c r="O210" s="250"/>
      <c r="P210" s="250"/>
      <c r="Q210" s="250"/>
      <c r="R210" s="250"/>
    </row>
    <row r="211" spans="2:18">
      <c r="B211" s="116"/>
      <c r="C211" s="116"/>
      <c r="D211" s="116"/>
      <c r="E211" s="116"/>
      <c r="F211" s="250"/>
      <c r="G211" s="250"/>
      <c r="H211" s="250"/>
      <c r="I211" s="59"/>
      <c r="J211" s="59"/>
      <c r="K211" s="250"/>
      <c r="L211" s="250"/>
      <c r="M211" s="250"/>
      <c r="N211" s="250"/>
      <c r="O211" s="250"/>
      <c r="P211" s="250"/>
      <c r="Q211" s="250"/>
      <c r="R211" s="250"/>
    </row>
    <row r="212" spans="2:18">
      <c r="B212" s="116"/>
      <c r="C212" s="116"/>
      <c r="D212" s="116"/>
      <c r="E212" s="116"/>
      <c r="F212" s="250"/>
      <c r="G212" s="250"/>
      <c r="H212" s="250"/>
      <c r="I212" s="59"/>
      <c r="J212" s="59"/>
      <c r="K212" s="250"/>
      <c r="L212" s="250"/>
      <c r="M212" s="250"/>
      <c r="N212" s="250"/>
      <c r="O212" s="250"/>
      <c r="P212" s="250"/>
      <c r="Q212" s="250"/>
      <c r="R212" s="250"/>
    </row>
    <row r="213" spans="2:18">
      <c r="B213" s="116"/>
      <c r="C213" s="116"/>
      <c r="D213" s="116"/>
      <c r="E213" s="116"/>
      <c r="F213" s="250"/>
      <c r="G213" s="250"/>
      <c r="H213" s="250"/>
      <c r="I213" s="59"/>
      <c r="J213" s="59"/>
      <c r="K213" s="250"/>
      <c r="L213" s="250"/>
      <c r="M213" s="250"/>
      <c r="N213" s="250"/>
      <c r="O213" s="250"/>
      <c r="P213" s="250"/>
      <c r="Q213" s="250"/>
      <c r="R213" s="250"/>
    </row>
    <row r="214" spans="2:18">
      <c r="B214" s="116"/>
      <c r="C214" s="116"/>
      <c r="D214" s="116"/>
      <c r="E214" s="116"/>
      <c r="F214" s="250"/>
      <c r="G214" s="250"/>
      <c r="H214" s="250"/>
      <c r="I214" s="59"/>
      <c r="J214" s="59"/>
      <c r="K214" s="250"/>
      <c r="L214" s="250"/>
      <c r="M214" s="250"/>
      <c r="N214" s="250"/>
      <c r="O214" s="250"/>
      <c r="P214" s="250"/>
      <c r="Q214" s="250"/>
      <c r="R214" s="250"/>
    </row>
    <row r="215" spans="2:18">
      <c r="B215" s="116"/>
      <c r="C215" s="116"/>
      <c r="D215" s="116"/>
      <c r="E215" s="116"/>
      <c r="F215" s="250"/>
      <c r="G215" s="250"/>
      <c r="H215" s="250"/>
      <c r="I215" s="59"/>
      <c r="J215" s="59"/>
      <c r="K215" s="250"/>
      <c r="L215" s="250"/>
      <c r="M215" s="250"/>
      <c r="N215" s="250"/>
      <c r="O215" s="250"/>
      <c r="P215" s="250"/>
      <c r="Q215" s="250"/>
      <c r="R215" s="250"/>
    </row>
    <row r="216" spans="2:18">
      <c r="B216" s="116"/>
      <c r="C216" s="116"/>
      <c r="D216" s="116"/>
      <c r="E216" s="116"/>
      <c r="F216" s="250"/>
      <c r="G216" s="250"/>
      <c r="H216" s="250"/>
      <c r="I216" s="59"/>
      <c r="J216" s="59"/>
      <c r="K216" s="250"/>
      <c r="L216" s="250"/>
      <c r="M216" s="250"/>
      <c r="N216" s="250"/>
      <c r="O216" s="250"/>
      <c r="P216" s="250"/>
      <c r="Q216" s="250"/>
      <c r="R216" s="250"/>
    </row>
    <row r="217" spans="2:18">
      <c r="B217" s="116"/>
      <c r="C217" s="116"/>
      <c r="D217" s="116"/>
      <c r="E217" s="116"/>
      <c r="F217" s="250"/>
      <c r="G217" s="250"/>
      <c r="H217" s="250"/>
      <c r="I217" s="59"/>
      <c r="J217" s="59"/>
      <c r="K217" s="250"/>
      <c r="L217" s="250"/>
      <c r="M217" s="250"/>
      <c r="N217" s="250"/>
      <c r="O217" s="250"/>
      <c r="P217" s="250"/>
      <c r="Q217" s="250"/>
      <c r="R217" s="250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8" bestFit="1" customWidth="1"/>
    <col min="2" max="2" width="10.5" style="8" bestFit="1" customWidth="1"/>
    <col min="3" max="3" width="11.5" style="8" bestFit="1" customWidth="1"/>
    <col min="4" max="4" width="6.33203125" style="8" bestFit="1" customWidth="1"/>
    <col min="5" max="5" width="7.5" style="8" hidden="1" customWidth="1"/>
    <col min="6" max="16384" width="9.1640625" style="8"/>
  </cols>
  <sheetData>
    <row r="2" spans="1:20" ht="36.75" customHeight="1">
      <c r="A2" s="272" t="s">
        <v>69</v>
      </c>
      <c r="B2" s="273"/>
      <c r="C2" s="273"/>
      <c r="D2" s="27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</row>
    <row r="3" spans="1:20">
      <c r="A3" s="228"/>
    </row>
    <row r="5" spans="1:20" s="165" customFormat="1">
      <c r="D5" s="240"/>
    </row>
    <row r="6" spans="1:20" s="135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baseColWidth="10" defaultColWidth="9.1640625" defaultRowHeight="14"/>
  <cols>
    <col min="1" max="1" width="54.33203125" style="8" bestFit="1" customWidth="1"/>
    <col min="2" max="2" width="10.5" style="8" bestFit="1" customWidth="1"/>
    <col min="3" max="3" width="11.5" style="8" bestFit="1" customWidth="1"/>
    <col min="4" max="4" width="6.33203125" style="8" bestFit="1" customWidth="1"/>
    <col min="5" max="5" width="7.5" style="8" hidden="1" customWidth="1"/>
    <col min="6" max="16384" width="9.1640625" style="8"/>
  </cols>
  <sheetData>
    <row r="2" spans="1:20" ht="35.25" customHeight="1">
      <c r="A2" s="272" t="s">
        <v>81</v>
      </c>
      <c r="B2" s="273"/>
      <c r="C2" s="273"/>
      <c r="D2" s="27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</row>
    <row r="3" spans="1:20">
      <c r="A3" s="228"/>
    </row>
    <row r="5" spans="1:20" s="165" customFormat="1">
      <c r="D5" s="240"/>
    </row>
    <row r="6" spans="1:20" s="135" customFormat="1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baseColWidth="10" defaultColWidth="9.1640625" defaultRowHeight="14"/>
  <cols>
    <col min="1" max="1" width="77.33203125" style="8" bestFit="1" customWidth="1"/>
    <col min="2" max="7" width="8.6640625" style="8" bestFit="1" customWidth="1"/>
    <col min="8" max="8" width="7.5" style="8" hidden="1" customWidth="1"/>
    <col min="9" max="16384" width="9.1640625" style="8"/>
  </cols>
  <sheetData>
    <row r="2" spans="1:20" ht="19">
      <c r="A2" s="5" t="s">
        <v>200</v>
      </c>
      <c r="B2" s="273"/>
      <c r="C2" s="273"/>
      <c r="D2" s="273"/>
      <c r="E2" s="273"/>
      <c r="F2" s="273"/>
      <c r="G2" s="273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</row>
    <row r="3" spans="1:20">
      <c r="A3" s="228"/>
    </row>
    <row r="4" spans="1:20" s="165" customFormat="1">
      <c r="G4" s="240" t="s">
        <v>189</v>
      </c>
    </row>
    <row r="5" spans="1:20" s="135" customFormat="1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Лист39">
    <pageSetUpPr fitToPage="1"/>
  </sheetPr>
  <dimension ref="A8"/>
  <sheetViews>
    <sheetView workbookViewId="0">
      <selection activeCell="A8" sqref="A8:IV8"/>
    </sheetView>
  </sheetViews>
  <sheetFormatPr baseColWidth="10" defaultRowHeight="13"/>
  <cols>
    <col min="1" max="256" width="8.83203125" customWidth="1"/>
  </cols>
  <sheetData>
    <row r="8" s="239" customFormat="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Лист8">
    <tabColor indexed="14"/>
  </sheetPr>
  <dimension ref="A1:G13"/>
  <sheetViews>
    <sheetView workbookViewId="0">
      <selection activeCell="B9" sqref="B9"/>
    </sheetView>
  </sheetViews>
  <sheetFormatPr baseColWidth="10" defaultRowHeight="13"/>
  <cols>
    <col min="1" max="1" width="27.5" customWidth="1"/>
    <col min="2" max="2" width="17" customWidth="1"/>
    <col min="3" max="6" width="15.1640625" bestFit="1" customWidth="1"/>
    <col min="7" max="7" width="11" bestFit="1" customWidth="1"/>
    <col min="8" max="256" width="8.83203125" customWidth="1"/>
  </cols>
  <sheetData>
    <row r="1" spans="1:7">
      <c r="A1" t="s">
        <v>221</v>
      </c>
    </row>
    <row r="3" spans="1:7">
      <c r="A3" t="s">
        <v>140</v>
      </c>
      <c r="B3" s="134">
        <v>44712</v>
      </c>
      <c r="C3" s="171" t="s">
        <v>30</v>
      </c>
    </row>
    <row r="4" spans="1:7">
      <c r="A4" t="s">
        <v>198</v>
      </c>
      <c r="B4" s="134" t="s">
        <v>177</v>
      </c>
      <c r="C4" s="171"/>
    </row>
    <row r="5" spans="1:7">
      <c r="A5" t="s">
        <v>9</v>
      </c>
      <c r="B5">
        <v>1000000000</v>
      </c>
      <c r="C5" t="str">
        <f>IF($A$10="UKR",C7,C8 )</f>
        <v>млрд. дол. США</v>
      </c>
      <c r="D5" t="str">
        <f>IF($A$10="UKR",D7,D8 )</f>
        <v>млрд. грн</v>
      </c>
      <c r="E5" t="str">
        <f>IF($A$10="UKR",E7,E8 )</f>
        <v>млрд. одиниць</v>
      </c>
      <c r="F5">
        <f>1000000000/DDELIMER</f>
        <v>1</v>
      </c>
      <c r="G5">
        <f>IF($B$5=1,1000000000,IF($B$5=1000,1000000,IF($B$5=1000000,1000,IF($B$5=1000000000,1))))</f>
        <v>1</v>
      </c>
    </row>
    <row r="6" spans="1:7">
      <c r="A6" t="s">
        <v>16</v>
      </c>
      <c r="B6" t="s">
        <v>110</v>
      </c>
    </row>
    <row r="7" spans="1:7">
      <c r="C7" t="str">
        <f>IF($B$5=1,"дол. США",IF($B$5=1000,"тис. дол. США",IF($B$5=1000000,"млн. дол. США",IF($B$5=1000000000,"млрд. дол. США"))))</f>
        <v>млрд. дол. США</v>
      </c>
      <c r="D7" t="str">
        <f>IF($B$5=1,"грн",IF($B$5=1000,"тис. грн",IF($B$5=1000000,"млн. грн",IF($B$5=1000000000,"млрд. грн"))))</f>
        <v>млрд. грн</v>
      </c>
      <c r="E7" t="str">
        <f>IF($B$5=1,"одиниць",IF($B$5=1000,"тис. одиниць",IF($B$5=1000000,"млн. одиниць",IF($B$5=1000000000,"млрд. одиниць"))))</f>
        <v>млрд. одиниць</v>
      </c>
    </row>
    <row r="8" spans="1:7">
      <c r="C8" t="str">
        <f>IF($B$5=1,"дол. США",IF($B$5=1000,"th USD",IF($B$5=1000000,"ml USD",IF($B$5=1000000000,"bn USD"))))</f>
        <v>bn USD</v>
      </c>
      <c r="D8" t="str">
        <f>IF($B$5=1,"грн",IF($B$5=1000,"th UAH",IF($B$5=1000000,"ml UAH",IF($B$5=1000000000,"bn UAH"))))</f>
        <v>bn UAH</v>
      </c>
      <c r="E8" t="str">
        <f>IF($B$5=1,"одиниць",IF($B$5=1000,"th units",IF($B$5=1000000,"ml units",IF($B$5=1000000000,"bn units"))))</f>
        <v>bn units</v>
      </c>
    </row>
    <row r="9" spans="1:7">
      <c r="A9" t="s">
        <v>73</v>
      </c>
    </row>
    <row r="10" spans="1:7">
      <c r="A10" t="s">
        <v>148</v>
      </c>
    </row>
    <row r="13" spans="1:7">
      <c r="A13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Лист30">
    <pageSetUpPr fitToPage="1"/>
  </sheetPr>
  <dimension ref="A7:A8"/>
  <sheetViews>
    <sheetView workbookViewId="0">
      <selection activeCell="Q12" sqref="Q12"/>
    </sheetView>
  </sheetViews>
  <sheetFormatPr baseColWidth="10" defaultRowHeight="13"/>
  <cols>
    <col min="1" max="256" width="8.83203125" customWidth="1"/>
  </cols>
  <sheetData>
    <row r="7" s="185" customFormat="1"/>
    <row r="8" s="19" customFormat="1" ht="11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9">
    <tabColor indexed="57"/>
    <outlinePr applyStyles="1" summaryBelow="0"/>
    <pageSetUpPr fitToPage="1"/>
  </sheetPr>
  <dimension ref="A1:L180"/>
  <sheetViews>
    <sheetView workbookViewId="0">
      <selection activeCell="A6" sqref="A6"/>
    </sheetView>
  </sheetViews>
  <sheetFormatPr baseColWidth="10" defaultColWidth="9.1640625" defaultRowHeight="11" outlineLevelRow="3"/>
  <cols>
    <col min="1" max="1" width="52" style="133" customWidth="1"/>
    <col min="2" max="7" width="15.1640625" style="22" customWidth="1"/>
    <col min="8" max="16384" width="9.1640625" style="133"/>
  </cols>
  <sheetData>
    <row r="1" spans="1:12" s="8" customFormat="1" ht="14">
      <c r="B1" s="127"/>
      <c r="C1" s="127"/>
      <c r="D1" s="127"/>
      <c r="E1" s="127"/>
      <c r="F1" s="127"/>
      <c r="G1" s="127"/>
    </row>
    <row r="2" spans="1:12" s="8" customFormat="1" ht="19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5"/>
      <c r="F2" s="5"/>
      <c r="G2" s="5"/>
      <c r="H2" s="50"/>
      <c r="I2" s="50"/>
      <c r="J2" s="50"/>
      <c r="K2" s="50"/>
      <c r="L2" s="50"/>
    </row>
    <row r="3" spans="1:12" s="8" customFormat="1" ht="14">
      <c r="A3" s="228"/>
      <c r="B3" s="127"/>
      <c r="C3" s="127"/>
      <c r="D3" s="127"/>
      <c r="E3" s="127"/>
      <c r="F3" s="127"/>
      <c r="G3" s="127"/>
    </row>
    <row r="4" spans="1:12" s="165" customFormat="1" ht="14">
      <c r="B4" s="46"/>
      <c r="C4" s="46"/>
      <c r="D4" s="46"/>
      <c r="E4" s="46"/>
      <c r="F4" s="46"/>
      <c r="G4" s="46" t="str">
        <f>VALUSD</f>
        <v>млрд. дол. США</v>
      </c>
    </row>
    <row r="5" spans="1:12" s="213" customFormat="1" ht="14">
      <c r="A5" s="142"/>
      <c r="B5" s="226">
        <v>44561</v>
      </c>
      <c r="C5" s="226">
        <v>44592</v>
      </c>
      <c r="D5" s="226">
        <v>44620</v>
      </c>
      <c r="E5" s="226">
        <v>44651</v>
      </c>
      <c r="F5" s="226">
        <v>44681</v>
      </c>
      <c r="G5" s="226">
        <v>44712</v>
      </c>
    </row>
    <row r="6" spans="1:12" s="148" customFormat="1" ht="34">
      <c r="A6" s="3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38">
        <f t="shared" ref="B6:G6" si="0">B$7+B$77</f>
        <v>97.95582407752002</v>
      </c>
      <c r="C6" s="138">
        <f t="shared" si="0"/>
        <v>95.380931254450005</v>
      </c>
      <c r="D6" s="138">
        <f t="shared" si="0"/>
        <v>93.333283728190011</v>
      </c>
      <c r="E6" s="138">
        <f t="shared" si="0"/>
        <v>96.810362046489999</v>
      </c>
      <c r="F6" s="138">
        <f t="shared" si="0"/>
        <v>97.796508008119986</v>
      </c>
      <c r="G6" s="138">
        <f t="shared" si="0"/>
        <v>101.43561780232</v>
      </c>
    </row>
    <row r="7" spans="1:12" s="196" customFormat="1" ht="16">
      <c r="A7" s="253" t="s">
        <v>65</v>
      </c>
      <c r="B7" s="201">
        <f t="shared" ref="B7:G7" si="1">B$8+B$45</f>
        <v>86.615691312520013</v>
      </c>
      <c r="C7" s="201">
        <f t="shared" si="1"/>
        <v>84.237629886610009</v>
      </c>
      <c r="D7" s="201">
        <f t="shared" si="1"/>
        <v>82.262901962270007</v>
      </c>
      <c r="E7" s="201">
        <f t="shared" si="1"/>
        <v>86.284068137090003</v>
      </c>
      <c r="F7" s="201">
        <f t="shared" si="1"/>
        <v>87.383520261409984</v>
      </c>
      <c r="G7" s="201">
        <f t="shared" si="1"/>
        <v>90.440818945649994</v>
      </c>
    </row>
    <row r="8" spans="1:12" s="55" customFormat="1" ht="16" outlineLevel="1">
      <c r="A8" s="189" t="s">
        <v>48</v>
      </c>
      <c r="B8" s="156">
        <f t="shared" ref="B8:G8" si="2">B$9+B$43</f>
        <v>38.952681436220011</v>
      </c>
      <c r="C8" s="156">
        <f t="shared" si="2"/>
        <v>36.860368115680004</v>
      </c>
      <c r="D8" s="156">
        <f t="shared" si="2"/>
        <v>34.786270808360001</v>
      </c>
      <c r="E8" s="156">
        <f t="shared" si="2"/>
        <v>35.913966291899996</v>
      </c>
      <c r="F8" s="156">
        <f t="shared" si="2"/>
        <v>37.476474839169988</v>
      </c>
      <c r="G8" s="156">
        <f t="shared" si="2"/>
        <v>39.206219423449994</v>
      </c>
    </row>
    <row r="9" spans="1:12" s="170" customFormat="1" ht="14" outlineLevel="2">
      <c r="A9" s="120" t="s">
        <v>194</v>
      </c>
      <c r="B9" s="84">
        <f t="shared" ref="B9:G9" si="3">SUM(B$10:B$42)</f>
        <v>38.884805428450008</v>
      </c>
      <c r="C9" s="84">
        <f t="shared" si="3"/>
        <v>36.796042735340002</v>
      </c>
      <c r="D9" s="84">
        <f t="shared" si="3"/>
        <v>34.722981058089999</v>
      </c>
      <c r="E9" s="84">
        <f t="shared" si="3"/>
        <v>35.851806715739997</v>
      </c>
      <c r="F9" s="84">
        <f t="shared" si="3"/>
        <v>37.414315263009989</v>
      </c>
      <c r="G9" s="84">
        <f t="shared" si="3"/>
        <v>39.144059847289995</v>
      </c>
    </row>
    <row r="10" spans="1:12" s="145" customFormat="1" ht="14" outlineLevel="3">
      <c r="A10" s="103" t="s">
        <v>142</v>
      </c>
      <c r="B10" s="94">
        <v>2.9816281866000001</v>
      </c>
      <c r="C10" s="94">
        <v>2.8256577462000001</v>
      </c>
      <c r="D10" s="94">
        <v>2.7801650321600002</v>
      </c>
      <c r="E10" s="94">
        <v>2.7801650321600002</v>
      </c>
      <c r="F10" s="94">
        <v>2.7801650321600002</v>
      </c>
      <c r="G10" s="94">
        <v>2.7801650321600002</v>
      </c>
    </row>
    <row r="11" spans="1:12" ht="14" outlineLevel="3">
      <c r="A11" s="163" t="s">
        <v>203</v>
      </c>
      <c r="B11" s="47">
        <v>0.64274768862999998</v>
      </c>
      <c r="C11" s="47">
        <v>0.60912524015000002</v>
      </c>
      <c r="D11" s="47">
        <v>0.59931840477999998</v>
      </c>
      <c r="E11" s="47">
        <v>0.59931840477999998</v>
      </c>
      <c r="F11" s="47">
        <v>0.59931840477999998</v>
      </c>
      <c r="G11" s="47">
        <v>0.59931840477999998</v>
      </c>
      <c r="H11" s="123"/>
      <c r="I11" s="123"/>
      <c r="J11" s="123"/>
    </row>
    <row r="12" spans="1:12" ht="14" outlineLevel="3">
      <c r="A12" s="163" t="s">
        <v>31</v>
      </c>
      <c r="B12" s="47">
        <v>3.5161637729300002</v>
      </c>
      <c r="C12" s="47">
        <v>3.3010578153800001</v>
      </c>
      <c r="D12" s="47">
        <v>2.5162570424099999</v>
      </c>
      <c r="E12" s="47">
        <v>3.43367475807</v>
      </c>
      <c r="F12" s="47">
        <v>3.5912103751400002</v>
      </c>
      <c r="G12" s="47">
        <v>3.6629225175200002</v>
      </c>
      <c r="H12" s="123"/>
      <c r="I12" s="123"/>
      <c r="J12" s="123"/>
    </row>
    <row r="13" spans="1:12" ht="14" outlineLevel="3">
      <c r="A13" s="163" t="s">
        <v>34</v>
      </c>
      <c r="B13" s="47">
        <v>1.3380648283200001</v>
      </c>
      <c r="C13" s="47">
        <v>1.26806999744</v>
      </c>
      <c r="D13" s="47">
        <v>1.2476542390800001</v>
      </c>
      <c r="E13" s="47">
        <v>1.2476542390800001</v>
      </c>
      <c r="F13" s="47">
        <v>1.2476542390800001</v>
      </c>
      <c r="G13" s="47">
        <v>1.2476542390800001</v>
      </c>
      <c r="H13" s="123"/>
      <c r="I13" s="123"/>
      <c r="J13" s="123"/>
    </row>
    <row r="14" spans="1:12" ht="14" outlineLevel="3">
      <c r="A14" s="163" t="s">
        <v>83</v>
      </c>
      <c r="B14" s="47">
        <v>1.05212224414</v>
      </c>
      <c r="C14" s="47">
        <v>0.99708521080000001</v>
      </c>
      <c r="D14" s="47">
        <v>0.98103227149000005</v>
      </c>
      <c r="E14" s="47">
        <v>0.98103227149000005</v>
      </c>
      <c r="F14" s="47">
        <v>0.98103227149000005</v>
      </c>
      <c r="G14" s="47">
        <v>0.98103227149000005</v>
      </c>
      <c r="H14" s="123"/>
      <c r="I14" s="123"/>
      <c r="J14" s="123"/>
    </row>
    <row r="15" spans="1:12" ht="14" outlineLevel="3">
      <c r="A15" s="163" t="s">
        <v>133</v>
      </c>
      <c r="B15" s="47">
        <v>1.71932165613</v>
      </c>
      <c r="C15" s="47">
        <v>1.6293830925899999</v>
      </c>
      <c r="D15" s="47">
        <v>1.6031502414500001</v>
      </c>
      <c r="E15" s="47">
        <v>1.6031502414500001</v>
      </c>
      <c r="F15" s="47">
        <v>1.6031502414500001</v>
      </c>
      <c r="G15" s="47">
        <v>1.6031502414500001</v>
      </c>
      <c r="H15" s="123"/>
      <c r="I15" s="123"/>
      <c r="J15" s="123"/>
    </row>
    <row r="16" spans="1:12" ht="14" outlineLevel="3">
      <c r="A16" s="163" t="s">
        <v>195</v>
      </c>
      <c r="B16" s="47">
        <v>4.2928769860499996</v>
      </c>
      <c r="C16" s="47">
        <v>4.0683144744300002</v>
      </c>
      <c r="D16" s="47">
        <v>4.0028151522800002</v>
      </c>
      <c r="E16" s="47">
        <v>4.6864613107000004</v>
      </c>
      <c r="F16" s="47">
        <v>6.39557670675</v>
      </c>
      <c r="G16" s="47">
        <v>8.1046921027999996</v>
      </c>
      <c r="H16" s="123"/>
      <c r="I16" s="123"/>
      <c r="J16" s="123"/>
    </row>
    <row r="17" spans="1:10" ht="14" outlineLevel="3">
      <c r="A17" s="163" t="s">
        <v>25</v>
      </c>
      <c r="B17" s="47">
        <v>0.44349495202</v>
      </c>
      <c r="C17" s="47">
        <v>0.42029551242000002</v>
      </c>
      <c r="D17" s="47">
        <v>0.41352881056000002</v>
      </c>
      <c r="E17" s="47">
        <v>0.41352881056000002</v>
      </c>
      <c r="F17" s="47">
        <v>0.41352881056000002</v>
      </c>
      <c r="G17" s="47">
        <v>0.41352881056000002</v>
      </c>
      <c r="H17" s="123"/>
      <c r="I17" s="123"/>
      <c r="J17" s="123"/>
    </row>
    <row r="18" spans="1:10" ht="14" outlineLevel="3">
      <c r="A18" s="163" t="s">
        <v>75</v>
      </c>
      <c r="B18" s="47">
        <v>0.44349495202</v>
      </c>
      <c r="C18" s="47">
        <v>0.42029551242000002</v>
      </c>
      <c r="D18" s="47">
        <v>0.41352881056000002</v>
      </c>
      <c r="E18" s="47">
        <v>0.41352881056000002</v>
      </c>
      <c r="F18" s="47">
        <v>0.41352881056000002</v>
      </c>
      <c r="G18" s="47">
        <v>0.41352881056000002</v>
      </c>
      <c r="H18" s="123"/>
      <c r="I18" s="123"/>
      <c r="J18" s="123"/>
    </row>
    <row r="19" spans="1:10" ht="14" outlineLevel="3">
      <c r="A19" s="163" t="s">
        <v>169</v>
      </c>
      <c r="B19" s="47">
        <v>2.9617775985099999</v>
      </c>
      <c r="C19" s="47">
        <v>2.95510464978</v>
      </c>
      <c r="D19" s="47">
        <v>2.9239907929900002</v>
      </c>
      <c r="E19" s="47">
        <v>3.0239538853600001</v>
      </c>
      <c r="F19" s="47">
        <v>3.2255802308799999</v>
      </c>
      <c r="G19" s="47">
        <v>3.6052958780100002</v>
      </c>
      <c r="H19" s="123"/>
      <c r="I19" s="123"/>
      <c r="J19" s="123"/>
    </row>
    <row r="20" spans="1:10" ht="14" outlineLevel="3">
      <c r="A20" s="163" t="s">
        <v>126</v>
      </c>
      <c r="B20" s="47">
        <v>0.44349495202</v>
      </c>
      <c r="C20" s="47">
        <v>0.42029551242000002</v>
      </c>
      <c r="D20" s="47">
        <v>0.41352881056000002</v>
      </c>
      <c r="E20" s="47">
        <v>0.41352881056000002</v>
      </c>
      <c r="F20" s="47">
        <v>0.41352881056000002</v>
      </c>
      <c r="G20" s="47">
        <v>0.41352881056000002</v>
      </c>
      <c r="H20" s="123"/>
      <c r="I20" s="123"/>
      <c r="J20" s="123"/>
    </row>
    <row r="21" spans="1:10" ht="14" outlineLevel="3">
      <c r="A21" s="163" t="s">
        <v>190</v>
      </c>
      <c r="B21" s="47">
        <v>0.44349495202</v>
      </c>
      <c r="C21" s="47">
        <v>0.42029551242000002</v>
      </c>
      <c r="D21" s="47">
        <v>0.41352881056000002</v>
      </c>
      <c r="E21" s="47">
        <v>0.41352881056000002</v>
      </c>
      <c r="F21" s="47">
        <v>0.41352881056000002</v>
      </c>
      <c r="G21" s="47">
        <v>0.41352881056000002</v>
      </c>
      <c r="H21" s="123"/>
      <c r="I21" s="123"/>
      <c r="J21" s="123"/>
    </row>
    <row r="22" spans="1:10" ht="14" outlineLevel="3">
      <c r="A22" s="163" t="s">
        <v>217</v>
      </c>
      <c r="B22" s="47">
        <v>2.2411606184299999</v>
      </c>
      <c r="C22" s="47">
        <v>2.2545144049300001</v>
      </c>
      <c r="D22" s="47">
        <v>1.2756866061200001</v>
      </c>
      <c r="E22" s="47">
        <v>1.2756866061200001</v>
      </c>
      <c r="F22" s="47">
        <v>1.2756866061200001</v>
      </c>
      <c r="G22" s="47">
        <v>1.2756866061200001</v>
      </c>
      <c r="H22" s="123"/>
      <c r="I22" s="123"/>
      <c r="J22" s="123"/>
    </row>
    <row r="23" spans="1:10" ht="14" outlineLevel="3">
      <c r="A23" s="163" t="s">
        <v>150</v>
      </c>
      <c r="B23" s="47">
        <v>0.44349495202</v>
      </c>
      <c r="C23" s="47">
        <v>0.42029551242000002</v>
      </c>
      <c r="D23" s="47">
        <v>0.41352881056000002</v>
      </c>
      <c r="E23" s="47">
        <v>0.41352881056000002</v>
      </c>
      <c r="F23" s="47">
        <v>0.41352881056000002</v>
      </c>
      <c r="G23" s="47">
        <v>0.41352881056000002</v>
      </c>
      <c r="H23" s="123"/>
      <c r="I23" s="123"/>
      <c r="J23" s="123"/>
    </row>
    <row r="24" spans="1:10" ht="14" outlineLevel="3">
      <c r="A24" s="163" t="s">
        <v>208</v>
      </c>
      <c r="B24" s="47">
        <v>0.44349495202</v>
      </c>
      <c r="C24" s="47">
        <v>0.42029551242000002</v>
      </c>
      <c r="D24" s="47">
        <v>0.41352881056000002</v>
      </c>
      <c r="E24" s="47">
        <v>0.41352881056000002</v>
      </c>
      <c r="F24" s="47">
        <v>0.41352881056000002</v>
      </c>
      <c r="G24" s="47">
        <v>0.41352881056000002</v>
      </c>
      <c r="H24" s="123"/>
      <c r="I24" s="123"/>
      <c r="J24" s="123"/>
    </row>
    <row r="25" spans="1:10" ht="14" outlineLevel="3">
      <c r="A25" s="163" t="s">
        <v>38</v>
      </c>
      <c r="B25" s="47">
        <v>0.44349495202</v>
      </c>
      <c r="C25" s="47">
        <v>0.42029551242000002</v>
      </c>
      <c r="D25" s="47">
        <v>0.41352881056000002</v>
      </c>
      <c r="E25" s="47">
        <v>0.41352881056000002</v>
      </c>
      <c r="F25" s="47">
        <v>0.41352881056000002</v>
      </c>
      <c r="G25" s="47">
        <v>0.41352881056000002</v>
      </c>
      <c r="H25" s="123"/>
      <c r="I25" s="123"/>
      <c r="J25" s="123"/>
    </row>
    <row r="26" spans="1:10" ht="14" outlineLevel="3">
      <c r="A26" s="163" t="s">
        <v>87</v>
      </c>
      <c r="B26" s="47">
        <v>0.44349495202</v>
      </c>
      <c r="C26" s="47">
        <v>0.42029551242000002</v>
      </c>
      <c r="D26" s="47">
        <v>0.41352881056000002</v>
      </c>
      <c r="E26" s="47">
        <v>0.41352881056000002</v>
      </c>
      <c r="F26" s="47">
        <v>0.41352881056000002</v>
      </c>
      <c r="G26" s="47">
        <v>0.41352881056000002</v>
      </c>
      <c r="H26" s="123"/>
      <c r="I26" s="123"/>
      <c r="J26" s="123"/>
    </row>
    <row r="27" spans="1:10" ht="14" outlineLevel="3">
      <c r="A27" s="163" t="s">
        <v>76</v>
      </c>
      <c r="B27" s="47">
        <v>0.44349495202</v>
      </c>
      <c r="C27" s="47">
        <v>0.42029551242000002</v>
      </c>
      <c r="D27" s="47">
        <v>0.41352881056000002</v>
      </c>
      <c r="E27" s="47">
        <v>0.41352881056000002</v>
      </c>
      <c r="F27" s="47">
        <v>0.41352881056000002</v>
      </c>
      <c r="G27" s="47">
        <v>0.41352881056000002</v>
      </c>
      <c r="H27" s="123"/>
      <c r="I27" s="123"/>
      <c r="J27" s="123"/>
    </row>
    <row r="28" spans="1:10" ht="14" outlineLevel="3">
      <c r="A28" s="163" t="s">
        <v>127</v>
      </c>
      <c r="B28" s="47">
        <v>0.44349495202</v>
      </c>
      <c r="C28" s="47">
        <v>0.42029551242000002</v>
      </c>
      <c r="D28" s="47">
        <v>0.41352881056000002</v>
      </c>
      <c r="E28" s="47">
        <v>0.41352881056000002</v>
      </c>
      <c r="F28" s="47">
        <v>0.41352881056000002</v>
      </c>
      <c r="G28" s="47">
        <v>0.41352881056000002</v>
      </c>
      <c r="H28" s="123"/>
      <c r="I28" s="123"/>
      <c r="J28" s="123"/>
    </row>
    <row r="29" spans="1:10" ht="14" outlineLevel="3">
      <c r="A29" s="163" t="s">
        <v>191</v>
      </c>
      <c r="B29" s="47">
        <v>0.44349495202</v>
      </c>
      <c r="C29" s="47">
        <v>0.42029551242000002</v>
      </c>
      <c r="D29" s="47">
        <v>0.41352881056000002</v>
      </c>
      <c r="E29" s="47">
        <v>0.41352881056000002</v>
      </c>
      <c r="F29" s="47">
        <v>0.41352881056000002</v>
      </c>
      <c r="G29" s="47">
        <v>0.41352881056000002</v>
      </c>
      <c r="H29" s="123"/>
      <c r="I29" s="123"/>
      <c r="J29" s="123"/>
    </row>
    <row r="30" spans="1:10" ht="14" outlineLevel="3">
      <c r="A30" s="163" t="s">
        <v>18</v>
      </c>
      <c r="B30" s="47">
        <v>0.44349495202</v>
      </c>
      <c r="C30" s="47">
        <v>0.42029551242000002</v>
      </c>
      <c r="D30" s="47">
        <v>0.41352881056000002</v>
      </c>
      <c r="E30" s="47">
        <v>0.41352881056000002</v>
      </c>
      <c r="F30" s="47">
        <v>0.41352881056000002</v>
      </c>
      <c r="G30" s="47">
        <v>0.41352881056000002</v>
      </c>
      <c r="H30" s="123"/>
      <c r="I30" s="123"/>
      <c r="J30" s="123"/>
    </row>
    <row r="31" spans="1:10" ht="14" outlineLevel="3">
      <c r="A31" s="163" t="s">
        <v>71</v>
      </c>
      <c r="B31" s="47">
        <v>0.44349495202</v>
      </c>
      <c r="C31" s="47">
        <v>0.42029551242000002</v>
      </c>
      <c r="D31" s="47">
        <v>0.41352881056000002</v>
      </c>
      <c r="E31" s="47">
        <v>0.41352881056000002</v>
      </c>
      <c r="F31" s="47">
        <v>0.41352881056000002</v>
      </c>
      <c r="G31" s="47">
        <v>0.41352881056000002</v>
      </c>
      <c r="H31" s="123"/>
      <c r="I31" s="123"/>
      <c r="J31" s="123"/>
    </row>
    <row r="32" spans="1:10" ht="14" outlineLevel="3">
      <c r="A32" s="163" t="s">
        <v>122</v>
      </c>
      <c r="B32" s="47">
        <v>0.44349495202</v>
      </c>
      <c r="C32" s="47">
        <v>0.42029551242000002</v>
      </c>
      <c r="D32" s="47">
        <v>0.41352881056000002</v>
      </c>
      <c r="E32" s="47">
        <v>0.41352881056000002</v>
      </c>
      <c r="F32" s="47">
        <v>0.41352881056000002</v>
      </c>
      <c r="G32" s="47">
        <v>0.41352881056000002</v>
      </c>
      <c r="H32" s="123"/>
      <c r="I32" s="123"/>
      <c r="J32" s="123"/>
    </row>
    <row r="33" spans="1:10" ht="14" outlineLevel="3">
      <c r="A33" s="163" t="s">
        <v>55</v>
      </c>
      <c r="B33" s="47">
        <v>4.1147456020000001E-2</v>
      </c>
      <c r="C33" s="47">
        <v>4.0390618759999997E-2</v>
      </c>
      <c r="D33" s="47">
        <v>4.1156526550000003E-2</v>
      </c>
      <c r="E33" s="47">
        <v>0</v>
      </c>
      <c r="F33" s="47">
        <v>6.8208095050000001E-2</v>
      </c>
      <c r="G33" s="47">
        <v>0.20686500381</v>
      </c>
      <c r="H33" s="123"/>
      <c r="I33" s="123"/>
      <c r="J33" s="123"/>
    </row>
    <row r="34" spans="1:10" ht="14" outlineLevel="3">
      <c r="A34" s="163" t="s">
        <v>45</v>
      </c>
      <c r="B34" s="47">
        <v>3.3531759060400002</v>
      </c>
      <c r="C34" s="47">
        <v>2.81069764693</v>
      </c>
      <c r="D34" s="47">
        <v>2.7654922423100001</v>
      </c>
      <c r="E34" s="47">
        <v>2.1577954803999999</v>
      </c>
      <c r="F34" s="47">
        <v>2.1577954803999999</v>
      </c>
      <c r="G34" s="47">
        <v>1.54350915571</v>
      </c>
      <c r="H34" s="123"/>
      <c r="I34" s="123"/>
      <c r="J34" s="123"/>
    </row>
    <row r="35" spans="1:10" ht="14" outlineLevel="3">
      <c r="A35" s="163" t="s">
        <v>88</v>
      </c>
      <c r="B35" s="47">
        <v>0.44349520863000003</v>
      </c>
      <c r="C35" s="47">
        <v>0.42029575560999999</v>
      </c>
      <c r="D35" s="47">
        <v>0.41352904984</v>
      </c>
      <c r="E35" s="47">
        <v>0.41352904984</v>
      </c>
      <c r="F35" s="47">
        <v>0.41352904984</v>
      </c>
      <c r="G35" s="47">
        <v>0.41352904984</v>
      </c>
      <c r="H35" s="123"/>
      <c r="I35" s="123"/>
      <c r="J35" s="123"/>
    </row>
    <row r="36" spans="1:10" ht="14" outlineLevel="3">
      <c r="A36" s="163" t="s">
        <v>92</v>
      </c>
      <c r="B36" s="47">
        <v>1.54523967858</v>
      </c>
      <c r="C36" s="47">
        <v>1.46440742913</v>
      </c>
      <c r="D36" s="47">
        <v>1.4408306642399999</v>
      </c>
      <c r="E36" s="47">
        <v>1.4408306642399999</v>
      </c>
      <c r="F36" s="47">
        <v>1.4408306642399999</v>
      </c>
      <c r="G36" s="47">
        <v>1.4408306642399999</v>
      </c>
      <c r="H36" s="123"/>
      <c r="I36" s="123"/>
      <c r="J36" s="123"/>
    </row>
    <row r="37" spans="1:10" ht="14" outlineLevel="3">
      <c r="A37" s="163" t="s">
        <v>154</v>
      </c>
      <c r="B37" s="47">
        <v>1.88681203308</v>
      </c>
      <c r="C37" s="47">
        <v>1.8136656255700001</v>
      </c>
      <c r="D37" s="47">
        <v>1.79347015374</v>
      </c>
      <c r="E37" s="47">
        <v>1.79347015374</v>
      </c>
      <c r="F37" s="47">
        <v>1.79347015374</v>
      </c>
      <c r="G37" s="47">
        <v>1.79347015374</v>
      </c>
      <c r="H37" s="123"/>
      <c r="I37" s="123"/>
      <c r="J37" s="123"/>
    </row>
    <row r="38" spans="1:10" ht="14" outlineLevel="3">
      <c r="A38" s="163" t="s">
        <v>158</v>
      </c>
      <c r="B38" s="47">
        <v>0.97407988796</v>
      </c>
      <c r="C38" s="47">
        <v>1.0473897560600001</v>
      </c>
      <c r="D38" s="47">
        <v>1.1970404616100001</v>
      </c>
      <c r="E38" s="47">
        <v>1.2736924412699999</v>
      </c>
      <c r="F38" s="47">
        <v>0.69971553485000004</v>
      </c>
      <c r="G38" s="47">
        <v>0.74454634949999998</v>
      </c>
      <c r="H38" s="123"/>
      <c r="I38" s="123"/>
      <c r="J38" s="123"/>
    </row>
    <row r="39" spans="1:10" ht="14" outlineLevel="3">
      <c r="A39" s="163" t="s">
        <v>210</v>
      </c>
      <c r="B39" s="47">
        <v>1.50597939013</v>
      </c>
      <c r="C39" s="47">
        <v>1.4272008657599999</v>
      </c>
      <c r="D39" s="47">
        <v>1.4042231216000001</v>
      </c>
      <c r="E39" s="47">
        <v>1.4042231216000001</v>
      </c>
      <c r="F39" s="47">
        <v>1.4042231216000001</v>
      </c>
      <c r="G39" s="47">
        <v>1.4042231216000001</v>
      </c>
      <c r="H39" s="123"/>
      <c r="I39" s="123"/>
      <c r="J39" s="123"/>
    </row>
    <row r="40" spans="1:10" ht="14" outlineLevel="3">
      <c r="A40" s="163" t="s">
        <v>40</v>
      </c>
      <c r="B40" s="47">
        <v>0.87867744205999998</v>
      </c>
      <c r="C40" s="47">
        <v>0.74621687819000004</v>
      </c>
      <c r="D40" s="47">
        <v>0.73429377643000004</v>
      </c>
      <c r="E40" s="47">
        <v>0.73429377643000004</v>
      </c>
      <c r="F40" s="47">
        <v>0.73429377643000004</v>
      </c>
      <c r="G40" s="47">
        <v>0.73429377643000004</v>
      </c>
      <c r="H40" s="123"/>
      <c r="I40" s="123"/>
      <c r="J40" s="123"/>
    </row>
    <row r="41" spans="1:10" ht="14" outlineLevel="3">
      <c r="A41" s="163" t="s">
        <v>90</v>
      </c>
      <c r="B41" s="47">
        <v>0.64153793137000004</v>
      </c>
      <c r="C41" s="47">
        <v>0.60797876594</v>
      </c>
      <c r="D41" s="47">
        <v>0.59819038859999996</v>
      </c>
      <c r="E41" s="47">
        <v>0.59819038859999996</v>
      </c>
      <c r="F41" s="47">
        <v>0.59819038859999996</v>
      </c>
      <c r="G41" s="47">
        <v>0.59819038859999996</v>
      </c>
      <c r="H41" s="123"/>
      <c r="I41" s="123"/>
      <c r="J41" s="123"/>
    </row>
    <row r="42" spans="1:10" ht="14" outlineLevel="3">
      <c r="A42" s="163" t="s">
        <v>143</v>
      </c>
      <c r="B42" s="47">
        <v>0.65986758656</v>
      </c>
      <c r="C42" s="47">
        <v>0.62534958781000005</v>
      </c>
      <c r="D42" s="47">
        <v>0.61528154257000001</v>
      </c>
      <c r="E42" s="47">
        <v>0.61528154257000001</v>
      </c>
      <c r="F42" s="47">
        <v>0.61528154257000001</v>
      </c>
      <c r="G42" s="47">
        <v>0.61528154257000001</v>
      </c>
      <c r="H42" s="123"/>
      <c r="I42" s="123"/>
      <c r="J42" s="123"/>
    </row>
    <row r="43" spans="1:10" ht="14" outlineLevel="2">
      <c r="A43" s="28" t="s">
        <v>114</v>
      </c>
      <c r="B43" s="113">
        <f t="shared" ref="B43:G43" si="4">SUM(B$44:B$44)</f>
        <v>6.7876007769999996E-2</v>
      </c>
      <c r="C43" s="113">
        <f t="shared" si="4"/>
        <v>6.4325380340000002E-2</v>
      </c>
      <c r="D43" s="113">
        <f t="shared" si="4"/>
        <v>6.328975027E-2</v>
      </c>
      <c r="E43" s="113">
        <f t="shared" si="4"/>
        <v>6.215957616E-2</v>
      </c>
      <c r="F43" s="113">
        <f t="shared" si="4"/>
        <v>6.215957616E-2</v>
      </c>
      <c r="G43" s="113">
        <f t="shared" si="4"/>
        <v>6.215957616E-2</v>
      </c>
      <c r="H43" s="123"/>
      <c r="I43" s="123"/>
      <c r="J43" s="123"/>
    </row>
    <row r="44" spans="1:10" ht="14" outlineLevel="3">
      <c r="A44" s="163" t="s">
        <v>28</v>
      </c>
      <c r="B44" s="47">
        <v>6.7876007769999996E-2</v>
      </c>
      <c r="C44" s="47">
        <v>6.4325380340000002E-2</v>
      </c>
      <c r="D44" s="47">
        <v>6.328975027E-2</v>
      </c>
      <c r="E44" s="47">
        <v>6.215957616E-2</v>
      </c>
      <c r="F44" s="47">
        <v>6.215957616E-2</v>
      </c>
      <c r="G44" s="47">
        <v>6.215957616E-2</v>
      </c>
      <c r="H44" s="123"/>
      <c r="I44" s="123"/>
      <c r="J44" s="123"/>
    </row>
    <row r="45" spans="1:10" ht="15" outlineLevel="1">
      <c r="A45" s="222" t="s">
        <v>59</v>
      </c>
      <c r="B45" s="16">
        <f t="shared" ref="B45:G45" si="5">B$46+B$54+B$62+B$67+B$75</f>
        <v>47.663009876300002</v>
      </c>
      <c r="C45" s="16">
        <f t="shared" si="5"/>
        <v>47.377261770930005</v>
      </c>
      <c r="D45" s="16">
        <f t="shared" si="5"/>
        <v>47.476631153909999</v>
      </c>
      <c r="E45" s="16">
        <f t="shared" si="5"/>
        <v>50.37010184519</v>
      </c>
      <c r="F45" s="16">
        <f t="shared" si="5"/>
        <v>49.907045422240003</v>
      </c>
      <c r="G45" s="16">
        <f t="shared" si="5"/>
        <v>51.2345995222</v>
      </c>
      <c r="H45" s="123"/>
      <c r="I45" s="123"/>
      <c r="J45" s="123"/>
    </row>
    <row r="46" spans="1:10" ht="14" outlineLevel="2">
      <c r="A46" s="28" t="s">
        <v>173</v>
      </c>
      <c r="B46" s="113">
        <f t="shared" ref="B46:G46" si="6">SUM(B$47:B$53)</f>
        <v>16.97941619561</v>
      </c>
      <c r="C46" s="113">
        <f t="shared" si="6"/>
        <v>16.806646746960002</v>
      </c>
      <c r="D46" s="113">
        <f t="shared" si="6"/>
        <v>16.912999406529998</v>
      </c>
      <c r="E46" s="113">
        <f t="shared" si="6"/>
        <v>19.987627195370003</v>
      </c>
      <c r="F46" s="113">
        <f t="shared" si="6"/>
        <v>19.473557461720002</v>
      </c>
      <c r="G46" s="113">
        <f t="shared" si="6"/>
        <v>20.544147408780002</v>
      </c>
      <c r="H46" s="123"/>
      <c r="I46" s="123"/>
      <c r="J46" s="123"/>
    </row>
    <row r="47" spans="1:10" ht="14" outlineLevel="3">
      <c r="A47" s="163" t="s">
        <v>104</v>
      </c>
      <c r="B47" s="47">
        <v>2.2672023800000001E-3</v>
      </c>
      <c r="C47" s="47">
        <v>2.2255010600000001E-3</v>
      </c>
      <c r="D47" s="47">
        <v>2.2677021600000001E-3</v>
      </c>
      <c r="E47" s="47">
        <v>2.2277020300000001E-3</v>
      </c>
      <c r="F47" s="47">
        <v>2.0978981299999999E-3</v>
      </c>
      <c r="G47" s="47">
        <v>2.15369733E-3</v>
      </c>
      <c r="H47" s="123"/>
      <c r="I47" s="123"/>
      <c r="J47" s="123"/>
    </row>
    <row r="48" spans="1:10" ht="14" outlineLevel="3">
      <c r="A48" s="163" t="s">
        <v>51</v>
      </c>
      <c r="B48" s="47">
        <v>0.3863149676</v>
      </c>
      <c r="C48" s="47">
        <v>0.38132358881</v>
      </c>
      <c r="D48" s="47">
        <v>0.37874322521999998</v>
      </c>
      <c r="E48" s="47">
        <v>0.37098992377000001</v>
      </c>
      <c r="F48" s="47">
        <v>0.34179742403000002</v>
      </c>
      <c r="G48" s="47">
        <v>0.31403854472999998</v>
      </c>
      <c r="H48" s="123"/>
      <c r="I48" s="123"/>
      <c r="J48" s="123"/>
    </row>
    <row r="49" spans="1:10" ht="14" outlineLevel="3">
      <c r="A49" s="163" t="s">
        <v>93</v>
      </c>
      <c r="B49" s="47">
        <v>1.0156447287699999</v>
      </c>
      <c r="C49" s="47">
        <v>0.99696367661999996</v>
      </c>
      <c r="D49" s="47">
        <v>1.00370570211</v>
      </c>
      <c r="E49" s="47">
        <v>1.7291626718999999</v>
      </c>
      <c r="F49" s="47">
        <v>1.6263098033100001</v>
      </c>
      <c r="G49" s="47">
        <v>1.65796150439</v>
      </c>
      <c r="H49" s="123"/>
      <c r="I49" s="123"/>
      <c r="J49" s="123"/>
    </row>
    <row r="50" spans="1:10" ht="14" outlineLevel="3">
      <c r="A50" s="163" t="s">
        <v>165</v>
      </c>
      <c r="B50" s="47">
        <v>4.9991812509700004</v>
      </c>
      <c r="C50" s="47">
        <v>4.9072298403000003</v>
      </c>
      <c r="D50" s="47">
        <v>5.0002832687799996</v>
      </c>
      <c r="E50" s="47">
        <v>5.5803935751199996</v>
      </c>
      <c r="F50" s="47">
        <v>5.2552348153799997</v>
      </c>
      <c r="G50" s="47">
        <v>6.0411210087800002</v>
      </c>
      <c r="H50" s="123"/>
      <c r="I50" s="123"/>
      <c r="J50" s="123"/>
    </row>
    <row r="51" spans="1:10" ht="14" outlineLevel="3">
      <c r="A51" s="163" t="s">
        <v>131</v>
      </c>
      <c r="B51" s="47">
        <v>6.1552473171899997</v>
      </c>
      <c r="C51" s="47">
        <v>6.1224911433100004</v>
      </c>
      <c r="D51" s="47">
        <v>6.0989206782599998</v>
      </c>
      <c r="E51" s="47">
        <v>6.54536724989</v>
      </c>
      <c r="F51" s="47">
        <v>6.8598041698000003</v>
      </c>
      <c r="G51" s="47">
        <v>7.1188088900500004</v>
      </c>
      <c r="H51" s="123"/>
      <c r="I51" s="123"/>
      <c r="J51" s="123"/>
    </row>
    <row r="52" spans="1:10" ht="14" outlineLevel="3">
      <c r="A52" s="163" t="s">
        <v>146</v>
      </c>
      <c r="B52" s="47">
        <v>4.3625608583400002</v>
      </c>
      <c r="C52" s="47">
        <v>4.3382131265000003</v>
      </c>
      <c r="D52" s="47">
        <v>4.3706181309699996</v>
      </c>
      <c r="E52" s="47">
        <v>5.6995205279699999</v>
      </c>
      <c r="F52" s="47">
        <v>5.3279359158600004</v>
      </c>
      <c r="G52" s="47">
        <v>5.3493295170000001</v>
      </c>
      <c r="H52" s="123"/>
      <c r="I52" s="123"/>
      <c r="J52" s="123"/>
    </row>
    <row r="53" spans="1:10" ht="14" outlineLevel="3">
      <c r="A53" s="163" t="s">
        <v>141</v>
      </c>
      <c r="B53" s="47">
        <v>5.8199870360000003E-2</v>
      </c>
      <c r="C53" s="47">
        <v>5.8199870360000003E-2</v>
      </c>
      <c r="D53" s="47">
        <v>5.846069903E-2</v>
      </c>
      <c r="E53" s="47">
        <v>5.9965544689999997E-2</v>
      </c>
      <c r="F53" s="47">
        <v>6.0377435209999997E-2</v>
      </c>
      <c r="G53" s="47">
        <v>6.0734246499999998E-2</v>
      </c>
      <c r="H53" s="123"/>
      <c r="I53" s="123"/>
      <c r="J53" s="123"/>
    </row>
    <row r="54" spans="1:10" ht="14" outlineLevel="2">
      <c r="A54" s="28" t="s">
        <v>44</v>
      </c>
      <c r="B54" s="113">
        <f t="shared" ref="B54:G54" si="7">SUM(B$55:B$61)</f>
        <v>1.4938727953400002</v>
      </c>
      <c r="C54" s="113">
        <f t="shared" si="7"/>
        <v>1.4866747342900002</v>
      </c>
      <c r="D54" s="113">
        <f t="shared" si="7"/>
        <v>1.4994826430700001</v>
      </c>
      <c r="E54" s="113">
        <f t="shared" si="7"/>
        <v>1.4675076118499999</v>
      </c>
      <c r="F54" s="113">
        <f t="shared" si="7"/>
        <v>1.8888005427999999</v>
      </c>
      <c r="G54" s="113">
        <f t="shared" si="7"/>
        <v>2.0272559669100003</v>
      </c>
      <c r="H54" s="123"/>
      <c r="I54" s="123"/>
      <c r="J54" s="123"/>
    </row>
    <row r="55" spans="1:10" ht="14" outlineLevel="3">
      <c r="A55" s="163" t="s">
        <v>22</v>
      </c>
      <c r="B55" s="47">
        <v>2.0492385960000001E-2</v>
      </c>
      <c r="C55" s="47">
        <v>2.029741455E-2</v>
      </c>
      <c r="D55" s="47">
        <v>2.0614518120000001E-2</v>
      </c>
      <c r="E55" s="47">
        <v>2.762470169E-2</v>
      </c>
      <c r="F55" s="47">
        <v>2.6094007339999999E-2</v>
      </c>
      <c r="G55" s="47">
        <v>2.654545702E-2</v>
      </c>
      <c r="H55" s="123"/>
      <c r="I55" s="123"/>
      <c r="J55" s="123"/>
    </row>
    <row r="56" spans="1:10" ht="14" outlineLevel="3">
      <c r="A56" s="163" t="s">
        <v>49</v>
      </c>
      <c r="B56" s="47">
        <v>0.28670076286000001</v>
      </c>
      <c r="C56" s="47">
        <v>0.28142739144000001</v>
      </c>
      <c r="D56" s="47">
        <v>0.28676396308000002</v>
      </c>
      <c r="E56" s="47">
        <v>0.28170571605</v>
      </c>
      <c r="F56" s="47">
        <v>0.42727255219999999</v>
      </c>
      <c r="G56" s="47">
        <v>0.44087127461999998</v>
      </c>
      <c r="H56" s="123"/>
      <c r="I56" s="123"/>
      <c r="J56" s="123"/>
    </row>
    <row r="57" spans="1:10" ht="14" outlineLevel="3">
      <c r="A57" s="163" t="s">
        <v>108</v>
      </c>
      <c r="B57" s="47">
        <v>4.1845500289999997E-2</v>
      </c>
      <c r="C57" s="47">
        <v>4.292034258E-2</v>
      </c>
      <c r="D57" s="47">
        <v>4.3734220300000001E-2</v>
      </c>
      <c r="E57" s="47">
        <v>4.2962789719999998E-2</v>
      </c>
      <c r="F57" s="47">
        <v>4.0747026470000003E-2</v>
      </c>
      <c r="G57" s="47">
        <v>4.1830802379999997E-2</v>
      </c>
      <c r="H57" s="123"/>
      <c r="I57" s="123"/>
      <c r="J57" s="123"/>
    </row>
    <row r="58" spans="1:10" ht="14" outlineLevel="3">
      <c r="A58" s="163" t="s">
        <v>119</v>
      </c>
      <c r="B58" s="47">
        <v>0.60585586000000002</v>
      </c>
      <c r="C58" s="47">
        <v>0.60585586000000002</v>
      </c>
      <c r="D58" s="47">
        <v>0.60585586000000002</v>
      </c>
      <c r="E58" s="47">
        <v>0.60585586000000002</v>
      </c>
      <c r="F58" s="47">
        <v>0.60585586000000002</v>
      </c>
      <c r="G58" s="47">
        <v>0.60585586000000002</v>
      </c>
      <c r="H58" s="123"/>
      <c r="I58" s="123"/>
      <c r="J58" s="123"/>
    </row>
    <row r="59" spans="1:10" ht="14" outlineLevel="3">
      <c r="A59" s="163" t="s">
        <v>136</v>
      </c>
      <c r="B59" s="47">
        <v>4.7255449999999998E-4</v>
      </c>
      <c r="C59" s="47">
        <v>4.7255449999999998E-4</v>
      </c>
      <c r="D59" s="47">
        <v>4.7255449999999998E-4</v>
      </c>
      <c r="E59" s="47">
        <v>4.7255449999999998E-4</v>
      </c>
      <c r="F59" s="47">
        <v>4.7255449999999998E-4</v>
      </c>
      <c r="G59" s="47">
        <v>4.7255449999999998E-4</v>
      </c>
      <c r="H59" s="123"/>
      <c r="I59" s="123"/>
      <c r="J59" s="123"/>
    </row>
    <row r="60" spans="1:10" ht="14" outlineLevel="3">
      <c r="A60" s="163" t="s">
        <v>216</v>
      </c>
      <c r="B60" s="47">
        <v>3.9693692959999999E-2</v>
      </c>
      <c r="C60" s="47">
        <v>3.8963595189999999E-2</v>
      </c>
      <c r="D60" s="47">
        <v>4.2903527320000003E-2</v>
      </c>
      <c r="E60" s="47">
        <v>4.0712455369999997E-2</v>
      </c>
      <c r="F60" s="47">
        <v>0.35302493868000001</v>
      </c>
      <c r="G60" s="47">
        <v>0.36241457904000002</v>
      </c>
      <c r="H60" s="123"/>
      <c r="I60" s="123"/>
      <c r="J60" s="123"/>
    </row>
    <row r="61" spans="1:10" ht="14" outlineLevel="3">
      <c r="A61" s="163" t="s">
        <v>23</v>
      </c>
      <c r="B61" s="47">
        <v>0.49881203877000002</v>
      </c>
      <c r="C61" s="47">
        <v>0.49673757603000002</v>
      </c>
      <c r="D61" s="47">
        <v>0.49913799975000001</v>
      </c>
      <c r="E61" s="47">
        <v>0.46817353451999999</v>
      </c>
      <c r="F61" s="47">
        <v>0.43533360361000001</v>
      </c>
      <c r="G61" s="47">
        <v>0.54926543935000005</v>
      </c>
      <c r="H61" s="123"/>
      <c r="I61" s="123"/>
      <c r="J61" s="123"/>
    </row>
    <row r="62" spans="1:10" ht="14" outlineLevel="2">
      <c r="A62" s="28" t="s">
        <v>218</v>
      </c>
      <c r="B62" s="113">
        <f t="shared" ref="B62:G62" si="8">SUM(B$63:B$66)</f>
        <v>1.8600623522399999</v>
      </c>
      <c r="C62" s="113">
        <f t="shared" si="8"/>
        <v>1.8258496785</v>
      </c>
      <c r="D62" s="113">
        <f t="shared" si="8"/>
        <v>1.8267697136600001</v>
      </c>
      <c r="E62" s="113">
        <f t="shared" si="8"/>
        <v>1.7850162193000001</v>
      </c>
      <c r="F62" s="113">
        <f t="shared" si="8"/>
        <v>1.6810067705099998</v>
      </c>
      <c r="G62" s="113">
        <f t="shared" si="8"/>
        <v>1.7197045515</v>
      </c>
      <c r="H62" s="123"/>
      <c r="I62" s="123"/>
      <c r="J62" s="123"/>
    </row>
    <row r="63" spans="1:10" ht="14" outlineLevel="3">
      <c r="A63" s="163" t="s">
        <v>61</v>
      </c>
      <c r="B63" s="47">
        <v>0.73684077395000003</v>
      </c>
      <c r="C63" s="47">
        <v>0.72328784493999998</v>
      </c>
      <c r="D63" s="47">
        <v>0.73700320285999998</v>
      </c>
      <c r="E63" s="47">
        <v>0.72400315841999996</v>
      </c>
      <c r="F63" s="47">
        <v>0.68181689219999997</v>
      </c>
      <c r="G63" s="47">
        <v>0.69995163203999999</v>
      </c>
      <c r="H63" s="123"/>
      <c r="I63" s="123"/>
      <c r="J63" s="123"/>
    </row>
    <row r="64" spans="1:10" ht="14" outlineLevel="3">
      <c r="A64" s="163" t="s">
        <v>77</v>
      </c>
      <c r="B64" s="47">
        <v>5.7960120000000002E-5</v>
      </c>
      <c r="C64" s="47">
        <v>5.6894039999999997E-5</v>
      </c>
      <c r="D64" s="47">
        <v>5.7972900000000002E-5</v>
      </c>
      <c r="E64" s="47">
        <v>5.6950310000000003E-5</v>
      </c>
      <c r="F64" s="47">
        <v>5.3631929999999999E-5</v>
      </c>
      <c r="G64" s="47">
        <v>5.5058410000000002E-5</v>
      </c>
      <c r="H64" s="123"/>
      <c r="I64" s="123"/>
      <c r="J64" s="123"/>
    </row>
    <row r="65" spans="1:10" ht="14" outlineLevel="3">
      <c r="A65" s="163" t="s">
        <v>172</v>
      </c>
      <c r="B65" s="47">
        <v>0.29744124965000002</v>
      </c>
      <c r="C65" s="47">
        <v>0.29197032531</v>
      </c>
      <c r="D65" s="47">
        <v>0.29783750176000001</v>
      </c>
      <c r="E65" s="47">
        <v>0.28305293592000003</v>
      </c>
      <c r="F65" s="47">
        <v>0.26655998785000001</v>
      </c>
      <c r="G65" s="47">
        <v>0.26763678188000001</v>
      </c>
      <c r="H65" s="123"/>
      <c r="I65" s="123"/>
      <c r="J65" s="123"/>
    </row>
    <row r="66" spans="1:10" ht="14" outlineLevel="3">
      <c r="A66" s="163" t="s">
        <v>47</v>
      </c>
      <c r="B66" s="47">
        <v>0.82572236852000003</v>
      </c>
      <c r="C66" s="47">
        <v>0.81053461420999995</v>
      </c>
      <c r="D66" s="47">
        <v>0.79187103613999998</v>
      </c>
      <c r="E66" s="47">
        <v>0.77790317465000003</v>
      </c>
      <c r="F66" s="47">
        <v>0.73257625852999997</v>
      </c>
      <c r="G66" s="47">
        <v>0.75206107916999998</v>
      </c>
      <c r="H66" s="123"/>
      <c r="I66" s="123"/>
      <c r="J66" s="123"/>
    </row>
    <row r="67" spans="1:10" ht="14" outlineLevel="2">
      <c r="A67" s="28" t="s">
        <v>52</v>
      </c>
      <c r="B67" s="113">
        <f t="shared" ref="B67:G67" si="9">SUM(B$68:B$74)</f>
        <v>22.912232679060001</v>
      </c>
      <c r="C67" s="113">
        <f t="shared" si="9"/>
        <v>22.865318694030002</v>
      </c>
      <c r="D67" s="113">
        <f t="shared" si="9"/>
        <v>22.81179493306</v>
      </c>
      <c r="E67" s="113">
        <f t="shared" si="9"/>
        <v>22.766794779229997</v>
      </c>
      <c r="F67" s="113">
        <f t="shared" si="9"/>
        <v>22.620765396119999</v>
      </c>
      <c r="G67" s="113">
        <f t="shared" si="9"/>
        <v>22.683539495510001</v>
      </c>
      <c r="H67" s="123"/>
      <c r="I67" s="123"/>
      <c r="J67" s="123"/>
    </row>
    <row r="68" spans="1:10" ht="14" outlineLevel="3">
      <c r="A68" s="163" t="s">
        <v>116</v>
      </c>
      <c r="B68" s="47">
        <v>3</v>
      </c>
      <c r="C68" s="47">
        <v>3</v>
      </c>
      <c r="D68" s="47">
        <v>3</v>
      </c>
      <c r="E68" s="47">
        <v>3</v>
      </c>
      <c r="F68" s="47">
        <v>3</v>
      </c>
      <c r="G68" s="47">
        <v>3</v>
      </c>
      <c r="H68" s="123"/>
      <c r="I68" s="123"/>
      <c r="J68" s="123"/>
    </row>
    <row r="69" spans="1:10" ht="14" outlineLevel="3">
      <c r="A69" s="163" t="s">
        <v>202</v>
      </c>
      <c r="B69" s="47">
        <v>7.6616299999999997</v>
      </c>
      <c r="C69" s="47">
        <v>7.6616299999999997</v>
      </c>
      <c r="D69" s="47">
        <v>7.5606299999999997</v>
      </c>
      <c r="E69" s="47">
        <v>7.5606299999999997</v>
      </c>
      <c r="F69" s="47">
        <v>7.5606299999999997</v>
      </c>
      <c r="G69" s="47">
        <v>7.5606299999999997</v>
      </c>
      <c r="H69" s="123"/>
      <c r="I69" s="123"/>
      <c r="J69" s="123"/>
    </row>
    <row r="70" spans="1:10" ht="14" outlineLevel="3">
      <c r="A70" s="163" t="s">
        <v>220</v>
      </c>
      <c r="B70" s="47">
        <v>3</v>
      </c>
      <c r="C70" s="47">
        <v>3</v>
      </c>
      <c r="D70" s="47">
        <v>3</v>
      </c>
      <c r="E70" s="47">
        <v>3</v>
      </c>
      <c r="F70" s="47">
        <v>3</v>
      </c>
      <c r="G70" s="47">
        <v>3</v>
      </c>
      <c r="H70" s="123"/>
      <c r="I70" s="123"/>
      <c r="J70" s="123"/>
    </row>
    <row r="71" spans="1:10" ht="14" outlineLevel="3">
      <c r="A71" s="163" t="s">
        <v>21</v>
      </c>
      <c r="B71" s="47">
        <v>2.35</v>
      </c>
      <c r="C71" s="47">
        <v>2.35</v>
      </c>
      <c r="D71" s="47">
        <v>2.35</v>
      </c>
      <c r="E71" s="47">
        <v>2.35</v>
      </c>
      <c r="F71" s="47">
        <v>2.35</v>
      </c>
      <c r="G71" s="47">
        <v>2.35</v>
      </c>
      <c r="H71" s="123"/>
      <c r="I71" s="123"/>
      <c r="J71" s="123"/>
    </row>
    <row r="72" spans="1:10" ht="14" outlineLevel="3">
      <c r="A72" s="163" t="s">
        <v>58</v>
      </c>
      <c r="B72" s="47">
        <v>1.1336011906900001</v>
      </c>
      <c r="C72" s="47">
        <v>1.1127505306800001</v>
      </c>
      <c r="D72" s="47">
        <v>1.13385108136</v>
      </c>
      <c r="E72" s="47">
        <v>1.1138510129899999</v>
      </c>
      <c r="F72" s="47">
        <v>1.04894906494</v>
      </c>
      <c r="G72" s="47">
        <v>1.07684866467</v>
      </c>
      <c r="H72" s="123"/>
      <c r="I72" s="123"/>
      <c r="J72" s="123"/>
    </row>
    <row r="73" spans="1:10" ht="14" outlineLevel="3">
      <c r="A73" s="163" t="s">
        <v>183</v>
      </c>
      <c r="B73" s="47">
        <v>4.01700148837</v>
      </c>
      <c r="C73" s="47">
        <v>3.9909381633500001</v>
      </c>
      <c r="D73" s="47">
        <v>4.0173138517</v>
      </c>
      <c r="E73" s="47">
        <v>3.9923137662400001</v>
      </c>
      <c r="F73" s="47">
        <v>3.9111863311800001</v>
      </c>
      <c r="G73" s="47">
        <v>3.94606083084</v>
      </c>
      <c r="H73" s="123"/>
      <c r="I73" s="123"/>
      <c r="J73" s="123"/>
    </row>
    <row r="74" spans="1:10" ht="14" outlineLevel="3">
      <c r="A74" s="163" t="s">
        <v>3</v>
      </c>
      <c r="B74" s="47">
        <v>1.75</v>
      </c>
      <c r="C74" s="47">
        <v>1.75</v>
      </c>
      <c r="D74" s="47">
        <v>1.75</v>
      </c>
      <c r="E74" s="47">
        <v>1.75</v>
      </c>
      <c r="F74" s="47">
        <v>1.75</v>
      </c>
      <c r="G74" s="47">
        <v>1.75</v>
      </c>
      <c r="H74" s="123"/>
      <c r="I74" s="123"/>
      <c r="J74" s="123"/>
    </row>
    <row r="75" spans="1:10" ht="14" outlineLevel="2">
      <c r="A75" s="28" t="s">
        <v>176</v>
      </c>
      <c r="B75" s="113">
        <f t="shared" ref="B75:G75" si="10">SUM(B$76:B$76)</f>
        <v>4.4174258540500002</v>
      </c>
      <c r="C75" s="113">
        <f t="shared" si="10"/>
        <v>4.3927719171500001</v>
      </c>
      <c r="D75" s="113">
        <f t="shared" si="10"/>
        <v>4.4255844575900003</v>
      </c>
      <c r="E75" s="113">
        <f t="shared" si="10"/>
        <v>4.3631560394399997</v>
      </c>
      <c r="F75" s="113">
        <f t="shared" si="10"/>
        <v>4.2429152510900003</v>
      </c>
      <c r="G75" s="113">
        <f t="shared" si="10"/>
        <v>4.2599520995000004</v>
      </c>
      <c r="H75" s="123"/>
      <c r="I75" s="123"/>
      <c r="J75" s="123"/>
    </row>
    <row r="76" spans="1:10" ht="14" outlineLevel="3">
      <c r="A76" s="163" t="s">
        <v>146</v>
      </c>
      <c r="B76" s="47">
        <v>4.4174258540500002</v>
      </c>
      <c r="C76" s="47">
        <v>4.3927719171500001</v>
      </c>
      <c r="D76" s="47">
        <v>4.4255844575900003</v>
      </c>
      <c r="E76" s="47">
        <v>4.3631560394399997</v>
      </c>
      <c r="F76" s="47">
        <v>4.2429152510900003</v>
      </c>
      <c r="G76" s="47">
        <v>4.2599520995000004</v>
      </c>
      <c r="H76" s="123"/>
      <c r="I76" s="123"/>
      <c r="J76" s="123"/>
    </row>
    <row r="77" spans="1:10" ht="15">
      <c r="A77" s="155" t="s">
        <v>12</v>
      </c>
      <c r="B77" s="166">
        <f t="shared" ref="B77:G77" si="11">B$78+B$95</f>
        <v>11.340132765</v>
      </c>
      <c r="C77" s="166">
        <f t="shared" si="11"/>
        <v>11.143301367839998</v>
      </c>
      <c r="D77" s="166">
        <f t="shared" si="11"/>
        <v>11.070381765920001</v>
      </c>
      <c r="E77" s="166">
        <f t="shared" si="11"/>
        <v>10.5262939094</v>
      </c>
      <c r="F77" s="166">
        <f t="shared" si="11"/>
        <v>10.41298774671</v>
      </c>
      <c r="G77" s="166">
        <f t="shared" si="11"/>
        <v>10.99479885667</v>
      </c>
      <c r="H77" s="123"/>
      <c r="I77" s="123"/>
      <c r="J77" s="123"/>
    </row>
    <row r="78" spans="1:10" ht="15" outlineLevel="1">
      <c r="A78" s="222" t="s">
        <v>48</v>
      </c>
      <c r="B78" s="16">
        <f t="shared" ref="B78:G78" si="12">B$79+B$85+B$93</f>
        <v>1.7977295606499999</v>
      </c>
      <c r="C78" s="16">
        <f t="shared" si="12"/>
        <v>1.7211367785699998</v>
      </c>
      <c r="D78" s="16">
        <f t="shared" si="12"/>
        <v>1.69492942839</v>
      </c>
      <c r="E78" s="16">
        <f t="shared" si="12"/>
        <v>1.6955564037999997</v>
      </c>
      <c r="F78" s="16">
        <f t="shared" si="12"/>
        <v>1.8761578930599998</v>
      </c>
      <c r="G78" s="16">
        <f t="shared" si="12"/>
        <v>2.4193439416499998</v>
      </c>
      <c r="H78" s="123"/>
      <c r="I78" s="123"/>
      <c r="J78" s="123"/>
    </row>
    <row r="79" spans="1:10" ht="14" outlineLevel="2">
      <c r="A79" s="28" t="s">
        <v>194</v>
      </c>
      <c r="B79" s="113">
        <f t="shared" ref="B79:G79" si="13">SUM(B$80:B$84)</f>
        <v>0.62058407813000005</v>
      </c>
      <c r="C79" s="113">
        <f t="shared" si="13"/>
        <v>0.58812101904000003</v>
      </c>
      <c r="D79" s="113">
        <f t="shared" si="13"/>
        <v>0.57865234881999994</v>
      </c>
      <c r="E79" s="113">
        <f t="shared" si="13"/>
        <v>0.57865234881999994</v>
      </c>
      <c r="F79" s="113">
        <f t="shared" si="13"/>
        <v>0.57865234881999994</v>
      </c>
      <c r="G79" s="113">
        <f t="shared" si="13"/>
        <v>0.57865234881999994</v>
      </c>
      <c r="H79" s="123"/>
      <c r="I79" s="123"/>
      <c r="J79" s="123"/>
    </row>
    <row r="80" spans="1:10" ht="14" outlineLevel="3">
      <c r="A80" s="163" t="s">
        <v>107</v>
      </c>
      <c r="B80" s="47">
        <v>4.2525000000000003E-7</v>
      </c>
      <c r="C80" s="47">
        <v>4.03E-7</v>
      </c>
      <c r="D80" s="47">
        <v>3.9650999999999999E-7</v>
      </c>
      <c r="E80" s="47">
        <v>3.9650999999999999E-7</v>
      </c>
      <c r="F80" s="47">
        <v>3.9650999999999999E-7</v>
      </c>
      <c r="G80" s="47">
        <v>3.9650999999999999E-7</v>
      </c>
      <c r="H80" s="123"/>
      <c r="I80" s="123"/>
      <c r="J80" s="123"/>
    </row>
    <row r="81" spans="1:10" ht="14" outlineLevel="3">
      <c r="A81" s="163" t="s">
        <v>72</v>
      </c>
      <c r="B81" s="47">
        <v>0.12739110351999999</v>
      </c>
      <c r="C81" s="47">
        <v>0.12072721208999999</v>
      </c>
      <c r="D81" s="47">
        <v>0.11878352002000001</v>
      </c>
      <c r="E81" s="47">
        <v>0.11878352002000001</v>
      </c>
      <c r="F81" s="47">
        <v>0.11878352002000001</v>
      </c>
      <c r="G81" s="47">
        <v>0.11878352002000001</v>
      </c>
      <c r="H81" s="123"/>
      <c r="I81" s="123"/>
      <c r="J81" s="123"/>
    </row>
    <row r="82" spans="1:10" ht="14" outlineLevel="3">
      <c r="A82" s="163" t="s">
        <v>188</v>
      </c>
      <c r="B82" s="47">
        <v>0.31457354224</v>
      </c>
      <c r="C82" s="47">
        <v>0.29811804516000001</v>
      </c>
      <c r="D82" s="47">
        <v>0.29331838427000001</v>
      </c>
      <c r="E82" s="47">
        <v>0.29331838427000001</v>
      </c>
      <c r="F82" s="47">
        <v>0.29331838427000001</v>
      </c>
      <c r="G82" s="47">
        <v>0.29331838427000001</v>
      </c>
      <c r="H82" s="123"/>
      <c r="I82" s="123"/>
      <c r="J82" s="123"/>
    </row>
    <row r="83" spans="1:10" ht="14" outlineLevel="3">
      <c r="A83" s="163" t="s">
        <v>101</v>
      </c>
      <c r="B83" s="47">
        <v>0.10530038639</v>
      </c>
      <c r="C83" s="47">
        <v>9.9792071260000004E-2</v>
      </c>
      <c r="D83" s="47">
        <v>9.8185432180000004E-2</v>
      </c>
      <c r="E83" s="47">
        <v>9.8185432180000004E-2</v>
      </c>
      <c r="F83" s="47">
        <v>9.8185432180000004E-2</v>
      </c>
      <c r="G83" s="47">
        <v>9.8185432180000004E-2</v>
      </c>
      <c r="H83" s="123"/>
      <c r="I83" s="123"/>
      <c r="J83" s="123"/>
    </row>
    <row r="84" spans="1:10" ht="14" outlineLevel="3">
      <c r="A84" s="163" t="s">
        <v>0</v>
      </c>
      <c r="B84" s="47">
        <v>7.3318620730000006E-2</v>
      </c>
      <c r="C84" s="47">
        <v>6.9483287530000007E-2</v>
      </c>
      <c r="D84" s="47">
        <v>6.8364615840000004E-2</v>
      </c>
      <c r="E84" s="47">
        <v>6.8364615840000004E-2</v>
      </c>
      <c r="F84" s="47">
        <v>6.8364615840000004E-2</v>
      </c>
      <c r="G84" s="47">
        <v>6.8364615840000004E-2</v>
      </c>
      <c r="H84" s="123"/>
      <c r="I84" s="123"/>
      <c r="J84" s="123"/>
    </row>
    <row r="85" spans="1:10" ht="14" outlineLevel="2">
      <c r="A85" s="28" t="s">
        <v>114</v>
      </c>
      <c r="B85" s="113">
        <f t="shared" ref="B85:G85" si="14">SUM(B$86:B$92)</f>
        <v>1.1771104857099999</v>
      </c>
      <c r="C85" s="113">
        <f t="shared" si="14"/>
        <v>1.13298259342</v>
      </c>
      <c r="D85" s="113">
        <f t="shared" si="14"/>
        <v>1.1162444474300002</v>
      </c>
      <c r="E85" s="113">
        <f t="shared" si="14"/>
        <v>1.1168714228399999</v>
      </c>
      <c r="F85" s="113">
        <f t="shared" si="14"/>
        <v>1.2974729120999999</v>
      </c>
      <c r="G85" s="113">
        <f t="shared" si="14"/>
        <v>1.8406589606899999</v>
      </c>
      <c r="H85" s="123"/>
      <c r="I85" s="123"/>
      <c r="J85" s="123"/>
    </row>
    <row r="86" spans="1:10" ht="14" outlineLevel="3">
      <c r="A86" s="163" t="s">
        <v>139</v>
      </c>
      <c r="B86" s="47">
        <v>0.15948377011000001</v>
      </c>
      <c r="C86" s="47">
        <v>0.15123495813999999</v>
      </c>
      <c r="D86" s="47">
        <v>0.14725505508</v>
      </c>
      <c r="E86" s="47">
        <v>0.14668534994999999</v>
      </c>
      <c r="F86" s="47">
        <v>0.14598461498000001</v>
      </c>
      <c r="G86" s="47">
        <v>0.14363458128000001</v>
      </c>
      <c r="H86" s="123"/>
      <c r="I86" s="123"/>
      <c r="J86" s="123"/>
    </row>
    <row r="87" spans="1:10" ht="14" outlineLevel="3">
      <c r="A87" s="163" t="s">
        <v>124</v>
      </c>
      <c r="B87" s="47">
        <v>1.2999999999999999E-2</v>
      </c>
      <c r="C87" s="47">
        <v>1.2999999999999999E-2</v>
      </c>
      <c r="D87" s="47">
        <v>1.2999999999999999E-2</v>
      </c>
      <c r="E87" s="47">
        <v>1.2999999999999999E-2</v>
      </c>
      <c r="F87" s="47">
        <v>1.2999999999999999E-2</v>
      </c>
      <c r="G87" s="47">
        <v>1.2999999999999999E-2</v>
      </c>
      <c r="H87" s="123"/>
      <c r="I87" s="123"/>
      <c r="J87" s="123"/>
    </row>
    <row r="88" spans="1:10" ht="14" outlineLevel="3">
      <c r="A88" s="163" t="s">
        <v>196</v>
      </c>
      <c r="B88" s="47">
        <v>0.01</v>
      </c>
      <c r="C88" s="47">
        <v>0.01</v>
      </c>
      <c r="D88" s="47">
        <v>0.01</v>
      </c>
      <c r="E88" s="47">
        <v>0.01</v>
      </c>
      <c r="F88" s="47">
        <v>0.01</v>
      </c>
      <c r="G88" s="47">
        <v>0.01</v>
      </c>
      <c r="H88" s="123"/>
      <c r="I88" s="123"/>
      <c r="J88" s="123"/>
    </row>
    <row r="89" spans="1:10" ht="14" outlineLevel="3">
      <c r="A89" s="163" t="s">
        <v>181</v>
      </c>
      <c r="B89" s="47">
        <v>1.4E-2</v>
      </c>
      <c r="C89" s="47">
        <v>1.4E-2</v>
      </c>
      <c r="D89" s="47">
        <v>1.4E-2</v>
      </c>
      <c r="E89" s="47">
        <v>1.4E-2</v>
      </c>
      <c r="F89" s="47">
        <v>1.4E-2</v>
      </c>
      <c r="G89" s="47">
        <v>1.4E-2</v>
      </c>
      <c r="H89" s="123"/>
      <c r="I89" s="123"/>
      <c r="J89" s="123"/>
    </row>
    <row r="90" spans="1:10" ht="14" outlineLevel="3">
      <c r="A90" s="163" t="s">
        <v>60</v>
      </c>
      <c r="B90" s="47">
        <v>0.38894169869</v>
      </c>
      <c r="C90" s="47">
        <v>0.37585377215999999</v>
      </c>
      <c r="D90" s="47">
        <v>0.36737737288</v>
      </c>
      <c r="E90" s="47">
        <v>0.36715039611</v>
      </c>
      <c r="F90" s="47">
        <v>0.37122421132</v>
      </c>
      <c r="G90" s="47">
        <v>0.37359993204000003</v>
      </c>
      <c r="H90" s="123"/>
      <c r="I90" s="123"/>
      <c r="J90" s="123"/>
    </row>
    <row r="91" spans="1:10" ht="14" outlineLevel="3">
      <c r="A91" s="163" t="s">
        <v>178</v>
      </c>
      <c r="B91" s="47">
        <v>0.45876715325</v>
      </c>
      <c r="C91" s="47">
        <v>0.43165284256999997</v>
      </c>
      <c r="D91" s="47">
        <v>0.41862236801000002</v>
      </c>
      <c r="E91" s="47">
        <v>0.41770677047999999</v>
      </c>
      <c r="F91" s="47">
        <v>0.41679117294000001</v>
      </c>
      <c r="G91" s="47">
        <v>0.41587557540999998</v>
      </c>
      <c r="H91" s="123"/>
      <c r="I91" s="123"/>
      <c r="J91" s="123"/>
    </row>
    <row r="92" spans="1:10" ht="14" outlineLevel="3">
      <c r="A92" s="163" t="s">
        <v>207</v>
      </c>
      <c r="B92" s="47">
        <v>0.13291786366</v>
      </c>
      <c r="C92" s="47">
        <v>0.13724102055000001</v>
      </c>
      <c r="D92" s="47">
        <v>0.14598965146000001</v>
      </c>
      <c r="E92" s="47">
        <v>0.14832890630000001</v>
      </c>
      <c r="F92" s="47">
        <v>0.32647291286000002</v>
      </c>
      <c r="G92" s="47">
        <v>0.87054887195999997</v>
      </c>
      <c r="H92" s="123"/>
      <c r="I92" s="123"/>
      <c r="J92" s="123"/>
    </row>
    <row r="93" spans="1:10" ht="14" outlineLevel="2">
      <c r="A93" s="28" t="s">
        <v>137</v>
      </c>
      <c r="B93" s="113">
        <f t="shared" ref="B93:G93" si="15">SUM(B$94:B$94)</f>
        <v>3.4996809999999997E-5</v>
      </c>
      <c r="C93" s="113">
        <f t="shared" si="15"/>
        <v>3.3166110000000002E-5</v>
      </c>
      <c r="D93" s="113">
        <f t="shared" si="15"/>
        <v>3.2632139999999998E-5</v>
      </c>
      <c r="E93" s="113">
        <f t="shared" si="15"/>
        <v>3.2632139999999998E-5</v>
      </c>
      <c r="F93" s="113">
        <f t="shared" si="15"/>
        <v>3.2632139999999998E-5</v>
      </c>
      <c r="G93" s="113">
        <f t="shared" si="15"/>
        <v>3.2632139999999998E-5</v>
      </c>
      <c r="H93" s="123"/>
      <c r="I93" s="123"/>
      <c r="J93" s="123"/>
    </row>
    <row r="94" spans="1:10" ht="14" outlineLevel="3">
      <c r="A94" s="163" t="s">
        <v>66</v>
      </c>
      <c r="B94" s="47">
        <v>3.4996809999999997E-5</v>
      </c>
      <c r="C94" s="47">
        <v>3.3166110000000002E-5</v>
      </c>
      <c r="D94" s="47">
        <v>3.2632139999999998E-5</v>
      </c>
      <c r="E94" s="47">
        <v>3.2632139999999998E-5</v>
      </c>
      <c r="F94" s="47">
        <v>3.2632139999999998E-5</v>
      </c>
      <c r="G94" s="47">
        <v>3.2632139999999998E-5</v>
      </c>
      <c r="H94" s="123"/>
      <c r="I94" s="123"/>
      <c r="J94" s="123"/>
    </row>
    <row r="95" spans="1:10" ht="15" outlineLevel="1">
      <c r="A95" s="222" t="s">
        <v>59</v>
      </c>
      <c r="B95" s="16">
        <f t="shared" ref="B95:G95" si="16">B$96+B$102+B$103+B$107+B$110</f>
        <v>9.5424032043500002</v>
      </c>
      <c r="C95" s="16">
        <f t="shared" si="16"/>
        <v>9.4221645892699986</v>
      </c>
      <c r="D95" s="16">
        <f t="shared" si="16"/>
        <v>9.3754523375299996</v>
      </c>
      <c r="E95" s="16">
        <f t="shared" si="16"/>
        <v>8.8307375056000001</v>
      </c>
      <c r="F95" s="16">
        <f t="shared" si="16"/>
        <v>8.5368298536499996</v>
      </c>
      <c r="G95" s="16">
        <f t="shared" si="16"/>
        <v>8.5754549150199999</v>
      </c>
      <c r="H95" s="123"/>
      <c r="I95" s="123"/>
      <c r="J95" s="123"/>
    </row>
    <row r="96" spans="1:10" ht="14" outlineLevel="2">
      <c r="A96" s="28" t="s">
        <v>173</v>
      </c>
      <c r="B96" s="113">
        <f t="shared" ref="B96:G96" si="17">SUM(B$97:B$101)</f>
        <v>6.8214701377100004</v>
      </c>
      <c r="C96" s="113">
        <f t="shared" si="17"/>
        <v>6.7771960387899997</v>
      </c>
      <c r="D96" s="113">
        <f t="shared" si="17"/>
        <v>6.6982725781700001</v>
      </c>
      <c r="E96" s="113">
        <f t="shared" si="17"/>
        <v>6.1613110003599996</v>
      </c>
      <c r="F96" s="113">
        <f t="shared" si="17"/>
        <v>5.8748685389699995</v>
      </c>
      <c r="G96" s="113">
        <f t="shared" si="17"/>
        <v>5.9127605977200002</v>
      </c>
      <c r="H96" s="123"/>
      <c r="I96" s="123"/>
      <c r="J96" s="123"/>
    </row>
    <row r="97" spans="1:10" ht="14" outlineLevel="3">
      <c r="A97" s="163" t="s">
        <v>62</v>
      </c>
      <c r="B97" s="47">
        <v>0.34008035721000002</v>
      </c>
      <c r="C97" s="47">
        <v>0.3338251592</v>
      </c>
      <c r="D97" s="47">
        <v>0.34015532441000002</v>
      </c>
      <c r="E97" s="47">
        <v>0.33415530389999998</v>
      </c>
      <c r="F97" s="47">
        <v>0.31468471947999999</v>
      </c>
      <c r="G97" s="47">
        <v>0.32305459939999998</v>
      </c>
      <c r="H97" s="123"/>
      <c r="I97" s="123"/>
      <c r="J97" s="123"/>
    </row>
    <row r="98" spans="1:10" ht="14" outlineLevel="3">
      <c r="A98" s="163" t="s">
        <v>51</v>
      </c>
      <c r="B98" s="47">
        <v>0.34013027289999997</v>
      </c>
      <c r="C98" s="47">
        <v>0.33553834061999999</v>
      </c>
      <c r="D98" s="47">
        <v>0.34559907948000002</v>
      </c>
      <c r="E98" s="47">
        <v>0.33821050841</v>
      </c>
      <c r="F98" s="47">
        <v>0.30379122929000002</v>
      </c>
      <c r="G98" s="47">
        <v>0.31588832537</v>
      </c>
      <c r="H98" s="123"/>
      <c r="I98" s="123"/>
      <c r="J98" s="123"/>
    </row>
    <row r="99" spans="1:10" ht="14" outlineLevel="3">
      <c r="A99" s="163" t="s">
        <v>93</v>
      </c>
      <c r="B99" s="47">
        <v>6.1798268910000002E-2</v>
      </c>
      <c r="C99" s="47">
        <v>5.968793847E-2</v>
      </c>
      <c r="D99" s="47">
        <v>6.0819772000000001E-2</v>
      </c>
      <c r="E99" s="47">
        <v>5.9746968339999998E-2</v>
      </c>
      <c r="F99" s="47">
        <v>5.6265627839999999E-2</v>
      </c>
      <c r="G99" s="47">
        <v>5.7762162370000002E-2</v>
      </c>
      <c r="H99" s="123"/>
      <c r="I99" s="123"/>
      <c r="J99" s="123"/>
    </row>
    <row r="100" spans="1:10" ht="14" outlineLevel="3">
      <c r="A100" s="163" t="s">
        <v>131</v>
      </c>
      <c r="B100" s="47">
        <v>0.46823055755999998</v>
      </c>
      <c r="C100" s="47">
        <v>0.46823055755999998</v>
      </c>
      <c r="D100" s="47">
        <v>0.46823055755999998</v>
      </c>
      <c r="E100" s="47">
        <v>0.46628108039999999</v>
      </c>
      <c r="F100" s="47">
        <v>0.45621108042000003</v>
      </c>
      <c r="G100" s="47">
        <v>0.45309108041000001</v>
      </c>
      <c r="H100" s="123"/>
      <c r="I100" s="123"/>
      <c r="J100" s="123"/>
    </row>
    <row r="101" spans="1:10" ht="14" outlineLevel="3">
      <c r="A101" s="163" t="s">
        <v>146</v>
      </c>
      <c r="B101" s="47">
        <v>5.6112306811300003</v>
      </c>
      <c r="C101" s="47">
        <v>5.5799140429399996</v>
      </c>
      <c r="D101" s="47">
        <v>5.4834678447199998</v>
      </c>
      <c r="E101" s="47">
        <v>4.96291713931</v>
      </c>
      <c r="F101" s="47">
        <v>4.7439158819399996</v>
      </c>
      <c r="G101" s="47">
        <v>4.7629644301700003</v>
      </c>
      <c r="H101" s="123"/>
      <c r="I101" s="123"/>
      <c r="J101" s="123"/>
    </row>
    <row r="102" spans="1:10" ht="14" outlineLevel="2">
      <c r="A102" s="28" t="s">
        <v>44</v>
      </c>
      <c r="B102" s="113"/>
      <c r="C102" s="113"/>
      <c r="D102" s="113"/>
      <c r="E102" s="113"/>
      <c r="F102" s="113"/>
      <c r="G102" s="113"/>
      <c r="H102" s="123"/>
      <c r="I102" s="123"/>
      <c r="J102" s="123"/>
    </row>
    <row r="103" spans="1:10" ht="14" outlineLevel="2">
      <c r="A103" s="28" t="s">
        <v>218</v>
      </c>
      <c r="B103" s="113">
        <f t="shared" ref="B103:G103" si="18">SUM(B$104:B$106)</f>
        <v>1.0819453749600001</v>
      </c>
      <c r="C103" s="113">
        <f t="shared" si="18"/>
        <v>1.00661703141</v>
      </c>
      <c r="D103" s="113">
        <f t="shared" si="18"/>
        <v>1.0379815422699998</v>
      </c>
      <c r="E103" s="113">
        <f t="shared" si="18"/>
        <v>1.0318391972000001</v>
      </c>
      <c r="F103" s="113">
        <f t="shared" si="18"/>
        <v>1.0274767117799999</v>
      </c>
      <c r="G103" s="113">
        <f t="shared" si="18"/>
        <v>1.0277700938900001</v>
      </c>
      <c r="H103" s="123"/>
      <c r="I103" s="123"/>
      <c r="J103" s="123"/>
    </row>
    <row r="104" spans="1:10" ht="14" outlineLevel="3">
      <c r="A104" s="163" t="s">
        <v>152</v>
      </c>
      <c r="B104" s="47">
        <v>0.16409411059000001</v>
      </c>
      <c r="C104" s="47">
        <v>0.16409411059000001</v>
      </c>
      <c r="D104" s="47">
        <v>0.19512634276999999</v>
      </c>
      <c r="E104" s="47">
        <v>0.19512634276999999</v>
      </c>
      <c r="F104" s="47">
        <v>0.19144634277</v>
      </c>
      <c r="G104" s="47">
        <v>0.19144634277</v>
      </c>
      <c r="H104" s="123"/>
      <c r="I104" s="123"/>
      <c r="J104" s="123"/>
    </row>
    <row r="105" spans="1:10" ht="14" outlineLevel="3">
      <c r="A105" s="163" t="s">
        <v>47</v>
      </c>
      <c r="B105" s="47">
        <v>1.7851264370000001E-2</v>
      </c>
      <c r="C105" s="47">
        <v>1.7522920819999999E-2</v>
      </c>
      <c r="D105" s="47">
        <v>1.7855199499999998E-2</v>
      </c>
      <c r="E105" s="47">
        <v>1.1712854430000001E-2</v>
      </c>
      <c r="F105" s="47">
        <v>1.1030369010000001E-2</v>
      </c>
      <c r="G105" s="47">
        <v>1.1323751119999999E-2</v>
      </c>
      <c r="H105" s="123"/>
      <c r="I105" s="123"/>
      <c r="J105" s="123"/>
    </row>
    <row r="106" spans="1:10" ht="14" outlineLevel="3">
      <c r="A106" s="163" t="s">
        <v>118</v>
      </c>
      <c r="B106" s="47">
        <v>0.9</v>
      </c>
      <c r="C106" s="47">
        <v>0.82499999999999996</v>
      </c>
      <c r="D106" s="47">
        <v>0.82499999999999996</v>
      </c>
      <c r="E106" s="47">
        <v>0.82499999999999996</v>
      </c>
      <c r="F106" s="47">
        <v>0.82499999999999996</v>
      </c>
      <c r="G106" s="47">
        <v>0.82499999999999996</v>
      </c>
      <c r="H106" s="123"/>
      <c r="I106" s="123"/>
      <c r="J106" s="123"/>
    </row>
    <row r="107" spans="1:10" ht="14" outlineLevel="2">
      <c r="A107" s="28" t="s">
        <v>52</v>
      </c>
      <c r="B107" s="113">
        <f t="shared" ref="B107:G107" si="19">SUM(B$108:B$109)</f>
        <v>1.5249999999999999</v>
      </c>
      <c r="C107" s="113">
        <f t="shared" si="19"/>
        <v>1.5249999999999999</v>
      </c>
      <c r="D107" s="113">
        <f t="shared" si="19"/>
        <v>1.5249999999999999</v>
      </c>
      <c r="E107" s="113">
        <f t="shared" si="19"/>
        <v>1.5249999999999999</v>
      </c>
      <c r="F107" s="113">
        <f t="shared" si="19"/>
        <v>1.5249999999999999</v>
      </c>
      <c r="G107" s="113">
        <f t="shared" si="19"/>
        <v>1.5249999999999999</v>
      </c>
      <c r="H107" s="123"/>
      <c r="I107" s="123"/>
      <c r="J107" s="123"/>
    </row>
    <row r="108" spans="1:10" ht="14" outlineLevel="3">
      <c r="A108" s="163" t="s">
        <v>98</v>
      </c>
      <c r="B108" s="47">
        <v>0.7</v>
      </c>
      <c r="C108" s="47">
        <v>0.7</v>
      </c>
      <c r="D108" s="47">
        <v>0.7</v>
      </c>
      <c r="E108" s="47">
        <v>0.7</v>
      </c>
      <c r="F108" s="47">
        <v>0.7</v>
      </c>
      <c r="G108" s="47">
        <v>0.7</v>
      </c>
      <c r="H108" s="123"/>
      <c r="I108" s="123"/>
      <c r="J108" s="123"/>
    </row>
    <row r="109" spans="1:10" ht="14" outlineLevel="3">
      <c r="A109" s="163" t="s">
        <v>96</v>
      </c>
      <c r="B109" s="47">
        <v>0.82499999999999996</v>
      </c>
      <c r="C109" s="47">
        <v>0.82499999999999996</v>
      </c>
      <c r="D109" s="47">
        <v>0.82499999999999996</v>
      </c>
      <c r="E109" s="47">
        <v>0.82499999999999996</v>
      </c>
      <c r="F109" s="47">
        <v>0.82499999999999996</v>
      </c>
      <c r="G109" s="47">
        <v>0.82499999999999996</v>
      </c>
      <c r="H109" s="123"/>
      <c r="I109" s="123"/>
      <c r="J109" s="123"/>
    </row>
    <row r="110" spans="1:10" ht="14" outlineLevel="2">
      <c r="A110" s="28" t="s">
        <v>176</v>
      </c>
      <c r="B110" s="113">
        <f t="shared" ref="B110:G110" si="20">SUM(B$111:B$111)</f>
        <v>0.11398769168</v>
      </c>
      <c r="C110" s="113">
        <f t="shared" si="20"/>
        <v>0.11335151907</v>
      </c>
      <c r="D110" s="113">
        <f t="shared" si="20"/>
        <v>0.11419821709</v>
      </c>
      <c r="E110" s="113">
        <f t="shared" si="20"/>
        <v>0.11258730804</v>
      </c>
      <c r="F110" s="113">
        <f t="shared" si="20"/>
        <v>0.10948460290000001</v>
      </c>
      <c r="G110" s="113">
        <f t="shared" si="20"/>
        <v>0.10992422340999999</v>
      </c>
      <c r="H110" s="123"/>
      <c r="I110" s="123"/>
      <c r="J110" s="123"/>
    </row>
    <row r="111" spans="1:10" ht="14" outlineLevel="3">
      <c r="A111" s="163" t="s">
        <v>146</v>
      </c>
      <c r="B111" s="47">
        <v>0.11398769168</v>
      </c>
      <c r="C111" s="47">
        <v>0.11335151907</v>
      </c>
      <c r="D111" s="47">
        <v>0.11419821709</v>
      </c>
      <c r="E111" s="47">
        <v>0.11258730804</v>
      </c>
      <c r="F111" s="47">
        <v>0.10948460290000001</v>
      </c>
      <c r="G111" s="47">
        <v>0.10992422340999999</v>
      </c>
      <c r="H111" s="123"/>
      <c r="I111" s="123"/>
      <c r="J111" s="123"/>
    </row>
    <row r="112" spans="1:10">
      <c r="B112" s="12"/>
      <c r="C112" s="12"/>
      <c r="D112" s="12"/>
      <c r="E112" s="12"/>
      <c r="F112" s="12"/>
      <c r="G112" s="12"/>
      <c r="H112" s="123"/>
      <c r="I112" s="123"/>
      <c r="J112" s="123"/>
    </row>
    <row r="113" spans="2:10">
      <c r="B113" s="12"/>
      <c r="C113" s="12"/>
      <c r="D113" s="12"/>
      <c r="E113" s="12"/>
      <c r="F113" s="12"/>
      <c r="G113" s="12"/>
      <c r="H113" s="123"/>
      <c r="I113" s="123"/>
      <c r="J113" s="123"/>
    </row>
    <row r="114" spans="2:10">
      <c r="B114" s="12"/>
      <c r="C114" s="12"/>
      <c r="D114" s="12"/>
      <c r="E114" s="12"/>
      <c r="F114" s="12"/>
      <c r="G114" s="12"/>
      <c r="H114" s="123"/>
      <c r="I114" s="123"/>
      <c r="J114" s="123"/>
    </row>
    <row r="115" spans="2:10">
      <c r="B115" s="12"/>
      <c r="C115" s="12"/>
      <c r="D115" s="12"/>
      <c r="E115" s="12"/>
      <c r="F115" s="12"/>
      <c r="G115" s="12"/>
      <c r="H115" s="123"/>
      <c r="I115" s="123"/>
      <c r="J115" s="123"/>
    </row>
    <row r="116" spans="2:10">
      <c r="B116" s="12"/>
      <c r="C116" s="12"/>
      <c r="D116" s="12"/>
      <c r="E116" s="12"/>
      <c r="F116" s="12"/>
      <c r="G116" s="12"/>
      <c r="H116" s="123"/>
      <c r="I116" s="123"/>
      <c r="J116" s="123"/>
    </row>
    <row r="117" spans="2:10">
      <c r="B117" s="12"/>
      <c r="C117" s="12"/>
      <c r="D117" s="12"/>
      <c r="E117" s="12"/>
      <c r="F117" s="12"/>
      <c r="G117" s="12"/>
      <c r="H117" s="123"/>
      <c r="I117" s="123"/>
      <c r="J117" s="123"/>
    </row>
    <row r="118" spans="2:10">
      <c r="B118" s="12"/>
      <c r="C118" s="12"/>
      <c r="D118" s="12"/>
      <c r="E118" s="12"/>
      <c r="F118" s="12"/>
      <c r="G118" s="12"/>
      <c r="H118" s="123"/>
      <c r="I118" s="123"/>
      <c r="J118" s="123"/>
    </row>
    <row r="119" spans="2:10">
      <c r="B119" s="12"/>
      <c r="C119" s="12"/>
      <c r="D119" s="12"/>
      <c r="E119" s="12"/>
      <c r="F119" s="12"/>
      <c r="G119" s="12"/>
      <c r="H119" s="123"/>
      <c r="I119" s="123"/>
      <c r="J119" s="123"/>
    </row>
    <row r="120" spans="2:10">
      <c r="B120" s="12"/>
      <c r="C120" s="12"/>
      <c r="D120" s="12"/>
      <c r="E120" s="12"/>
      <c r="F120" s="12"/>
      <c r="G120" s="12"/>
      <c r="H120" s="123"/>
      <c r="I120" s="123"/>
      <c r="J120" s="123"/>
    </row>
    <row r="121" spans="2:10">
      <c r="B121" s="12"/>
      <c r="C121" s="12"/>
      <c r="D121" s="12"/>
      <c r="E121" s="12"/>
      <c r="F121" s="12"/>
      <c r="G121" s="12"/>
      <c r="H121" s="123"/>
      <c r="I121" s="123"/>
      <c r="J121" s="123"/>
    </row>
    <row r="122" spans="2:10">
      <c r="B122" s="12"/>
      <c r="C122" s="12"/>
      <c r="D122" s="12"/>
      <c r="E122" s="12"/>
      <c r="F122" s="12"/>
      <c r="G122" s="12"/>
      <c r="H122" s="123"/>
      <c r="I122" s="123"/>
      <c r="J122" s="123"/>
    </row>
    <row r="123" spans="2:10">
      <c r="B123" s="12"/>
      <c r="C123" s="12"/>
      <c r="D123" s="12"/>
      <c r="E123" s="12"/>
      <c r="F123" s="12"/>
      <c r="G123" s="12"/>
      <c r="H123" s="123"/>
      <c r="I123" s="123"/>
      <c r="J123" s="123"/>
    </row>
    <row r="124" spans="2:10">
      <c r="B124" s="12"/>
      <c r="C124" s="12"/>
      <c r="D124" s="12"/>
      <c r="E124" s="12"/>
      <c r="F124" s="12"/>
      <c r="G124" s="12"/>
      <c r="H124" s="123"/>
      <c r="I124" s="123"/>
      <c r="J124" s="123"/>
    </row>
    <row r="125" spans="2:10">
      <c r="B125" s="12"/>
      <c r="C125" s="12"/>
      <c r="D125" s="12"/>
      <c r="E125" s="12"/>
      <c r="F125" s="12"/>
      <c r="G125" s="12"/>
      <c r="H125" s="123"/>
      <c r="I125" s="123"/>
      <c r="J125" s="123"/>
    </row>
    <row r="126" spans="2:10">
      <c r="B126" s="12"/>
      <c r="C126" s="12"/>
      <c r="D126" s="12"/>
      <c r="E126" s="12"/>
      <c r="F126" s="12"/>
      <c r="G126" s="12"/>
      <c r="H126" s="123"/>
      <c r="I126" s="123"/>
      <c r="J126" s="123"/>
    </row>
    <row r="127" spans="2:10">
      <c r="B127" s="12"/>
      <c r="C127" s="12"/>
      <c r="D127" s="12"/>
      <c r="E127" s="12"/>
      <c r="F127" s="12"/>
      <c r="G127" s="12"/>
      <c r="H127" s="123"/>
      <c r="I127" s="123"/>
      <c r="J127" s="123"/>
    </row>
    <row r="128" spans="2:10">
      <c r="B128" s="12"/>
      <c r="C128" s="12"/>
      <c r="D128" s="12"/>
      <c r="E128" s="12"/>
      <c r="F128" s="12"/>
      <c r="G128" s="12"/>
      <c r="H128" s="123"/>
      <c r="I128" s="123"/>
      <c r="J128" s="123"/>
    </row>
    <row r="129" spans="2:10">
      <c r="B129" s="12"/>
      <c r="C129" s="12"/>
      <c r="D129" s="12"/>
      <c r="E129" s="12"/>
      <c r="F129" s="12"/>
      <c r="G129" s="12"/>
      <c r="H129" s="123"/>
      <c r="I129" s="123"/>
      <c r="J129" s="123"/>
    </row>
    <row r="130" spans="2:10">
      <c r="B130" s="12"/>
      <c r="C130" s="12"/>
      <c r="D130" s="12"/>
      <c r="E130" s="12"/>
      <c r="F130" s="12"/>
      <c r="G130" s="12"/>
      <c r="H130" s="123"/>
      <c r="I130" s="123"/>
      <c r="J130" s="123"/>
    </row>
    <row r="131" spans="2:10">
      <c r="B131" s="12"/>
      <c r="C131" s="12"/>
      <c r="D131" s="12"/>
      <c r="E131" s="12"/>
      <c r="F131" s="12"/>
      <c r="G131" s="12"/>
      <c r="H131" s="123"/>
      <c r="I131" s="123"/>
      <c r="J131" s="123"/>
    </row>
    <row r="132" spans="2:10">
      <c r="B132" s="12"/>
      <c r="C132" s="12"/>
      <c r="D132" s="12"/>
      <c r="E132" s="12"/>
      <c r="F132" s="12"/>
      <c r="G132" s="12"/>
      <c r="H132" s="123"/>
      <c r="I132" s="123"/>
      <c r="J132" s="123"/>
    </row>
    <row r="133" spans="2:10">
      <c r="B133" s="12"/>
      <c r="C133" s="12"/>
      <c r="D133" s="12"/>
      <c r="E133" s="12"/>
      <c r="F133" s="12"/>
      <c r="G133" s="12"/>
      <c r="H133" s="123"/>
      <c r="I133" s="123"/>
      <c r="J133" s="123"/>
    </row>
    <row r="134" spans="2:10">
      <c r="B134" s="12"/>
      <c r="C134" s="12"/>
      <c r="D134" s="12"/>
      <c r="E134" s="12"/>
      <c r="F134" s="12"/>
      <c r="G134" s="12"/>
      <c r="H134" s="123"/>
      <c r="I134" s="123"/>
      <c r="J134" s="123"/>
    </row>
    <row r="135" spans="2:10">
      <c r="B135" s="12"/>
      <c r="C135" s="12"/>
      <c r="D135" s="12"/>
      <c r="E135" s="12"/>
      <c r="F135" s="12"/>
      <c r="G135" s="12"/>
      <c r="H135" s="123"/>
      <c r="I135" s="123"/>
      <c r="J135" s="123"/>
    </row>
    <row r="136" spans="2:10">
      <c r="B136" s="12"/>
      <c r="C136" s="12"/>
      <c r="D136" s="12"/>
      <c r="E136" s="12"/>
      <c r="F136" s="12"/>
      <c r="G136" s="12"/>
      <c r="H136" s="123"/>
      <c r="I136" s="123"/>
      <c r="J136" s="123"/>
    </row>
    <row r="137" spans="2:10">
      <c r="B137" s="12"/>
      <c r="C137" s="12"/>
      <c r="D137" s="12"/>
      <c r="E137" s="12"/>
      <c r="F137" s="12"/>
      <c r="G137" s="12"/>
      <c r="H137" s="123"/>
      <c r="I137" s="123"/>
      <c r="J137" s="123"/>
    </row>
    <row r="138" spans="2:10">
      <c r="B138" s="12"/>
      <c r="C138" s="12"/>
      <c r="D138" s="12"/>
      <c r="E138" s="12"/>
      <c r="F138" s="12"/>
      <c r="G138" s="12"/>
      <c r="H138" s="123"/>
      <c r="I138" s="123"/>
      <c r="J138" s="123"/>
    </row>
    <row r="139" spans="2:10">
      <c r="B139" s="12"/>
      <c r="C139" s="12"/>
      <c r="D139" s="12"/>
      <c r="E139" s="12"/>
      <c r="F139" s="12"/>
      <c r="G139" s="12"/>
      <c r="H139" s="123"/>
      <c r="I139" s="123"/>
      <c r="J139" s="123"/>
    </row>
    <row r="140" spans="2:10">
      <c r="B140" s="12"/>
      <c r="C140" s="12"/>
      <c r="D140" s="12"/>
      <c r="E140" s="12"/>
      <c r="F140" s="12"/>
      <c r="G140" s="12"/>
      <c r="H140" s="123"/>
      <c r="I140" s="123"/>
      <c r="J140" s="123"/>
    </row>
    <row r="141" spans="2:10">
      <c r="B141" s="12"/>
      <c r="C141" s="12"/>
      <c r="D141" s="12"/>
      <c r="E141" s="12"/>
      <c r="F141" s="12"/>
      <c r="G141" s="12"/>
      <c r="H141" s="123"/>
      <c r="I141" s="123"/>
      <c r="J141" s="123"/>
    </row>
    <row r="142" spans="2:10">
      <c r="B142" s="12"/>
      <c r="C142" s="12"/>
      <c r="D142" s="12"/>
      <c r="E142" s="12"/>
      <c r="F142" s="12"/>
      <c r="G142" s="12"/>
      <c r="H142" s="123"/>
      <c r="I142" s="123"/>
      <c r="J142" s="123"/>
    </row>
    <row r="143" spans="2:10">
      <c r="B143" s="12"/>
      <c r="C143" s="12"/>
      <c r="D143" s="12"/>
      <c r="E143" s="12"/>
      <c r="F143" s="12"/>
      <c r="G143" s="12"/>
      <c r="H143" s="123"/>
      <c r="I143" s="123"/>
      <c r="J143" s="123"/>
    </row>
    <row r="144" spans="2:10">
      <c r="B144" s="12"/>
      <c r="C144" s="12"/>
      <c r="D144" s="12"/>
      <c r="E144" s="12"/>
      <c r="F144" s="12"/>
      <c r="G144" s="12"/>
      <c r="H144" s="123"/>
      <c r="I144" s="123"/>
      <c r="J144" s="123"/>
    </row>
    <row r="145" spans="2:10">
      <c r="B145" s="12"/>
      <c r="C145" s="12"/>
      <c r="D145" s="12"/>
      <c r="E145" s="12"/>
      <c r="F145" s="12"/>
      <c r="G145" s="12"/>
      <c r="H145" s="123"/>
      <c r="I145" s="123"/>
      <c r="J145" s="123"/>
    </row>
    <row r="146" spans="2:10">
      <c r="B146" s="12"/>
      <c r="C146" s="12"/>
      <c r="D146" s="12"/>
      <c r="E146" s="12"/>
      <c r="F146" s="12"/>
      <c r="G146" s="12"/>
      <c r="H146" s="123"/>
      <c r="I146" s="123"/>
      <c r="J146" s="123"/>
    </row>
    <row r="147" spans="2:10">
      <c r="B147" s="12"/>
      <c r="C147" s="12"/>
      <c r="D147" s="12"/>
      <c r="E147" s="12"/>
      <c r="F147" s="12"/>
      <c r="G147" s="12"/>
      <c r="H147" s="123"/>
      <c r="I147" s="123"/>
      <c r="J147" s="123"/>
    </row>
    <row r="148" spans="2:10">
      <c r="B148" s="12"/>
      <c r="C148" s="12"/>
      <c r="D148" s="12"/>
      <c r="E148" s="12"/>
      <c r="F148" s="12"/>
      <c r="G148" s="12"/>
      <c r="H148" s="123"/>
      <c r="I148" s="123"/>
      <c r="J148" s="123"/>
    </row>
    <row r="149" spans="2:10">
      <c r="B149" s="12"/>
      <c r="C149" s="12"/>
      <c r="D149" s="12"/>
      <c r="E149" s="12"/>
      <c r="F149" s="12"/>
      <c r="G149" s="12"/>
      <c r="H149" s="123"/>
      <c r="I149" s="123"/>
      <c r="J149" s="123"/>
    </row>
    <row r="150" spans="2:10">
      <c r="B150" s="12"/>
      <c r="C150" s="12"/>
      <c r="D150" s="12"/>
      <c r="E150" s="12"/>
      <c r="F150" s="12"/>
      <c r="G150" s="12"/>
      <c r="H150" s="123"/>
      <c r="I150" s="123"/>
      <c r="J150" s="123"/>
    </row>
    <row r="151" spans="2:10">
      <c r="B151" s="12"/>
      <c r="C151" s="12"/>
      <c r="D151" s="12"/>
      <c r="E151" s="12"/>
      <c r="F151" s="12"/>
      <c r="G151" s="12"/>
      <c r="H151" s="123"/>
      <c r="I151" s="123"/>
      <c r="J151" s="123"/>
    </row>
    <row r="152" spans="2:10">
      <c r="B152" s="12"/>
      <c r="C152" s="12"/>
      <c r="D152" s="12"/>
      <c r="E152" s="12"/>
      <c r="F152" s="12"/>
      <c r="G152" s="12"/>
      <c r="H152" s="123"/>
      <c r="I152" s="123"/>
      <c r="J152" s="123"/>
    </row>
    <row r="153" spans="2:10">
      <c r="B153" s="12"/>
      <c r="C153" s="12"/>
      <c r="D153" s="12"/>
      <c r="E153" s="12"/>
      <c r="F153" s="12"/>
      <c r="G153" s="12"/>
      <c r="H153" s="123"/>
      <c r="I153" s="123"/>
      <c r="J153" s="123"/>
    </row>
    <row r="154" spans="2:10">
      <c r="B154" s="12"/>
      <c r="C154" s="12"/>
      <c r="D154" s="12"/>
      <c r="E154" s="12"/>
      <c r="F154" s="12"/>
      <c r="G154" s="12"/>
      <c r="H154" s="123"/>
      <c r="I154" s="123"/>
      <c r="J154" s="123"/>
    </row>
    <row r="155" spans="2:10">
      <c r="B155" s="12"/>
      <c r="C155" s="12"/>
      <c r="D155" s="12"/>
      <c r="E155" s="12"/>
      <c r="F155" s="12"/>
      <c r="G155" s="12"/>
      <c r="H155" s="123"/>
      <c r="I155" s="123"/>
      <c r="J155" s="123"/>
    </row>
    <row r="156" spans="2:10">
      <c r="B156" s="12"/>
      <c r="C156" s="12"/>
      <c r="D156" s="12"/>
      <c r="E156" s="12"/>
      <c r="F156" s="12"/>
      <c r="G156" s="12"/>
      <c r="H156" s="123"/>
      <c r="I156" s="123"/>
      <c r="J156" s="123"/>
    </row>
    <row r="157" spans="2:10">
      <c r="B157" s="12"/>
      <c r="C157" s="12"/>
      <c r="D157" s="12"/>
      <c r="E157" s="12"/>
      <c r="F157" s="12"/>
      <c r="G157" s="12"/>
      <c r="H157" s="123"/>
      <c r="I157" s="123"/>
      <c r="J157" s="123"/>
    </row>
    <row r="158" spans="2:10">
      <c r="B158" s="12"/>
      <c r="C158" s="12"/>
      <c r="D158" s="12"/>
      <c r="E158" s="12"/>
      <c r="F158" s="12"/>
      <c r="G158" s="12"/>
      <c r="H158" s="123"/>
      <c r="I158" s="123"/>
      <c r="J158" s="123"/>
    </row>
    <row r="159" spans="2:10">
      <c r="B159" s="12"/>
      <c r="C159" s="12"/>
      <c r="D159" s="12"/>
      <c r="E159" s="12"/>
      <c r="F159" s="12"/>
      <c r="G159" s="12"/>
      <c r="H159" s="123"/>
      <c r="I159" s="123"/>
      <c r="J159" s="123"/>
    </row>
    <row r="160" spans="2:10">
      <c r="B160" s="12"/>
      <c r="C160" s="12"/>
      <c r="D160" s="12"/>
      <c r="E160" s="12"/>
      <c r="F160" s="12"/>
      <c r="G160" s="12"/>
      <c r="H160" s="123"/>
      <c r="I160" s="123"/>
      <c r="J160" s="123"/>
    </row>
    <row r="161" spans="2:10">
      <c r="B161" s="12"/>
      <c r="C161" s="12"/>
      <c r="D161" s="12"/>
      <c r="E161" s="12"/>
      <c r="F161" s="12"/>
      <c r="G161" s="12"/>
      <c r="H161" s="123"/>
      <c r="I161" s="123"/>
      <c r="J161" s="123"/>
    </row>
    <row r="162" spans="2:10">
      <c r="B162" s="12"/>
      <c r="C162" s="12"/>
      <c r="D162" s="12"/>
      <c r="E162" s="12"/>
      <c r="F162" s="12"/>
      <c r="G162" s="12"/>
      <c r="H162" s="123"/>
      <c r="I162" s="123"/>
      <c r="J162" s="123"/>
    </row>
    <row r="163" spans="2:10">
      <c r="B163" s="12"/>
      <c r="C163" s="12"/>
      <c r="D163" s="12"/>
      <c r="E163" s="12"/>
      <c r="F163" s="12"/>
      <c r="G163" s="12"/>
      <c r="H163" s="123"/>
      <c r="I163" s="123"/>
      <c r="J163" s="123"/>
    </row>
    <row r="164" spans="2:10">
      <c r="B164" s="12"/>
      <c r="C164" s="12"/>
      <c r="D164" s="12"/>
      <c r="E164" s="12"/>
      <c r="F164" s="12"/>
      <c r="G164" s="12"/>
      <c r="H164" s="123"/>
      <c r="I164" s="123"/>
      <c r="J164" s="123"/>
    </row>
    <row r="165" spans="2:10">
      <c r="B165" s="12"/>
      <c r="C165" s="12"/>
      <c r="D165" s="12"/>
      <c r="E165" s="12"/>
      <c r="F165" s="12"/>
      <c r="G165" s="12"/>
      <c r="H165" s="123"/>
      <c r="I165" s="123"/>
      <c r="J165" s="123"/>
    </row>
    <row r="166" spans="2:10">
      <c r="B166" s="12"/>
      <c r="C166" s="12"/>
      <c r="D166" s="12"/>
      <c r="E166" s="12"/>
      <c r="F166" s="12"/>
      <c r="G166" s="12"/>
      <c r="H166" s="123"/>
      <c r="I166" s="123"/>
      <c r="J166" s="123"/>
    </row>
    <row r="167" spans="2:10">
      <c r="B167" s="12"/>
      <c r="C167" s="12"/>
      <c r="D167" s="12"/>
      <c r="E167" s="12"/>
      <c r="F167" s="12"/>
      <c r="G167" s="12"/>
      <c r="H167" s="123"/>
      <c r="I167" s="123"/>
      <c r="J167" s="123"/>
    </row>
    <row r="168" spans="2:10">
      <c r="B168" s="12"/>
      <c r="C168" s="12"/>
      <c r="D168" s="12"/>
      <c r="E168" s="12"/>
      <c r="F168" s="12"/>
      <c r="G168" s="12"/>
      <c r="H168" s="123"/>
      <c r="I168" s="123"/>
      <c r="J168" s="123"/>
    </row>
    <row r="169" spans="2:10">
      <c r="B169" s="12"/>
      <c r="C169" s="12"/>
      <c r="D169" s="12"/>
      <c r="E169" s="12"/>
      <c r="F169" s="12"/>
      <c r="G169" s="12"/>
      <c r="H169" s="123"/>
      <c r="I169" s="123"/>
      <c r="J169" s="123"/>
    </row>
    <row r="170" spans="2:10">
      <c r="B170" s="12"/>
      <c r="C170" s="12"/>
      <c r="D170" s="12"/>
      <c r="E170" s="12"/>
      <c r="F170" s="12"/>
      <c r="G170" s="12"/>
      <c r="H170" s="123"/>
      <c r="I170" s="123"/>
      <c r="J170" s="123"/>
    </row>
    <row r="171" spans="2:10">
      <c r="B171" s="12"/>
      <c r="C171" s="12"/>
      <c r="D171" s="12"/>
      <c r="E171" s="12"/>
      <c r="F171" s="12"/>
      <c r="G171" s="12"/>
      <c r="H171" s="123"/>
      <c r="I171" s="123"/>
      <c r="J171" s="123"/>
    </row>
    <row r="172" spans="2:10">
      <c r="B172" s="12"/>
      <c r="C172" s="12"/>
      <c r="D172" s="12"/>
      <c r="E172" s="12"/>
      <c r="F172" s="12"/>
      <c r="G172" s="12"/>
      <c r="H172" s="123"/>
      <c r="I172" s="123"/>
      <c r="J172" s="123"/>
    </row>
    <row r="173" spans="2:10">
      <c r="B173" s="12"/>
      <c r="C173" s="12"/>
      <c r="D173" s="12"/>
      <c r="E173" s="12"/>
      <c r="F173" s="12"/>
      <c r="G173" s="12"/>
      <c r="H173" s="123"/>
      <c r="I173" s="123"/>
      <c r="J173" s="123"/>
    </row>
    <row r="174" spans="2:10">
      <c r="B174" s="12"/>
      <c r="C174" s="12"/>
      <c r="D174" s="12"/>
      <c r="E174" s="12"/>
      <c r="F174" s="12"/>
      <c r="G174" s="12"/>
      <c r="H174" s="123"/>
      <c r="I174" s="123"/>
      <c r="J174" s="123"/>
    </row>
    <row r="175" spans="2:10">
      <c r="B175" s="12"/>
      <c r="C175" s="12"/>
      <c r="D175" s="12"/>
      <c r="E175" s="12"/>
      <c r="F175" s="12"/>
      <c r="G175" s="12"/>
      <c r="H175" s="123"/>
      <c r="I175" s="123"/>
      <c r="J175" s="123"/>
    </row>
    <row r="176" spans="2:10">
      <c r="B176" s="12"/>
      <c r="C176" s="12"/>
      <c r="D176" s="12"/>
      <c r="E176" s="12"/>
      <c r="F176" s="12"/>
      <c r="G176" s="12"/>
      <c r="H176" s="123"/>
      <c r="I176" s="123"/>
      <c r="J176" s="123"/>
    </row>
    <row r="177" spans="2:10">
      <c r="B177" s="12"/>
      <c r="C177" s="12"/>
      <c r="D177" s="12"/>
      <c r="E177" s="12"/>
      <c r="F177" s="12"/>
      <c r="G177" s="12"/>
      <c r="H177" s="123"/>
      <c r="I177" s="123"/>
      <c r="J177" s="123"/>
    </row>
    <row r="178" spans="2:10">
      <c r="B178" s="12"/>
      <c r="C178" s="12"/>
      <c r="D178" s="12"/>
      <c r="E178" s="12"/>
      <c r="F178" s="12"/>
      <c r="G178" s="12"/>
      <c r="H178" s="123"/>
      <c r="I178" s="123"/>
      <c r="J178" s="123"/>
    </row>
    <row r="179" spans="2:10">
      <c r="B179" s="12"/>
      <c r="C179" s="12"/>
      <c r="D179" s="12"/>
      <c r="E179" s="12"/>
      <c r="F179" s="12"/>
      <c r="G179" s="12"/>
      <c r="H179" s="123"/>
      <c r="I179" s="123"/>
      <c r="J179" s="123"/>
    </row>
    <row r="180" spans="2:10">
      <c r="B180" s="12"/>
      <c r="C180" s="12"/>
      <c r="D180" s="12"/>
      <c r="E180" s="12"/>
      <c r="F180" s="12"/>
      <c r="G180" s="12"/>
      <c r="H180" s="123"/>
      <c r="I180" s="123"/>
      <c r="J180" s="123"/>
    </row>
  </sheetData>
  <mergeCells count="1">
    <mergeCell ref="A2:G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8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7">
    <tabColor indexed="57"/>
    <outlinePr applyStyles="1" summaryBelow="0"/>
    <pageSetUpPr fitToPage="1"/>
  </sheetPr>
  <dimension ref="A2:J247"/>
  <sheetViews>
    <sheetView workbookViewId="0">
      <selection activeCell="B25" sqref="B25"/>
    </sheetView>
  </sheetViews>
  <sheetFormatPr baseColWidth="10" defaultColWidth="9.1640625" defaultRowHeight="14"/>
  <cols>
    <col min="1" max="1" width="52.6640625" style="8" bestFit="1" customWidth="1"/>
    <col min="2" max="7" width="15.1640625" style="8" customWidth="1"/>
    <col min="8" max="16384" width="9.1640625" style="8"/>
  </cols>
  <sheetData>
    <row r="2" spans="1:10" ht="19">
      <c r="A2" s="5" t="s">
        <v>106</v>
      </c>
      <c r="B2" s="5"/>
      <c r="C2" s="5"/>
      <c r="D2" s="5"/>
      <c r="E2" s="5"/>
      <c r="F2" s="5"/>
      <c r="G2" s="5"/>
      <c r="H2" s="250"/>
      <c r="I2" s="250"/>
      <c r="J2" s="250"/>
    </row>
    <row r="3" spans="1:10">
      <c r="A3" s="228"/>
    </row>
    <row r="4" spans="1:10" s="165" customFormat="1">
      <c r="A4" s="77" t="str">
        <f>$A$2 &amp; " (" &amp;G4 &amp; ")"</f>
        <v>Державний та гарантований державою борг України за поточний рік (млрд. грн)</v>
      </c>
      <c r="G4" s="165" t="str">
        <f>VALUAH</f>
        <v>млрд. грн</v>
      </c>
    </row>
    <row r="5" spans="1:10" s="213" customFormat="1">
      <c r="A5" s="142"/>
      <c r="B5" s="226">
        <v>44561</v>
      </c>
      <c r="C5" s="226">
        <v>44592</v>
      </c>
      <c r="D5" s="226">
        <v>44620</v>
      </c>
      <c r="E5" s="226">
        <v>44651</v>
      </c>
      <c r="F5" s="226">
        <v>44681</v>
      </c>
      <c r="G5" s="29">
        <v>44712</v>
      </c>
    </row>
    <row r="6" spans="1:10" s="148" customFormat="1" ht="15">
      <c r="A6" s="18" t="s">
        <v>151</v>
      </c>
      <c r="B6" s="257">
        <f t="shared" ref="B6:G6" si="0">SUM(B7:B8)</f>
        <v>2672.0585603470099</v>
      </c>
      <c r="C6" s="257">
        <f t="shared" si="0"/>
        <v>2745.4351871369299</v>
      </c>
      <c r="D6" s="257">
        <f t="shared" si="0"/>
        <v>2730.4558821459</v>
      </c>
      <c r="E6" s="257">
        <f t="shared" si="0"/>
        <v>2832.17746063908</v>
      </c>
      <c r="F6" s="257">
        <f t="shared" si="0"/>
        <v>2861.02706213186</v>
      </c>
      <c r="G6" s="257">
        <f t="shared" si="0"/>
        <v>2967.4888552520497</v>
      </c>
    </row>
    <row r="7" spans="1:10" s="27" customFormat="1">
      <c r="A7" s="182" t="s">
        <v>48</v>
      </c>
      <c r="B7" s="225">
        <v>1111.5978612510701</v>
      </c>
      <c r="C7" s="225">
        <v>1110.5261787280599</v>
      </c>
      <c r="D7" s="225">
        <v>1067.2538648121899</v>
      </c>
      <c r="E7" s="225">
        <v>1100.2628255161301</v>
      </c>
      <c r="F7" s="225">
        <v>1151.25733532357</v>
      </c>
      <c r="G7" s="47">
        <v>1217.7516936972499</v>
      </c>
    </row>
    <row r="8" spans="1:10" s="27" customFormat="1">
      <c r="A8" s="182" t="s">
        <v>59</v>
      </c>
      <c r="B8" s="225">
        <v>1560.4606990959401</v>
      </c>
      <c r="C8" s="225">
        <v>1634.90900840887</v>
      </c>
      <c r="D8" s="225">
        <v>1663.20201733371</v>
      </c>
      <c r="E8" s="225">
        <v>1731.9146351229499</v>
      </c>
      <c r="F8" s="225">
        <v>1709.76972680829</v>
      </c>
      <c r="G8" s="47">
        <v>1749.7371615548</v>
      </c>
    </row>
    <row r="9" spans="1:10">
      <c r="B9" s="250"/>
      <c r="C9" s="250"/>
      <c r="D9" s="250"/>
      <c r="E9" s="250"/>
      <c r="F9" s="250"/>
      <c r="G9" s="250"/>
      <c r="H9" s="250"/>
    </row>
    <row r="10" spans="1:10">
      <c r="A10" s="77" t="str">
        <f>$A$2 &amp; " (" &amp;G10 &amp; ")"</f>
        <v>Державний та гарантований державою борг України за поточний рік (млрд. дол. США)</v>
      </c>
      <c r="B10" s="250"/>
      <c r="C10" s="250"/>
      <c r="D10" s="250"/>
      <c r="E10" s="250"/>
      <c r="F10" s="250"/>
      <c r="G10" s="165" t="str">
        <f>VALUSD</f>
        <v>млрд. дол. США</v>
      </c>
      <c r="H10" s="250"/>
    </row>
    <row r="11" spans="1:10" s="75" customFormat="1">
      <c r="A11" s="142"/>
      <c r="B11" s="226">
        <v>44561</v>
      </c>
      <c r="C11" s="226">
        <v>44592</v>
      </c>
      <c r="D11" s="226">
        <v>44620</v>
      </c>
      <c r="E11" s="226">
        <v>44651</v>
      </c>
      <c r="F11" s="226">
        <v>44681</v>
      </c>
      <c r="G11" s="29">
        <v>44712</v>
      </c>
      <c r="H11" s="213"/>
      <c r="I11" s="213"/>
      <c r="J11" s="213"/>
    </row>
    <row r="12" spans="1:10" s="258" customFormat="1" ht="15">
      <c r="A12" s="18" t="s">
        <v>151</v>
      </c>
      <c r="B12" s="257">
        <f t="shared" ref="B12:G12" si="1">SUM(B13:B14)</f>
        <v>97.955824077519992</v>
      </c>
      <c r="C12" s="257">
        <f t="shared" si="1"/>
        <v>95.380931254450005</v>
      </c>
      <c r="D12" s="257">
        <f t="shared" si="1"/>
        <v>93.333283728189997</v>
      </c>
      <c r="E12" s="257">
        <f t="shared" si="1"/>
        <v>96.810362046489999</v>
      </c>
      <c r="F12" s="257">
        <f t="shared" si="1"/>
        <v>97.79650800812</v>
      </c>
      <c r="G12" s="257">
        <f t="shared" si="1"/>
        <v>101.43561780232</v>
      </c>
      <c r="H12" s="248"/>
    </row>
    <row r="13" spans="1:10" s="126" customFormat="1">
      <c r="A13" s="101" t="s">
        <v>48</v>
      </c>
      <c r="B13" s="225">
        <v>40.750410996870002</v>
      </c>
      <c r="C13" s="225">
        <v>38.581504894250003</v>
      </c>
      <c r="D13" s="225">
        <v>36.481200236749999</v>
      </c>
      <c r="E13" s="225">
        <v>37.609522695700001</v>
      </c>
      <c r="F13" s="225">
        <v>39.352632732229999</v>
      </c>
      <c r="G13" s="47">
        <v>41.6255633651</v>
      </c>
      <c r="H13" s="114"/>
    </row>
    <row r="14" spans="1:10" s="126" customFormat="1">
      <c r="A14" s="101" t="s">
        <v>59</v>
      </c>
      <c r="B14" s="225">
        <v>57.205413080649997</v>
      </c>
      <c r="C14" s="225">
        <v>56.799426360200002</v>
      </c>
      <c r="D14" s="225">
        <v>56.852083491439998</v>
      </c>
      <c r="E14" s="225">
        <v>59.200839350789998</v>
      </c>
      <c r="F14" s="225">
        <v>58.443875275890001</v>
      </c>
      <c r="G14" s="47">
        <v>59.810054437220003</v>
      </c>
      <c r="H14" s="114"/>
    </row>
    <row r="15" spans="1:10">
      <c r="B15" s="250"/>
      <c r="C15" s="250"/>
      <c r="D15" s="250"/>
      <c r="E15" s="250"/>
      <c r="F15" s="250"/>
      <c r="G15" s="250"/>
      <c r="H15" s="250"/>
    </row>
    <row r="16" spans="1:10" s="231" customFormat="1">
      <c r="B16" s="217"/>
      <c r="C16" s="217"/>
      <c r="D16" s="217"/>
      <c r="E16" s="217"/>
      <c r="F16" s="217"/>
      <c r="G16" s="240" t="s">
        <v>41</v>
      </c>
      <c r="H16" s="217"/>
    </row>
    <row r="17" spans="1:10" s="75" customFormat="1">
      <c r="A17" s="33"/>
      <c r="B17" s="226">
        <v>44561</v>
      </c>
      <c r="C17" s="226">
        <v>44592</v>
      </c>
      <c r="D17" s="226">
        <v>44620</v>
      </c>
      <c r="E17" s="226">
        <v>44651</v>
      </c>
      <c r="F17" s="226">
        <v>44681</v>
      </c>
      <c r="G17" s="226">
        <v>44712</v>
      </c>
      <c r="H17" s="213"/>
      <c r="I17" s="213"/>
      <c r="J17" s="213"/>
    </row>
    <row r="18" spans="1:10" s="258" customFormat="1">
      <c r="A18" s="150" t="s">
        <v>151</v>
      </c>
      <c r="B18" s="257">
        <f t="shared" ref="B18:G18" si="2">SUM(B19:B20)</f>
        <v>1</v>
      </c>
      <c r="C18" s="257">
        <f t="shared" si="2"/>
        <v>1</v>
      </c>
      <c r="D18" s="257">
        <f t="shared" si="2"/>
        <v>1</v>
      </c>
      <c r="E18" s="257">
        <f t="shared" si="2"/>
        <v>1</v>
      </c>
      <c r="F18" s="257">
        <f t="shared" si="2"/>
        <v>1</v>
      </c>
      <c r="G18" s="257">
        <f t="shared" si="2"/>
        <v>1</v>
      </c>
      <c r="H18" s="248"/>
    </row>
    <row r="19" spans="1:10" s="126" customFormat="1">
      <c r="A19" s="101" t="s">
        <v>48</v>
      </c>
      <c r="B19" s="220">
        <v>0.41600799999999999</v>
      </c>
      <c r="C19" s="220">
        <v>0.404499</v>
      </c>
      <c r="D19" s="220">
        <v>0.39087</v>
      </c>
      <c r="E19" s="220">
        <v>0.38848700000000003</v>
      </c>
      <c r="F19" s="220">
        <v>0.402393</v>
      </c>
      <c r="G19" s="25">
        <v>0.41036400000000001</v>
      </c>
      <c r="H19" s="114"/>
    </row>
    <row r="20" spans="1:10" s="126" customFormat="1">
      <c r="A20" s="101" t="s">
        <v>59</v>
      </c>
      <c r="B20" s="220">
        <v>0.58399199999999996</v>
      </c>
      <c r="C20" s="220">
        <v>0.59550099999999995</v>
      </c>
      <c r="D20" s="220">
        <v>0.60912999999999995</v>
      </c>
      <c r="E20" s="220">
        <v>0.61151299999999997</v>
      </c>
      <c r="F20" s="220">
        <v>0.597607</v>
      </c>
      <c r="G20" s="25">
        <v>0.58963600000000005</v>
      </c>
      <c r="H20" s="114"/>
    </row>
    <row r="21" spans="1:10">
      <c r="B21" s="250"/>
      <c r="C21" s="250"/>
      <c r="D21" s="250"/>
      <c r="E21" s="250"/>
      <c r="F21" s="250"/>
      <c r="G21" s="250"/>
      <c r="H21" s="250"/>
    </row>
    <row r="22" spans="1:10">
      <c r="B22" s="250"/>
      <c r="C22" s="250"/>
      <c r="D22" s="250"/>
      <c r="E22" s="250"/>
      <c r="F22" s="250"/>
      <c r="G22" s="250"/>
      <c r="H22" s="250"/>
    </row>
    <row r="23" spans="1:10">
      <c r="B23" s="250"/>
      <c r="C23" s="250"/>
      <c r="D23" s="250"/>
      <c r="E23" s="250"/>
      <c r="F23" s="250"/>
      <c r="G23" s="250"/>
      <c r="H23" s="250"/>
    </row>
    <row r="24" spans="1:10">
      <c r="B24" s="250"/>
      <c r="C24" s="250"/>
      <c r="D24" s="250"/>
      <c r="E24" s="250"/>
      <c r="F24" s="250"/>
      <c r="G24" s="250"/>
      <c r="H24" s="250"/>
    </row>
    <row r="25" spans="1:10" s="231" customFormat="1">
      <c r="B25" s="217"/>
      <c r="C25" s="217"/>
      <c r="D25" s="217"/>
      <c r="E25" s="217"/>
      <c r="F25" s="217"/>
      <c r="G25" s="217"/>
      <c r="H25" s="217"/>
    </row>
    <row r="26" spans="1:10">
      <c r="B26" s="250"/>
      <c r="C26" s="250"/>
      <c r="D26" s="250"/>
      <c r="E26" s="250"/>
      <c r="F26" s="250"/>
      <c r="G26" s="250"/>
      <c r="H26" s="250"/>
    </row>
    <row r="27" spans="1:10">
      <c r="B27" s="250"/>
      <c r="C27" s="250"/>
      <c r="D27" s="250"/>
      <c r="E27" s="250"/>
      <c r="F27" s="250"/>
      <c r="G27" s="250"/>
      <c r="H27" s="250"/>
    </row>
    <row r="28" spans="1:10">
      <c r="B28" s="250"/>
      <c r="C28" s="250"/>
      <c r="D28" s="250"/>
      <c r="E28" s="250"/>
      <c r="F28" s="250"/>
      <c r="G28" s="250"/>
      <c r="H28" s="250"/>
    </row>
    <row r="29" spans="1:10">
      <c r="B29" s="250"/>
      <c r="C29" s="250"/>
      <c r="D29" s="250"/>
      <c r="E29" s="250"/>
      <c r="F29" s="250"/>
      <c r="G29" s="250"/>
      <c r="H29" s="250"/>
    </row>
    <row r="30" spans="1:10">
      <c r="B30" s="250"/>
      <c r="C30" s="250"/>
      <c r="D30" s="250"/>
      <c r="E30" s="250"/>
      <c r="F30" s="250"/>
      <c r="G30" s="250"/>
      <c r="H30" s="250"/>
    </row>
    <row r="31" spans="1:10">
      <c r="B31" s="250"/>
      <c r="C31" s="250"/>
      <c r="D31" s="250"/>
      <c r="E31" s="250"/>
      <c r="F31" s="250"/>
      <c r="G31" s="250"/>
      <c r="H31" s="250"/>
    </row>
    <row r="32" spans="1:10">
      <c r="B32" s="250"/>
      <c r="C32" s="250"/>
      <c r="D32" s="250"/>
      <c r="E32" s="250"/>
      <c r="F32" s="250"/>
      <c r="G32" s="250"/>
      <c r="H32" s="250"/>
    </row>
    <row r="33" spans="2:8">
      <c r="B33" s="250"/>
      <c r="C33" s="250"/>
      <c r="D33" s="250"/>
      <c r="E33" s="250"/>
      <c r="F33" s="250"/>
      <c r="G33" s="250"/>
      <c r="H33" s="250"/>
    </row>
    <row r="34" spans="2:8">
      <c r="B34" s="250"/>
      <c r="C34" s="250"/>
      <c r="D34" s="250"/>
      <c r="E34" s="250"/>
      <c r="F34" s="250"/>
      <c r="G34" s="250"/>
      <c r="H34" s="250"/>
    </row>
    <row r="35" spans="2:8">
      <c r="B35" s="250"/>
      <c r="C35" s="250"/>
      <c r="D35" s="250"/>
      <c r="E35" s="250"/>
      <c r="F35" s="250"/>
      <c r="G35" s="250"/>
      <c r="H35" s="250"/>
    </row>
    <row r="36" spans="2:8">
      <c r="B36" s="250"/>
      <c r="C36" s="250"/>
      <c r="D36" s="250"/>
      <c r="E36" s="250"/>
      <c r="F36" s="250"/>
      <c r="G36" s="250"/>
      <c r="H36" s="250"/>
    </row>
    <row r="37" spans="2:8">
      <c r="B37" s="250"/>
      <c r="C37" s="250"/>
      <c r="D37" s="250"/>
      <c r="E37" s="250"/>
      <c r="F37" s="250"/>
      <c r="G37" s="250"/>
      <c r="H37" s="250"/>
    </row>
    <row r="38" spans="2:8">
      <c r="B38" s="250"/>
      <c r="C38" s="250"/>
      <c r="D38" s="250"/>
      <c r="E38" s="250"/>
      <c r="F38" s="250"/>
      <c r="G38" s="250"/>
      <c r="H38" s="250"/>
    </row>
    <row r="39" spans="2:8">
      <c r="B39" s="250"/>
      <c r="C39" s="250"/>
      <c r="D39" s="250"/>
      <c r="E39" s="250"/>
      <c r="F39" s="250"/>
      <c r="G39" s="250"/>
      <c r="H39" s="250"/>
    </row>
    <row r="40" spans="2:8">
      <c r="B40" s="250"/>
      <c r="C40" s="250"/>
      <c r="D40" s="250"/>
      <c r="E40" s="250"/>
      <c r="F40" s="250"/>
      <c r="G40" s="250"/>
      <c r="H40" s="250"/>
    </row>
    <row r="41" spans="2:8">
      <c r="B41" s="250"/>
      <c r="C41" s="250"/>
      <c r="D41" s="250"/>
      <c r="E41" s="250"/>
      <c r="F41" s="250"/>
      <c r="G41" s="250"/>
      <c r="H41" s="250"/>
    </row>
    <row r="42" spans="2:8">
      <c r="B42" s="250"/>
      <c r="C42" s="250"/>
      <c r="D42" s="250"/>
      <c r="E42" s="250"/>
      <c r="F42" s="250"/>
      <c r="G42" s="250"/>
      <c r="H42" s="250"/>
    </row>
    <row r="43" spans="2:8">
      <c r="B43" s="250"/>
      <c r="C43" s="250"/>
      <c r="D43" s="250"/>
      <c r="E43" s="250"/>
      <c r="F43" s="250"/>
      <c r="G43" s="250"/>
      <c r="H43" s="250"/>
    </row>
    <row r="44" spans="2:8">
      <c r="B44" s="250"/>
      <c r="C44" s="250"/>
      <c r="D44" s="250"/>
      <c r="E44" s="250"/>
      <c r="F44" s="250"/>
      <c r="G44" s="250"/>
      <c r="H44" s="250"/>
    </row>
    <row r="45" spans="2:8">
      <c r="B45" s="250"/>
      <c r="C45" s="250"/>
      <c r="D45" s="250"/>
      <c r="E45" s="250"/>
      <c r="F45" s="250"/>
      <c r="G45" s="250"/>
      <c r="H45" s="250"/>
    </row>
    <row r="46" spans="2:8">
      <c r="B46" s="250"/>
      <c r="C46" s="250"/>
      <c r="D46" s="250"/>
      <c r="E46" s="250"/>
      <c r="F46" s="250"/>
      <c r="G46" s="250"/>
      <c r="H46" s="250"/>
    </row>
    <row r="47" spans="2:8">
      <c r="B47" s="250"/>
      <c r="C47" s="250"/>
      <c r="D47" s="250"/>
      <c r="E47" s="250"/>
      <c r="F47" s="250"/>
      <c r="G47" s="250"/>
      <c r="H47" s="250"/>
    </row>
    <row r="48" spans="2:8">
      <c r="B48" s="250"/>
      <c r="C48" s="250"/>
      <c r="D48" s="250"/>
      <c r="E48" s="250"/>
      <c r="F48" s="250"/>
      <c r="G48" s="250"/>
      <c r="H48" s="250"/>
    </row>
    <row r="49" spans="2:8">
      <c r="B49" s="250"/>
      <c r="C49" s="250"/>
      <c r="D49" s="250"/>
      <c r="E49" s="250"/>
      <c r="F49" s="250"/>
      <c r="G49" s="250"/>
      <c r="H49" s="250"/>
    </row>
    <row r="50" spans="2:8">
      <c r="B50" s="250"/>
      <c r="C50" s="250"/>
      <c r="D50" s="250"/>
      <c r="E50" s="250"/>
      <c r="F50" s="250"/>
      <c r="G50" s="250"/>
      <c r="H50" s="250"/>
    </row>
    <row r="51" spans="2:8">
      <c r="B51" s="250"/>
      <c r="C51" s="250"/>
      <c r="D51" s="250"/>
      <c r="E51" s="250"/>
      <c r="F51" s="250"/>
      <c r="G51" s="250"/>
      <c r="H51" s="250"/>
    </row>
    <row r="52" spans="2:8">
      <c r="B52" s="250"/>
      <c r="C52" s="250"/>
      <c r="D52" s="250"/>
      <c r="E52" s="250"/>
      <c r="F52" s="250"/>
      <c r="G52" s="250"/>
      <c r="H52" s="250"/>
    </row>
    <row r="53" spans="2:8">
      <c r="B53" s="250"/>
      <c r="C53" s="250"/>
      <c r="D53" s="250"/>
      <c r="E53" s="250"/>
      <c r="F53" s="250"/>
      <c r="G53" s="250"/>
      <c r="H53" s="250"/>
    </row>
    <row r="54" spans="2:8">
      <c r="B54" s="250"/>
      <c r="C54" s="250"/>
      <c r="D54" s="250"/>
      <c r="E54" s="250"/>
      <c r="F54" s="250"/>
      <c r="G54" s="250"/>
      <c r="H54" s="250"/>
    </row>
    <row r="55" spans="2:8">
      <c r="B55" s="250"/>
      <c r="C55" s="250"/>
      <c r="D55" s="250"/>
      <c r="E55" s="250"/>
      <c r="F55" s="250"/>
      <c r="G55" s="250"/>
      <c r="H55" s="250"/>
    </row>
    <row r="56" spans="2:8">
      <c r="B56" s="250"/>
      <c r="C56" s="250"/>
      <c r="D56" s="250"/>
      <c r="E56" s="250"/>
      <c r="F56" s="250"/>
      <c r="G56" s="250"/>
      <c r="H56" s="250"/>
    </row>
    <row r="57" spans="2:8">
      <c r="B57" s="250"/>
      <c r="C57" s="250"/>
      <c r="D57" s="250"/>
      <c r="E57" s="250"/>
      <c r="F57" s="250"/>
      <c r="G57" s="250"/>
      <c r="H57" s="250"/>
    </row>
    <row r="58" spans="2:8">
      <c r="B58" s="250"/>
      <c r="C58" s="250"/>
      <c r="D58" s="250"/>
      <c r="E58" s="250"/>
      <c r="F58" s="250"/>
      <c r="G58" s="250"/>
      <c r="H58" s="250"/>
    </row>
    <row r="59" spans="2:8">
      <c r="B59" s="250"/>
      <c r="C59" s="250"/>
      <c r="D59" s="250"/>
      <c r="E59" s="250"/>
      <c r="F59" s="250"/>
      <c r="G59" s="250"/>
      <c r="H59" s="250"/>
    </row>
    <row r="60" spans="2:8">
      <c r="B60" s="250"/>
      <c r="C60" s="250"/>
      <c r="D60" s="250"/>
      <c r="E60" s="250"/>
      <c r="F60" s="250"/>
      <c r="G60" s="250"/>
      <c r="H60" s="250"/>
    </row>
    <row r="61" spans="2:8">
      <c r="B61" s="250"/>
      <c r="C61" s="250"/>
      <c r="D61" s="250"/>
      <c r="E61" s="250"/>
      <c r="F61" s="250"/>
      <c r="G61" s="250"/>
      <c r="H61" s="250"/>
    </row>
    <row r="62" spans="2:8">
      <c r="B62" s="250"/>
      <c r="C62" s="250"/>
      <c r="D62" s="250"/>
      <c r="E62" s="250"/>
      <c r="F62" s="250"/>
      <c r="G62" s="250"/>
      <c r="H62" s="250"/>
    </row>
    <row r="63" spans="2:8">
      <c r="B63" s="250"/>
      <c r="C63" s="250"/>
      <c r="D63" s="250"/>
      <c r="E63" s="250"/>
      <c r="F63" s="250"/>
      <c r="G63" s="250"/>
      <c r="H63" s="250"/>
    </row>
    <row r="64" spans="2:8">
      <c r="B64" s="250"/>
      <c r="C64" s="250"/>
      <c r="D64" s="250"/>
      <c r="E64" s="250"/>
      <c r="F64" s="250"/>
      <c r="G64" s="250"/>
      <c r="H64" s="250"/>
    </row>
    <row r="65" spans="2:8">
      <c r="B65" s="250"/>
      <c r="C65" s="250"/>
      <c r="D65" s="250"/>
      <c r="E65" s="250"/>
      <c r="F65" s="250"/>
      <c r="G65" s="250"/>
      <c r="H65" s="250"/>
    </row>
    <row r="66" spans="2:8">
      <c r="B66" s="250"/>
      <c r="C66" s="250"/>
      <c r="D66" s="250"/>
      <c r="E66" s="250"/>
      <c r="F66" s="250"/>
      <c r="G66" s="250"/>
      <c r="H66" s="250"/>
    </row>
    <row r="67" spans="2:8">
      <c r="B67" s="250"/>
      <c r="C67" s="250"/>
      <c r="D67" s="250"/>
      <c r="E67" s="250"/>
      <c r="F67" s="250"/>
      <c r="G67" s="250"/>
      <c r="H67" s="250"/>
    </row>
    <row r="68" spans="2:8">
      <c r="B68" s="250"/>
      <c r="C68" s="250"/>
      <c r="D68" s="250"/>
      <c r="E68" s="250"/>
      <c r="F68" s="250"/>
      <c r="G68" s="250"/>
      <c r="H68" s="250"/>
    </row>
    <row r="69" spans="2:8">
      <c r="B69" s="250"/>
      <c r="C69" s="250"/>
      <c r="D69" s="250"/>
      <c r="E69" s="250"/>
      <c r="F69" s="250"/>
      <c r="G69" s="250"/>
      <c r="H69" s="250"/>
    </row>
    <row r="70" spans="2:8">
      <c r="B70" s="250"/>
      <c r="C70" s="250"/>
      <c r="D70" s="250"/>
      <c r="E70" s="250"/>
      <c r="F70" s="250"/>
      <c r="G70" s="250"/>
      <c r="H70" s="250"/>
    </row>
    <row r="71" spans="2:8">
      <c r="B71" s="250"/>
      <c r="C71" s="250"/>
      <c r="D71" s="250"/>
      <c r="E71" s="250"/>
      <c r="F71" s="250"/>
      <c r="G71" s="250"/>
      <c r="H71" s="250"/>
    </row>
    <row r="72" spans="2:8">
      <c r="B72" s="250"/>
      <c r="C72" s="250"/>
      <c r="D72" s="250"/>
      <c r="E72" s="250"/>
      <c r="F72" s="250"/>
      <c r="G72" s="250"/>
      <c r="H72" s="250"/>
    </row>
    <row r="73" spans="2:8">
      <c r="B73" s="250"/>
      <c r="C73" s="250"/>
      <c r="D73" s="250"/>
      <c r="E73" s="250"/>
      <c r="F73" s="250"/>
      <c r="G73" s="250"/>
      <c r="H73" s="250"/>
    </row>
    <row r="74" spans="2:8">
      <c r="B74" s="250"/>
      <c r="C74" s="250"/>
      <c r="D74" s="250"/>
      <c r="E74" s="250"/>
      <c r="F74" s="250"/>
      <c r="G74" s="250"/>
      <c r="H74" s="250"/>
    </row>
    <row r="75" spans="2:8">
      <c r="B75" s="250"/>
      <c r="C75" s="250"/>
      <c r="D75" s="250"/>
      <c r="E75" s="250"/>
      <c r="F75" s="250"/>
      <c r="G75" s="250"/>
      <c r="H75" s="250"/>
    </row>
    <row r="76" spans="2:8">
      <c r="B76" s="250"/>
      <c r="C76" s="250"/>
      <c r="D76" s="250"/>
      <c r="E76" s="250"/>
      <c r="F76" s="250"/>
      <c r="G76" s="250"/>
      <c r="H76" s="250"/>
    </row>
    <row r="77" spans="2:8">
      <c r="B77" s="250"/>
      <c r="C77" s="250"/>
      <c r="D77" s="250"/>
      <c r="E77" s="250"/>
      <c r="F77" s="250"/>
      <c r="G77" s="250"/>
      <c r="H77" s="250"/>
    </row>
    <row r="78" spans="2:8">
      <c r="B78" s="250"/>
      <c r="C78" s="250"/>
      <c r="D78" s="250"/>
      <c r="E78" s="250"/>
      <c r="F78" s="250"/>
      <c r="G78" s="250"/>
      <c r="H78" s="250"/>
    </row>
    <row r="79" spans="2:8">
      <c r="B79" s="250"/>
      <c r="C79" s="250"/>
      <c r="D79" s="250"/>
      <c r="E79" s="250"/>
      <c r="F79" s="250"/>
      <c r="G79" s="250"/>
      <c r="H79" s="250"/>
    </row>
    <row r="80" spans="2:8">
      <c r="B80" s="250"/>
      <c r="C80" s="250"/>
      <c r="D80" s="250"/>
      <c r="E80" s="250"/>
      <c r="F80" s="250"/>
      <c r="G80" s="250"/>
      <c r="H80" s="250"/>
    </row>
    <row r="81" spans="2:8">
      <c r="B81" s="250"/>
      <c r="C81" s="250"/>
      <c r="D81" s="250"/>
      <c r="E81" s="250"/>
      <c r="F81" s="250"/>
      <c r="G81" s="250"/>
      <c r="H81" s="250"/>
    </row>
    <row r="82" spans="2:8">
      <c r="B82" s="250"/>
      <c r="C82" s="250"/>
      <c r="D82" s="250"/>
      <c r="E82" s="250"/>
      <c r="F82" s="250"/>
      <c r="G82" s="250"/>
      <c r="H82" s="250"/>
    </row>
    <row r="83" spans="2:8">
      <c r="B83" s="250"/>
      <c r="C83" s="250"/>
      <c r="D83" s="250"/>
      <c r="E83" s="250"/>
      <c r="F83" s="250"/>
      <c r="G83" s="250"/>
      <c r="H83" s="250"/>
    </row>
    <row r="84" spans="2:8">
      <c r="B84" s="250"/>
      <c r="C84" s="250"/>
      <c r="D84" s="250"/>
      <c r="E84" s="250"/>
      <c r="F84" s="250"/>
      <c r="G84" s="250"/>
      <c r="H84" s="250"/>
    </row>
    <row r="85" spans="2:8">
      <c r="B85" s="250"/>
      <c r="C85" s="250"/>
      <c r="D85" s="250"/>
      <c r="E85" s="250"/>
      <c r="F85" s="250"/>
      <c r="G85" s="250"/>
      <c r="H85" s="250"/>
    </row>
    <row r="86" spans="2:8">
      <c r="B86" s="250"/>
      <c r="C86" s="250"/>
      <c r="D86" s="250"/>
      <c r="E86" s="250"/>
      <c r="F86" s="250"/>
      <c r="G86" s="250"/>
      <c r="H86" s="250"/>
    </row>
    <row r="87" spans="2:8">
      <c r="B87" s="250"/>
      <c r="C87" s="250"/>
      <c r="D87" s="250"/>
      <c r="E87" s="250"/>
      <c r="F87" s="250"/>
      <c r="G87" s="250"/>
      <c r="H87" s="250"/>
    </row>
    <row r="88" spans="2:8">
      <c r="B88" s="250"/>
      <c r="C88" s="250"/>
      <c r="D88" s="250"/>
      <c r="E88" s="250"/>
      <c r="F88" s="250"/>
      <c r="G88" s="250"/>
      <c r="H88" s="250"/>
    </row>
    <row r="89" spans="2:8">
      <c r="B89" s="250"/>
      <c r="C89" s="250"/>
      <c r="D89" s="250"/>
      <c r="E89" s="250"/>
      <c r="F89" s="250"/>
      <c r="G89" s="250"/>
      <c r="H89" s="250"/>
    </row>
    <row r="90" spans="2:8">
      <c r="B90" s="250"/>
      <c r="C90" s="250"/>
      <c r="D90" s="250"/>
      <c r="E90" s="250"/>
      <c r="F90" s="250"/>
      <c r="G90" s="250"/>
      <c r="H90" s="250"/>
    </row>
    <row r="91" spans="2:8">
      <c r="B91" s="250"/>
      <c r="C91" s="250"/>
      <c r="D91" s="250"/>
      <c r="E91" s="250"/>
      <c r="F91" s="250"/>
      <c r="G91" s="250"/>
      <c r="H91" s="250"/>
    </row>
    <row r="92" spans="2:8">
      <c r="B92" s="250"/>
      <c r="C92" s="250"/>
      <c r="D92" s="250"/>
      <c r="E92" s="250"/>
      <c r="F92" s="250"/>
      <c r="G92" s="250"/>
      <c r="H92" s="250"/>
    </row>
    <row r="93" spans="2:8">
      <c r="B93" s="250"/>
      <c r="C93" s="250"/>
      <c r="D93" s="250"/>
      <c r="E93" s="250"/>
      <c r="F93" s="250"/>
      <c r="G93" s="250"/>
      <c r="H93" s="250"/>
    </row>
    <row r="94" spans="2:8">
      <c r="B94" s="250"/>
      <c r="C94" s="250"/>
      <c r="D94" s="250"/>
      <c r="E94" s="250"/>
      <c r="F94" s="250"/>
      <c r="G94" s="250"/>
      <c r="H94" s="250"/>
    </row>
    <row r="95" spans="2:8">
      <c r="B95" s="250"/>
      <c r="C95" s="250"/>
      <c r="D95" s="250"/>
      <c r="E95" s="250"/>
      <c r="F95" s="250"/>
      <c r="G95" s="250"/>
      <c r="H95" s="250"/>
    </row>
    <row r="96" spans="2:8">
      <c r="B96" s="250"/>
      <c r="C96" s="250"/>
      <c r="D96" s="250"/>
      <c r="E96" s="250"/>
      <c r="F96" s="250"/>
      <c r="G96" s="250"/>
      <c r="H96" s="250"/>
    </row>
    <row r="97" spans="2:8">
      <c r="B97" s="250"/>
      <c r="C97" s="250"/>
      <c r="D97" s="250"/>
      <c r="E97" s="250"/>
      <c r="F97" s="250"/>
      <c r="G97" s="250"/>
      <c r="H97" s="250"/>
    </row>
    <row r="98" spans="2:8">
      <c r="B98" s="250"/>
      <c r="C98" s="250"/>
      <c r="D98" s="250"/>
      <c r="E98" s="250"/>
      <c r="F98" s="250"/>
      <c r="G98" s="250"/>
      <c r="H98" s="250"/>
    </row>
    <row r="99" spans="2:8">
      <c r="B99" s="250"/>
      <c r="C99" s="250"/>
      <c r="D99" s="250"/>
      <c r="E99" s="250"/>
      <c r="F99" s="250"/>
      <c r="G99" s="250"/>
      <c r="H99" s="250"/>
    </row>
    <row r="100" spans="2:8">
      <c r="B100" s="250"/>
      <c r="C100" s="250"/>
      <c r="D100" s="250"/>
      <c r="E100" s="250"/>
      <c r="F100" s="250"/>
      <c r="G100" s="250"/>
      <c r="H100" s="250"/>
    </row>
    <row r="101" spans="2:8">
      <c r="B101" s="250"/>
      <c r="C101" s="250"/>
      <c r="D101" s="250"/>
      <c r="E101" s="250"/>
      <c r="F101" s="250"/>
      <c r="G101" s="250"/>
      <c r="H101" s="250"/>
    </row>
    <row r="102" spans="2:8">
      <c r="B102" s="250"/>
      <c r="C102" s="250"/>
      <c r="D102" s="250"/>
      <c r="E102" s="250"/>
      <c r="F102" s="250"/>
      <c r="G102" s="250"/>
      <c r="H102" s="250"/>
    </row>
    <row r="103" spans="2:8">
      <c r="B103" s="250"/>
      <c r="C103" s="250"/>
      <c r="D103" s="250"/>
      <c r="E103" s="250"/>
      <c r="F103" s="250"/>
      <c r="G103" s="250"/>
      <c r="H103" s="250"/>
    </row>
    <row r="104" spans="2:8">
      <c r="B104" s="250"/>
      <c r="C104" s="250"/>
      <c r="D104" s="250"/>
      <c r="E104" s="250"/>
      <c r="F104" s="250"/>
      <c r="G104" s="250"/>
      <c r="H104" s="250"/>
    </row>
    <row r="105" spans="2:8">
      <c r="B105" s="250"/>
      <c r="C105" s="250"/>
      <c r="D105" s="250"/>
      <c r="E105" s="250"/>
      <c r="F105" s="250"/>
      <c r="G105" s="250"/>
      <c r="H105" s="250"/>
    </row>
    <row r="106" spans="2:8">
      <c r="B106" s="250"/>
      <c r="C106" s="250"/>
      <c r="D106" s="250"/>
      <c r="E106" s="250"/>
      <c r="F106" s="250"/>
      <c r="G106" s="250"/>
      <c r="H106" s="250"/>
    </row>
    <row r="107" spans="2:8">
      <c r="B107" s="250"/>
      <c r="C107" s="250"/>
      <c r="D107" s="250"/>
      <c r="E107" s="250"/>
      <c r="F107" s="250"/>
      <c r="G107" s="250"/>
      <c r="H107" s="250"/>
    </row>
    <row r="108" spans="2:8">
      <c r="B108" s="250"/>
      <c r="C108" s="250"/>
      <c r="D108" s="250"/>
      <c r="E108" s="250"/>
      <c r="F108" s="250"/>
      <c r="G108" s="250"/>
      <c r="H108" s="250"/>
    </row>
    <row r="109" spans="2:8">
      <c r="B109" s="250"/>
      <c r="C109" s="250"/>
      <c r="D109" s="250"/>
      <c r="E109" s="250"/>
      <c r="F109" s="250"/>
      <c r="G109" s="250"/>
      <c r="H109" s="250"/>
    </row>
    <row r="110" spans="2:8">
      <c r="B110" s="250"/>
      <c r="C110" s="250"/>
      <c r="D110" s="250"/>
      <c r="E110" s="250"/>
      <c r="F110" s="250"/>
      <c r="G110" s="250"/>
      <c r="H110" s="250"/>
    </row>
    <row r="111" spans="2:8">
      <c r="B111" s="250"/>
      <c r="C111" s="250"/>
      <c r="D111" s="250"/>
      <c r="E111" s="250"/>
      <c r="F111" s="250"/>
      <c r="G111" s="250"/>
      <c r="H111" s="250"/>
    </row>
    <row r="112" spans="2:8">
      <c r="B112" s="250"/>
      <c r="C112" s="250"/>
      <c r="D112" s="250"/>
      <c r="E112" s="250"/>
      <c r="F112" s="250"/>
      <c r="G112" s="250"/>
      <c r="H112" s="250"/>
    </row>
    <row r="113" spans="2:8">
      <c r="B113" s="250"/>
      <c r="C113" s="250"/>
      <c r="D113" s="250"/>
      <c r="E113" s="250"/>
      <c r="F113" s="250"/>
      <c r="G113" s="250"/>
      <c r="H113" s="250"/>
    </row>
    <row r="114" spans="2:8">
      <c r="B114" s="250"/>
      <c r="C114" s="250"/>
      <c r="D114" s="250"/>
      <c r="E114" s="250"/>
      <c r="F114" s="250"/>
      <c r="G114" s="250"/>
      <c r="H114" s="250"/>
    </row>
    <row r="115" spans="2:8">
      <c r="B115" s="250"/>
      <c r="C115" s="250"/>
      <c r="D115" s="250"/>
      <c r="E115" s="250"/>
      <c r="F115" s="250"/>
      <c r="G115" s="250"/>
      <c r="H115" s="250"/>
    </row>
    <row r="116" spans="2:8">
      <c r="B116" s="250"/>
      <c r="C116" s="250"/>
      <c r="D116" s="250"/>
      <c r="E116" s="250"/>
      <c r="F116" s="250"/>
      <c r="G116" s="250"/>
      <c r="H116" s="250"/>
    </row>
    <row r="117" spans="2:8">
      <c r="B117" s="250"/>
      <c r="C117" s="250"/>
      <c r="D117" s="250"/>
      <c r="E117" s="250"/>
      <c r="F117" s="250"/>
      <c r="G117" s="250"/>
      <c r="H117" s="250"/>
    </row>
    <row r="118" spans="2:8">
      <c r="B118" s="250"/>
      <c r="C118" s="250"/>
      <c r="D118" s="250"/>
      <c r="E118" s="250"/>
      <c r="F118" s="250"/>
      <c r="G118" s="250"/>
      <c r="H118" s="250"/>
    </row>
    <row r="119" spans="2:8">
      <c r="B119" s="250"/>
      <c r="C119" s="250"/>
      <c r="D119" s="250"/>
      <c r="E119" s="250"/>
      <c r="F119" s="250"/>
      <c r="G119" s="250"/>
      <c r="H119" s="250"/>
    </row>
    <row r="120" spans="2:8">
      <c r="B120" s="250"/>
      <c r="C120" s="250"/>
      <c r="D120" s="250"/>
      <c r="E120" s="250"/>
      <c r="F120" s="250"/>
      <c r="G120" s="250"/>
      <c r="H120" s="250"/>
    </row>
    <row r="121" spans="2:8">
      <c r="B121" s="250"/>
      <c r="C121" s="250"/>
      <c r="D121" s="250"/>
      <c r="E121" s="250"/>
      <c r="F121" s="250"/>
      <c r="G121" s="250"/>
      <c r="H121" s="250"/>
    </row>
    <row r="122" spans="2:8">
      <c r="B122" s="250"/>
      <c r="C122" s="250"/>
      <c r="D122" s="250"/>
      <c r="E122" s="250"/>
      <c r="F122" s="250"/>
      <c r="G122" s="250"/>
      <c r="H122" s="250"/>
    </row>
    <row r="123" spans="2:8">
      <c r="B123" s="250"/>
      <c r="C123" s="250"/>
      <c r="D123" s="250"/>
      <c r="E123" s="250"/>
      <c r="F123" s="250"/>
      <c r="G123" s="250"/>
      <c r="H123" s="250"/>
    </row>
    <row r="124" spans="2:8">
      <c r="B124" s="250"/>
      <c r="C124" s="250"/>
      <c r="D124" s="250"/>
      <c r="E124" s="250"/>
      <c r="F124" s="250"/>
      <c r="G124" s="250"/>
      <c r="H124" s="250"/>
    </row>
    <row r="125" spans="2:8">
      <c r="B125" s="250"/>
      <c r="C125" s="250"/>
      <c r="D125" s="250"/>
      <c r="E125" s="250"/>
      <c r="F125" s="250"/>
      <c r="G125" s="250"/>
      <c r="H125" s="250"/>
    </row>
    <row r="126" spans="2:8">
      <c r="B126" s="250"/>
      <c r="C126" s="250"/>
      <c r="D126" s="250"/>
      <c r="E126" s="250"/>
      <c r="F126" s="250"/>
      <c r="G126" s="250"/>
      <c r="H126" s="250"/>
    </row>
    <row r="127" spans="2:8">
      <c r="B127" s="250"/>
      <c r="C127" s="250"/>
      <c r="D127" s="250"/>
      <c r="E127" s="250"/>
      <c r="F127" s="250"/>
      <c r="G127" s="250"/>
      <c r="H127" s="250"/>
    </row>
    <row r="128" spans="2:8">
      <c r="B128" s="250"/>
      <c r="C128" s="250"/>
      <c r="D128" s="250"/>
      <c r="E128" s="250"/>
      <c r="F128" s="250"/>
      <c r="G128" s="250"/>
      <c r="H128" s="250"/>
    </row>
    <row r="129" spans="2:8">
      <c r="B129" s="250"/>
      <c r="C129" s="250"/>
      <c r="D129" s="250"/>
      <c r="E129" s="250"/>
      <c r="F129" s="250"/>
      <c r="G129" s="250"/>
      <c r="H129" s="250"/>
    </row>
    <row r="130" spans="2:8">
      <c r="B130" s="250"/>
      <c r="C130" s="250"/>
      <c r="D130" s="250"/>
      <c r="E130" s="250"/>
      <c r="F130" s="250"/>
      <c r="G130" s="250"/>
      <c r="H130" s="250"/>
    </row>
    <row r="131" spans="2:8">
      <c r="B131" s="250"/>
      <c r="C131" s="250"/>
      <c r="D131" s="250"/>
      <c r="E131" s="250"/>
      <c r="F131" s="250"/>
      <c r="G131" s="250"/>
      <c r="H131" s="250"/>
    </row>
    <row r="132" spans="2:8">
      <c r="B132" s="250"/>
      <c r="C132" s="250"/>
      <c r="D132" s="250"/>
      <c r="E132" s="250"/>
      <c r="F132" s="250"/>
      <c r="G132" s="250"/>
      <c r="H132" s="250"/>
    </row>
    <row r="133" spans="2:8">
      <c r="B133" s="250"/>
      <c r="C133" s="250"/>
      <c r="D133" s="250"/>
      <c r="E133" s="250"/>
      <c r="F133" s="250"/>
      <c r="G133" s="250"/>
      <c r="H133" s="250"/>
    </row>
    <row r="134" spans="2:8">
      <c r="B134" s="250"/>
      <c r="C134" s="250"/>
      <c r="D134" s="250"/>
      <c r="E134" s="250"/>
      <c r="F134" s="250"/>
      <c r="G134" s="250"/>
      <c r="H134" s="250"/>
    </row>
    <row r="135" spans="2:8">
      <c r="B135" s="250"/>
      <c r="C135" s="250"/>
      <c r="D135" s="250"/>
      <c r="E135" s="250"/>
      <c r="F135" s="250"/>
      <c r="G135" s="250"/>
      <c r="H135" s="250"/>
    </row>
    <row r="136" spans="2:8">
      <c r="B136" s="250"/>
      <c r="C136" s="250"/>
      <c r="D136" s="250"/>
      <c r="E136" s="250"/>
      <c r="F136" s="250"/>
      <c r="G136" s="250"/>
      <c r="H136" s="250"/>
    </row>
    <row r="137" spans="2:8">
      <c r="B137" s="250"/>
      <c r="C137" s="250"/>
      <c r="D137" s="250"/>
      <c r="E137" s="250"/>
      <c r="F137" s="250"/>
      <c r="G137" s="250"/>
      <c r="H137" s="250"/>
    </row>
    <row r="138" spans="2:8">
      <c r="B138" s="250"/>
      <c r="C138" s="250"/>
      <c r="D138" s="250"/>
      <c r="E138" s="250"/>
      <c r="F138" s="250"/>
      <c r="G138" s="250"/>
      <c r="H138" s="250"/>
    </row>
    <row r="139" spans="2:8">
      <c r="B139" s="250"/>
      <c r="C139" s="250"/>
      <c r="D139" s="250"/>
      <c r="E139" s="250"/>
      <c r="F139" s="250"/>
      <c r="G139" s="250"/>
      <c r="H139" s="250"/>
    </row>
    <row r="140" spans="2:8">
      <c r="B140" s="250"/>
      <c r="C140" s="250"/>
      <c r="D140" s="250"/>
      <c r="E140" s="250"/>
      <c r="F140" s="250"/>
      <c r="G140" s="250"/>
      <c r="H140" s="250"/>
    </row>
    <row r="141" spans="2:8">
      <c r="B141" s="250"/>
      <c r="C141" s="250"/>
      <c r="D141" s="250"/>
      <c r="E141" s="250"/>
      <c r="F141" s="250"/>
      <c r="G141" s="250"/>
      <c r="H141" s="250"/>
    </row>
    <row r="142" spans="2:8">
      <c r="B142" s="250"/>
      <c r="C142" s="250"/>
      <c r="D142" s="250"/>
      <c r="E142" s="250"/>
      <c r="F142" s="250"/>
      <c r="G142" s="250"/>
      <c r="H142" s="250"/>
    </row>
    <row r="143" spans="2:8">
      <c r="B143" s="250"/>
      <c r="C143" s="250"/>
      <c r="D143" s="250"/>
      <c r="E143" s="250"/>
      <c r="F143" s="250"/>
      <c r="G143" s="250"/>
      <c r="H143" s="250"/>
    </row>
    <row r="144" spans="2:8">
      <c r="B144" s="250"/>
      <c r="C144" s="250"/>
      <c r="D144" s="250"/>
      <c r="E144" s="250"/>
      <c r="F144" s="250"/>
      <c r="G144" s="250"/>
      <c r="H144" s="250"/>
    </row>
    <row r="145" spans="2:8">
      <c r="B145" s="250"/>
      <c r="C145" s="250"/>
      <c r="D145" s="250"/>
      <c r="E145" s="250"/>
      <c r="F145" s="250"/>
      <c r="G145" s="250"/>
      <c r="H145" s="250"/>
    </row>
    <row r="146" spans="2:8">
      <c r="B146" s="250"/>
      <c r="C146" s="250"/>
      <c r="D146" s="250"/>
      <c r="E146" s="250"/>
      <c r="F146" s="250"/>
      <c r="G146" s="250"/>
      <c r="H146" s="250"/>
    </row>
    <row r="147" spans="2:8">
      <c r="B147" s="250"/>
      <c r="C147" s="250"/>
      <c r="D147" s="250"/>
      <c r="E147" s="250"/>
      <c r="F147" s="250"/>
      <c r="G147" s="250"/>
      <c r="H147" s="250"/>
    </row>
    <row r="148" spans="2:8">
      <c r="B148" s="250"/>
      <c r="C148" s="250"/>
      <c r="D148" s="250"/>
      <c r="E148" s="250"/>
      <c r="F148" s="250"/>
      <c r="G148" s="250"/>
      <c r="H148" s="250"/>
    </row>
    <row r="149" spans="2:8">
      <c r="B149" s="250"/>
      <c r="C149" s="250"/>
      <c r="D149" s="250"/>
      <c r="E149" s="250"/>
      <c r="F149" s="250"/>
      <c r="G149" s="250"/>
      <c r="H149" s="250"/>
    </row>
    <row r="150" spans="2:8">
      <c r="B150" s="250"/>
      <c r="C150" s="250"/>
      <c r="D150" s="250"/>
      <c r="E150" s="250"/>
      <c r="F150" s="250"/>
      <c r="G150" s="250"/>
      <c r="H150" s="250"/>
    </row>
    <row r="151" spans="2:8">
      <c r="B151" s="250"/>
      <c r="C151" s="250"/>
      <c r="D151" s="250"/>
      <c r="E151" s="250"/>
      <c r="F151" s="250"/>
      <c r="G151" s="250"/>
      <c r="H151" s="250"/>
    </row>
    <row r="152" spans="2:8">
      <c r="B152" s="250"/>
      <c r="C152" s="250"/>
      <c r="D152" s="250"/>
      <c r="E152" s="250"/>
      <c r="F152" s="250"/>
      <c r="G152" s="250"/>
      <c r="H152" s="250"/>
    </row>
    <row r="153" spans="2:8">
      <c r="B153" s="250"/>
      <c r="C153" s="250"/>
      <c r="D153" s="250"/>
      <c r="E153" s="250"/>
      <c r="F153" s="250"/>
      <c r="G153" s="250"/>
      <c r="H153" s="250"/>
    </row>
    <row r="154" spans="2:8">
      <c r="B154" s="250"/>
      <c r="C154" s="250"/>
      <c r="D154" s="250"/>
      <c r="E154" s="250"/>
      <c r="F154" s="250"/>
      <c r="G154" s="250"/>
      <c r="H154" s="250"/>
    </row>
    <row r="155" spans="2:8">
      <c r="B155" s="250"/>
      <c r="C155" s="250"/>
      <c r="D155" s="250"/>
      <c r="E155" s="250"/>
      <c r="F155" s="250"/>
      <c r="G155" s="250"/>
      <c r="H155" s="250"/>
    </row>
    <row r="156" spans="2:8">
      <c r="B156" s="250"/>
      <c r="C156" s="250"/>
      <c r="D156" s="250"/>
      <c r="E156" s="250"/>
      <c r="F156" s="250"/>
      <c r="G156" s="250"/>
      <c r="H156" s="250"/>
    </row>
    <row r="157" spans="2:8">
      <c r="B157" s="250"/>
      <c r="C157" s="250"/>
      <c r="D157" s="250"/>
      <c r="E157" s="250"/>
      <c r="F157" s="250"/>
      <c r="G157" s="250"/>
      <c r="H157" s="250"/>
    </row>
    <row r="158" spans="2:8">
      <c r="B158" s="250"/>
      <c r="C158" s="250"/>
      <c r="D158" s="250"/>
      <c r="E158" s="250"/>
      <c r="F158" s="250"/>
      <c r="G158" s="250"/>
      <c r="H158" s="250"/>
    </row>
    <row r="159" spans="2:8">
      <c r="B159" s="250"/>
      <c r="C159" s="250"/>
      <c r="D159" s="250"/>
      <c r="E159" s="250"/>
      <c r="F159" s="250"/>
      <c r="G159" s="250"/>
      <c r="H159" s="250"/>
    </row>
    <row r="160" spans="2:8">
      <c r="B160" s="250"/>
      <c r="C160" s="250"/>
      <c r="D160" s="250"/>
      <c r="E160" s="250"/>
      <c r="F160" s="250"/>
      <c r="G160" s="250"/>
      <c r="H160" s="250"/>
    </row>
    <row r="161" spans="2:8">
      <c r="B161" s="250"/>
      <c r="C161" s="250"/>
      <c r="D161" s="250"/>
      <c r="E161" s="250"/>
      <c r="F161" s="250"/>
      <c r="G161" s="250"/>
      <c r="H161" s="250"/>
    </row>
    <row r="162" spans="2:8">
      <c r="B162" s="250"/>
      <c r="C162" s="250"/>
      <c r="D162" s="250"/>
      <c r="E162" s="250"/>
      <c r="F162" s="250"/>
      <c r="G162" s="250"/>
      <c r="H162" s="250"/>
    </row>
    <row r="163" spans="2:8">
      <c r="B163" s="250"/>
      <c r="C163" s="250"/>
      <c r="D163" s="250"/>
      <c r="E163" s="250"/>
      <c r="F163" s="250"/>
      <c r="G163" s="250"/>
      <c r="H163" s="250"/>
    </row>
    <row r="164" spans="2:8">
      <c r="B164" s="250"/>
      <c r="C164" s="250"/>
      <c r="D164" s="250"/>
      <c r="E164" s="250"/>
      <c r="F164" s="250"/>
      <c r="G164" s="250"/>
      <c r="H164" s="250"/>
    </row>
    <row r="165" spans="2:8">
      <c r="B165" s="250"/>
      <c r="C165" s="250"/>
      <c r="D165" s="250"/>
      <c r="E165" s="250"/>
      <c r="F165" s="250"/>
      <c r="G165" s="250"/>
      <c r="H165" s="250"/>
    </row>
    <row r="166" spans="2:8">
      <c r="B166" s="250"/>
      <c r="C166" s="250"/>
      <c r="D166" s="250"/>
      <c r="E166" s="250"/>
      <c r="F166" s="250"/>
      <c r="G166" s="250"/>
      <c r="H166" s="250"/>
    </row>
    <row r="167" spans="2:8">
      <c r="B167" s="250"/>
      <c r="C167" s="250"/>
      <c r="D167" s="250"/>
      <c r="E167" s="250"/>
      <c r="F167" s="250"/>
      <c r="G167" s="250"/>
      <c r="H167" s="250"/>
    </row>
    <row r="168" spans="2:8">
      <c r="B168" s="250"/>
      <c r="C168" s="250"/>
      <c r="D168" s="250"/>
      <c r="E168" s="250"/>
      <c r="F168" s="250"/>
      <c r="G168" s="250"/>
      <c r="H168" s="250"/>
    </row>
    <row r="169" spans="2:8">
      <c r="B169" s="250"/>
      <c r="C169" s="250"/>
      <c r="D169" s="250"/>
      <c r="E169" s="250"/>
      <c r="F169" s="250"/>
      <c r="G169" s="250"/>
      <c r="H169" s="250"/>
    </row>
    <row r="170" spans="2:8">
      <c r="B170" s="250"/>
      <c r="C170" s="250"/>
      <c r="D170" s="250"/>
      <c r="E170" s="250"/>
      <c r="F170" s="250"/>
      <c r="G170" s="250"/>
      <c r="H170" s="250"/>
    </row>
    <row r="171" spans="2:8">
      <c r="B171" s="250"/>
      <c r="C171" s="250"/>
      <c r="D171" s="250"/>
      <c r="E171" s="250"/>
      <c r="F171" s="250"/>
      <c r="G171" s="250"/>
      <c r="H171" s="250"/>
    </row>
    <row r="172" spans="2:8">
      <c r="B172" s="250"/>
      <c r="C172" s="250"/>
      <c r="D172" s="250"/>
      <c r="E172" s="250"/>
      <c r="F172" s="250"/>
      <c r="G172" s="250"/>
      <c r="H172" s="250"/>
    </row>
    <row r="173" spans="2:8">
      <c r="B173" s="250"/>
      <c r="C173" s="250"/>
      <c r="D173" s="250"/>
      <c r="E173" s="250"/>
      <c r="F173" s="250"/>
      <c r="G173" s="250"/>
      <c r="H173" s="250"/>
    </row>
    <row r="174" spans="2:8">
      <c r="B174" s="250"/>
      <c r="C174" s="250"/>
      <c r="D174" s="250"/>
      <c r="E174" s="250"/>
      <c r="F174" s="250"/>
      <c r="G174" s="250"/>
      <c r="H174" s="250"/>
    </row>
    <row r="175" spans="2:8">
      <c r="B175" s="250"/>
      <c r="C175" s="250"/>
      <c r="D175" s="250"/>
      <c r="E175" s="250"/>
      <c r="F175" s="250"/>
      <c r="G175" s="250"/>
      <c r="H175" s="250"/>
    </row>
    <row r="176" spans="2:8">
      <c r="B176" s="250"/>
      <c r="C176" s="250"/>
      <c r="D176" s="250"/>
      <c r="E176" s="250"/>
      <c r="F176" s="250"/>
      <c r="G176" s="250"/>
      <c r="H176" s="250"/>
    </row>
    <row r="177" spans="2:8">
      <c r="B177" s="250"/>
      <c r="C177" s="250"/>
      <c r="D177" s="250"/>
      <c r="E177" s="250"/>
      <c r="F177" s="250"/>
      <c r="G177" s="250"/>
      <c r="H177" s="250"/>
    </row>
    <row r="178" spans="2:8">
      <c r="B178" s="250"/>
      <c r="C178" s="250"/>
      <c r="D178" s="250"/>
      <c r="E178" s="250"/>
      <c r="F178" s="250"/>
      <c r="G178" s="250"/>
      <c r="H178" s="250"/>
    </row>
    <row r="179" spans="2:8">
      <c r="B179" s="250"/>
      <c r="C179" s="250"/>
      <c r="D179" s="250"/>
      <c r="E179" s="250"/>
      <c r="F179" s="250"/>
      <c r="G179" s="250"/>
      <c r="H179" s="250"/>
    </row>
    <row r="180" spans="2:8">
      <c r="B180" s="250"/>
      <c r="C180" s="250"/>
      <c r="D180" s="250"/>
      <c r="E180" s="250"/>
      <c r="F180" s="250"/>
      <c r="G180" s="250"/>
      <c r="H180" s="250"/>
    </row>
    <row r="181" spans="2:8">
      <c r="B181" s="250"/>
      <c r="C181" s="250"/>
      <c r="D181" s="250"/>
      <c r="E181" s="250"/>
      <c r="F181" s="250"/>
      <c r="G181" s="250"/>
      <c r="H181" s="250"/>
    </row>
    <row r="182" spans="2:8">
      <c r="B182" s="250"/>
      <c r="C182" s="250"/>
      <c r="D182" s="250"/>
      <c r="E182" s="250"/>
      <c r="F182" s="250"/>
      <c r="G182" s="250"/>
      <c r="H182" s="250"/>
    </row>
    <row r="183" spans="2:8">
      <c r="B183" s="250"/>
      <c r="C183" s="250"/>
      <c r="D183" s="250"/>
      <c r="E183" s="250"/>
      <c r="F183" s="250"/>
      <c r="G183" s="250"/>
      <c r="H183" s="250"/>
    </row>
    <row r="184" spans="2:8">
      <c r="B184" s="250"/>
      <c r="C184" s="250"/>
      <c r="D184" s="250"/>
      <c r="E184" s="250"/>
      <c r="F184" s="250"/>
      <c r="G184" s="250"/>
      <c r="H184" s="250"/>
    </row>
    <row r="185" spans="2:8">
      <c r="B185" s="250"/>
      <c r="C185" s="250"/>
      <c r="D185" s="250"/>
      <c r="E185" s="250"/>
      <c r="F185" s="250"/>
      <c r="G185" s="250"/>
      <c r="H185" s="250"/>
    </row>
    <row r="186" spans="2:8">
      <c r="B186" s="250"/>
      <c r="C186" s="250"/>
      <c r="D186" s="250"/>
      <c r="E186" s="250"/>
      <c r="F186" s="250"/>
      <c r="G186" s="250"/>
      <c r="H186" s="250"/>
    </row>
    <row r="187" spans="2:8">
      <c r="B187" s="250"/>
      <c r="C187" s="250"/>
      <c r="D187" s="250"/>
      <c r="E187" s="250"/>
      <c r="F187" s="250"/>
      <c r="G187" s="250"/>
      <c r="H187" s="250"/>
    </row>
    <row r="188" spans="2:8">
      <c r="B188" s="250"/>
      <c r="C188" s="250"/>
      <c r="D188" s="250"/>
      <c r="E188" s="250"/>
      <c r="F188" s="250"/>
      <c r="G188" s="250"/>
      <c r="H188" s="250"/>
    </row>
    <row r="189" spans="2:8">
      <c r="B189" s="250"/>
      <c r="C189" s="250"/>
      <c r="D189" s="250"/>
      <c r="E189" s="250"/>
      <c r="F189" s="250"/>
      <c r="G189" s="250"/>
      <c r="H189" s="250"/>
    </row>
    <row r="190" spans="2:8">
      <c r="B190" s="250"/>
      <c r="C190" s="250"/>
      <c r="D190" s="250"/>
      <c r="E190" s="250"/>
      <c r="F190" s="250"/>
      <c r="G190" s="250"/>
      <c r="H190" s="250"/>
    </row>
    <row r="191" spans="2:8">
      <c r="B191" s="250"/>
      <c r="C191" s="250"/>
      <c r="D191" s="250"/>
      <c r="E191" s="250"/>
      <c r="F191" s="250"/>
      <c r="G191" s="250"/>
      <c r="H191" s="250"/>
    </row>
    <row r="192" spans="2:8">
      <c r="B192" s="250"/>
      <c r="C192" s="250"/>
      <c r="D192" s="250"/>
      <c r="E192" s="250"/>
      <c r="F192" s="250"/>
      <c r="G192" s="250"/>
      <c r="H192" s="250"/>
    </row>
    <row r="193" spans="2:8">
      <c r="B193" s="250"/>
      <c r="C193" s="250"/>
      <c r="D193" s="250"/>
      <c r="E193" s="250"/>
      <c r="F193" s="250"/>
      <c r="G193" s="250"/>
      <c r="H193" s="250"/>
    </row>
    <row r="194" spans="2:8">
      <c r="B194" s="250"/>
      <c r="C194" s="250"/>
      <c r="D194" s="250"/>
      <c r="E194" s="250"/>
      <c r="F194" s="250"/>
      <c r="G194" s="250"/>
      <c r="H194" s="250"/>
    </row>
    <row r="195" spans="2:8">
      <c r="B195" s="250"/>
      <c r="C195" s="250"/>
      <c r="D195" s="250"/>
      <c r="E195" s="250"/>
      <c r="F195" s="250"/>
      <c r="G195" s="250"/>
      <c r="H195" s="250"/>
    </row>
    <row r="196" spans="2:8">
      <c r="B196" s="250"/>
      <c r="C196" s="250"/>
      <c r="D196" s="250"/>
      <c r="E196" s="250"/>
      <c r="F196" s="250"/>
      <c r="G196" s="250"/>
      <c r="H196" s="250"/>
    </row>
    <row r="197" spans="2:8">
      <c r="B197" s="250"/>
      <c r="C197" s="250"/>
      <c r="D197" s="250"/>
      <c r="E197" s="250"/>
      <c r="F197" s="250"/>
      <c r="G197" s="250"/>
      <c r="H197" s="250"/>
    </row>
    <row r="198" spans="2:8">
      <c r="B198" s="250"/>
      <c r="C198" s="250"/>
      <c r="D198" s="250"/>
      <c r="E198" s="250"/>
      <c r="F198" s="250"/>
      <c r="G198" s="250"/>
      <c r="H198" s="250"/>
    </row>
    <row r="199" spans="2:8">
      <c r="B199" s="250"/>
      <c r="C199" s="250"/>
      <c r="D199" s="250"/>
      <c r="E199" s="250"/>
      <c r="F199" s="250"/>
      <c r="G199" s="250"/>
      <c r="H199" s="250"/>
    </row>
    <row r="200" spans="2:8">
      <c r="B200" s="250"/>
      <c r="C200" s="250"/>
      <c r="D200" s="250"/>
      <c r="E200" s="250"/>
      <c r="F200" s="250"/>
      <c r="G200" s="250"/>
      <c r="H200" s="250"/>
    </row>
    <row r="201" spans="2:8">
      <c r="B201" s="250"/>
      <c r="C201" s="250"/>
      <c r="D201" s="250"/>
      <c r="E201" s="250"/>
      <c r="F201" s="250"/>
      <c r="G201" s="250"/>
      <c r="H201" s="250"/>
    </row>
    <row r="202" spans="2:8">
      <c r="B202" s="250"/>
      <c r="C202" s="250"/>
      <c r="D202" s="250"/>
      <c r="E202" s="250"/>
      <c r="F202" s="250"/>
      <c r="G202" s="250"/>
      <c r="H202" s="250"/>
    </row>
    <row r="203" spans="2:8">
      <c r="B203" s="250"/>
      <c r="C203" s="250"/>
      <c r="D203" s="250"/>
      <c r="E203" s="250"/>
      <c r="F203" s="250"/>
      <c r="G203" s="250"/>
      <c r="H203" s="250"/>
    </row>
    <row r="204" spans="2:8">
      <c r="B204" s="250"/>
      <c r="C204" s="250"/>
      <c r="D204" s="250"/>
      <c r="E204" s="250"/>
      <c r="F204" s="250"/>
      <c r="G204" s="250"/>
      <c r="H204" s="250"/>
    </row>
    <row r="205" spans="2:8">
      <c r="B205" s="250"/>
      <c r="C205" s="250"/>
      <c r="D205" s="250"/>
      <c r="E205" s="250"/>
      <c r="F205" s="250"/>
      <c r="G205" s="250"/>
      <c r="H205" s="250"/>
    </row>
    <row r="206" spans="2:8">
      <c r="B206" s="250"/>
      <c r="C206" s="250"/>
      <c r="D206" s="250"/>
      <c r="E206" s="250"/>
      <c r="F206" s="250"/>
      <c r="G206" s="250"/>
      <c r="H206" s="250"/>
    </row>
    <row r="207" spans="2:8">
      <c r="B207" s="250"/>
      <c r="C207" s="250"/>
      <c r="D207" s="250"/>
      <c r="E207" s="250"/>
      <c r="F207" s="250"/>
      <c r="G207" s="250"/>
      <c r="H207" s="250"/>
    </row>
    <row r="208" spans="2:8">
      <c r="B208" s="250"/>
      <c r="C208" s="250"/>
      <c r="D208" s="250"/>
      <c r="E208" s="250"/>
      <c r="F208" s="250"/>
      <c r="G208" s="250"/>
      <c r="H208" s="250"/>
    </row>
    <row r="209" spans="2:8">
      <c r="B209" s="250"/>
      <c r="C209" s="250"/>
      <c r="D209" s="250"/>
      <c r="E209" s="250"/>
      <c r="F209" s="250"/>
      <c r="G209" s="250"/>
      <c r="H209" s="250"/>
    </row>
    <row r="210" spans="2:8">
      <c r="B210" s="250"/>
      <c r="C210" s="250"/>
      <c r="D210" s="250"/>
      <c r="E210" s="250"/>
      <c r="F210" s="250"/>
      <c r="G210" s="250"/>
      <c r="H210" s="250"/>
    </row>
    <row r="211" spans="2:8">
      <c r="B211" s="250"/>
      <c r="C211" s="250"/>
      <c r="D211" s="250"/>
      <c r="E211" s="250"/>
      <c r="F211" s="250"/>
      <c r="G211" s="250"/>
      <c r="H211" s="250"/>
    </row>
    <row r="212" spans="2:8">
      <c r="B212" s="250"/>
      <c r="C212" s="250"/>
      <c r="D212" s="250"/>
      <c r="E212" s="250"/>
      <c r="F212" s="250"/>
      <c r="G212" s="250"/>
      <c r="H212" s="250"/>
    </row>
    <row r="213" spans="2:8">
      <c r="B213" s="250"/>
      <c r="C213" s="250"/>
      <c r="D213" s="250"/>
      <c r="E213" s="250"/>
      <c r="F213" s="250"/>
      <c r="G213" s="250"/>
      <c r="H213" s="250"/>
    </row>
    <row r="214" spans="2:8">
      <c r="B214" s="250"/>
      <c r="C214" s="250"/>
      <c r="D214" s="250"/>
      <c r="E214" s="250"/>
      <c r="F214" s="250"/>
      <c r="G214" s="250"/>
      <c r="H214" s="250"/>
    </row>
    <row r="215" spans="2:8">
      <c r="B215" s="250"/>
      <c r="C215" s="250"/>
      <c r="D215" s="250"/>
      <c r="E215" s="250"/>
      <c r="F215" s="250"/>
      <c r="G215" s="250"/>
      <c r="H215" s="250"/>
    </row>
    <row r="216" spans="2:8">
      <c r="B216" s="250"/>
      <c r="C216" s="250"/>
      <c r="D216" s="250"/>
      <c r="E216" s="250"/>
      <c r="F216" s="250"/>
      <c r="G216" s="250"/>
      <c r="H216" s="250"/>
    </row>
    <row r="217" spans="2:8">
      <c r="B217" s="250"/>
      <c r="C217" s="250"/>
      <c r="D217" s="250"/>
      <c r="E217" s="250"/>
      <c r="F217" s="250"/>
      <c r="G217" s="250"/>
      <c r="H217" s="250"/>
    </row>
    <row r="218" spans="2:8">
      <c r="B218" s="250"/>
      <c r="C218" s="250"/>
      <c r="D218" s="250"/>
      <c r="E218" s="250"/>
      <c r="F218" s="250"/>
      <c r="G218" s="250"/>
      <c r="H218" s="250"/>
    </row>
    <row r="219" spans="2:8">
      <c r="B219" s="250"/>
      <c r="C219" s="250"/>
      <c r="D219" s="250"/>
      <c r="E219" s="250"/>
      <c r="F219" s="250"/>
      <c r="G219" s="250"/>
      <c r="H219" s="250"/>
    </row>
    <row r="220" spans="2:8">
      <c r="B220" s="250"/>
      <c r="C220" s="250"/>
      <c r="D220" s="250"/>
      <c r="E220" s="250"/>
      <c r="F220" s="250"/>
      <c r="G220" s="250"/>
      <c r="H220" s="250"/>
    </row>
    <row r="221" spans="2:8">
      <c r="B221" s="250"/>
      <c r="C221" s="250"/>
      <c r="D221" s="250"/>
      <c r="E221" s="250"/>
      <c r="F221" s="250"/>
      <c r="G221" s="250"/>
      <c r="H221" s="250"/>
    </row>
    <row r="222" spans="2:8">
      <c r="B222" s="250"/>
      <c r="C222" s="250"/>
      <c r="D222" s="250"/>
      <c r="E222" s="250"/>
      <c r="F222" s="250"/>
      <c r="G222" s="250"/>
      <c r="H222" s="250"/>
    </row>
    <row r="223" spans="2:8">
      <c r="B223" s="250"/>
      <c r="C223" s="250"/>
      <c r="D223" s="250"/>
      <c r="E223" s="250"/>
      <c r="F223" s="250"/>
      <c r="G223" s="250"/>
      <c r="H223" s="250"/>
    </row>
    <row r="224" spans="2:8">
      <c r="B224" s="250"/>
      <c r="C224" s="250"/>
      <c r="D224" s="250"/>
      <c r="E224" s="250"/>
      <c r="F224" s="250"/>
      <c r="G224" s="250"/>
      <c r="H224" s="250"/>
    </row>
    <row r="225" spans="2:8">
      <c r="B225" s="250"/>
      <c r="C225" s="250"/>
      <c r="D225" s="250"/>
      <c r="E225" s="250"/>
      <c r="F225" s="250"/>
      <c r="G225" s="250"/>
      <c r="H225" s="250"/>
    </row>
    <row r="226" spans="2:8">
      <c r="B226" s="250"/>
      <c r="C226" s="250"/>
      <c r="D226" s="250"/>
      <c r="E226" s="250"/>
      <c r="F226" s="250"/>
      <c r="G226" s="250"/>
      <c r="H226" s="250"/>
    </row>
    <row r="227" spans="2:8">
      <c r="B227" s="250"/>
      <c r="C227" s="250"/>
      <c r="D227" s="250"/>
      <c r="E227" s="250"/>
      <c r="F227" s="250"/>
      <c r="G227" s="250"/>
      <c r="H227" s="250"/>
    </row>
    <row r="228" spans="2:8">
      <c r="B228" s="250"/>
      <c r="C228" s="250"/>
      <c r="D228" s="250"/>
      <c r="E228" s="250"/>
      <c r="F228" s="250"/>
      <c r="G228" s="250"/>
      <c r="H228" s="250"/>
    </row>
    <row r="229" spans="2:8">
      <c r="B229" s="250"/>
      <c r="C229" s="250"/>
      <c r="D229" s="250"/>
      <c r="E229" s="250"/>
      <c r="F229" s="250"/>
      <c r="G229" s="250"/>
      <c r="H229" s="250"/>
    </row>
    <row r="230" spans="2:8">
      <c r="B230" s="250"/>
      <c r="C230" s="250"/>
      <c r="D230" s="250"/>
      <c r="E230" s="250"/>
      <c r="F230" s="250"/>
      <c r="G230" s="250"/>
      <c r="H230" s="250"/>
    </row>
    <row r="231" spans="2:8">
      <c r="B231" s="250"/>
      <c r="C231" s="250"/>
      <c r="D231" s="250"/>
      <c r="E231" s="250"/>
      <c r="F231" s="250"/>
      <c r="G231" s="250"/>
      <c r="H231" s="250"/>
    </row>
    <row r="232" spans="2:8">
      <c r="B232" s="250"/>
      <c r="C232" s="250"/>
      <c r="D232" s="250"/>
      <c r="E232" s="250"/>
      <c r="F232" s="250"/>
      <c r="G232" s="250"/>
      <c r="H232" s="250"/>
    </row>
    <row r="233" spans="2:8">
      <c r="B233" s="250"/>
      <c r="C233" s="250"/>
      <c r="D233" s="250"/>
      <c r="E233" s="250"/>
      <c r="F233" s="250"/>
      <c r="G233" s="250"/>
      <c r="H233" s="250"/>
    </row>
    <row r="234" spans="2:8">
      <c r="B234" s="250"/>
      <c r="C234" s="250"/>
      <c r="D234" s="250"/>
      <c r="E234" s="250"/>
      <c r="F234" s="250"/>
      <c r="G234" s="250"/>
      <c r="H234" s="250"/>
    </row>
    <row r="235" spans="2:8">
      <c r="B235" s="250"/>
      <c r="C235" s="250"/>
      <c r="D235" s="250"/>
      <c r="E235" s="250"/>
      <c r="F235" s="250"/>
      <c r="G235" s="250"/>
      <c r="H235" s="250"/>
    </row>
    <row r="236" spans="2:8">
      <c r="B236" s="250"/>
      <c r="C236" s="250"/>
      <c r="D236" s="250"/>
      <c r="E236" s="250"/>
      <c r="F236" s="250"/>
      <c r="G236" s="250"/>
      <c r="H236" s="250"/>
    </row>
    <row r="237" spans="2:8">
      <c r="B237" s="250"/>
      <c r="C237" s="250"/>
      <c r="D237" s="250"/>
      <c r="E237" s="250"/>
      <c r="F237" s="250"/>
      <c r="G237" s="250"/>
      <c r="H237" s="250"/>
    </row>
    <row r="238" spans="2:8">
      <c r="B238" s="250"/>
      <c r="C238" s="250"/>
      <c r="D238" s="250"/>
      <c r="E238" s="250"/>
      <c r="F238" s="250"/>
      <c r="G238" s="250"/>
      <c r="H238" s="250"/>
    </row>
    <row r="239" spans="2:8">
      <c r="B239" s="250"/>
      <c r="C239" s="250"/>
      <c r="D239" s="250"/>
      <c r="E239" s="250"/>
      <c r="F239" s="250"/>
      <c r="G239" s="250"/>
      <c r="H239" s="250"/>
    </row>
    <row r="240" spans="2:8">
      <c r="B240" s="250"/>
      <c r="C240" s="250"/>
      <c r="D240" s="250"/>
      <c r="E240" s="250"/>
      <c r="F240" s="250"/>
      <c r="G240" s="250"/>
      <c r="H240" s="250"/>
    </row>
    <row r="241" spans="2:8">
      <c r="B241" s="250"/>
      <c r="C241" s="250"/>
      <c r="D241" s="250"/>
      <c r="E241" s="250"/>
      <c r="F241" s="250"/>
      <c r="G241" s="250"/>
      <c r="H241" s="250"/>
    </row>
    <row r="242" spans="2:8">
      <c r="B242" s="250"/>
      <c r="C242" s="250"/>
      <c r="D242" s="250"/>
      <c r="E242" s="250"/>
      <c r="F242" s="250"/>
      <c r="G242" s="250"/>
      <c r="H242" s="250"/>
    </row>
    <row r="243" spans="2:8">
      <c r="B243" s="250"/>
      <c r="C243" s="250"/>
      <c r="D243" s="250"/>
      <c r="E243" s="250"/>
      <c r="F243" s="250"/>
      <c r="G243" s="250"/>
      <c r="H243" s="250"/>
    </row>
    <row r="244" spans="2:8">
      <c r="B244" s="250"/>
      <c r="C244" s="250"/>
      <c r="D244" s="250"/>
      <c r="E244" s="250"/>
      <c r="F244" s="250"/>
      <c r="G244" s="250"/>
      <c r="H244" s="250"/>
    </row>
    <row r="245" spans="2:8">
      <c r="B245" s="250"/>
      <c r="C245" s="250"/>
      <c r="D245" s="250"/>
      <c r="E245" s="250"/>
      <c r="F245" s="250"/>
      <c r="G245" s="250"/>
      <c r="H245" s="250"/>
    </row>
    <row r="246" spans="2:8">
      <c r="B246" s="250"/>
      <c r="C246" s="250"/>
      <c r="D246" s="250"/>
      <c r="E246" s="250"/>
      <c r="F246" s="250"/>
      <c r="G246" s="250"/>
      <c r="H246" s="250"/>
    </row>
    <row r="247" spans="2:8">
      <c r="B247" s="250"/>
      <c r="C247" s="250"/>
      <c r="D247" s="250"/>
      <c r="E247" s="250"/>
      <c r="F247" s="250"/>
      <c r="G247" s="250"/>
      <c r="H247" s="25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2">
    <tabColor indexed="57"/>
  </sheetPr>
  <dimension ref="A2:H20"/>
  <sheetViews>
    <sheetView workbookViewId="0">
      <selection activeCell="N8" sqref="N8"/>
    </sheetView>
  </sheetViews>
  <sheetFormatPr baseColWidth="10" defaultColWidth="9.1640625" defaultRowHeight="14"/>
  <cols>
    <col min="1" max="1" width="52.6640625" style="8" bestFit="1" customWidth="1"/>
    <col min="2" max="7" width="10.1640625" style="8" bestFit="1" customWidth="1"/>
    <col min="8" max="16384" width="9.1640625" style="8"/>
  </cols>
  <sheetData>
    <row r="2" spans="1:8" ht="19">
      <c r="A2" s="5" t="s">
        <v>106</v>
      </c>
      <c r="B2" s="5"/>
      <c r="C2" s="5"/>
      <c r="D2" s="5"/>
      <c r="E2" s="5"/>
      <c r="F2" s="5"/>
      <c r="G2" s="5"/>
    </row>
    <row r="4" spans="1:8">
      <c r="G4" s="240" t="s">
        <v>99</v>
      </c>
    </row>
    <row r="5" spans="1:8">
      <c r="A5" s="99"/>
      <c r="B5" s="42">
        <f>MT_ALL!B5</f>
        <v>44561</v>
      </c>
      <c r="C5" s="42">
        <f>MT_ALL!C5</f>
        <v>44592</v>
      </c>
      <c r="D5" s="42">
        <f>MT_ALL!D5</f>
        <v>44620</v>
      </c>
      <c r="E5" s="42">
        <f>MT_ALL!E5</f>
        <v>44651</v>
      </c>
      <c r="F5" s="42">
        <f>MT_ALL!F5</f>
        <v>44681</v>
      </c>
      <c r="G5" s="42">
        <f>MT_ALL!G5</f>
        <v>44712</v>
      </c>
      <c r="H5" s="78"/>
    </row>
    <row r="6" spans="1:8">
      <c r="A6" s="159" t="str">
        <f>MT_ALL!A6</f>
        <v>Загальна сума державного та гарантованого державою боргу</v>
      </c>
      <c r="B6" s="210">
        <f t="shared" ref="B6:G6" si="0">SUM(B7:B8)</f>
        <v>2672.0585603470099</v>
      </c>
      <c r="C6" s="210">
        <f t="shared" si="0"/>
        <v>2745.4351871369299</v>
      </c>
      <c r="D6" s="210">
        <f t="shared" si="0"/>
        <v>2730.4558821459</v>
      </c>
      <c r="E6" s="210">
        <f t="shared" si="0"/>
        <v>2832.17746063908</v>
      </c>
      <c r="F6" s="210">
        <f t="shared" si="0"/>
        <v>2861.02706213186</v>
      </c>
      <c r="G6" s="210">
        <f t="shared" si="0"/>
        <v>2967.4888552520497</v>
      </c>
    </row>
    <row r="7" spans="1:8">
      <c r="A7" s="227" t="str">
        <f>MT_ALL!A7</f>
        <v>Внутрішній борг</v>
      </c>
      <c r="B7" s="174">
        <f>MT_ALL!B7/DMLMLR</f>
        <v>1111.5978612510701</v>
      </c>
      <c r="C7" s="174">
        <f>MT_ALL!C7/DMLMLR</f>
        <v>1110.5261787280599</v>
      </c>
      <c r="D7" s="174">
        <f>MT_ALL!D7/DMLMLR</f>
        <v>1067.2538648121899</v>
      </c>
      <c r="E7" s="174">
        <f>MT_ALL!E7/DMLMLR</f>
        <v>1100.2628255161301</v>
      </c>
      <c r="F7" s="174">
        <f>MT_ALL!F7/DMLMLR</f>
        <v>1151.25733532357</v>
      </c>
      <c r="G7" s="174">
        <f>MT_ALL!G7/DMLMLR</f>
        <v>1217.7516936972499</v>
      </c>
    </row>
    <row r="8" spans="1:8">
      <c r="A8" s="227" t="str">
        <f>MT_ALL!A8</f>
        <v>Зовнішній борг</v>
      </c>
      <c r="B8" s="174">
        <f>MT_ALL!B8/DMLMLR</f>
        <v>1560.4606990959401</v>
      </c>
      <c r="C8" s="174">
        <f>MT_ALL!C8/DMLMLR</f>
        <v>1634.90900840887</v>
      </c>
      <c r="D8" s="174">
        <f>MT_ALL!D8/DMLMLR</f>
        <v>1663.20201733371</v>
      </c>
      <c r="E8" s="174">
        <f>MT_ALL!E8/DMLMLR</f>
        <v>1731.9146351229499</v>
      </c>
      <c r="F8" s="174">
        <f>MT_ALL!F8/DMLMLR</f>
        <v>1709.76972680829</v>
      </c>
      <c r="G8" s="174">
        <f>MT_ALL!G8/DMLMLR</f>
        <v>1749.7371615548</v>
      </c>
    </row>
    <row r="10" spans="1:8">
      <c r="G10" s="240" t="s">
        <v>95</v>
      </c>
    </row>
    <row r="11" spans="1:8">
      <c r="A11" s="99"/>
      <c r="B11" s="42">
        <f>MT_ALL!B11</f>
        <v>44561</v>
      </c>
      <c r="C11" s="42">
        <f>MT_ALL!C11</f>
        <v>44592</v>
      </c>
      <c r="D11" s="42">
        <f>MT_ALL!D11</f>
        <v>44620</v>
      </c>
      <c r="E11" s="42">
        <f>MT_ALL!E11</f>
        <v>44651</v>
      </c>
      <c r="F11" s="42">
        <f>MT_ALL!F11</f>
        <v>44681</v>
      </c>
      <c r="G11" s="42">
        <f>MT_ALL!G11</f>
        <v>44712</v>
      </c>
    </row>
    <row r="12" spans="1:8">
      <c r="A12" s="159" t="str">
        <f>MT_ALL!A12</f>
        <v>Загальна сума державного та гарантованого державою боргу</v>
      </c>
      <c r="B12" s="210">
        <f t="shared" ref="B12:G12" si="1">SUM(B13:B14)</f>
        <v>97.955824077519992</v>
      </c>
      <c r="C12" s="210">
        <f t="shared" si="1"/>
        <v>95.380931254450005</v>
      </c>
      <c r="D12" s="210">
        <f t="shared" si="1"/>
        <v>93.333283728189997</v>
      </c>
      <c r="E12" s="210">
        <f t="shared" si="1"/>
        <v>96.810362046489999</v>
      </c>
      <c r="F12" s="210">
        <f t="shared" si="1"/>
        <v>97.79650800812</v>
      </c>
      <c r="G12" s="210">
        <f t="shared" si="1"/>
        <v>101.43561780232</v>
      </c>
    </row>
    <row r="13" spans="1:8">
      <c r="A13" s="227" t="str">
        <f>MT_ALL!A13</f>
        <v>Внутрішній борг</v>
      </c>
      <c r="B13" s="174">
        <f>MT_ALL!B13/DMLMLR</f>
        <v>40.750410996870002</v>
      </c>
      <c r="C13" s="174">
        <f>MT_ALL!C13/DMLMLR</f>
        <v>38.581504894250003</v>
      </c>
      <c r="D13" s="174">
        <f>MT_ALL!D13/DMLMLR</f>
        <v>36.481200236749999</v>
      </c>
      <c r="E13" s="174">
        <f>MT_ALL!E13/DMLMLR</f>
        <v>37.609522695700001</v>
      </c>
      <c r="F13" s="174">
        <f>MT_ALL!F13/DMLMLR</f>
        <v>39.352632732229999</v>
      </c>
      <c r="G13" s="174">
        <f>MT_ALL!G13/DMLMLR</f>
        <v>41.6255633651</v>
      </c>
    </row>
    <row r="14" spans="1:8">
      <c r="A14" s="227" t="str">
        <f>MT_ALL!A14</f>
        <v>Зовнішній борг</v>
      </c>
      <c r="B14" s="174">
        <f>MT_ALL!B14/DMLMLR</f>
        <v>57.205413080649997</v>
      </c>
      <c r="C14" s="174">
        <f>MT_ALL!C14/DMLMLR</f>
        <v>56.799426360200002</v>
      </c>
      <c r="D14" s="174">
        <f>MT_ALL!D14/DMLMLR</f>
        <v>56.852083491439998</v>
      </c>
      <c r="E14" s="174">
        <f>MT_ALL!E14/DMLMLR</f>
        <v>59.200839350789998</v>
      </c>
      <c r="F14" s="174">
        <f>MT_ALL!F14/DMLMLR</f>
        <v>58.443875275890001</v>
      </c>
      <c r="G14" s="174">
        <f>MT_ALL!G14/DMLMLR</f>
        <v>59.810054437220003</v>
      </c>
    </row>
    <row r="16" spans="1:8">
      <c r="G16" s="240" t="s">
        <v>41</v>
      </c>
    </row>
    <row r="17" spans="1:7">
      <c r="A17" s="99"/>
      <c r="B17" s="42">
        <f>MT_ALL!B17</f>
        <v>44561</v>
      </c>
      <c r="C17" s="42">
        <f>MT_ALL!C17</f>
        <v>44592</v>
      </c>
      <c r="D17" s="42">
        <f>MT_ALL!D17</f>
        <v>44620</v>
      </c>
      <c r="E17" s="42">
        <f>MT_ALL!E17</f>
        <v>44651</v>
      </c>
      <c r="F17" s="42">
        <f>MT_ALL!F17</f>
        <v>44681</v>
      </c>
      <c r="G17" s="42">
        <f>MT_ALL!G17</f>
        <v>44712</v>
      </c>
    </row>
    <row r="18" spans="1:7">
      <c r="A18" s="159" t="str">
        <f>MT_ALL!A18</f>
        <v>Загальна сума державного та гарантованого державою боргу</v>
      </c>
      <c r="B18" s="210">
        <f t="shared" ref="B18:G18" si="2">SUM(B19:B20)</f>
        <v>1</v>
      </c>
      <c r="C18" s="210">
        <f t="shared" si="2"/>
        <v>1</v>
      </c>
      <c r="D18" s="210">
        <f t="shared" si="2"/>
        <v>1</v>
      </c>
      <c r="E18" s="210">
        <f t="shared" si="2"/>
        <v>1</v>
      </c>
      <c r="F18" s="210">
        <f t="shared" si="2"/>
        <v>1</v>
      </c>
      <c r="G18" s="210">
        <f t="shared" si="2"/>
        <v>1</v>
      </c>
    </row>
    <row r="19" spans="1:7">
      <c r="A19" s="227" t="str">
        <f>MT_ALL!A19</f>
        <v>Внутрішній борг</v>
      </c>
      <c r="B19" s="152">
        <f>MT_ALL!B19</f>
        <v>0.41600799999999999</v>
      </c>
      <c r="C19" s="152">
        <f>MT_ALL!C19</f>
        <v>0.404499</v>
      </c>
      <c r="D19" s="152">
        <f>MT_ALL!D19</f>
        <v>0.39087</v>
      </c>
      <c r="E19" s="152">
        <f>MT_ALL!E19</f>
        <v>0.38848700000000003</v>
      </c>
      <c r="F19" s="152">
        <f>MT_ALL!F19</f>
        <v>0.402393</v>
      </c>
      <c r="G19" s="152">
        <f>MT_ALL!G19</f>
        <v>0.41036400000000001</v>
      </c>
    </row>
    <row r="20" spans="1:7">
      <c r="A20" s="227" t="str">
        <f>MT_ALL!A20</f>
        <v>Зовнішній борг</v>
      </c>
      <c r="B20" s="152">
        <f>MT_ALL!B20</f>
        <v>0.58399199999999996</v>
      </c>
      <c r="C20" s="152">
        <f>MT_ALL!C20</f>
        <v>0.59550099999999995</v>
      </c>
      <c r="D20" s="152">
        <f>MT_ALL!D20</f>
        <v>0.60912999999999995</v>
      </c>
      <c r="E20" s="152">
        <f>MT_ALL!E20</f>
        <v>0.61151299999999997</v>
      </c>
      <c r="F20" s="152">
        <f>MT_ALL!F20</f>
        <v>0.597607</v>
      </c>
      <c r="G20" s="152">
        <f>MT_ALL!G20</f>
        <v>0.58963600000000005</v>
      </c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6">
    <tabColor indexed="57"/>
    <outlinePr applyStyles="1" summaryBelow="0"/>
    <pageSetUpPr fitToPage="1"/>
  </sheetPr>
  <dimension ref="A2:N247"/>
  <sheetViews>
    <sheetView workbookViewId="0">
      <selection activeCell="A4" sqref="A4"/>
    </sheetView>
  </sheetViews>
  <sheetFormatPr baseColWidth="10" defaultColWidth="9.1640625" defaultRowHeight="14"/>
  <cols>
    <col min="1" max="1" width="63.33203125" style="8" bestFit="1" customWidth="1"/>
    <col min="2" max="2" width="14.6640625" style="8" customWidth="1"/>
    <col min="3" max="6" width="14.5" style="8" bestFit="1" customWidth="1"/>
    <col min="7" max="7" width="13" style="8" customWidth="1"/>
    <col min="8" max="16384" width="9.1640625" style="8"/>
  </cols>
  <sheetData>
    <row r="2" spans="1:14" ht="19">
      <c r="A2" s="5" t="s">
        <v>106</v>
      </c>
      <c r="B2" s="5"/>
      <c r="C2" s="5"/>
      <c r="D2" s="5"/>
      <c r="E2" s="5"/>
      <c r="F2" s="5"/>
      <c r="G2" s="5"/>
      <c r="H2" s="250"/>
      <c r="I2" s="250"/>
      <c r="J2" s="250"/>
      <c r="K2" s="250"/>
      <c r="L2" s="250"/>
      <c r="M2" s="250"/>
      <c r="N2" s="250"/>
    </row>
    <row r="3" spans="1:14">
      <c r="A3" s="228"/>
    </row>
    <row r="4" spans="1:14" s="165" customFormat="1">
      <c r="A4" s="77" t="str">
        <f>$A$2 &amp; " (" &amp;G4 &amp; ")"</f>
        <v>Державний та гарантований державою борг України за поточний рік (млрд. грн)</v>
      </c>
      <c r="G4" s="165" t="str">
        <f>VALUAH</f>
        <v>млрд. грн</v>
      </c>
    </row>
    <row r="5" spans="1:14" s="213" customFormat="1">
      <c r="A5" s="202"/>
      <c r="B5" s="226">
        <v>44561</v>
      </c>
      <c r="C5" s="226">
        <v>44592</v>
      </c>
      <c r="D5" s="226">
        <v>44620</v>
      </c>
      <c r="E5" s="226">
        <v>44651</v>
      </c>
      <c r="F5" s="226">
        <v>44681</v>
      </c>
      <c r="G5" s="29">
        <v>44712</v>
      </c>
    </row>
    <row r="6" spans="1:14" s="148" customFormat="1">
      <c r="A6" s="150" t="s">
        <v>151</v>
      </c>
      <c r="B6" s="257">
        <f t="shared" ref="B6:G6" si="0">SUM(B7:B8)</f>
        <v>2672.0585603470099</v>
      </c>
      <c r="C6" s="257">
        <f t="shared" si="0"/>
        <v>2745.4351871369299</v>
      </c>
      <c r="D6" s="257">
        <f t="shared" si="0"/>
        <v>2730.4558821459</v>
      </c>
      <c r="E6" s="257">
        <f t="shared" si="0"/>
        <v>2832.17746063908</v>
      </c>
      <c r="F6" s="257">
        <f t="shared" si="0"/>
        <v>2861.02706213186</v>
      </c>
      <c r="G6" s="257">
        <f t="shared" si="0"/>
        <v>2967.4888552520497</v>
      </c>
    </row>
    <row r="7" spans="1:14" s="27" customFormat="1">
      <c r="A7" s="182" t="s">
        <v>65</v>
      </c>
      <c r="B7" s="94">
        <v>2362.7201507571899</v>
      </c>
      <c r="C7" s="94">
        <v>2424.6875148950699</v>
      </c>
      <c r="D7" s="94">
        <v>2406.5929706208399</v>
      </c>
      <c r="E7" s="94">
        <v>2524.23178494898</v>
      </c>
      <c r="F7" s="94">
        <v>2556.3961468999</v>
      </c>
      <c r="G7" s="175">
        <v>2645.8371141791099</v>
      </c>
    </row>
    <row r="8" spans="1:14" s="27" customFormat="1">
      <c r="A8" s="182" t="s">
        <v>12</v>
      </c>
      <c r="B8" s="94">
        <v>309.33840958982</v>
      </c>
      <c r="C8" s="94">
        <v>320.74767224186002</v>
      </c>
      <c r="D8" s="94">
        <v>323.86291152505999</v>
      </c>
      <c r="E8" s="94">
        <v>307.94567569010002</v>
      </c>
      <c r="F8" s="94">
        <v>304.63091523195999</v>
      </c>
      <c r="G8" s="175">
        <v>321.65174107294001</v>
      </c>
    </row>
    <row r="9" spans="1:14"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</row>
    <row r="10" spans="1:14">
      <c r="A10" s="77" t="str">
        <f>$A$2 &amp; " (" &amp;G10 &amp; ")"</f>
        <v>Державний та гарантований державою борг України за поточний рік (млрд. дол. США)</v>
      </c>
      <c r="B10" s="250"/>
      <c r="C10" s="250"/>
      <c r="D10" s="250"/>
      <c r="E10" s="250"/>
      <c r="F10" s="250"/>
      <c r="G10" s="165" t="str">
        <f>VALUSD</f>
        <v>млрд. дол. США</v>
      </c>
      <c r="H10" s="250"/>
      <c r="I10" s="250"/>
      <c r="J10" s="250"/>
      <c r="K10" s="250"/>
      <c r="L10" s="250"/>
    </row>
    <row r="11" spans="1:14" s="75" customFormat="1">
      <c r="A11" s="49"/>
      <c r="B11" s="226">
        <v>44561</v>
      </c>
      <c r="C11" s="226">
        <v>44592</v>
      </c>
      <c r="D11" s="226">
        <v>44620</v>
      </c>
      <c r="E11" s="226">
        <v>44651</v>
      </c>
      <c r="F11" s="226">
        <v>44681</v>
      </c>
      <c r="G11" s="29">
        <v>44712</v>
      </c>
      <c r="H11" s="213"/>
      <c r="I11" s="213"/>
      <c r="J11" s="213"/>
      <c r="K11" s="213"/>
      <c r="L11" s="213"/>
      <c r="M11" s="213"/>
      <c r="N11" s="213"/>
    </row>
    <row r="12" spans="1:14" s="258" customFormat="1">
      <c r="A12" s="150" t="s">
        <v>151</v>
      </c>
      <c r="B12" s="257">
        <f t="shared" ref="B12:G12" si="1">SUM(B13:B14)</f>
        <v>97.955824077519992</v>
      </c>
      <c r="C12" s="257">
        <f t="shared" si="1"/>
        <v>95.38093125444999</v>
      </c>
      <c r="D12" s="257">
        <f t="shared" si="1"/>
        <v>93.333283728190011</v>
      </c>
      <c r="E12" s="257">
        <f t="shared" si="1"/>
        <v>96.810362046489999</v>
      </c>
      <c r="F12" s="257">
        <f t="shared" si="1"/>
        <v>97.79650800812</v>
      </c>
      <c r="G12" s="257">
        <f t="shared" si="1"/>
        <v>101.43561780232</v>
      </c>
      <c r="H12" s="248"/>
      <c r="I12" s="248"/>
      <c r="J12" s="248"/>
      <c r="K12" s="248"/>
      <c r="L12" s="248"/>
    </row>
    <row r="13" spans="1:14" s="126" customFormat="1">
      <c r="A13" s="101" t="s">
        <v>65</v>
      </c>
      <c r="B13" s="94">
        <v>86.615691312519999</v>
      </c>
      <c r="C13" s="94">
        <v>84.237629886609994</v>
      </c>
      <c r="D13" s="94">
        <v>82.262901962270007</v>
      </c>
      <c r="E13" s="225">
        <v>86.284068137090003</v>
      </c>
      <c r="F13" s="225">
        <v>87.383520261409998</v>
      </c>
      <c r="G13" s="47">
        <v>90.440818945649994</v>
      </c>
      <c r="H13" s="114"/>
      <c r="I13" s="114"/>
      <c r="J13" s="114"/>
      <c r="K13" s="114"/>
      <c r="L13" s="114"/>
    </row>
    <row r="14" spans="1:14" s="126" customFormat="1">
      <c r="A14" s="101" t="s">
        <v>12</v>
      </c>
      <c r="B14" s="94">
        <v>11.340132765</v>
      </c>
      <c r="C14" s="94">
        <v>11.143301367839999</v>
      </c>
      <c r="D14" s="94">
        <v>11.070381765920001</v>
      </c>
      <c r="E14" s="225">
        <v>10.5262939094</v>
      </c>
      <c r="F14" s="225">
        <v>10.41298774671</v>
      </c>
      <c r="G14" s="47">
        <v>10.99479885667</v>
      </c>
      <c r="H14" s="114"/>
      <c r="I14" s="114"/>
      <c r="J14" s="114"/>
      <c r="K14" s="114"/>
      <c r="L14" s="114"/>
    </row>
    <row r="15" spans="1:14"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</row>
    <row r="16" spans="1:14" s="165" customFormat="1">
      <c r="A16" s="231"/>
      <c r="B16" s="217"/>
      <c r="C16" s="217"/>
      <c r="D16" s="217"/>
      <c r="E16" s="217"/>
      <c r="F16" s="217"/>
      <c r="G16" s="240" t="s">
        <v>41</v>
      </c>
    </row>
    <row r="17" spans="1:14" s="75" customFormat="1">
      <c r="A17" s="33"/>
      <c r="B17" s="226">
        <v>44561</v>
      </c>
      <c r="C17" s="226">
        <v>44592</v>
      </c>
      <c r="D17" s="226">
        <v>44620</v>
      </c>
      <c r="E17" s="226">
        <v>44651</v>
      </c>
      <c r="F17" s="226">
        <v>44681</v>
      </c>
      <c r="G17" s="226">
        <v>44712</v>
      </c>
      <c r="H17" s="213"/>
      <c r="I17" s="213"/>
      <c r="J17" s="213"/>
      <c r="K17" s="213"/>
      <c r="L17" s="213"/>
      <c r="M17" s="213"/>
      <c r="N17" s="213"/>
    </row>
    <row r="18" spans="1:14" s="258" customFormat="1">
      <c r="A18" s="150" t="s">
        <v>151</v>
      </c>
      <c r="B18" s="257">
        <f t="shared" ref="B18:G18" si="2">SUM(B19:B20)</f>
        <v>1</v>
      </c>
      <c r="C18" s="257">
        <f t="shared" si="2"/>
        <v>1</v>
      </c>
      <c r="D18" s="257">
        <f t="shared" si="2"/>
        <v>1</v>
      </c>
      <c r="E18" s="257">
        <f t="shared" si="2"/>
        <v>1</v>
      </c>
      <c r="F18" s="257">
        <f t="shared" si="2"/>
        <v>1</v>
      </c>
      <c r="G18" s="257">
        <f t="shared" si="2"/>
        <v>1</v>
      </c>
      <c r="H18" s="248"/>
      <c r="I18" s="248"/>
      <c r="J18" s="248"/>
      <c r="K18" s="248"/>
      <c r="L18" s="248"/>
    </row>
    <row r="19" spans="1:14" s="126" customFormat="1">
      <c r="A19" s="101" t="s">
        <v>65</v>
      </c>
      <c r="B19" s="220">
        <v>0.88423200000000002</v>
      </c>
      <c r="C19" s="220">
        <v>0.88317100000000004</v>
      </c>
      <c r="D19" s="220">
        <v>0.88138899999999998</v>
      </c>
      <c r="E19" s="220">
        <v>0.89126899999999998</v>
      </c>
      <c r="F19" s="220">
        <v>0.89352399999999998</v>
      </c>
      <c r="G19" s="25">
        <v>0.89160799999999996</v>
      </c>
      <c r="H19" s="114"/>
      <c r="I19" s="114"/>
      <c r="J19" s="114"/>
      <c r="K19" s="114"/>
      <c r="L19" s="114"/>
    </row>
    <row r="20" spans="1:14" s="126" customFormat="1">
      <c r="A20" s="101" t="s">
        <v>12</v>
      </c>
      <c r="B20" s="220">
        <v>0.115768</v>
      </c>
      <c r="C20" s="220">
        <v>0.116829</v>
      </c>
      <c r="D20" s="220">
        <v>0.11861099999999999</v>
      </c>
      <c r="E20" s="220">
        <v>0.10873099999999999</v>
      </c>
      <c r="F20" s="220">
        <v>0.106476</v>
      </c>
      <c r="G20" s="25">
        <v>0.108392</v>
      </c>
      <c r="H20" s="114"/>
      <c r="I20" s="114"/>
      <c r="J20" s="114"/>
      <c r="K20" s="114"/>
      <c r="L20" s="114"/>
    </row>
    <row r="21" spans="1:14"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</row>
    <row r="22" spans="1:14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</row>
    <row r="23" spans="1:14"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</row>
    <row r="24" spans="1:14"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</row>
    <row r="25" spans="1:14" s="231" customFormat="1">
      <c r="B25" s="217"/>
      <c r="C25" s="217"/>
      <c r="D25" s="217"/>
      <c r="E25" s="217"/>
      <c r="F25" s="217"/>
      <c r="G25" s="217"/>
      <c r="H25" s="217"/>
      <c r="I25" s="217"/>
      <c r="J25" s="217"/>
      <c r="K25" s="217"/>
      <c r="L25" s="217"/>
    </row>
    <row r="26" spans="1:14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</row>
    <row r="27" spans="1:14"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</row>
    <row r="28" spans="1:14"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</row>
    <row r="29" spans="1:14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</row>
    <row r="30" spans="1:14"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</row>
    <row r="31" spans="1:14"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</row>
    <row r="32" spans="1:14"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</row>
    <row r="33" spans="2:12"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</row>
    <row r="34" spans="2:12"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</row>
    <row r="35" spans="2:12"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</row>
    <row r="36" spans="2:12"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</row>
    <row r="37" spans="2:12"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</row>
    <row r="38" spans="2:12"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</row>
    <row r="39" spans="2:12"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</row>
    <row r="40" spans="2:12"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</row>
    <row r="41" spans="2:12"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</row>
    <row r="42" spans="2:12"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</row>
    <row r="43" spans="2:12"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</row>
    <row r="44" spans="2:12"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</row>
    <row r="45" spans="2:12"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</row>
    <row r="46" spans="2:12"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</row>
    <row r="47" spans="2:12"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</row>
    <row r="48" spans="2:12"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</row>
    <row r="49" spans="2:12"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</row>
    <row r="50" spans="2:12"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</row>
    <row r="51" spans="2:12"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</row>
    <row r="52" spans="2:12"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</row>
    <row r="53" spans="2:12"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</row>
    <row r="54" spans="2:12"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</row>
    <row r="55" spans="2:12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</row>
    <row r="56" spans="2:12"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</row>
    <row r="57" spans="2:12"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</row>
    <row r="58" spans="2:12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</row>
    <row r="59" spans="2:12"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</row>
    <row r="60" spans="2:12"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</row>
    <row r="61" spans="2:12"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</row>
    <row r="62" spans="2:12"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</row>
    <row r="63" spans="2:12"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</row>
    <row r="64" spans="2:12"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</row>
    <row r="65" spans="2:12"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</row>
    <row r="66" spans="2:12"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</row>
    <row r="67" spans="2:12"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</row>
    <row r="68" spans="2:12"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</row>
    <row r="69" spans="2:12"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</row>
    <row r="70" spans="2:12"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</row>
    <row r="71" spans="2:12"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</row>
    <row r="72" spans="2:12"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</row>
    <row r="73" spans="2:12"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</row>
    <row r="74" spans="2:12"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</row>
    <row r="75" spans="2:12"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</row>
    <row r="76" spans="2:12"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</row>
    <row r="77" spans="2:12"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</row>
    <row r="78" spans="2:12"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</row>
    <row r="79" spans="2:12"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</row>
    <row r="80" spans="2:12"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</row>
    <row r="81" spans="2:12"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</row>
    <row r="82" spans="2:12"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</row>
    <row r="83" spans="2:12"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</row>
    <row r="84" spans="2:12"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</row>
    <row r="85" spans="2:12"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</row>
    <row r="86" spans="2:12"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</row>
    <row r="87" spans="2:12"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</row>
    <row r="88" spans="2:12"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</row>
    <row r="89" spans="2:12"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</row>
    <row r="90" spans="2:12"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</row>
    <row r="91" spans="2:12"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</row>
    <row r="92" spans="2:12"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</row>
    <row r="93" spans="2:12"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</row>
    <row r="94" spans="2:12"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</row>
    <row r="95" spans="2:12"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</row>
    <row r="96" spans="2:12"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</row>
    <row r="97" spans="2:12"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</row>
    <row r="98" spans="2:12"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</row>
    <row r="99" spans="2:12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</row>
    <row r="100" spans="2:12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</row>
    <row r="101" spans="2:12"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</row>
    <row r="102" spans="2:12"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</row>
    <row r="103" spans="2:12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</row>
    <row r="104" spans="2:12"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</row>
    <row r="105" spans="2:12"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</row>
    <row r="106" spans="2:12">
      <c r="B106" s="250"/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</row>
    <row r="107" spans="2:12"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</row>
    <row r="108" spans="2:12"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</row>
    <row r="109" spans="2:12"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</row>
    <row r="110" spans="2:12"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</row>
    <row r="111" spans="2:12"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</row>
    <row r="112" spans="2:12"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</row>
    <row r="113" spans="2:12"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</row>
    <row r="114" spans="2:12"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</row>
    <row r="115" spans="2:12"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</row>
    <row r="116" spans="2:12"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</row>
    <row r="117" spans="2:12"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</row>
    <row r="118" spans="2:12"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</row>
    <row r="119" spans="2:12"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</row>
    <row r="120" spans="2:12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</row>
    <row r="121" spans="2:12"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</row>
    <row r="122" spans="2:12"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</row>
    <row r="123" spans="2:12"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</row>
    <row r="124" spans="2:12">
      <c r="B124" s="250"/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</row>
    <row r="125" spans="2:12"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</row>
    <row r="126" spans="2:12"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</row>
    <row r="127" spans="2:12"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</row>
    <row r="128" spans="2:12"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</row>
    <row r="129" spans="2:12"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0"/>
    </row>
    <row r="130" spans="2:12"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</row>
    <row r="131" spans="2:12"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</row>
    <row r="132" spans="2:12">
      <c r="B132" s="250"/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</row>
    <row r="133" spans="2:12"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</row>
    <row r="134" spans="2:12"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</row>
    <row r="135" spans="2:12"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</row>
    <row r="136" spans="2:12"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</row>
    <row r="137" spans="2:12">
      <c r="B137" s="250"/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</row>
    <row r="138" spans="2:12"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</row>
    <row r="139" spans="2:12"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0"/>
    </row>
    <row r="140" spans="2:12"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</row>
    <row r="141" spans="2:12">
      <c r="B141" s="250"/>
      <c r="C141" s="250"/>
      <c r="D141" s="250"/>
      <c r="E141" s="250"/>
      <c r="F141" s="250"/>
      <c r="G141" s="250"/>
      <c r="H141" s="250"/>
      <c r="I141" s="250"/>
      <c r="J141" s="250"/>
      <c r="K141" s="250"/>
      <c r="L141" s="250"/>
    </row>
    <row r="142" spans="2:12">
      <c r="B142" s="250"/>
      <c r="C142" s="250"/>
      <c r="D142" s="250"/>
      <c r="E142" s="250"/>
      <c r="F142" s="250"/>
      <c r="G142" s="250"/>
      <c r="H142" s="250"/>
      <c r="I142" s="250"/>
      <c r="J142" s="250"/>
      <c r="K142" s="250"/>
      <c r="L142" s="250"/>
    </row>
    <row r="143" spans="2:12"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</row>
    <row r="144" spans="2:12">
      <c r="B144" s="250"/>
      <c r="C144" s="250"/>
      <c r="D144" s="250"/>
      <c r="E144" s="250"/>
      <c r="F144" s="250"/>
      <c r="G144" s="250"/>
      <c r="H144" s="250"/>
      <c r="I144" s="250"/>
      <c r="J144" s="250"/>
      <c r="K144" s="250"/>
      <c r="L144" s="250"/>
    </row>
    <row r="145" spans="2:12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</row>
    <row r="146" spans="2:12"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</row>
    <row r="147" spans="2:12"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</row>
    <row r="148" spans="2:12"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</row>
    <row r="149" spans="2:12"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</row>
    <row r="150" spans="2:12"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</row>
    <row r="151" spans="2:12"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</row>
    <row r="152" spans="2:12"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</row>
    <row r="153" spans="2:12"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</row>
    <row r="154" spans="2:12"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</row>
    <row r="155" spans="2:12"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</row>
    <row r="156" spans="2:12"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</row>
    <row r="157" spans="2:12"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</row>
    <row r="158" spans="2:12"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</row>
    <row r="159" spans="2:12"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</row>
    <row r="160" spans="2:12"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</row>
    <row r="161" spans="2:12"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</row>
    <row r="162" spans="2:12"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</row>
    <row r="163" spans="2:12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</row>
    <row r="164" spans="2:12"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</row>
    <row r="165" spans="2:12"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</row>
    <row r="166" spans="2:12"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</row>
    <row r="167" spans="2:12"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</row>
    <row r="168" spans="2:12">
      <c r="B168" s="250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</row>
    <row r="169" spans="2:12"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</row>
    <row r="170" spans="2:12"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</row>
    <row r="171" spans="2:12"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</row>
    <row r="172" spans="2:12"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</row>
    <row r="173" spans="2:12"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</row>
    <row r="174" spans="2:12">
      <c r="B174" s="250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</row>
    <row r="175" spans="2:12"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</row>
    <row r="176" spans="2:12"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</row>
    <row r="177" spans="2:12"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</row>
    <row r="178" spans="2:12"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</row>
    <row r="179" spans="2:12"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</row>
    <row r="180" spans="2:12"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</row>
    <row r="181" spans="2:12">
      <c r="B181" s="250"/>
      <c r="C181" s="250"/>
      <c r="D181" s="250"/>
      <c r="E181" s="250"/>
      <c r="F181" s="250"/>
      <c r="G181" s="250"/>
      <c r="H181" s="250"/>
      <c r="I181" s="250"/>
      <c r="J181" s="250"/>
      <c r="K181" s="250"/>
      <c r="L181" s="250"/>
    </row>
    <row r="182" spans="2:12"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</row>
    <row r="183" spans="2:12"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</row>
    <row r="184" spans="2:12"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</row>
    <row r="185" spans="2:12"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</row>
    <row r="186" spans="2:12"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</row>
    <row r="187" spans="2:12">
      <c r="B187" s="250"/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</row>
    <row r="188" spans="2:12"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</row>
    <row r="189" spans="2:12">
      <c r="B189" s="250"/>
      <c r="C189" s="250"/>
      <c r="D189" s="250"/>
      <c r="E189" s="250"/>
      <c r="F189" s="250"/>
      <c r="G189" s="250"/>
      <c r="H189" s="250"/>
      <c r="I189" s="250"/>
      <c r="J189" s="250"/>
      <c r="K189" s="250"/>
      <c r="L189" s="250"/>
    </row>
    <row r="190" spans="2:12"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</row>
    <row r="191" spans="2:12"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</row>
    <row r="192" spans="2:12"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</row>
    <row r="193" spans="2:12"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</row>
    <row r="194" spans="2:12"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</row>
    <row r="195" spans="2:12"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</row>
    <row r="196" spans="2:12"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</row>
    <row r="197" spans="2:12"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</row>
    <row r="198" spans="2:12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</row>
    <row r="199" spans="2:12"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</row>
    <row r="200" spans="2:12"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</row>
    <row r="201" spans="2:12"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</row>
    <row r="202" spans="2:12"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</row>
    <row r="203" spans="2:12"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</row>
    <row r="204" spans="2:12"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</row>
    <row r="205" spans="2:12"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250"/>
    </row>
    <row r="206" spans="2:12"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</row>
    <row r="207" spans="2:12">
      <c r="B207" s="250"/>
      <c r="C207" s="250"/>
      <c r="D207" s="250"/>
      <c r="E207" s="250"/>
      <c r="F207" s="250"/>
      <c r="G207" s="250"/>
      <c r="H207" s="250"/>
      <c r="I207" s="250"/>
      <c r="J207" s="250"/>
      <c r="K207" s="250"/>
      <c r="L207" s="250"/>
    </row>
    <row r="208" spans="2:12">
      <c r="B208" s="250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</row>
    <row r="209" spans="2:12"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</row>
    <row r="210" spans="2:12">
      <c r="B210" s="250"/>
      <c r="C210" s="250"/>
      <c r="D210" s="250"/>
      <c r="E210" s="250"/>
      <c r="F210" s="250"/>
      <c r="G210" s="250"/>
      <c r="H210" s="250"/>
      <c r="I210" s="250"/>
      <c r="J210" s="250"/>
      <c r="K210" s="250"/>
      <c r="L210" s="250"/>
    </row>
    <row r="211" spans="2:12"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</row>
    <row r="212" spans="2:12"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</row>
    <row r="213" spans="2:12">
      <c r="B213" s="250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</row>
    <row r="214" spans="2:12"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</row>
    <row r="215" spans="2:12"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</row>
    <row r="216" spans="2:12"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0"/>
    </row>
    <row r="217" spans="2:12"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</row>
    <row r="218" spans="2:12"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</row>
    <row r="219" spans="2:12">
      <c r="B219" s="250"/>
      <c r="C219" s="250"/>
      <c r="D219" s="250"/>
      <c r="E219" s="250"/>
      <c r="F219" s="250"/>
      <c r="G219" s="250"/>
      <c r="H219" s="250"/>
      <c r="I219" s="250"/>
      <c r="J219" s="250"/>
      <c r="K219" s="250"/>
      <c r="L219" s="250"/>
    </row>
    <row r="220" spans="2:12"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</row>
    <row r="221" spans="2:12"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</row>
    <row r="222" spans="2:12"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</row>
    <row r="223" spans="2:12">
      <c r="B223" s="250"/>
      <c r="C223" s="250"/>
      <c r="D223" s="250"/>
      <c r="E223" s="250"/>
      <c r="F223" s="250"/>
      <c r="G223" s="250"/>
      <c r="H223" s="250"/>
      <c r="I223" s="250"/>
      <c r="J223" s="250"/>
      <c r="K223" s="250"/>
      <c r="L223" s="250"/>
    </row>
    <row r="224" spans="2:12"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</row>
    <row r="225" spans="2:12">
      <c r="B225" s="250"/>
      <c r="C225" s="250"/>
      <c r="D225" s="250"/>
      <c r="E225" s="250"/>
      <c r="F225" s="250"/>
      <c r="G225" s="250"/>
      <c r="H225" s="250"/>
      <c r="I225" s="250"/>
      <c r="J225" s="250"/>
      <c r="K225" s="250"/>
      <c r="L225" s="250"/>
    </row>
    <row r="226" spans="2:12"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</row>
    <row r="227" spans="2:12"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</row>
    <row r="228" spans="2:12"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</row>
    <row r="229" spans="2:12"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</row>
    <row r="230" spans="2:12"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</row>
    <row r="231" spans="2:12">
      <c r="B231" s="250"/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</row>
    <row r="232" spans="2:12">
      <c r="B232" s="250"/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</row>
    <row r="233" spans="2:12"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</row>
    <row r="234" spans="2:12">
      <c r="B234" s="250"/>
      <c r="C234" s="250"/>
      <c r="D234" s="250"/>
      <c r="E234" s="250"/>
      <c r="F234" s="250"/>
      <c r="G234" s="250"/>
      <c r="H234" s="250"/>
      <c r="I234" s="250"/>
      <c r="J234" s="250"/>
      <c r="K234" s="250"/>
      <c r="L234" s="250"/>
    </row>
    <row r="235" spans="2:12"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</row>
    <row r="236" spans="2:12"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</row>
    <row r="237" spans="2:12">
      <c r="B237" s="250"/>
      <c r="C237" s="250"/>
      <c r="D237" s="250"/>
      <c r="E237" s="250"/>
      <c r="F237" s="250"/>
      <c r="G237" s="250"/>
      <c r="H237" s="250"/>
      <c r="I237" s="250"/>
      <c r="J237" s="250"/>
      <c r="K237" s="250"/>
      <c r="L237" s="250"/>
    </row>
    <row r="238" spans="2:12">
      <c r="B238" s="250"/>
      <c r="C238" s="250"/>
      <c r="D238" s="250"/>
      <c r="E238" s="250"/>
      <c r="F238" s="250"/>
      <c r="G238" s="250"/>
      <c r="H238" s="250"/>
      <c r="I238" s="250"/>
      <c r="J238" s="250"/>
      <c r="K238" s="250"/>
      <c r="L238" s="250"/>
    </row>
    <row r="239" spans="2:12"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</row>
    <row r="240" spans="2:12"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</row>
    <row r="241" spans="2:12"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</row>
    <row r="242" spans="2:12"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</row>
    <row r="243" spans="2:12">
      <c r="B243" s="250"/>
      <c r="C243" s="250"/>
      <c r="D243" s="250"/>
      <c r="E243" s="250"/>
      <c r="F243" s="250"/>
      <c r="G243" s="250"/>
      <c r="H243" s="250"/>
      <c r="I243" s="250"/>
      <c r="J243" s="250"/>
      <c r="K243" s="250"/>
      <c r="L243" s="250"/>
    </row>
    <row r="244" spans="2:12">
      <c r="B244" s="250"/>
      <c r="C244" s="250"/>
      <c r="D244" s="250"/>
      <c r="E244" s="250"/>
      <c r="F244" s="250"/>
      <c r="G244" s="250"/>
      <c r="H244" s="250"/>
      <c r="I244" s="250"/>
      <c r="J244" s="250"/>
      <c r="K244" s="250"/>
      <c r="L244" s="250"/>
    </row>
    <row r="245" spans="2:12"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</row>
    <row r="246" spans="2:12">
      <c r="B246" s="250"/>
      <c r="C246" s="250"/>
      <c r="D246" s="250"/>
      <c r="E246" s="250"/>
      <c r="F246" s="250"/>
      <c r="G246" s="250"/>
      <c r="H246" s="250"/>
      <c r="I246" s="250"/>
      <c r="J246" s="250"/>
      <c r="K246" s="250"/>
      <c r="L246" s="250"/>
    </row>
    <row r="247" spans="2:12">
      <c r="B247" s="250"/>
      <c r="C247" s="250"/>
      <c r="D247" s="250"/>
      <c r="E247" s="250"/>
      <c r="F247" s="250"/>
      <c r="G247" s="250"/>
      <c r="H247" s="250"/>
      <c r="I247" s="250"/>
      <c r="J247" s="250"/>
      <c r="K247" s="250"/>
      <c r="L247" s="25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baseColWidth="10" defaultColWidth="9.1640625" defaultRowHeight="14"/>
  <cols>
    <col min="1" max="1" width="77.33203125" style="8" bestFit="1" customWidth="1"/>
    <col min="2" max="2" width="20" style="8" customWidth="1"/>
    <col min="3" max="3" width="20.83203125" style="8" customWidth="1"/>
    <col min="4" max="4" width="11.5" style="8" bestFit="1" customWidth="1"/>
    <col min="5" max="16384" width="9.1640625" style="8"/>
  </cols>
  <sheetData>
    <row r="2" spans="1:19" ht="54.75" customHeight="1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31.05.2022 
(за видами відсоткових ставок)</v>
      </c>
      <c r="B2" s="3"/>
      <c r="C2" s="3"/>
      <c r="D2" s="3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</row>
    <row r="3" spans="1:19">
      <c r="A3" s="2"/>
      <c r="B3" s="2"/>
      <c r="C3" s="2"/>
      <c r="D3" s="2"/>
    </row>
    <row r="4" spans="1:19" s="165" customFormat="1">
      <c r="D4" s="165" t="str">
        <f>VALVAL</f>
        <v>млрд. одиниць</v>
      </c>
    </row>
    <row r="5" spans="1:19" s="213" customFormat="1">
      <c r="A5" s="142"/>
      <c r="B5" s="36" t="s">
        <v>167</v>
      </c>
      <c r="C5" s="36" t="s">
        <v>170</v>
      </c>
      <c r="D5" s="36" t="s">
        <v>189</v>
      </c>
    </row>
    <row r="6" spans="1:19" s="56" customFormat="1" ht="16">
      <c r="A6" s="52" t="s">
        <v>151</v>
      </c>
      <c r="B6" s="140">
        <f>SUM(B$7+ B$8)</f>
        <v>101.43561780232001</v>
      </c>
      <c r="C6" s="140">
        <f>SUM(C$7+ C$8)</f>
        <v>2967.4888552520497</v>
      </c>
      <c r="D6" s="139">
        <f>SUM(D$7+ D$8)</f>
        <v>1</v>
      </c>
    </row>
    <row r="7" spans="1:19" s="27" customFormat="1" ht="15">
      <c r="A7" s="96" t="s">
        <v>46</v>
      </c>
      <c r="B7" s="218">
        <v>31.33470071927</v>
      </c>
      <c r="C7" s="218">
        <v>916.69353607155995</v>
      </c>
      <c r="D7" s="212">
        <v>0.30891200000000002</v>
      </c>
    </row>
    <row r="8" spans="1:19" s="27" customFormat="1" ht="15">
      <c r="A8" s="96" t="s">
        <v>105</v>
      </c>
      <c r="B8" s="218">
        <v>70.100917083050007</v>
      </c>
      <c r="C8" s="218">
        <v>2050.79531918049</v>
      </c>
      <c r="D8" s="212">
        <v>0.69108800000000004</v>
      </c>
    </row>
    <row r="9" spans="1:19">
      <c r="B9" s="116"/>
      <c r="C9" s="116"/>
      <c r="D9" s="116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</row>
    <row r="10" spans="1:19">
      <c r="B10" s="116"/>
      <c r="C10" s="116"/>
      <c r="D10" s="116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</row>
    <row r="11" spans="1:19">
      <c r="B11" s="116"/>
      <c r="C11" s="116"/>
      <c r="D11" s="116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>
      <c r="B12" s="250"/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</row>
    <row r="14" spans="1:19"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</row>
    <row r="15" spans="1:19"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</row>
    <row r="16" spans="1:19"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</row>
    <row r="17" spans="2:17"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</row>
    <row r="18" spans="2:17"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</row>
    <row r="19" spans="2:17"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</row>
    <row r="20" spans="2:17"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</row>
    <row r="21" spans="2:17"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2:17"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2:17"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2:17"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2:17">
      <c r="B25" s="250"/>
      <c r="C25" s="250"/>
      <c r="D25" s="250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2:17">
      <c r="B26" s="250"/>
      <c r="C26" s="250"/>
      <c r="D26" s="250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2:17"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2:17"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2:17">
      <c r="B29" s="250"/>
      <c r="C29" s="250"/>
      <c r="D29" s="250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2:17"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2:17"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2:17">
      <c r="B32" s="250"/>
      <c r="C32" s="250"/>
      <c r="D32" s="250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25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250"/>
      <c r="C39" s="250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250"/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250"/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250"/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250"/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250"/>
      <c r="C141" s="250"/>
      <c r="D141" s="250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250"/>
      <c r="C142" s="250"/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250"/>
      <c r="C144" s="250"/>
      <c r="D144" s="250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250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250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250"/>
      <c r="C181" s="250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250"/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250"/>
      <c r="C189" s="250"/>
      <c r="D189" s="250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250"/>
      <c r="C207" s="250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250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250"/>
      <c r="C210" s="250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250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250"/>
      <c r="C219" s="250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250"/>
      <c r="C223" s="250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250"/>
      <c r="C225" s="250"/>
      <c r="D225" s="250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250"/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250"/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250"/>
      <c r="C234" s="250"/>
      <c r="D234" s="250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250"/>
      <c r="C237" s="250"/>
      <c r="D237" s="250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250"/>
      <c r="C238" s="250"/>
      <c r="D238" s="250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250"/>
      <c r="C243" s="250"/>
      <c r="D243" s="250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250"/>
      <c r="C244" s="250"/>
      <c r="D244" s="250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  <row r="246" spans="2:17">
      <c r="B246" s="250"/>
      <c r="C246" s="250"/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</row>
    <row r="247" spans="2:17">
      <c r="B247" s="250"/>
      <c r="C247" s="250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baseColWidth="10" defaultColWidth="9.1640625" defaultRowHeight="14" outlineLevelRow="1"/>
  <cols>
    <col min="1" max="1" width="75.5" style="8" bestFit="1" customWidth="1"/>
    <col min="2" max="2" width="18" style="8" customWidth="1"/>
    <col min="3" max="3" width="19.83203125" style="8" customWidth="1"/>
    <col min="4" max="4" width="11.5" style="8" bestFit="1" customWidth="1"/>
    <col min="5" max="16384" width="9.1640625" style="8"/>
  </cols>
  <sheetData>
    <row r="2" spans="1:19" ht="18.75" customHeight="1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31.05.2022</v>
      </c>
      <c r="B2" s="3"/>
      <c r="C2" s="3"/>
      <c r="D2" s="3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</row>
    <row r="3" spans="1:19" ht="19">
      <c r="A3" s="1" t="s">
        <v>86</v>
      </c>
      <c r="B3" s="1"/>
      <c r="C3" s="1"/>
      <c r="D3" s="1"/>
    </row>
    <row r="4" spans="1:19"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</row>
    <row r="5" spans="1:19" s="165" customFormat="1">
      <c r="D5" s="165" t="str">
        <f>VALVAL</f>
        <v>млрд. одиниць</v>
      </c>
    </row>
    <row r="6" spans="1:19" s="213" customFormat="1">
      <c r="A6" s="256"/>
      <c r="B6" s="36" t="s">
        <v>167</v>
      </c>
      <c r="C6" s="36" t="s">
        <v>170</v>
      </c>
      <c r="D6" s="36" t="s">
        <v>189</v>
      </c>
    </row>
    <row r="7" spans="1:19" s="56" customFormat="1" ht="16">
      <c r="A7" s="52" t="s">
        <v>151</v>
      </c>
      <c r="B7" s="60">
        <f>SUM(B$8+ B$9)</f>
        <v>101.43561780232001</v>
      </c>
      <c r="C7" s="60">
        <f>SUM(C$8+ C$9)</f>
        <v>2967.4888552520497</v>
      </c>
      <c r="D7" s="9">
        <f>SUM(D$8+ D$9)</f>
        <v>1</v>
      </c>
    </row>
    <row r="8" spans="1:19" s="27" customFormat="1" ht="15">
      <c r="A8" s="132" t="str">
        <f>SRATE_M!A7</f>
        <v>Борг, по якому сплата відсотків здійснюється за плаваючими процентними ставками</v>
      </c>
      <c r="B8" s="218">
        <f>SRATE_M!B7</f>
        <v>31.33470071927</v>
      </c>
      <c r="C8" s="218">
        <f>SRATE_M!C7</f>
        <v>916.69353607155995</v>
      </c>
      <c r="D8" s="212">
        <f>SRATE_M!D7</f>
        <v>0.30891200000000002</v>
      </c>
    </row>
    <row r="9" spans="1:19" s="27" customFormat="1" ht="15">
      <c r="A9" s="132" t="str">
        <f>SRATE_M!A8</f>
        <v>Борг, по якому сплата відсотків здійснюється за фіксованими процентними ставками</v>
      </c>
      <c r="B9" s="218">
        <f>SRATE_M!B8</f>
        <v>70.100917083050007</v>
      </c>
      <c r="C9" s="218">
        <f>SRATE_M!C8</f>
        <v>2050.79531918049</v>
      </c>
      <c r="D9" s="212">
        <f>SRATE_M!D8</f>
        <v>0.69108800000000004</v>
      </c>
    </row>
    <row r="10" spans="1:19"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</row>
    <row r="11" spans="1:19">
      <c r="A11" s="78" t="s">
        <v>162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50"/>
    </row>
    <row r="12" spans="1:19">
      <c r="B12" s="250"/>
      <c r="C12" s="250"/>
      <c r="D12" s="165" t="str">
        <f>VALVAL</f>
        <v>млрд. одиниць</v>
      </c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  <c r="P12" s="250"/>
      <c r="Q12" s="250"/>
    </row>
    <row r="13" spans="1:19" s="75" customFormat="1">
      <c r="A13" s="142"/>
      <c r="B13" s="36" t="s">
        <v>167</v>
      </c>
      <c r="C13" s="36" t="s">
        <v>170</v>
      </c>
      <c r="D13" s="36" t="s">
        <v>189</v>
      </c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213"/>
      <c r="Q13" s="213"/>
      <c r="R13" s="213"/>
      <c r="S13" s="213"/>
    </row>
    <row r="14" spans="1:19" s="167" customFormat="1" ht="15">
      <c r="A14" s="198" t="s">
        <v>151</v>
      </c>
      <c r="B14" s="214">
        <f>B$15+B$18</f>
        <v>101.43561780232</v>
      </c>
      <c r="C14" s="214">
        <f>C$15+C$18</f>
        <v>2967.4888552520497</v>
      </c>
      <c r="D14" s="147">
        <f>D$15+D$18</f>
        <v>1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s="247" customFormat="1" ht="15">
      <c r="A15" s="15" t="s">
        <v>65</v>
      </c>
      <c r="B15" s="62">
        <f>SUM(B$16:B$17)</f>
        <v>90.440818945649994</v>
      </c>
      <c r="C15" s="62">
        <f>SUM(C$16:C$17)</f>
        <v>2645.8371141791099</v>
      </c>
      <c r="D15" s="125">
        <f>SUM(D$16:D$17)</f>
        <v>0.89160799999999996</v>
      </c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</row>
    <row r="16" spans="1:19" s="126" customFormat="1" outlineLevel="1">
      <c r="A16" s="72" t="s">
        <v>46</v>
      </c>
      <c r="B16" s="225">
        <v>23.049387987980001</v>
      </c>
      <c r="C16" s="225">
        <v>674.30754064828</v>
      </c>
      <c r="D16" s="220">
        <v>0.22723199999999999</v>
      </c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</row>
    <row r="17" spans="1:17" s="126" customFormat="1" outlineLevel="1">
      <c r="A17" s="72" t="s">
        <v>105</v>
      </c>
      <c r="B17" s="225">
        <v>67.391430957669996</v>
      </c>
      <c r="C17" s="225">
        <v>1971.52957353083</v>
      </c>
      <c r="D17" s="220">
        <v>0.66437599999999997</v>
      </c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</row>
    <row r="18" spans="1:17" s="247" customFormat="1" ht="15">
      <c r="A18" s="15" t="s">
        <v>12</v>
      </c>
      <c r="B18" s="62">
        <f>SUM(B$19:B$20)</f>
        <v>10.99479885667</v>
      </c>
      <c r="C18" s="62">
        <f>SUM(C$19:C$20)</f>
        <v>321.65174107294001</v>
      </c>
      <c r="D18" s="125">
        <f>SUM(D$19:D$20)</f>
        <v>0.108392</v>
      </c>
      <c r="E18" s="236"/>
      <c r="F18" s="236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</row>
    <row r="19" spans="1:17" s="126" customFormat="1" outlineLevel="1">
      <c r="A19" s="72" t="s">
        <v>46</v>
      </c>
      <c r="B19" s="225">
        <v>8.2853127312900003</v>
      </c>
      <c r="C19" s="225">
        <v>242.38599542328001</v>
      </c>
      <c r="D19" s="220">
        <v>8.1681000000000004E-2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</row>
    <row r="20" spans="1:17" s="126" customFormat="1" outlineLevel="1">
      <c r="A20" s="72" t="s">
        <v>105</v>
      </c>
      <c r="B20" s="225">
        <v>2.7094861253800002</v>
      </c>
      <c r="C20" s="225">
        <v>79.265745649660005</v>
      </c>
      <c r="D20" s="220">
        <v>2.6710999999999999E-2</v>
      </c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</row>
    <row r="21" spans="1:17">
      <c r="B21" s="116"/>
      <c r="C21" s="116"/>
      <c r="D21" s="111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</row>
    <row r="22" spans="1:17">
      <c r="B22" s="116"/>
      <c r="C22" s="116"/>
      <c r="D22" s="111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</row>
    <row r="23" spans="1:17">
      <c r="B23" s="116"/>
      <c r="C23" s="116"/>
      <c r="D23" s="111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</row>
    <row r="24" spans="1:17">
      <c r="B24" s="116"/>
      <c r="C24" s="116"/>
      <c r="D24" s="111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</row>
    <row r="25" spans="1:17">
      <c r="B25" s="116"/>
      <c r="C25" s="116"/>
      <c r="D25" s="111"/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</row>
    <row r="26" spans="1:17">
      <c r="B26" s="116"/>
      <c r="C26" s="116"/>
      <c r="D26" s="111"/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</row>
    <row r="27" spans="1:17">
      <c r="B27" s="116"/>
      <c r="C27" s="116"/>
      <c r="D27" s="111"/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</row>
    <row r="28" spans="1:17">
      <c r="B28" s="116"/>
      <c r="C28" s="116"/>
      <c r="D28" s="111"/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</row>
    <row r="29" spans="1:17">
      <c r="B29" s="116"/>
      <c r="C29" s="116"/>
      <c r="D29" s="111"/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</row>
    <row r="30" spans="1:17">
      <c r="B30" s="116"/>
      <c r="C30" s="116"/>
      <c r="D30" s="111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</row>
    <row r="31" spans="1:17">
      <c r="B31" s="116"/>
      <c r="C31" s="116"/>
      <c r="D31" s="111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</row>
    <row r="32" spans="1:17">
      <c r="B32" s="116"/>
      <c r="C32" s="116"/>
      <c r="D32" s="111"/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</row>
    <row r="33" spans="2:17">
      <c r="B33" s="116"/>
      <c r="C33" s="116"/>
      <c r="D33" s="111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</row>
    <row r="34" spans="2:17">
      <c r="B34" s="116"/>
      <c r="C34" s="116"/>
      <c r="D34" s="111"/>
      <c r="E34" s="250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</row>
    <row r="35" spans="2:17">
      <c r="B35" s="116"/>
      <c r="C35" s="116"/>
      <c r="D35" s="111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</row>
    <row r="36" spans="2:17">
      <c r="B36" s="116"/>
      <c r="C36" s="116"/>
      <c r="D36" s="111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</row>
    <row r="37" spans="2:17">
      <c r="B37" s="116"/>
      <c r="C37" s="116"/>
      <c r="D37" s="111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50"/>
      <c r="Q37" s="250"/>
    </row>
    <row r="38" spans="2:17">
      <c r="B38" s="116"/>
      <c r="C38" s="116"/>
      <c r="D38" s="111"/>
      <c r="E38" s="250"/>
      <c r="F38" s="250"/>
      <c r="G38" s="250"/>
      <c r="H38" s="250"/>
      <c r="I38" s="250"/>
      <c r="J38" s="250"/>
      <c r="K38" s="250"/>
      <c r="L38" s="250"/>
      <c r="M38" s="250"/>
      <c r="N38" s="250"/>
      <c r="O38" s="250"/>
      <c r="P38" s="250"/>
      <c r="Q38" s="250"/>
    </row>
    <row r="39" spans="2:17">
      <c r="B39" s="116"/>
      <c r="C39" s="116"/>
      <c r="D39" s="250"/>
      <c r="E39" s="250"/>
      <c r="F39" s="250"/>
      <c r="G39" s="250"/>
      <c r="H39" s="250"/>
      <c r="I39" s="250"/>
      <c r="J39" s="250"/>
      <c r="K39" s="250"/>
      <c r="L39" s="250"/>
      <c r="M39" s="250"/>
      <c r="N39" s="250"/>
      <c r="O39" s="250"/>
      <c r="P39" s="250"/>
      <c r="Q39" s="250"/>
    </row>
    <row r="40" spans="2:17">
      <c r="B40" s="250"/>
      <c r="C40" s="250"/>
      <c r="D40" s="250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</row>
    <row r="41" spans="2:17">
      <c r="B41" s="250"/>
      <c r="C41" s="250"/>
      <c r="D41" s="250"/>
      <c r="E41" s="250"/>
      <c r="F41" s="250"/>
      <c r="G41" s="250"/>
      <c r="H41" s="250"/>
      <c r="I41" s="250"/>
      <c r="J41" s="250"/>
      <c r="K41" s="250"/>
      <c r="L41" s="250"/>
      <c r="M41" s="250"/>
      <c r="N41" s="250"/>
      <c r="O41" s="250"/>
      <c r="P41" s="250"/>
      <c r="Q41" s="250"/>
    </row>
    <row r="42" spans="2:17">
      <c r="B42" s="250"/>
      <c r="C42" s="250"/>
      <c r="D42" s="250"/>
      <c r="E42" s="250"/>
      <c r="F42" s="250"/>
      <c r="G42" s="250"/>
      <c r="H42" s="250"/>
      <c r="I42" s="250"/>
      <c r="J42" s="250"/>
      <c r="K42" s="250"/>
      <c r="L42" s="250"/>
      <c r="M42" s="250"/>
      <c r="N42" s="250"/>
      <c r="O42" s="250"/>
      <c r="P42" s="250"/>
      <c r="Q42" s="250"/>
    </row>
    <row r="43" spans="2:17"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  <c r="O43" s="250"/>
      <c r="P43" s="250"/>
      <c r="Q43" s="250"/>
    </row>
    <row r="44" spans="2:17">
      <c r="B44" s="250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  <c r="O44" s="250"/>
      <c r="P44" s="250"/>
      <c r="Q44" s="250"/>
    </row>
    <row r="45" spans="2:17"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  <c r="O45" s="250"/>
      <c r="P45" s="250"/>
      <c r="Q45" s="250"/>
    </row>
    <row r="46" spans="2:17">
      <c r="B46" s="250"/>
      <c r="C46" s="250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</row>
    <row r="47" spans="2:17"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</row>
    <row r="48" spans="2:17">
      <c r="B48" s="250"/>
      <c r="C48" s="250"/>
      <c r="D48" s="250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</row>
    <row r="49" spans="2:17">
      <c r="B49" s="250"/>
      <c r="C49" s="250"/>
      <c r="D49" s="250"/>
      <c r="E49" s="250"/>
      <c r="F49" s="250"/>
      <c r="G49" s="250"/>
      <c r="H49" s="250"/>
      <c r="I49" s="250"/>
      <c r="J49" s="250"/>
      <c r="K49" s="250"/>
      <c r="L49" s="250"/>
      <c r="M49" s="250"/>
      <c r="N49" s="250"/>
      <c r="O49" s="250"/>
      <c r="P49" s="250"/>
      <c r="Q49" s="250"/>
    </row>
    <row r="50" spans="2:17"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  <c r="O50" s="250"/>
      <c r="P50" s="250"/>
      <c r="Q50" s="250"/>
    </row>
    <row r="51" spans="2:17">
      <c r="B51" s="250"/>
      <c r="C51" s="250"/>
      <c r="D51" s="250"/>
      <c r="E51" s="250"/>
      <c r="F51" s="250"/>
      <c r="G51" s="250"/>
      <c r="H51" s="250"/>
      <c r="I51" s="250"/>
      <c r="J51" s="250"/>
      <c r="K51" s="250"/>
      <c r="L51" s="250"/>
      <c r="M51" s="250"/>
      <c r="N51" s="250"/>
      <c r="O51" s="250"/>
      <c r="P51" s="250"/>
      <c r="Q51" s="250"/>
    </row>
    <row r="52" spans="2:17">
      <c r="B52" s="250"/>
      <c r="C52" s="250"/>
      <c r="D52" s="250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</row>
    <row r="53" spans="2:17">
      <c r="B53" s="250"/>
      <c r="C53" s="250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</row>
    <row r="54" spans="2:17">
      <c r="B54" s="250"/>
      <c r="C54" s="250"/>
      <c r="D54" s="250"/>
      <c r="E54" s="250"/>
      <c r="F54" s="250"/>
      <c r="G54" s="250"/>
      <c r="H54" s="250"/>
      <c r="I54" s="250"/>
      <c r="J54" s="250"/>
      <c r="K54" s="250"/>
      <c r="L54" s="250"/>
      <c r="M54" s="250"/>
      <c r="N54" s="250"/>
      <c r="O54" s="250"/>
      <c r="P54" s="250"/>
      <c r="Q54" s="250"/>
    </row>
    <row r="55" spans="2:17">
      <c r="B55" s="250"/>
      <c r="C55" s="250"/>
      <c r="D55" s="250"/>
      <c r="E55" s="250"/>
      <c r="F55" s="250"/>
      <c r="G55" s="250"/>
      <c r="H55" s="250"/>
      <c r="I55" s="250"/>
      <c r="J55" s="250"/>
      <c r="K55" s="250"/>
      <c r="L55" s="250"/>
      <c r="M55" s="250"/>
      <c r="N55" s="250"/>
      <c r="O55" s="250"/>
      <c r="P55" s="250"/>
      <c r="Q55" s="250"/>
    </row>
    <row r="56" spans="2:17">
      <c r="B56" s="250"/>
      <c r="C56" s="250"/>
      <c r="D56" s="250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</row>
    <row r="57" spans="2:17">
      <c r="B57" s="250"/>
      <c r="C57" s="250"/>
      <c r="D57" s="250"/>
      <c r="E57" s="250"/>
      <c r="F57" s="250"/>
      <c r="G57" s="250"/>
      <c r="H57" s="250"/>
      <c r="I57" s="250"/>
      <c r="J57" s="250"/>
      <c r="K57" s="250"/>
      <c r="L57" s="250"/>
      <c r="M57" s="250"/>
      <c r="N57" s="250"/>
      <c r="O57" s="250"/>
      <c r="P57" s="250"/>
      <c r="Q57" s="250"/>
    </row>
    <row r="58" spans="2:17">
      <c r="B58" s="250"/>
      <c r="C58" s="250"/>
      <c r="D58" s="250"/>
      <c r="E58" s="250"/>
      <c r="F58" s="250"/>
      <c r="G58" s="250"/>
      <c r="H58" s="250"/>
      <c r="I58" s="250"/>
      <c r="J58" s="250"/>
      <c r="K58" s="250"/>
      <c r="L58" s="250"/>
      <c r="M58" s="250"/>
      <c r="N58" s="250"/>
      <c r="O58" s="250"/>
      <c r="P58" s="250"/>
      <c r="Q58" s="250"/>
    </row>
    <row r="59" spans="2:17">
      <c r="B59" s="250"/>
      <c r="C59" s="250"/>
      <c r="D59" s="250"/>
      <c r="E59" s="250"/>
      <c r="F59" s="250"/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</row>
    <row r="60" spans="2:17">
      <c r="B60" s="250"/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</row>
    <row r="61" spans="2:17">
      <c r="B61" s="250"/>
      <c r="C61" s="250"/>
      <c r="D61" s="250"/>
      <c r="E61" s="250"/>
      <c r="F61" s="250"/>
      <c r="G61" s="250"/>
      <c r="H61" s="250"/>
      <c r="I61" s="250"/>
      <c r="J61" s="250"/>
      <c r="K61" s="250"/>
      <c r="L61" s="250"/>
      <c r="M61" s="250"/>
      <c r="N61" s="250"/>
      <c r="O61" s="250"/>
      <c r="P61" s="250"/>
      <c r="Q61" s="250"/>
    </row>
    <row r="62" spans="2:17">
      <c r="B62" s="250"/>
      <c r="C62" s="250"/>
      <c r="D62" s="250"/>
      <c r="E62" s="250"/>
      <c r="F62" s="250"/>
      <c r="G62" s="250"/>
      <c r="H62" s="250"/>
      <c r="I62" s="250"/>
      <c r="J62" s="250"/>
      <c r="K62" s="250"/>
      <c r="L62" s="250"/>
      <c r="M62" s="250"/>
      <c r="N62" s="250"/>
      <c r="O62" s="250"/>
      <c r="P62" s="250"/>
      <c r="Q62" s="250"/>
    </row>
    <row r="63" spans="2:17"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</row>
    <row r="64" spans="2:17">
      <c r="B64" s="250"/>
      <c r="C64" s="250"/>
      <c r="D64" s="250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</row>
    <row r="65" spans="2:17">
      <c r="B65" s="250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</row>
    <row r="66" spans="2:17">
      <c r="B66" s="250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</row>
    <row r="67" spans="2:17">
      <c r="B67" s="250"/>
      <c r="C67" s="250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</row>
    <row r="68" spans="2:17">
      <c r="B68" s="250"/>
      <c r="C68" s="250"/>
      <c r="D68" s="250"/>
      <c r="E68" s="250"/>
      <c r="F68" s="250"/>
      <c r="G68" s="250"/>
      <c r="H68" s="250"/>
      <c r="I68" s="250"/>
      <c r="J68" s="250"/>
      <c r="K68" s="250"/>
      <c r="L68" s="250"/>
      <c r="M68" s="250"/>
      <c r="N68" s="250"/>
      <c r="O68" s="250"/>
      <c r="P68" s="250"/>
      <c r="Q68" s="250"/>
    </row>
    <row r="69" spans="2:17">
      <c r="B69" s="250"/>
      <c r="C69" s="250"/>
      <c r="D69" s="250"/>
      <c r="E69" s="250"/>
      <c r="F69" s="250"/>
      <c r="G69" s="250"/>
      <c r="H69" s="250"/>
      <c r="I69" s="250"/>
      <c r="J69" s="250"/>
      <c r="K69" s="250"/>
      <c r="L69" s="250"/>
      <c r="M69" s="250"/>
      <c r="N69" s="250"/>
      <c r="O69" s="250"/>
      <c r="P69" s="250"/>
      <c r="Q69" s="250"/>
    </row>
    <row r="70" spans="2:17">
      <c r="B70" s="250"/>
      <c r="C70" s="250"/>
      <c r="D70" s="250"/>
      <c r="E70" s="250"/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</row>
    <row r="71" spans="2:17">
      <c r="B71" s="250"/>
      <c r="C71" s="250"/>
      <c r="D71" s="250"/>
      <c r="E71" s="250"/>
      <c r="F71" s="250"/>
      <c r="G71" s="250"/>
      <c r="H71" s="250"/>
      <c r="I71" s="250"/>
      <c r="J71" s="250"/>
      <c r="K71" s="250"/>
      <c r="L71" s="250"/>
      <c r="M71" s="250"/>
      <c r="N71" s="250"/>
      <c r="O71" s="250"/>
      <c r="P71" s="250"/>
      <c r="Q71" s="250"/>
    </row>
    <row r="72" spans="2:17">
      <c r="B72" s="250"/>
      <c r="C72" s="250"/>
      <c r="D72" s="250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</row>
    <row r="73" spans="2:17">
      <c r="B73" s="250"/>
      <c r="C73" s="250"/>
      <c r="D73" s="250"/>
      <c r="E73" s="250"/>
      <c r="F73" s="250"/>
      <c r="G73" s="250"/>
      <c r="H73" s="250"/>
      <c r="I73" s="250"/>
      <c r="J73" s="250"/>
      <c r="K73" s="250"/>
      <c r="L73" s="250"/>
      <c r="M73" s="250"/>
      <c r="N73" s="250"/>
      <c r="O73" s="250"/>
      <c r="P73" s="250"/>
      <c r="Q73" s="250"/>
    </row>
    <row r="74" spans="2:17"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0"/>
      <c r="P74" s="250"/>
      <c r="Q74" s="250"/>
    </row>
    <row r="75" spans="2:17"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</row>
    <row r="76" spans="2:17">
      <c r="B76" s="250"/>
      <c r="C76" s="250"/>
      <c r="D76" s="250"/>
      <c r="E76" s="250"/>
      <c r="F76" s="250"/>
      <c r="G76" s="250"/>
      <c r="H76" s="250"/>
      <c r="I76" s="250"/>
      <c r="J76" s="250"/>
      <c r="K76" s="250"/>
      <c r="L76" s="250"/>
      <c r="M76" s="250"/>
      <c r="N76" s="250"/>
      <c r="O76" s="250"/>
      <c r="P76" s="250"/>
      <c r="Q76" s="250"/>
    </row>
    <row r="77" spans="2:17">
      <c r="B77" s="250"/>
      <c r="C77" s="250"/>
      <c r="D77" s="250"/>
      <c r="E77" s="250"/>
      <c r="F77" s="250"/>
      <c r="G77" s="250"/>
      <c r="H77" s="250"/>
      <c r="I77" s="250"/>
      <c r="J77" s="250"/>
      <c r="K77" s="250"/>
      <c r="L77" s="250"/>
      <c r="M77" s="250"/>
      <c r="N77" s="250"/>
      <c r="O77" s="250"/>
      <c r="P77" s="250"/>
      <c r="Q77" s="250"/>
    </row>
    <row r="78" spans="2:17">
      <c r="B78" s="250"/>
      <c r="C78" s="250"/>
      <c r="D78" s="250"/>
      <c r="E78" s="250"/>
      <c r="F78" s="250"/>
      <c r="G78" s="250"/>
      <c r="H78" s="250"/>
      <c r="I78" s="250"/>
      <c r="J78" s="250"/>
      <c r="K78" s="250"/>
      <c r="L78" s="250"/>
      <c r="M78" s="250"/>
      <c r="N78" s="250"/>
      <c r="O78" s="250"/>
      <c r="P78" s="250"/>
      <c r="Q78" s="250"/>
    </row>
    <row r="79" spans="2:17">
      <c r="B79" s="250"/>
      <c r="C79" s="250"/>
      <c r="D79" s="250"/>
      <c r="E79" s="250"/>
      <c r="F79" s="250"/>
      <c r="G79" s="250"/>
      <c r="H79" s="250"/>
      <c r="I79" s="250"/>
      <c r="J79" s="250"/>
      <c r="K79" s="250"/>
      <c r="L79" s="250"/>
      <c r="M79" s="250"/>
      <c r="N79" s="250"/>
      <c r="O79" s="250"/>
      <c r="P79" s="250"/>
      <c r="Q79" s="250"/>
    </row>
    <row r="80" spans="2:17">
      <c r="B80" s="250"/>
      <c r="C80" s="250"/>
      <c r="D80" s="250"/>
      <c r="E80" s="250"/>
      <c r="F80" s="250"/>
      <c r="G80" s="250"/>
      <c r="H80" s="250"/>
      <c r="I80" s="250"/>
      <c r="J80" s="250"/>
      <c r="K80" s="250"/>
      <c r="L80" s="250"/>
      <c r="M80" s="250"/>
      <c r="N80" s="250"/>
      <c r="O80" s="250"/>
      <c r="P80" s="250"/>
      <c r="Q80" s="250"/>
    </row>
    <row r="81" spans="2:17">
      <c r="B81" s="250"/>
      <c r="C81" s="250"/>
      <c r="D81" s="250"/>
      <c r="E81" s="250"/>
      <c r="F81" s="250"/>
      <c r="G81" s="250"/>
      <c r="H81" s="250"/>
      <c r="I81" s="250"/>
      <c r="J81" s="250"/>
      <c r="K81" s="250"/>
      <c r="L81" s="250"/>
      <c r="M81" s="250"/>
      <c r="N81" s="250"/>
      <c r="O81" s="250"/>
      <c r="P81" s="250"/>
      <c r="Q81" s="250"/>
    </row>
    <row r="82" spans="2:17">
      <c r="B82" s="250"/>
      <c r="C82" s="250"/>
      <c r="D82" s="250"/>
      <c r="E82" s="250"/>
      <c r="F82" s="250"/>
      <c r="G82" s="250"/>
      <c r="H82" s="250"/>
      <c r="I82" s="250"/>
      <c r="J82" s="250"/>
      <c r="K82" s="250"/>
      <c r="L82" s="250"/>
      <c r="M82" s="250"/>
      <c r="N82" s="250"/>
      <c r="O82" s="250"/>
      <c r="P82" s="250"/>
      <c r="Q82" s="250"/>
    </row>
    <row r="83" spans="2:17">
      <c r="B83" s="250"/>
      <c r="C83" s="250"/>
      <c r="D83" s="250"/>
      <c r="E83" s="250"/>
      <c r="F83" s="250"/>
      <c r="G83" s="250"/>
      <c r="H83" s="250"/>
      <c r="I83" s="250"/>
      <c r="J83" s="250"/>
      <c r="K83" s="250"/>
      <c r="L83" s="250"/>
      <c r="M83" s="250"/>
      <c r="N83" s="250"/>
      <c r="O83" s="250"/>
      <c r="P83" s="250"/>
      <c r="Q83" s="250"/>
    </row>
    <row r="84" spans="2:17">
      <c r="B84" s="250"/>
      <c r="C84" s="250"/>
      <c r="D84" s="250"/>
      <c r="E84" s="250"/>
      <c r="F84" s="250"/>
      <c r="G84" s="250"/>
      <c r="H84" s="250"/>
      <c r="I84" s="250"/>
      <c r="J84" s="250"/>
      <c r="K84" s="250"/>
      <c r="L84" s="250"/>
      <c r="M84" s="250"/>
      <c r="N84" s="250"/>
      <c r="O84" s="250"/>
      <c r="P84" s="250"/>
      <c r="Q84" s="250"/>
    </row>
    <row r="85" spans="2:17">
      <c r="B85" s="250"/>
      <c r="C85" s="250"/>
      <c r="D85" s="250"/>
      <c r="E85" s="250"/>
      <c r="F85" s="250"/>
      <c r="G85" s="250"/>
      <c r="H85" s="250"/>
      <c r="I85" s="250"/>
      <c r="J85" s="250"/>
      <c r="K85" s="250"/>
      <c r="L85" s="250"/>
      <c r="M85" s="250"/>
      <c r="N85" s="250"/>
      <c r="O85" s="250"/>
      <c r="P85" s="250"/>
      <c r="Q85" s="250"/>
    </row>
    <row r="86" spans="2:17">
      <c r="B86" s="250"/>
      <c r="C86" s="250"/>
      <c r="D86" s="250"/>
      <c r="E86" s="250"/>
      <c r="F86" s="250"/>
      <c r="G86" s="250"/>
      <c r="H86" s="250"/>
      <c r="I86" s="250"/>
      <c r="J86" s="250"/>
      <c r="K86" s="250"/>
      <c r="L86" s="250"/>
      <c r="M86" s="250"/>
      <c r="N86" s="250"/>
      <c r="O86" s="250"/>
      <c r="P86" s="250"/>
      <c r="Q86" s="250"/>
    </row>
    <row r="87" spans="2:17">
      <c r="B87" s="250"/>
      <c r="C87" s="250"/>
      <c r="D87" s="250"/>
      <c r="E87" s="250"/>
      <c r="F87" s="250"/>
      <c r="G87" s="250"/>
      <c r="H87" s="250"/>
      <c r="I87" s="250"/>
      <c r="J87" s="250"/>
      <c r="K87" s="250"/>
      <c r="L87" s="250"/>
      <c r="M87" s="250"/>
      <c r="N87" s="250"/>
      <c r="O87" s="250"/>
      <c r="P87" s="250"/>
      <c r="Q87" s="250"/>
    </row>
    <row r="88" spans="2:17">
      <c r="B88" s="250"/>
      <c r="C88" s="250"/>
      <c r="D88" s="250"/>
      <c r="E88" s="250"/>
      <c r="F88" s="250"/>
      <c r="G88" s="250"/>
      <c r="H88" s="250"/>
      <c r="I88" s="250"/>
      <c r="J88" s="250"/>
      <c r="K88" s="250"/>
      <c r="L88" s="250"/>
      <c r="M88" s="250"/>
      <c r="N88" s="250"/>
      <c r="O88" s="250"/>
      <c r="P88" s="250"/>
      <c r="Q88" s="250"/>
    </row>
    <row r="89" spans="2:17">
      <c r="B89" s="250"/>
      <c r="C89" s="250"/>
      <c r="D89" s="250"/>
      <c r="E89" s="250"/>
      <c r="F89" s="250"/>
      <c r="G89" s="250"/>
      <c r="H89" s="250"/>
      <c r="I89" s="250"/>
      <c r="J89" s="250"/>
      <c r="K89" s="250"/>
      <c r="L89" s="250"/>
      <c r="M89" s="250"/>
      <c r="N89" s="250"/>
      <c r="O89" s="250"/>
      <c r="P89" s="250"/>
      <c r="Q89" s="250"/>
    </row>
    <row r="90" spans="2:17">
      <c r="B90" s="250"/>
      <c r="C90" s="250"/>
      <c r="D90" s="250"/>
      <c r="E90" s="250"/>
      <c r="F90" s="250"/>
      <c r="G90" s="250"/>
      <c r="H90" s="250"/>
      <c r="I90" s="250"/>
      <c r="J90" s="250"/>
      <c r="K90" s="250"/>
      <c r="L90" s="250"/>
      <c r="M90" s="250"/>
      <c r="N90" s="250"/>
      <c r="O90" s="250"/>
      <c r="P90" s="250"/>
      <c r="Q90" s="250"/>
    </row>
    <row r="91" spans="2:17">
      <c r="B91" s="250"/>
      <c r="C91" s="250"/>
      <c r="D91" s="250"/>
      <c r="E91" s="250"/>
      <c r="F91" s="250"/>
      <c r="G91" s="250"/>
      <c r="H91" s="250"/>
      <c r="I91" s="250"/>
      <c r="J91" s="250"/>
      <c r="K91" s="250"/>
      <c r="L91" s="250"/>
      <c r="M91" s="250"/>
      <c r="N91" s="250"/>
      <c r="O91" s="250"/>
      <c r="P91" s="250"/>
      <c r="Q91" s="250"/>
    </row>
    <row r="92" spans="2:17">
      <c r="B92" s="250"/>
      <c r="C92" s="250"/>
      <c r="D92" s="250"/>
      <c r="E92" s="250"/>
      <c r="F92" s="250"/>
      <c r="G92" s="250"/>
      <c r="H92" s="250"/>
      <c r="I92" s="250"/>
      <c r="J92" s="250"/>
      <c r="K92" s="250"/>
      <c r="L92" s="250"/>
      <c r="M92" s="250"/>
      <c r="N92" s="250"/>
      <c r="O92" s="250"/>
      <c r="P92" s="250"/>
      <c r="Q92" s="250"/>
    </row>
    <row r="93" spans="2:17">
      <c r="B93" s="250"/>
      <c r="C93" s="250"/>
      <c r="D93" s="250"/>
      <c r="E93" s="250"/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</row>
    <row r="94" spans="2:17">
      <c r="B94" s="250"/>
      <c r="C94" s="250"/>
      <c r="D94" s="250"/>
      <c r="E94" s="250"/>
      <c r="F94" s="250"/>
      <c r="G94" s="250"/>
      <c r="H94" s="250"/>
      <c r="I94" s="250"/>
      <c r="J94" s="250"/>
      <c r="K94" s="250"/>
      <c r="L94" s="250"/>
      <c r="M94" s="250"/>
      <c r="N94" s="250"/>
      <c r="O94" s="250"/>
      <c r="P94" s="250"/>
      <c r="Q94" s="250"/>
    </row>
    <row r="95" spans="2:17">
      <c r="B95" s="250"/>
      <c r="C95" s="250"/>
      <c r="D95" s="250"/>
      <c r="E95" s="250"/>
      <c r="F95" s="250"/>
      <c r="G95" s="250"/>
      <c r="H95" s="250"/>
      <c r="I95" s="250"/>
      <c r="J95" s="250"/>
      <c r="K95" s="250"/>
      <c r="L95" s="250"/>
      <c r="M95" s="250"/>
      <c r="N95" s="250"/>
      <c r="O95" s="250"/>
      <c r="P95" s="250"/>
      <c r="Q95" s="250"/>
    </row>
    <row r="96" spans="2:17">
      <c r="B96" s="250"/>
      <c r="C96" s="250"/>
      <c r="D96" s="250"/>
      <c r="E96" s="250"/>
      <c r="F96" s="250"/>
      <c r="G96" s="250"/>
      <c r="H96" s="250"/>
      <c r="I96" s="250"/>
      <c r="J96" s="250"/>
      <c r="K96" s="250"/>
      <c r="L96" s="250"/>
      <c r="M96" s="250"/>
      <c r="N96" s="250"/>
      <c r="O96" s="250"/>
      <c r="P96" s="250"/>
      <c r="Q96" s="250"/>
    </row>
    <row r="97" spans="2:17">
      <c r="B97" s="250"/>
      <c r="C97" s="250"/>
      <c r="D97" s="250"/>
      <c r="E97" s="250"/>
      <c r="F97" s="250"/>
      <c r="G97" s="250"/>
      <c r="H97" s="250"/>
      <c r="I97" s="250"/>
      <c r="J97" s="250"/>
      <c r="K97" s="250"/>
      <c r="L97" s="250"/>
      <c r="M97" s="250"/>
      <c r="N97" s="250"/>
      <c r="O97" s="250"/>
      <c r="P97" s="250"/>
      <c r="Q97" s="250"/>
    </row>
    <row r="98" spans="2:17"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</row>
    <row r="99" spans="2:17">
      <c r="B99" s="250"/>
      <c r="C99" s="250"/>
      <c r="D99" s="250"/>
      <c r="E99" s="250"/>
      <c r="F99" s="250"/>
      <c r="G99" s="250"/>
      <c r="H99" s="250"/>
      <c r="I99" s="250"/>
      <c r="J99" s="250"/>
      <c r="K99" s="250"/>
      <c r="L99" s="250"/>
      <c r="M99" s="250"/>
      <c r="N99" s="250"/>
      <c r="O99" s="250"/>
      <c r="P99" s="250"/>
      <c r="Q99" s="250"/>
    </row>
    <row r="100" spans="2:17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  <c r="L100" s="250"/>
      <c r="M100" s="250"/>
      <c r="N100" s="250"/>
      <c r="O100" s="250"/>
      <c r="P100" s="250"/>
      <c r="Q100" s="250"/>
    </row>
    <row r="101" spans="2:17">
      <c r="B101" s="250"/>
      <c r="C101" s="250"/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</row>
    <row r="102" spans="2:17">
      <c r="B102" s="250"/>
      <c r="C102" s="250"/>
      <c r="D102" s="250"/>
      <c r="E102" s="250"/>
      <c r="F102" s="250"/>
      <c r="G102" s="250"/>
      <c r="H102" s="250"/>
      <c r="I102" s="250"/>
      <c r="J102" s="250"/>
      <c r="K102" s="250"/>
      <c r="L102" s="250"/>
      <c r="M102" s="250"/>
      <c r="N102" s="250"/>
      <c r="O102" s="250"/>
      <c r="P102" s="250"/>
      <c r="Q102" s="250"/>
    </row>
    <row r="103" spans="2:17">
      <c r="B103" s="250"/>
      <c r="C103" s="250"/>
      <c r="D103" s="250"/>
      <c r="E103" s="250"/>
      <c r="F103" s="250"/>
      <c r="G103" s="250"/>
      <c r="H103" s="250"/>
      <c r="I103" s="250"/>
      <c r="J103" s="250"/>
      <c r="K103" s="250"/>
      <c r="L103" s="250"/>
      <c r="M103" s="250"/>
      <c r="N103" s="250"/>
      <c r="O103" s="250"/>
      <c r="P103" s="250"/>
      <c r="Q103" s="250"/>
    </row>
    <row r="104" spans="2:17">
      <c r="B104" s="250"/>
      <c r="C104" s="250"/>
      <c r="D104" s="250"/>
      <c r="E104" s="250"/>
      <c r="F104" s="250"/>
      <c r="G104" s="250"/>
      <c r="H104" s="250"/>
      <c r="I104" s="250"/>
      <c r="J104" s="250"/>
      <c r="K104" s="250"/>
      <c r="L104" s="250"/>
      <c r="M104" s="250"/>
      <c r="N104" s="250"/>
      <c r="O104" s="250"/>
      <c r="P104" s="250"/>
      <c r="Q104" s="250"/>
    </row>
    <row r="105" spans="2:17">
      <c r="B105" s="250"/>
      <c r="C105" s="250"/>
      <c r="D105" s="250"/>
      <c r="E105" s="250"/>
      <c r="F105" s="250"/>
      <c r="G105" s="250"/>
      <c r="H105" s="250"/>
      <c r="I105" s="250"/>
      <c r="J105" s="250"/>
      <c r="K105" s="250"/>
      <c r="L105" s="250"/>
      <c r="M105" s="250"/>
      <c r="N105" s="250"/>
      <c r="O105" s="250"/>
      <c r="P105" s="250"/>
      <c r="Q105" s="250"/>
    </row>
    <row r="106" spans="2:17">
      <c r="B106" s="250"/>
      <c r="C106" s="250"/>
      <c r="D106" s="250"/>
      <c r="E106" s="250"/>
      <c r="F106" s="250"/>
      <c r="G106" s="250"/>
      <c r="H106" s="250"/>
      <c r="I106" s="250"/>
      <c r="J106" s="250"/>
      <c r="K106" s="250"/>
      <c r="L106" s="250"/>
      <c r="M106" s="250"/>
      <c r="N106" s="250"/>
      <c r="O106" s="250"/>
      <c r="P106" s="250"/>
      <c r="Q106" s="250"/>
    </row>
    <row r="107" spans="2:17">
      <c r="B107" s="250"/>
      <c r="C107" s="250"/>
      <c r="D107" s="250"/>
      <c r="E107" s="250"/>
      <c r="F107" s="250"/>
      <c r="G107" s="250"/>
      <c r="H107" s="250"/>
      <c r="I107" s="250"/>
      <c r="J107" s="250"/>
      <c r="K107" s="250"/>
      <c r="L107" s="250"/>
      <c r="M107" s="250"/>
      <c r="N107" s="250"/>
      <c r="O107" s="250"/>
      <c r="P107" s="250"/>
      <c r="Q107" s="250"/>
    </row>
    <row r="108" spans="2:17">
      <c r="B108" s="250"/>
      <c r="C108" s="250"/>
      <c r="D108" s="250"/>
      <c r="E108" s="250"/>
      <c r="F108" s="250"/>
      <c r="G108" s="250"/>
      <c r="H108" s="250"/>
      <c r="I108" s="250"/>
      <c r="J108" s="250"/>
      <c r="K108" s="250"/>
      <c r="L108" s="250"/>
      <c r="M108" s="250"/>
      <c r="N108" s="250"/>
      <c r="O108" s="250"/>
      <c r="P108" s="250"/>
      <c r="Q108" s="250"/>
    </row>
    <row r="109" spans="2:17">
      <c r="B109" s="250"/>
      <c r="C109" s="250"/>
      <c r="D109" s="250"/>
      <c r="E109" s="250"/>
      <c r="F109" s="250"/>
      <c r="G109" s="250"/>
      <c r="H109" s="250"/>
      <c r="I109" s="250"/>
      <c r="J109" s="250"/>
      <c r="K109" s="250"/>
      <c r="L109" s="250"/>
      <c r="M109" s="250"/>
      <c r="N109" s="250"/>
      <c r="O109" s="250"/>
      <c r="P109" s="250"/>
      <c r="Q109" s="250"/>
    </row>
    <row r="110" spans="2:17">
      <c r="B110" s="250"/>
      <c r="C110" s="250"/>
      <c r="D110" s="250"/>
      <c r="E110" s="250"/>
      <c r="F110" s="250"/>
      <c r="G110" s="250"/>
      <c r="H110" s="250"/>
      <c r="I110" s="250"/>
      <c r="J110" s="250"/>
      <c r="K110" s="250"/>
      <c r="L110" s="250"/>
      <c r="M110" s="250"/>
      <c r="N110" s="250"/>
      <c r="O110" s="250"/>
      <c r="P110" s="250"/>
      <c r="Q110" s="250"/>
    </row>
    <row r="111" spans="2:17">
      <c r="B111" s="250"/>
      <c r="C111" s="250"/>
      <c r="D111" s="250"/>
      <c r="E111" s="250"/>
      <c r="F111" s="250"/>
      <c r="G111" s="250"/>
      <c r="H111" s="250"/>
      <c r="I111" s="250"/>
      <c r="J111" s="250"/>
      <c r="K111" s="250"/>
      <c r="L111" s="250"/>
      <c r="M111" s="250"/>
      <c r="N111" s="250"/>
      <c r="O111" s="250"/>
      <c r="P111" s="250"/>
      <c r="Q111" s="250"/>
    </row>
    <row r="112" spans="2:17">
      <c r="B112" s="250"/>
      <c r="C112" s="250"/>
      <c r="D112" s="250"/>
      <c r="E112" s="250"/>
      <c r="F112" s="250"/>
      <c r="G112" s="250"/>
      <c r="H112" s="250"/>
      <c r="I112" s="250"/>
      <c r="J112" s="250"/>
      <c r="K112" s="250"/>
      <c r="L112" s="250"/>
      <c r="M112" s="250"/>
      <c r="N112" s="250"/>
      <c r="O112" s="250"/>
      <c r="P112" s="250"/>
      <c r="Q112" s="250"/>
    </row>
    <row r="113" spans="2:17">
      <c r="B113" s="250"/>
      <c r="C113" s="250"/>
      <c r="D113" s="250"/>
      <c r="E113" s="250"/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</row>
    <row r="114" spans="2:17">
      <c r="B114" s="250"/>
      <c r="C114" s="250"/>
      <c r="D114" s="250"/>
      <c r="E114" s="250"/>
      <c r="F114" s="250"/>
      <c r="G114" s="250"/>
      <c r="H114" s="250"/>
      <c r="I114" s="250"/>
      <c r="J114" s="250"/>
      <c r="K114" s="250"/>
      <c r="L114" s="250"/>
      <c r="M114" s="250"/>
      <c r="N114" s="250"/>
      <c r="O114" s="250"/>
      <c r="P114" s="250"/>
      <c r="Q114" s="250"/>
    </row>
    <row r="115" spans="2:17">
      <c r="B115" s="250"/>
      <c r="C115" s="250"/>
      <c r="D115" s="250"/>
      <c r="E115" s="250"/>
      <c r="F115" s="250"/>
      <c r="G115" s="250"/>
      <c r="H115" s="250"/>
      <c r="I115" s="250"/>
      <c r="J115" s="250"/>
      <c r="K115" s="250"/>
      <c r="L115" s="250"/>
      <c r="M115" s="250"/>
      <c r="N115" s="250"/>
      <c r="O115" s="250"/>
      <c r="P115" s="250"/>
      <c r="Q115" s="250"/>
    </row>
    <row r="116" spans="2:17">
      <c r="B116" s="250"/>
      <c r="C116" s="250"/>
      <c r="D116" s="250"/>
      <c r="E116" s="250"/>
      <c r="F116" s="250"/>
      <c r="G116" s="250"/>
      <c r="H116" s="250"/>
      <c r="I116" s="250"/>
      <c r="J116" s="250"/>
      <c r="K116" s="250"/>
      <c r="L116" s="250"/>
      <c r="M116" s="250"/>
      <c r="N116" s="250"/>
      <c r="O116" s="250"/>
      <c r="P116" s="250"/>
      <c r="Q116" s="250"/>
    </row>
    <row r="117" spans="2:17">
      <c r="B117" s="250"/>
      <c r="C117" s="250"/>
      <c r="D117" s="250"/>
      <c r="E117" s="250"/>
      <c r="F117" s="250"/>
      <c r="G117" s="250"/>
      <c r="H117" s="250"/>
      <c r="I117" s="250"/>
      <c r="J117" s="250"/>
      <c r="K117" s="250"/>
      <c r="L117" s="250"/>
      <c r="M117" s="250"/>
      <c r="N117" s="250"/>
      <c r="O117" s="250"/>
      <c r="P117" s="250"/>
      <c r="Q117" s="250"/>
    </row>
    <row r="118" spans="2:17">
      <c r="B118" s="250"/>
      <c r="C118" s="250"/>
      <c r="D118" s="250"/>
      <c r="E118" s="250"/>
      <c r="F118" s="250"/>
      <c r="G118" s="250"/>
      <c r="H118" s="250"/>
      <c r="I118" s="250"/>
      <c r="J118" s="250"/>
      <c r="K118" s="250"/>
      <c r="L118" s="250"/>
      <c r="M118" s="250"/>
      <c r="N118" s="250"/>
      <c r="O118" s="250"/>
      <c r="P118" s="250"/>
      <c r="Q118" s="250"/>
    </row>
    <row r="119" spans="2:17">
      <c r="B119" s="250"/>
      <c r="C119" s="250"/>
      <c r="D119" s="250"/>
      <c r="E119" s="250"/>
      <c r="F119" s="250"/>
      <c r="G119" s="250"/>
      <c r="H119" s="250"/>
      <c r="I119" s="250"/>
      <c r="J119" s="250"/>
      <c r="K119" s="250"/>
      <c r="L119" s="250"/>
      <c r="M119" s="250"/>
      <c r="N119" s="250"/>
      <c r="O119" s="250"/>
      <c r="P119" s="250"/>
      <c r="Q119" s="250"/>
    </row>
    <row r="120" spans="2:17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  <c r="L120" s="250"/>
      <c r="M120" s="250"/>
      <c r="N120" s="250"/>
      <c r="O120" s="250"/>
      <c r="P120" s="250"/>
      <c r="Q120" s="250"/>
    </row>
    <row r="121" spans="2:17">
      <c r="B121" s="250"/>
      <c r="C121" s="250"/>
      <c r="D121" s="250"/>
      <c r="E121" s="250"/>
      <c r="F121" s="250"/>
      <c r="G121" s="250"/>
      <c r="H121" s="250"/>
      <c r="I121" s="250"/>
      <c r="J121" s="250"/>
      <c r="K121" s="250"/>
      <c r="L121" s="250"/>
      <c r="M121" s="250"/>
      <c r="N121" s="250"/>
      <c r="O121" s="250"/>
      <c r="P121" s="250"/>
      <c r="Q121" s="250"/>
    </row>
    <row r="122" spans="2:17">
      <c r="B122" s="250"/>
      <c r="C122" s="250"/>
      <c r="D122" s="250"/>
      <c r="E122" s="250"/>
      <c r="F122" s="250"/>
      <c r="G122" s="250"/>
      <c r="H122" s="250"/>
      <c r="I122" s="250"/>
      <c r="J122" s="250"/>
      <c r="K122" s="250"/>
      <c r="L122" s="250"/>
      <c r="M122" s="250"/>
      <c r="N122" s="250"/>
      <c r="O122" s="250"/>
      <c r="P122" s="250"/>
      <c r="Q122" s="250"/>
    </row>
    <row r="123" spans="2:17">
      <c r="B123" s="250"/>
      <c r="C123" s="250"/>
      <c r="D123" s="250"/>
      <c r="E123" s="250"/>
      <c r="F123" s="250"/>
      <c r="G123" s="250"/>
      <c r="H123" s="250"/>
      <c r="I123" s="250"/>
      <c r="J123" s="250"/>
      <c r="K123" s="250"/>
      <c r="L123" s="250"/>
      <c r="M123" s="250"/>
      <c r="N123" s="250"/>
      <c r="O123" s="250"/>
      <c r="P123" s="250"/>
      <c r="Q123" s="250"/>
    </row>
    <row r="124" spans="2:17">
      <c r="B124" s="250"/>
      <c r="C124" s="250"/>
      <c r="D124" s="250"/>
      <c r="E124" s="250"/>
      <c r="F124" s="250"/>
      <c r="G124" s="250"/>
      <c r="H124" s="250"/>
      <c r="I124" s="250"/>
      <c r="J124" s="250"/>
      <c r="K124" s="250"/>
      <c r="L124" s="250"/>
      <c r="M124" s="250"/>
      <c r="N124" s="250"/>
      <c r="O124" s="250"/>
      <c r="P124" s="250"/>
      <c r="Q124" s="250"/>
    </row>
    <row r="125" spans="2:17">
      <c r="B125" s="250"/>
      <c r="C125" s="250"/>
      <c r="D125" s="250"/>
      <c r="E125" s="250"/>
      <c r="F125" s="250"/>
      <c r="G125" s="250"/>
      <c r="H125" s="250"/>
      <c r="I125" s="250"/>
      <c r="J125" s="250"/>
      <c r="K125" s="250"/>
      <c r="L125" s="250"/>
      <c r="M125" s="250"/>
      <c r="N125" s="250"/>
      <c r="O125" s="250"/>
      <c r="P125" s="250"/>
      <c r="Q125" s="250"/>
    </row>
    <row r="126" spans="2:17">
      <c r="B126" s="250"/>
      <c r="C126" s="250"/>
      <c r="D126" s="250"/>
      <c r="E126" s="250"/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</row>
    <row r="127" spans="2:17">
      <c r="B127" s="250"/>
      <c r="C127" s="250"/>
      <c r="D127" s="250"/>
      <c r="E127" s="250"/>
      <c r="F127" s="250"/>
      <c r="G127" s="250"/>
      <c r="H127" s="250"/>
      <c r="I127" s="250"/>
      <c r="J127" s="250"/>
      <c r="K127" s="250"/>
      <c r="L127" s="250"/>
      <c r="M127" s="250"/>
      <c r="N127" s="250"/>
      <c r="O127" s="250"/>
      <c r="P127" s="250"/>
      <c r="Q127" s="250"/>
    </row>
    <row r="128" spans="2:17">
      <c r="B128" s="250"/>
      <c r="C128" s="250"/>
      <c r="D128" s="250"/>
      <c r="E128" s="250"/>
      <c r="F128" s="250"/>
      <c r="G128" s="250"/>
      <c r="H128" s="250"/>
      <c r="I128" s="250"/>
      <c r="J128" s="250"/>
      <c r="K128" s="250"/>
      <c r="L128" s="250"/>
      <c r="M128" s="250"/>
      <c r="N128" s="250"/>
      <c r="O128" s="250"/>
      <c r="P128" s="250"/>
      <c r="Q128" s="250"/>
    </row>
    <row r="129" spans="2:17">
      <c r="B129" s="250"/>
      <c r="C129" s="250"/>
      <c r="D129" s="250"/>
      <c r="E129" s="250"/>
      <c r="F129" s="250"/>
      <c r="G129" s="250"/>
      <c r="H129" s="250"/>
      <c r="I129" s="250"/>
      <c r="J129" s="250"/>
      <c r="K129" s="250"/>
      <c r="L129" s="250"/>
      <c r="M129" s="250"/>
      <c r="N129" s="250"/>
      <c r="O129" s="250"/>
      <c r="P129" s="250"/>
      <c r="Q129" s="250"/>
    </row>
    <row r="130" spans="2:17">
      <c r="B130" s="250"/>
      <c r="C130" s="250"/>
      <c r="D130" s="250"/>
      <c r="E130" s="250"/>
      <c r="F130" s="250"/>
      <c r="G130" s="250"/>
      <c r="H130" s="250"/>
      <c r="I130" s="250"/>
      <c r="J130" s="250"/>
      <c r="K130" s="250"/>
      <c r="L130" s="250"/>
      <c r="M130" s="250"/>
      <c r="N130" s="250"/>
      <c r="O130" s="250"/>
      <c r="P130" s="250"/>
      <c r="Q130" s="250"/>
    </row>
    <row r="131" spans="2:17">
      <c r="B131" s="250"/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0"/>
      <c r="O131" s="250"/>
      <c r="P131" s="250"/>
      <c r="Q131" s="250"/>
    </row>
    <row r="132" spans="2:17">
      <c r="B132" s="250"/>
      <c r="C132" s="250"/>
      <c r="D132" s="250"/>
      <c r="E132" s="250"/>
      <c r="F132" s="250"/>
      <c r="G132" s="250"/>
      <c r="H132" s="250"/>
      <c r="I132" s="250"/>
      <c r="J132" s="250"/>
      <c r="K132" s="250"/>
      <c r="L132" s="250"/>
      <c r="M132" s="250"/>
      <c r="N132" s="250"/>
      <c r="O132" s="250"/>
      <c r="P132" s="250"/>
      <c r="Q132" s="250"/>
    </row>
    <row r="133" spans="2:17">
      <c r="B133" s="250"/>
      <c r="C133" s="250"/>
      <c r="D133" s="250"/>
      <c r="E133" s="250"/>
      <c r="F133" s="250"/>
      <c r="G133" s="250"/>
      <c r="H133" s="250"/>
      <c r="I133" s="250"/>
      <c r="J133" s="250"/>
      <c r="K133" s="250"/>
      <c r="L133" s="250"/>
      <c r="M133" s="250"/>
      <c r="N133" s="250"/>
      <c r="O133" s="250"/>
      <c r="P133" s="250"/>
      <c r="Q133" s="250"/>
    </row>
    <row r="134" spans="2:17">
      <c r="B134" s="250"/>
      <c r="C134" s="250"/>
      <c r="D134" s="250"/>
      <c r="E134" s="250"/>
      <c r="F134" s="250"/>
      <c r="G134" s="250"/>
      <c r="H134" s="250"/>
      <c r="I134" s="250"/>
      <c r="J134" s="250"/>
      <c r="K134" s="250"/>
      <c r="L134" s="250"/>
      <c r="M134" s="250"/>
      <c r="N134" s="250"/>
      <c r="O134" s="250"/>
      <c r="P134" s="250"/>
      <c r="Q134" s="250"/>
    </row>
    <row r="135" spans="2:17">
      <c r="B135" s="250"/>
      <c r="C135" s="250"/>
      <c r="D135" s="250"/>
      <c r="E135" s="250"/>
      <c r="F135" s="250"/>
      <c r="G135" s="250"/>
      <c r="H135" s="250"/>
      <c r="I135" s="250"/>
      <c r="J135" s="250"/>
      <c r="K135" s="250"/>
      <c r="L135" s="250"/>
      <c r="M135" s="250"/>
      <c r="N135" s="250"/>
      <c r="O135" s="250"/>
      <c r="P135" s="250"/>
      <c r="Q135" s="250"/>
    </row>
    <row r="136" spans="2:17">
      <c r="B136" s="250"/>
      <c r="C136" s="250"/>
      <c r="D136" s="250"/>
      <c r="E136" s="250"/>
      <c r="F136" s="250"/>
      <c r="G136" s="250"/>
      <c r="H136" s="250"/>
      <c r="I136" s="250"/>
      <c r="J136" s="250"/>
      <c r="K136" s="250"/>
      <c r="L136" s="250"/>
      <c r="M136" s="250"/>
      <c r="N136" s="250"/>
      <c r="O136" s="250"/>
      <c r="P136" s="250"/>
      <c r="Q136" s="250"/>
    </row>
    <row r="137" spans="2:17">
      <c r="B137" s="250"/>
      <c r="C137" s="250"/>
      <c r="D137" s="250"/>
      <c r="E137" s="250"/>
      <c r="F137" s="250"/>
      <c r="G137" s="250"/>
      <c r="H137" s="250"/>
      <c r="I137" s="250"/>
      <c r="J137" s="250"/>
      <c r="K137" s="250"/>
      <c r="L137" s="250"/>
      <c r="M137" s="250"/>
      <c r="N137" s="250"/>
      <c r="O137" s="250"/>
      <c r="P137" s="250"/>
      <c r="Q137" s="250"/>
    </row>
    <row r="138" spans="2:17">
      <c r="B138" s="250"/>
      <c r="C138" s="250"/>
      <c r="D138" s="250"/>
      <c r="E138" s="250"/>
      <c r="F138" s="250"/>
      <c r="G138" s="250"/>
      <c r="H138" s="250"/>
      <c r="I138" s="250"/>
      <c r="J138" s="250"/>
      <c r="K138" s="250"/>
      <c r="L138" s="250"/>
      <c r="M138" s="250"/>
      <c r="N138" s="250"/>
      <c r="O138" s="250"/>
      <c r="P138" s="250"/>
      <c r="Q138" s="250"/>
    </row>
    <row r="139" spans="2:17">
      <c r="B139" s="250"/>
      <c r="C139" s="250"/>
      <c r="D139" s="250"/>
      <c r="E139" s="250"/>
      <c r="F139" s="250"/>
      <c r="G139" s="250"/>
      <c r="H139" s="250"/>
      <c r="I139" s="250"/>
      <c r="J139" s="250"/>
      <c r="K139" s="250"/>
      <c r="L139" s="250"/>
      <c r="M139" s="250"/>
      <c r="N139" s="250"/>
      <c r="O139" s="250"/>
      <c r="P139" s="250"/>
      <c r="Q139" s="250"/>
    </row>
    <row r="140" spans="2:17">
      <c r="B140" s="250"/>
      <c r="C140" s="250"/>
      <c r="D140" s="250"/>
      <c r="E140" s="250"/>
      <c r="F140" s="250"/>
      <c r="G140" s="250"/>
      <c r="H140" s="250"/>
      <c r="I140" s="250"/>
      <c r="J140" s="250"/>
      <c r="K140" s="250"/>
      <c r="L140" s="250"/>
      <c r="M140" s="250"/>
      <c r="N140" s="250"/>
      <c r="O140" s="250"/>
      <c r="P140" s="250"/>
      <c r="Q140" s="250"/>
    </row>
    <row r="141" spans="2:17">
      <c r="B141" s="250"/>
      <c r="C141" s="250"/>
      <c r="D141" s="250"/>
      <c r="E141" s="250"/>
      <c r="F141" s="250"/>
      <c r="G141" s="250"/>
      <c r="H141" s="250"/>
      <c r="I141" s="250"/>
      <c r="J141" s="250"/>
      <c r="K141" s="250"/>
      <c r="L141" s="250"/>
      <c r="M141" s="250"/>
      <c r="N141" s="250"/>
      <c r="O141" s="250"/>
      <c r="P141" s="250"/>
      <c r="Q141" s="250"/>
    </row>
    <row r="142" spans="2:17">
      <c r="B142" s="250"/>
      <c r="C142" s="250"/>
      <c r="D142" s="250"/>
      <c r="E142" s="250"/>
      <c r="F142" s="250"/>
      <c r="G142" s="250"/>
      <c r="H142" s="250"/>
      <c r="I142" s="250"/>
      <c r="J142" s="250"/>
      <c r="K142" s="250"/>
      <c r="L142" s="250"/>
      <c r="M142" s="250"/>
      <c r="N142" s="250"/>
      <c r="O142" s="250"/>
      <c r="P142" s="250"/>
      <c r="Q142" s="250"/>
    </row>
    <row r="143" spans="2:17">
      <c r="B143" s="250"/>
      <c r="C143" s="250"/>
      <c r="D143" s="250"/>
      <c r="E143" s="250"/>
      <c r="F143" s="250"/>
      <c r="G143" s="250"/>
      <c r="H143" s="250"/>
      <c r="I143" s="250"/>
      <c r="J143" s="250"/>
      <c r="K143" s="250"/>
      <c r="L143" s="250"/>
      <c r="M143" s="250"/>
      <c r="N143" s="250"/>
      <c r="O143" s="250"/>
      <c r="P143" s="250"/>
      <c r="Q143" s="250"/>
    </row>
    <row r="144" spans="2:17">
      <c r="B144" s="250"/>
      <c r="C144" s="250"/>
      <c r="D144" s="250"/>
      <c r="E144" s="250"/>
      <c r="F144" s="250"/>
      <c r="G144" s="250"/>
      <c r="H144" s="250"/>
      <c r="I144" s="250"/>
      <c r="J144" s="250"/>
      <c r="K144" s="250"/>
      <c r="L144" s="250"/>
      <c r="M144" s="250"/>
      <c r="N144" s="250"/>
      <c r="O144" s="250"/>
      <c r="P144" s="250"/>
      <c r="Q144" s="250"/>
    </row>
    <row r="145" spans="2:17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  <c r="L145" s="250"/>
      <c r="M145" s="250"/>
      <c r="N145" s="250"/>
      <c r="O145" s="250"/>
      <c r="P145" s="250"/>
      <c r="Q145" s="250"/>
    </row>
    <row r="146" spans="2:17">
      <c r="B146" s="250"/>
      <c r="C146" s="250"/>
      <c r="D146" s="250"/>
      <c r="E146" s="250"/>
      <c r="F146" s="250"/>
      <c r="G146" s="250"/>
      <c r="H146" s="250"/>
      <c r="I146" s="250"/>
      <c r="J146" s="250"/>
      <c r="K146" s="250"/>
      <c r="L146" s="250"/>
      <c r="M146" s="250"/>
      <c r="N146" s="250"/>
      <c r="O146" s="250"/>
      <c r="P146" s="250"/>
      <c r="Q146" s="250"/>
    </row>
    <row r="147" spans="2:17">
      <c r="B147" s="250"/>
      <c r="C147" s="250"/>
      <c r="D147" s="250"/>
      <c r="E147" s="250"/>
      <c r="F147" s="250"/>
      <c r="G147" s="250"/>
      <c r="H147" s="250"/>
      <c r="I147" s="250"/>
      <c r="J147" s="250"/>
      <c r="K147" s="250"/>
      <c r="L147" s="250"/>
      <c r="M147" s="250"/>
      <c r="N147" s="250"/>
      <c r="O147" s="250"/>
      <c r="P147" s="250"/>
      <c r="Q147" s="250"/>
    </row>
    <row r="148" spans="2:17">
      <c r="B148" s="250"/>
      <c r="C148" s="250"/>
      <c r="D148" s="250"/>
      <c r="E148" s="250"/>
      <c r="F148" s="250"/>
      <c r="G148" s="250"/>
      <c r="H148" s="250"/>
      <c r="I148" s="250"/>
      <c r="J148" s="250"/>
      <c r="K148" s="250"/>
      <c r="L148" s="250"/>
      <c r="M148" s="250"/>
      <c r="N148" s="250"/>
      <c r="O148" s="250"/>
      <c r="P148" s="250"/>
      <c r="Q148" s="250"/>
    </row>
    <row r="149" spans="2:17">
      <c r="B149" s="250"/>
      <c r="C149" s="250"/>
      <c r="D149" s="250"/>
      <c r="E149" s="250"/>
      <c r="F149" s="250"/>
      <c r="G149" s="250"/>
      <c r="H149" s="250"/>
      <c r="I149" s="250"/>
      <c r="J149" s="250"/>
      <c r="K149" s="250"/>
      <c r="L149" s="250"/>
      <c r="M149" s="250"/>
      <c r="N149" s="250"/>
      <c r="O149" s="250"/>
      <c r="P149" s="250"/>
      <c r="Q149" s="250"/>
    </row>
    <row r="150" spans="2:17"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50"/>
      <c r="Q150" s="250"/>
    </row>
    <row r="151" spans="2:17"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50"/>
      <c r="Q151" s="250"/>
    </row>
    <row r="152" spans="2:17">
      <c r="B152" s="250"/>
      <c r="C152" s="250"/>
      <c r="D152" s="250"/>
      <c r="E152" s="250"/>
      <c r="F152" s="250"/>
      <c r="G152" s="250"/>
      <c r="H152" s="250"/>
      <c r="I152" s="250"/>
      <c r="J152" s="250"/>
      <c r="K152" s="250"/>
      <c r="L152" s="250"/>
      <c r="M152" s="250"/>
      <c r="N152" s="250"/>
      <c r="O152" s="250"/>
      <c r="P152" s="250"/>
      <c r="Q152" s="250"/>
    </row>
    <row r="153" spans="2:17">
      <c r="B153" s="250"/>
      <c r="C153" s="250"/>
      <c r="D153" s="250"/>
      <c r="E153" s="250"/>
      <c r="F153" s="250"/>
      <c r="G153" s="250"/>
      <c r="H153" s="250"/>
      <c r="I153" s="250"/>
      <c r="J153" s="250"/>
      <c r="K153" s="250"/>
      <c r="L153" s="250"/>
      <c r="M153" s="250"/>
      <c r="N153" s="250"/>
      <c r="O153" s="250"/>
      <c r="P153" s="250"/>
      <c r="Q153" s="250"/>
    </row>
    <row r="154" spans="2:17">
      <c r="B154" s="250"/>
      <c r="C154" s="250"/>
      <c r="D154" s="250"/>
      <c r="E154" s="250"/>
      <c r="F154" s="250"/>
      <c r="G154" s="250"/>
      <c r="H154" s="250"/>
      <c r="I154" s="250"/>
      <c r="J154" s="250"/>
      <c r="K154" s="250"/>
      <c r="L154" s="250"/>
      <c r="M154" s="250"/>
      <c r="N154" s="250"/>
      <c r="O154" s="250"/>
      <c r="P154" s="250"/>
      <c r="Q154" s="250"/>
    </row>
    <row r="155" spans="2:17">
      <c r="B155" s="250"/>
      <c r="C155" s="250"/>
      <c r="D155" s="250"/>
      <c r="E155" s="250"/>
      <c r="F155" s="250"/>
      <c r="G155" s="250"/>
      <c r="H155" s="250"/>
      <c r="I155" s="250"/>
      <c r="J155" s="250"/>
      <c r="K155" s="250"/>
      <c r="L155" s="250"/>
      <c r="M155" s="250"/>
      <c r="N155" s="250"/>
      <c r="O155" s="250"/>
      <c r="P155" s="250"/>
      <c r="Q155" s="250"/>
    </row>
    <row r="156" spans="2:17">
      <c r="B156" s="250"/>
      <c r="C156" s="250"/>
      <c r="D156" s="250"/>
      <c r="E156" s="250"/>
      <c r="F156" s="250"/>
      <c r="G156" s="250"/>
      <c r="H156" s="250"/>
      <c r="I156" s="250"/>
      <c r="J156" s="250"/>
      <c r="K156" s="250"/>
      <c r="L156" s="250"/>
      <c r="M156" s="250"/>
      <c r="N156" s="250"/>
      <c r="O156" s="250"/>
      <c r="P156" s="250"/>
      <c r="Q156" s="250"/>
    </row>
    <row r="157" spans="2:17">
      <c r="B157" s="250"/>
      <c r="C157" s="250"/>
      <c r="D157" s="250"/>
      <c r="E157" s="250"/>
      <c r="F157" s="250"/>
      <c r="G157" s="250"/>
      <c r="H157" s="250"/>
      <c r="I157" s="250"/>
      <c r="J157" s="250"/>
      <c r="K157" s="250"/>
      <c r="L157" s="250"/>
      <c r="M157" s="250"/>
      <c r="N157" s="250"/>
      <c r="O157" s="250"/>
      <c r="P157" s="250"/>
      <c r="Q157" s="250"/>
    </row>
    <row r="158" spans="2:17">
      <c r="B158" s="250"/>
      <c r="C158" s="250"/>
      <c r="D158" s="250"/>
      <c r="E158" s="250"/>
      <c r="F158" s="250"/>
      <c r="G158" s="250"/>
      <c r="H158" s="250"/>
      <c r="I158" s="250"/>
      <c r="J158" s="250"/>
      <c r="K158" s="250"/>
      <c r="L158" s="250"/>
      <c r="M158" s="250"/>
      <c r="N158" s="250"/>
      <c r="O158" s="250"/>
      <c r="P158" s="250"/>
      <c r="Q158" s="250"/>
    </row>
    <row r="159" spans="2:17">
      <c r="B159" s="250"/>
      <c r="C159" s="250"/>
      <c r="D159" s="250"/>
      <c r="E159" s="250"/>
      <c r="F159" s="250"/>
      <c r="G159" s="250"/>
      <c r="H159" s="250"/>
      <c r="I159" s="250"/>
      <c r="J159" s="250"/>
      <c r="K159" s="250"/>
      <c r="L159" s="250"/>
      <c r="M159" s="250"/>
      <c r="N159" s="250"/>
      <c r="O159" s="250"/>
      <c r="P159" s="250"/>
      <c r="Q159" s="250"/>
    </row>
    <row r="160" spans="2:17">
      <c r="B160" s="250"/>
      <c r="C160" s="250"/>
      <c r="D160" s="250"/>
      <c r="E160" s="250"/>
      <c r="F160" s="250"/>
      <c r="G160" s="250"/>
      <c r="H160" s="250"/>
      <c r="I160" s="250"/>
      <c r="J160" s="250"/>
      <c r="K160" s="250"/>
      <c r="L160" s="250"/>
      <c r="M160" s="250"/>
      <c r="N160" s="250"/>
      <c r="O160" s="250"/>
      <c r="P160" s="250"/>
      <c r="Q160" s="250"/>
    </row>
    <row r="161" spans="2:17">
      <c r="B161" s="250"/>
      <c r="C161" s="250"/>
      <c r="D161" s="250"/>
      <c r="E161" s="250"/>
      <c r="F161" s="250"/>
      <c r="G161" s="250"/>
      <c r="H161" s="250"/>
      <c r="I161" s="250"/>
      <c r="J161" s="250"/>
      <c r="K161" s="250"/>
      <c r="L161" s="250"/>
      <c r="M161" s="250"/>
      <c r="N161" s="250"/>
      <c r="O161" s="250"/>
      <c r="P161" s="250"/>
      <c r="Q161" s="250"/>
    </row>
    <row r="162" spans="2:17">
      <c r="B162" s="250"/>
      <c r="C162" s="250"/>
      <c r="D162" s="250"/>
      <c r="E162" s="250"/>
      <c r="F162" s="250"/>
      <c r="G162" s="250"/>
      <c r="H162" s="250"/>
      <c r="I162" s="250"/>
      <c r="J162" s="250"/>
      <c r="K162" s="250"/>
      <c r="L162" s="250"/>
      <c r="M162" s="250"/>
      <c r="N162" s="250"/>
      <c r="O162" s="250"/>
      <c r="P162" s="250"/>
      <c r="Q162" s="250"/>
    </row>
    <row r="163" spans="2:17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  <c r="L163" s="250"/>
      <c r="M163" s="250"/>
      <c r="N163" s="250"/>
      <c r="O163" s="250"/>
      <c r="P163" s="250"/>
      <c r="Q163" s="250"/>
    </row>
    <row r="164" spans="2:17">
      <c r="B164" s="250"/>
      <c r="C164" s="250"/>
      <c r="D164" s="250"/>
      <c r="E164" s="250"/>
      <c r="F164" s="250"/>
      <c r="G164" s="250"/>
      <c r="H164" s="250"/>
      <c r="I164" s="250"/>
      <c r="J164" s="250"/>
      <c r="K164" s="250"/>
      <c r="L164" s="250"/>
      <c r="M164" s="250"/>
      <c r="N164" s="250"/>
      <c r="O164" s="250"/>
      <c r="P164" s="250"/>
      <c r="Q164" s="250"/>
    </row>
    <row r="165" spans="2:17">
      <c r="B165" s="250"/>
      <c r="C165" s="250"/>
      <c r="D165" s="250"/>
      <c r="E165" s="250"/>
      <c r="F165" s="250"/>
      <c r="G165" s="250"/>
      <c r="H165" s="250"/>
      <c r="I165" s="250"/>
      <c r="J165" s="250"/>
      <c r="K165" s="250"/>
      <c r="L165" s="250"/>
      <c r="M165" s="250"/>
      <c r="N165" s="250"/>
      <c r="O165" s="250"/>
      <c r="P165" s="250"/>
      <c r="Q165" s="250"/>
    </row>
    <row r="166" spans="2:17">
      <c r="B166" s="250"/>
      <c r="C166" s="250"/>
      <c r="D166" s="250"/>
      <c r="E166" s="250"/>
      <c r="F166" s="250"/>
      <c r="G166" s="250"/>
      <c r="H166" s="250"/>
      <c r="I166" s="250"/>
      <c r="J166" s="250"/>
      <c r="K166" s="250"/>
      <c r="L166" s="250"/>
      <c r="M166" s="250"/>
      <c r="N166" s="250"/>
      <c r="O166" s="250"/>
      <c r="P166" s="250"/>
      <c r="Q166" s="250"/>
    </row>
    <row r="167" spans="2:17">
      <c r="B167" s="250"/>
      <c r="C167" s="250"/>
      <c r="D167" s="250"/>
      <c r="E167" s="250"/>
      <c r="F167" s="250"/>
      <c r="G167" s="250"/>
      <c r="H167" s="250"/>
      <c r="I167" s="250"/>
      <c r="J167" s="250"/>
      <c r="K167" s="250"/>
      <c r="L167" s="250"/>
      <c r="M167" s="250"/>
      <c r="N167" s="250"/>
      <c r="O167" s="250"/>
      <c r="P167" s="250"/>
      <c r="Q167" s="250"/>
    </row>
    <row r="168" spans="2:17">
      <c r="B168" s="250"/>
      <c r="C168" s="250"/>
      <c r="D168" s="250"/>
      <c r="E168" s="250"/>
      <c r="F168" s="250"/>
      <c r="G168" s="250"/>
      <c r="H168" s="250"/>
      <c r="I168" s="250"/>
      <c r="J168" s="250"/>
      <c r="K168" s="250"/>
      <c r="L168" s="250"/>
      <c r="M168" s="250"/>
      <c r="N168" s="250"/>
      <c r="O168" s="250"/>
      <c r="P168" s="250"/>
      <c r="Q168" s="250"/>
    </row>
    <row r="169" spans="2:17">
      <c r="B169" s="250"/>
      <c r="C169" s="250"/>
      <c r="D169" s="250"/>
      <c r="E169" s="250"/>
      <c r="F169" s="250"/>
      <c r="G169" s="250"/>
      <c r="H169" s="250"/>
      <c r="I169" s="250"/>
      <c r="J169" s="250"/>
      <c r="K169" s="250"/>
      <c r="L169" s="250"/>
      <c r="M169" s="250"/>
      <c r="N169" s="250"/>
      <c r="O169" s="250"/>
      <c r="P169" s="250"/>
      <c r="Q169" s="250"/>
    </row>
    <row r="170" spans="2:17">
      <c r="B170" s="250"/>
      <c r="C170" s="250"/>
      <c r="D170" s="250"/>
      <c r="E170" s="250"/>
      <c r="F170" s="250"/>
      <c r="G170" s="250"/>
      <c r="H170" s="250"/>
      <c r="I170" s="250"/>
      <c r="J170" s="250"/>
      <c r="K170" s="250"/>
      <c r="L170" s="250"/>
      <c r="M170" s="250"/>
      <c r="N170" s="250"/>
      <c r="O170" s="250"/>
      <c r="P170" s="250"/>
      <c r="Q170" s="250"/>
    </row>
    <row r="171" spans="2:17">
      <c r="B171" s="250"/>
      <c r="C171" s="250"/>
      <c r="D171" s="250"/>
      <c r="E171" s="250"/>
      <c r="F171" s="250"/>
      <c r="G171" s="250"/>
      <c r="H171" s="250"/>
      <c r="I171" s="250"/>
      <c r="J171" s="250"/>
      <c r="K171" s="250"/>
      <c r="L171" s="250"/>
      <c r="M171" s="250"/>
      <c r="N171" s="250"/>
      <c r="O171" s="250"/>
      <c r="P171" s="250"/>
      <c r="Q171" s="250"/>
    </row>
    <row r="172" spans="2:17">
      <c r="B172" s="250"/>
      <c r="C172" s="250"/>
      <c r="D172" s="250"/>
      <c r="E172" s="250"/>
      <c r="F172" s="250"/>
      <c r="G172" s="250"/>
      <c r="H172" s="250"/>
      <c r="I172" s="250"/>
      <c r="J172" s="250"/>
      <c r="K172" s="250"/>
      <c r="L172" s="250"/>
      <c r="M172" s="250"/>
      <c r="N172" s="250"/>
      <c r="O172" s="250"/>
      <c r="P172" s="250"/>
      <c r="Q172" s="250"/>
    </row>
    <row r="173" spans="2:17">
      <c r="B173" s="250"/>
      <c r="C173" s="250"/>
      <c r="D173" s="250"/>
      <c r="E173" s="250"/>
      <c r="F173" s="250"/>
      <c r="G173" s="250"/>
      <c r="H173" s="250"/>
      <c r="I173" s="250"/>
      <c r="J173" s="250"/>
      <c r="K173" s="250"/>
      <c r="L173" s="250"/>
      <c r="M173" s="250"/>
      <c r="N173" s="250"/>
      <c r="O173" s="250"/>
      <c r="P173" s="250"/>
      <c r="Q173" s="250"/>
    </row>
    <row r="174" spans="2:17">
      <c r="B174" s="250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50"/>
      <c r="Q174" s="250"/>
    </row>
    <row r="175" spans="2:17">
      <c r="B175" s="250"/>
      <c r="C175" s="250"/>
      <c r="D175" s="250"/>
      <c r="E175" s="250"/>
      <c r="F175" s="250"/>
      <c r="G175" s="250"/>
      <c r="H175" s="250"/>
      <c r="I175" s="250"/>
      <c r="J175" s="250"/>
      <c r="K175" s="250"/>
      <c r="L175" s="250"/>
      <c r="M175" s="250"/>
      <c r="N175" s="250"/>
      <c r="O175" s="250"/>
      <c r="P175" s="250"/>
      <c r="Q175" s="250"/>
    </row>
    <row r="176" spans="2:17">
      <c r="B176" s="250"/>
      <c r="C176" s="250"/>
      <c r="D176" s="250"/>
      <c r="E176" s="250"/>
      <c r="F176" s="250"/>
      <c r="G176" s="250"/>
      <c r="H176" s="250"/>
      <c r="I176" s="250"/>
      <c r="J176" s="250"/>
      <c r="K176" s="250"/>
      <c r="L176" s="250"/>
      <c r="M176" s="250"/>
      <c r="N176" s="250"/>
      <c r="O176" s="250"/>
      <c r="P176" s="250"/>
      <c r="Q176" s="250"/>
    </row>
    <row r="177" spans="2:17">
      <c r="B177" s="250"/>
      <c r="C177" s="250"/>
      <c r="D177" s="250"/>
      <c r="E177" s="250"/>
      <c r="F177" s="250"/>
      <c r="G177" s="250"/>
      <c r="H177" s="250"/>
      <c r="I177" s="250"/>
      <c r="J177" s="250"/>
      <c r="K177" s="250"/>
      <c r="L177" s="250"/>
      <c r="M177" s="250"/>
      <c r="N177" s="250"/>
      <c r="O177" s="250"/>
      <c r="P177" s="250"/>
      <c r="Q177" s="250"/>
    </row>
    <row r="178" spans="2:17">
      <c r="B178" s="250"/>
      <c r="C178" s="250"/>
      <c r="D178" s="250"/>
      <c r="E178" s="250"/>
      <c r="F178" s="250"/>
      <c r="G178" s="250"/>
      <c r="H178" s="250"/>
      <c r="I178" s="250"/>
      <c r="J178" s="250"/>
      <c r="K178" s="250"/>
      <c r="L178" s="250"/>
      <c r="M178" s="250"/>
      <c r="N178" s="250"/>
      <c r="O178" s="250"/>
      <c r="P178" s="250"/>
      <c r="Q178" s="250"/>
    </row>
    <row r="179" spans="2:17">
      <c r="B179" s="250"/>
      <c r="C179" s="250"/>
      <c r="D179" s="250"/>
      <c r="E179" s="250"/>
      <c r="F179" s="250"/>
      <c r="G179" s="250"/>
      <c r="H179" s="250"/>
      <c r="I179" s="250"/>
      <c r="J179" s="250"/>
      <c r="K179" s="250"/>
      <c r="L179" s="250"/>
      <c r="M179" s="250"/>
      <c r="N179" s="250"/>
      <c r="O179" s="250"/>
      <c r="P179" s="250"/>
      <c r="Q179" s="250"/>
    </row>
    <row r="180" spans="2:17">
      <c r="B180" s="250"/>
      <c r="C180" s="250"/>
      <c r="D180" s="250"/>
      <c r="E180" s="250"/>
      <c r="F180" s="250"/>
      <c r="G180" s="250"/>
      <c r="H180" s="250"/>
      <c r="I180" s="250"/>
      <c r="J180" s="250"/>
      <c r="K180" s="250"/>
      <c r="L180" s="250"/>
      <c r="M180" s="250"/>
      <c r="N180" s="250"/>
      <c r="O180" s="250"/>
      <c r="P180" s="250"/>
      <c r="Q180" s="250"/>
    </row>
    <row r="181" spans="2:17">
      <c r="B181" s="250"/>
      <c r="C181" s="250"/>
      <c r="D181" s="250"/>
      <c r="E181" s="250"/>
      <c r="F181" s="250"/>
      <c r="G181" s="250"/>
      <c r="H181" s="250"/>
      <c r="I181" s="250"/>
      <c r="J181" s="250"/>
      <c r="K181" s="250"/>
      <c r="L181" s="250"/>
      <c r="M181" s="250"/>
      <c r="N181" s="250"/>
      <c r="O181" s="250"/>
      <c r="P181" s="250"/>
      <c r="Q181" s="250"/>
    </row>
    <row r="182" spans="2:17">
      <c r="B182" s="250"/>
      <c r="C182" s="250"/>
      <c r="D182" s="250"/>
      <c r="E182" s="250"/>
      <c r="F182" s="250"/>
      <c r="G182" s="250"/>
      <c r="H182" s="250"/>
      <c r="I182" s="250"/>
      <c r="J182" s="250"/>
      <c r="K182" s="250"/>
      <c r="L182" s="250"/>
      <c r="M182" s="250"/>
      <c r="N182" s="250"/>
      <c r="O182" s="250"/>
      <c r="P182" s="250"/>
      <c r="Q182" s="250"/>
    </row>
    <row r="183" spans="2:17">
      <c r="B183" s="250"/>
      <c r="C183" s="250"/>
      <c r="D183" s="250"/>
      <c r="E183" s="250"/>
      <c r="F183" s="250"/>
      <c r="G183" s="250"/>
      <c r="H183" s="250"/>
      <c r="I183" s="250"/>
      <c r="J183" s="250"/>
      <c r="K183" s="250"/>
      <c r="L183" s="250"/>
      <c r="M183" s="250"/>
      <c r="N183" s="250"/>
      <c r="O183" s="250"/>
      <c r="P183" s="250"/>
      <c r="Q183" s="250"/>
    </row>
    <row r="184" spans="2:17">
      <c r="B184" s="250"/>
      <c r="C184" s="250"/>
      <c r="D184" s="250"/>
      <c r="E184" s="250"/>
      <c r="F184" s="250"/>
      <c r="G184" s="250"/>
      <c r="H184" s="250"/>
      <c r="I184" s="250"/>
      <c r="J184" s="250"/>
      <c r="K184" s="250"/>
      <c r="L184" s="250"/>
      <c r="M184" s="250"/>
      <c r="N184" s="250"/>
      <c r="O184" s="250"/>
      <c r="P184" s="250"/>
      <c r="Q184" s="250"/>
    </row>
    <row r="185" spans="2:17">
      <c r="B185" s="250"/>
      <c r="C185" s="250"/>
      <c r="D185" s="250"/>
      <c r="E185" s="250"/>
      <c r="F185" s="250"/>
      <c r="G185" s="250"/>
      <c r="H185" s="250"/>
      <c r="I185" s="250"/>
      <c r="J185" s="250"/>
      <c r="K185" s="250"/>
      <c r="L185" s="250"/>
      <c r="M185" s="250"/>
      <c r="N185" s="250"/>
      <c r="O185" s="250"/>
      <c r="P185" s="250"/>
      <c r="Q185" s="250"/>
    </row>
    <row r="186" spans="2:17">
      <c r="B186" s="250"/>
      <c r="C186" s="250"/>
      <c r="D186" s="250"/>
      <c r="E186" s="250"/>
      <c r="F186" s="250"/>
      <c r="G186" s="250"/>
      <c r="H186" s="250"/>
      <c r="I186" s="250"/>
      <c r="J186" s="250"/>
      <c r="K186" s="250"/>
      <c r="L186" s="250"/>
      <c r="M186" s="250"/>
      <c r="N186" s="250"/>
      <c r="O186" s="250"/>
      <c r="P186" s="250"/>
      <c r="Q186" s="250"/>
    </row>
    <row r="187" spans="2:17">
      <c r="B187" s="250"/>
      <c r="C187" s="250"/>
      <c r="D187" s="250"/>
      <c r="E187" s="250"/>
      <c r="F187" s="250"/>
      <c r="G187" s="250"/>
      <c r="H187" s="250"/>
      <c r="I187" s="250"/>
      <c r="J187" s="250"/>
      <c r="K187" s="250"/>
      <c r="L187" s="250"/>
      <c r="M187" s="250"/>
      <c r="N187" s="250"/>
      <c r="O187" s="250"/>
      <c r="P187" s="250"/>
      <c r="Q187" s="250"/>
    </row>
    <row r="188" spans="2:17">
      <c r="B188" s="250"/>
      <c r="C188" s="250"/>
      <c r="D188" s="250"/>
      <c r="E188" s="250"/>
      <c r="F188" s="250"/>
      <c r="G188" s="250"/>
      <c r="H188" s="250"/>
      <c r="I188" s="250"/>
      <c r="J188" s="250"/>
      <c r="K188" s="250"/>
      <c r="L188" s="250"/>
      <c r="M188" s="250"/>
      <c r="N188" s="250"/>
      <c r="O188" s="250"/>
      <c r="P188" s="250"/>
      <c r="Q188" s="250"/>
    </row>
    <row r="189" spans="2:17">
      <c r="B189" s="250"/>
      <c r="C189" s="250"/>
      <c r="D189" s="250"/>
      <c r="E189" s="250"/>
      <c r="F189" s="250"/>
      <c r="G189" s="250"/>
      <c r="H189" s="250"/>
      <c r="I189" s="250"/>
      <c r="J189" s="250"/>
      <c r="K189" s="250"/>
      <c r="L189" s="250"/>
      <c r="M189" s="250"/>
      <c r="N189" s="250"/>
      <c r="O189" s="250"/>
      <c r="P189" s="250"/>
      <c r="Q189" s="250"/>
    </row>
    <row r="190" spans="2:17">
      <c r="B190" s="250"/>
      <c r="C190" s="250"/>
      <c r="D190" s="250"/>
      <c r="E190" s="250"/>
      <c r="F190" s="250"/>
      <c r="G190" s="250"/>
      <c r="H190" s="250"/>
      <c r="I190" s="250"/>
      <c r="J190" s="250"/>
      <c r="K190" s="250"/>
      <c r="L190" s="250"/>
      <c r="M190" s="250"/>
      <c r="N190" s="250"/>
      <c r="O190" s="250"/>
      <c r="P190" s="250"/>
      <c r="Q190" s="250"/>
    </row>
    <row r="191" spans="2:17">
      <c r="B191" s="250"/>
      <c r="C191" s="250"/>
      <c r="D191" s="250"/>
      <c r="E191" s="250"/>
      <c r="F191" s="250"/>
      <c r="G191" s="250"/>
      <c r="H191" s="250"/>
      <c r="I191" s="250"/>
      <c r="J191" s="250"/>
      <c r="K191" s="250"/>
      <c r="L191" s="250"/>
      <c r="M191" s="250"/>
      <c r="N191" s="250"/>
      <c r="O191" s="250"/>
      <c r="P191" s="250"/>
      <c r="Q191" s="250"/>
    </row>
    <row r="192" spans="2:17">
      <c r="B192" s="250"/>
      <c r="C192" s="250"/>
      <c r="D192" s="250"/>
      <c r="E192" s="250"/>
      <c r="F192" s="250"/>
      <c r="G192" s="250"/>
      <c r="H192" s="250"/>
      <c r="I192" s="250"/>
      <c r="J192" s="250"/>
      <c r="K192" s="250"/>
      <c r="L192" s="250"/>
      <c r="M192" s="250"/>
      <c r="N192" s="250"/>
      <c r="O192" s="250"/>
      <c r="P192" s="250"/>
      <c r="Q192" s="250"/>
    </row>
    <row r="193" spans="2:17">
      <c r="B193" s="250"/>
      <c r="C193" s="250"/>
      <c r="D193" s="250"/>
      <c r="E193" s="250"/>
      <c r="F193" s="250"/>
      <c r="G193" s="250"/>
      <c r="H193" s="250"/>
      <c r="I193" s="250"/>
      <c r="J193" s="250"/>
      <c r="K193" s="250"/>
      <c r="L193" s="250"/>
      <c r="M193" s="250"/>
      <c r="N193" s="250"/>
      <c r="O193" s="250"/>
      <c r="P193" s="250"/>
      <c r="Q193" s="250"/>
    </row>
    <row r="194" spans="2:17">
      <c r="B194" s="250"/>
      <c r="C194" s="250"/>
      <c r="D194" s="250"/>
      <c r="E194" s="250"/>
      <c r="F194" s="250"/>
      <c r="G194" s="250"/>
      <c r="H194" s="250"/>
      <c r="I194" s="250"/>
      <c r="J194" s="250"/>
      <c r="K194" s="250"/>
      <c r="L194" s="250"/>
      <c r="M194" s="250"/>
      <c r="N194" s="250"/>
      <c r="O194" s="250"/>
      <c r="P194" s="250"/>
      <c r="Q194" s="250"/>
    </row>
    <row r="195" spans="2:17">
      <c r="B195" s="250"/>
      <c r="C195" s="250"/>
      <c r="D195" s="250"/>
      <c r="E195" s="250"/>
      <c r="F195" s="250"/>
      <c r="G195" s="250"/>
      <c r="H195" s="250"/>
      <c r="I195" s="250"/>
      <c r="J195" s="250"/>
      <c r="K195" s="250"/>
      <c r="L195" s="250"/>
      <c r="M195" s="250"/>
      <c r="N195" s="250"/>
      <c r="O195" s="250"/>
      <c r="P195" s="250"/>
      <c r="Q195" s="250"/>
    </row>
    <row r="196" spans="2:17"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  <c r="M196" s="250"/>
      <c r="N196" s="250"/>
      <c r="O196" s="250"/>
      <c r="P196" s="250"/>
      <c r="Q196" s="250"/>
    </row>
    <row r="197" spans="2:17">
      <c r="B197" s="250"/>
      <c r="C197" s="250"/>
      <c r="D197" s="250"/>
      <c r="E197" s="250"/>
      <c r="F197" s="250"/>
      <c r="G197" s="250"/>
      <c r="H197" s="250"/>
      <c r="I197" s="250"/>
      <c r="J197" s="250"/>
      <c r="K197" s="250"/>
      <c r="L197" s="250"/>
      <c r="M197" s="250"/>
      <c r="N197" s="250"/>
      <c r="O197" s="250"/>
      <c r="P197" s="250"/>
      <c r="Q197" s="250"/>
    </row>
    <row r="198" spans="2:17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  <c r="L198" s="250"/>
      <c r="M198" s="250"/>
      <c r="N198" s="250"/>
      <c r="O198" s="250"/>
      <c r="P198" s="250"/>
      <c r="Q198" s="250"/>
    </row>
    <row r="199" spans="2:17">
      <c r="B199" s="250"/>
      <c r="C199" s="250"/>
      <c r="D199" s="250"/>
      <c r="E199" s="250"/>
      <c r="F199" s="250"/>
      <c r="G199" s="250"/>
      <c r="H199" s="250"/>
      <c r="I199" s="250"/>
      <c r="J199" s="250"/>
      <c r="K199" s="250"/>
      <c r="L199" s="250"/>
      <c r="M199" s="250"/>
      <c r="N199" s="250"/>
      <c r="O199" s="250"/>
      <c r="P199" s="250"/>
      <c r="Q199" s="250"/>
    </row>
    <row r="200" spans="2:17">
      <c r="B200" s="250"/>
      <c r="C200" s="250"/>
      <c r="D200" s="250"/>
      <c r="E200" s="250"/>
      <c r="F200" s="250"/>
      <c r="G200" s="250"/>
      <c r="H200" s="250"/>
      <c r="I200" s="250"/>
      <c r="J200" s="250"/>
      <c r="K200" s="250"/>
      <c r="L200" s="250"/>
      <c r="M200" s="250"/>
      <c r="N200" s="250"/>
      <c r="O200" s="250"/>
      <c r="P200" s="250"/>
      <c r="Q200" s="250"/>
    </row>
    <row r="201" spans="2:17">
      <c r="B201" s="250"/>
      <c r="C201" s="250"/>
      <c r="D201" s="250"/>
      <c r="E201" s="250"/>
      <c r="F201" s="250"/>
      <c r="G201" s="250"/>
      <c r="H201" s="250"/>
      <c r="I201" s="250"/>
      <c r="J201" s="250"/>
      <c r="K201" s="250"/>
      <c r="L201" s="250"/>
      <c r="M201" s="250"/>
      <c r="N201" s="250"/>
      <c r="O201" s="250"/>
      <c r="P201" s="250"/>
      <c r="Q201" s="250"/>
    </row>
    <row r="202" spans="2:17">
      <c r="B202" s="250"/>
      <c r="C202" s="250"/>
      <c r="D202" s="250"/>
      <c r="E202" s="250"/>
      <c r="F202" s="250"/>
      <c r="G202" s="250"/>
      <c r="H202" s="250"/>
      <c r="I202" s="250"/>
      <c r="J202" s="250"/>
      <c r="K202" s="250"/>
      <c r="L202" s="250"/>
      <c r="M202" s="250"/>
      <c r="N202" s="250"/>
      <c r="O202" s="250"/>
      <c r="P202" s="250"/>
      <c r="Q202" s="250"/>
    </row>
    <row r="203" spans="2:17">
      <c r="B203" s="250"/>
      <c r="C203" s="250"/>
      <c r="D203" s="250"/>
      <c r="E203" s="250"/>
      <c r="F203" s="250"/>
      <c r="G203" s="250"/>
      <c r="H203" s="250"/>
      <c r="I203" s="250"/>
      <c r="J203" s="250"/>
      <c r="K203" s="250"/>
      <c r="L203" s="250"/>
      <c r="M203" s="250"/>
      <c r="N203" s="250"/>
      <c r="O203" s="250"/>
      <c r="P203" s="250"/>
      <c r="Q203" s="250"/>
    </row>
    <row r="204" spans="2:17">
      <c r="B204" s="250"/>
      <c r="C204" s="250"/>
      <c r="D204" s="250"/>
      <c r="E204" s="250"/>
      <c r="F204" s="250"/>
      <c r="G204" s="250"/>
      <c r="H204" s="250"/>
      <c r="I204" s="250"/>
      <c r="J204" s="250"/>
      <c r="K204" s="250"/>
      <c r="L204" s="250"/>
      <c r="M204" s="250"/>
      <c r="N204" s="250"/>
      <c r="O204" s="250"/>
      <c r="P204" s="250"/>
      <c r="Q204" s="250"/>
    </row>
    <row r="205" spans="2:17">
      <c r="B205" s="250"/>
      <c r="C205" s="250"/>
      <c r="D205" s="250"/>
      <c r="E205" s="250"/>
      <c r="F205" s="250"/>
      <c r="G205" s="250"/>
      <c r="H205" s="250"/>
      <c r="I205" s="250"/>
      <c r="J205" s="250"/>
      <c r="K205" s="250"/>
      <c r="L205" s="250"/>
      <c r="M205" s="250"/>
      <c r="N205" s="250"/>
      <c r="O205" s="250"/>
      <c r="P205" s="250"/>
      <c r="Q205" s="250"/>
    </row>
    <row r="206" spans="2:17">
      <c r="B206" s="250"/>
      <c r="C206" s="250"/>
      <c r="D206" s="250"/>
      <c r="E206" s="250"/>
      <c r="F206" s="250"/>
      <c r="G206" s="250"/>
      <c r="H206" s="250"/>
      <c r="I206" s="250"/>
      <c r="J206" s="250"/>
      <c r="K206" s="250"/>
      <c r="L206" s="250"/>
      <c r="M206" s="250"/>
      <c r="N206" s="250"/>
      <c r="O206" s="250"/>
      <c r="P206" s="250"/>
      <c r="Q206" s="250"/>
    </row>
    <row r="207" spans="2:17">
      <c r="B207" s="250"/>
      <c r="C207" s="250"/>
      <c r="D207" s="250"/>
      <c r="E207" s="250"/>
      <c r="F207" s="250"/>
      <c r="G207" s="250"/>
      <c r="H207" s="250"/>
      <c r="I207" s="250"/>
      <c r="J207" s="250"/>
      <c r="K207" s="250"/>
      <c r="L207" s="250"/>
      <c r="M207" s="250"/>
      <c r="N207" s="250"/>
      <c r="O207" s="250"/>
      <c r="P207" s="250"/>
      <c r="Q207" s="250"/>
    </row>
    <row r="208" spans="2:17">
      <c r="B208" s="250"/>
      <c r="C208" s="250"/>
      <c r="D208" s="250"/>
      <c r="E208" s="250"/>
      <c r="F208" s="250"/>
      <c r="G208" s="250"/>
      <c r="H208" s="250"/>
      <c r="I208" s="250"/>
      <c r="J208" s="250"/>
      <c r="K208" s="250"/>
      <c r="L208" s="250"/>
      <c r="M208" s="250"/>
      <c r="N208" s="250"/>
      <c r="O208" s="250"/>
      <c r="P208" s="250"/>
      <c r="Q208" s="250"/>
    </row>
    <row r="209" spans="2:17">
      <c r="B209" s="250"/>
      <c r="C209" s="250"/>
      <c r="D209" s="250"/>
      <c r="E209" s="250"/>
      <c r="F209" s="250"/>
      <c r="G209" s="250"/>
      <c r="H209" s="250"/>
      <c r="I209" s="250"/>
      <c r="J209" s="250"/>
      <c r="K209" s="250"/>
      <c r="L209" s="250"/>
      <c r="M209" s="250"/>
      <c r="N209" s="250"/>
      <c r="O209" s="250"/>
      <c r="P209" s="250"/>
      <c r="Q209" s="250"/>
    </row>
    <row r="210" spans="2:17">
      <c r="B210" s="250"/>
      <c r="C210" s="250"/>
      <c r="D210" s="250"/>
      <c r="E210" s="250"/>
      <c r="F210" s="250"/>
      <c r="G210" s="250"/>
      <c r="H210" s="250"/>
      <c r="I210" s="250"/>
      <c r="J210" s="250"/>
      <c r="K210" s="250"/>
      <c r="L210" s="250"/>
      <c r="M210" s="250"/>
      <c r="N210" s="250"/>
      <c r="O210" s="250"/>
      <c r="P210" s="250"/>
      <c r="Q210" s="250"/>
    </row>
    <row r="211" spans="2:17">
      <c r="B211" s="250"/>
      <c r="C211" s="250"/>
      <c r="D211" s="250"/>
      <c r="E211" s="250"/>
      <c r="F211" s="250"/>
      <c r="G211" s="250"/>
      <c r="H211" s="250"/>
      <c r="I211" s="250"/>
      <c r="J211" s="250"/>
      <c r="K211" s="250"/>
      <c r="L211" s="250"/>
      <c r="M211" s="250"/>
      <c r="N211" s="250"/>
      <c r="O211" s="250"/>
      <c r="P211" s="250"/>
      <c r="Q211" s="250"/>
    </row>
    <row r="212" spans="2:17">
      <c r="B212" s="250"/>
      <c r="C212" s="250"/>
      <c r="D212" s="250"/>
      <c r="E212" s="250"/>
      <c r="F212" s="250"/>
      <c r="G212" s="250"/>
      <c r="H212" s="250"/>
      <c r="I212" s="250"/>
      <c r="J212" s="250"/>
      <c r="K212" s="250"/>
      <c r="L212" s="250"/>
      <c r="M212" s="250"/>
      <c r="N212" s="250"/>
      <c r="O212" s="250"/>
      <c r="P212" s="250"/>
      <c r="Q212" s="250"/>
    </row>
    <row r="213" spans="2:17">
      <c r="B213" s="250"/>
      <c r="C213" s="250"/>
      <c r="D213" s="250"/>
      <c r="E213" s="250"/>
      <c r="F213" s="250"/>
      <c r="G213" s="250"/>
      <c r="H213" s="250"/>
      <c r="I213" s="250"/>
      <c r="J213" s="250"/>
      <c r="K213" s="250"/>
      <c r="L213" s="250"/>
      <c r="M213" s="250"/>
      <c r="N213" s="250"/>
      <c r="O213" s="250"/>
      <c r="P213" s="250"/>
      <c r="Q213" s="250"/>
    </row>
    <row r="214" spans="2:17">
      <c r="B214" s="250"/>
      <c r="C214" s="250"/>
      <c r="D214" s="250"/>
      <c r="E214" s="250"/>
      <c r="F214" s="250"/>
      <c r="G214" s="250"/>
      <c r="H214" s="250"/>
      <c r="I214" s="250"/>
      <c r="J214" s="250"/>
      <c r="K214" s="250"/>
      <c r="L214" s="250"/>
      <c r="M214" s="250"/>
      <c r="N214" s="250"/>
      <c r="O214" s="250"/>
      <c r="P214" s="250"/>
      <c r="Q214" s="250"/>
    </row>
    <row r="215" spans="2:17">
      <c r="B215" s="250"/>
      <c r="C215" s="250"/>
      <c r="D215" s="250"/>
      <c r="E215" s="250"/>
      <c r="F215" s="250"/>
      <c r="G215" s="250"/>
      <c r="H215" s="250"/>
      <c r="I215" s="250"/>
      <c r="J215" s="250"/>
      <c r="K215" s="250"/>
      <c r="L215" s="250"/>
      <c r="M215" s="250"/>
      <c r="N215" s="250"/>
      <c r="O215" s="250"/>
      <c r="P215" s="250"/>
      <c r="Q215" s="250"/>
    </row>
    <row r="216" spans="2:17">
      <c r="B216" s="250"/>
      <c r="C216" s="250"/>
      <c r="D216" s="250"/>
      <c r="E216" s="250"/>
      <c r="F216" s="250"/>
      <c r="G216" s="250"/>
      <c r="H216" s="250"/>
      <c r="I216" s="250"/>
      <c r="J216" s="250"/>
      <c r="K216" s="250"/>
      <c r="L216" s="250"/>
      <c r="M216" s="250"/>
      <c r="N216" s="250"/>
      <c r="O216" s="250"/>
      <c r="P216" s="250"/>
      <c r="Q216" s="250"/>
    </row>
    <row r="217" spans="2:17">
      <c r="B217" s="250"/>
      <c r="C217" s="250"/>
      <c r="D217" s="250"/>
      <c r="E217" s="250"/>
      <c r="F217" s="250"/>
      <c r="G217" s="250"/>
      <c r="H217" s="250"/>
      <c r="I217" s="250"/>
      <c r="J217" s="250"/>
      <c r="K217" s="250"/>
      <c r="L217" s="250"/>
      <c r="M217" s="250"/>
      <c r="N217" s="250"/>
      <c r="O217" s="250"/>
      <c r="P217" s="250"/>
      <c r="Q217" s="250"/>
    </row>
    <row r="218" spans="2:17">
      <c r="B218" s="250"/>
      <c r="C218" s="250"/>
      <c r="D218" s="250"/>
      <c r="E218" s="250"/>
      <c r="F218" s="250"/>
      <c r="G218" s="250"/>
      <c r="H218" s="250"/>
      <c r="I218" s="250"/>
      <c r="J218" s="250"/>
      <c r="K218" s="250"/>
      <c r="L218" s="250"/>
      <c r="M218" s="250"/>
      <c r="N218" s="250"/>
      <c r="O218" s="250"/>
      <c r="P218" s="250"/>
      <c r="Q218" s="250"/>
    </row>
    <row r="219" spans="2:17">
      <c r="B219" s="250"/>
      <c r="C219" s="250"/>
      <c r="D219" s="250"/>
      <c r="E219" s="250"/>
      <c r="F219" s="250"/>
      <c r="G219" s="250"/>
      <c r="H219" s="250"/>
      <c r="I219" s="250"/>
      <c r="J219" s="250"/>
      <c r="K219" s="250"/>
      <c r="L219" s="250"/>
      <c r="M219" s="250"/>
      <c r="N219" s="250"/>
      <c r="O219" s="250"/>
      <c r="P219" s="250"/>
      <c r="Q219" s="250"/>
    </row>
    <row r="220" spans="2:17">
      <c r="B220" s="250"/>
      <c r="C220" s="250"/>
      <c r="D220" s="250"/>
      <c r="E220" s="250"/>
      <c r="F220" s="250"/>
      <c r="G220" s="250"/>
      <c r="H220" s="250"/>
      <c r="I220" s="250"/>
      <c r="J220" s="250"/>
      <c r="K220" s="250"/>
      <c r="L220" s="250"/>
      <c r="M220" s="250"/>
      <c r="N220" s="250"/>
      <c r="O220" s="250"/>
      <c r="P220" s="250"/>
      <c r="Q220" s="250"/>
    </row>
    <row r="221" spans="2:17">
      <c r="B221" s="250"/>
      <c r="C221" s="250"/>
      <c r="D221" s="250"/>
      <c r="E221" s="250"/>
      <c r="F221" s="250"/>
      <c r="G221" s="250"/>
      <c r="H221" s="250"/>
      <c r="I221" s="250"/>
      <c r="J221" s="250"/>
      <c r="K221" s="250"/>
      <c r="L221" s="250"/>
      <c r="M221" s="250"/>
      <c r="N221" s="250"/>
      <c r="O221" s="250"/>
      <c r="P221" s="250"/>
      <c r="Q221" s="250"/>
    </row>
    <row r="222" spans="2:17">
      <c r="B222" s="250"/>
      <c r="C222" s="250"/>
      <c r="D222" s="250"/>
      <c r="E222" s="250"/>
      <c r="F222" s="250"/>
      <c r="G222" s="250"/>
      <c r="H222" s="250"/>
      <c r="I222" s="250"/>
      <c r="J222" s="250"/>
      <c r="K222" s="250"/>
      <c r="L222" s="250"/>
      <c r="M222" s="250"/>
      <c r="N222" s="250"/>
      <c r="O222" s="250"/>
      <c r="P222" s="250"/>
      <c r="Q222" s="250"/>
    </row>
    <row r="223" spans="2:17">
      <c r="B223" s="250"/>
      <c r="C223" s="250"/>
      <c r="D223" s="250"/>
      <c r="E223" s="250"/>
      <c r="F223" s="250"/>
      <c r="G223" s="250"/>
      <c r="H223" s="250"/>
      <c r="I223" s="250"/>
      <c r="J223" s="250"/>
      <c r="K223" s="250"/>
      <c r="L223" s="250"/>
      <c r="M223" s="250"/>
      <c r="N223" s="250"/>
      <c r="O223" s="250"/>
      <c r="P223" s="250"/>
      <c r="Q223" s="250"/>
    </row>
    <row r="224" spans="2:17">
      <c r="B224" s="250"/>
      <c r="C224" s="250"/>
      <c r="D224" s="250"/>
      <c r="E224" s="250"/>
      <c r="F224" s="250"/>
      <c r="G224" s="250"/>
      <c r="H224" s="250"/>
      <c r="I224" s="250"/>
      <c r="J224" s="250"/>
      <c r="K224" s="250"/>
      <c r="L224" s="250"/>
      <c r="M224" s="250"/>
      <c r="N224" s="250"/>
      <c r="O224" s="250"/>
      <c r="P224" s="250"/>
      <c r="Q224" s="250"/>
    </row>
    <row r="225" spans="2:17">
      <c r="B225" s="250"/>
      <c r="C225" s="250"/>
      <c r="D225" s="250"/>
      <c r="E225" s="250"/>
      <c r="F225" s="250"/>
      <c r="G225" s="250"/>
      <c r="H225" s="250"/>
      <c r="I225" s="250"/>
      <c r="J225" s="250"/>
      <c r="K225" s="250"/>
      <c r="L225" s="250"/>
      <c r="M225" s="250"/>
      <c r="N225" s="250"/>
      <c r="O225" s="250"/>
      <c r="P225" s="250"/>
      <c r="Q225" s="250"/>
    </row>
    <row r="226" spans="2:17">
      <c r="B226" s="250"/>
      <c r="C226" s="250"/>
      <c r="D226" s="250"/>
      <c r="E226" s="250"/>
      <c r="F226" s="250"/>
      <c r="G226" s="250"/>
      <c r="H226" s="250"/>
      <c r="I226" s="250"/>
      <c r="J226" s="250"/>
      <c r="K226" s="250"/>
      <c r="L226" s="250"/>
      <c r="M226" s="250"/>
      <c r="N226" s="250"/>
      <c r="O226" s="250"/>
      <c r="P226" s="250"/>
      <c r="Q226" s="250"/>
    </row>
    <row r="227" spans="2:17">
      <c r="B227" s="250"/>
      <c r="C227" s="250"/>
      <c r="D227" s="250"/>
      <c r="E227" s="250"/>
      <c r="F227" s="250"/>
      <c r="G227" s="250"/>
      <c r="H227" s="250"/>
      <c r="I227" s="250"/>
      <c r="J227" s="250"/>
      <c r="K227" s="250"/>
      <c r="L227" s="250"/>
      <c r="M227" s="250"/>
      <c r="N227" s="250"/>
      <c r="O227" s="250"/>
      <c r="P227" s="250"/>
      <c r="Q227" s="250"/>
    </row>
    <row r="228" spans="2:17">
      <c r="B228" s="250"/>
      <c r="C228" s="250"/>
      <c r="D228" s="250"/>
      <c r="E228" s="250"/>
      <c r="F228" s="250"/>
      <c r="G228" s="250"/>
      <c r="H228" s="250"/>
      <c r="I228" s="250"/>
      <c r="J228" s="250"/>
      <c r="K228" s="250"/>
      <c r="L228" s="250"/>
      <c r="M228" s="250"/>
      <c r="N228" s="250"/>
      <c r="O228" s="250"/>
      <c r="P228" s="250"/>
      <c r="Q228" s="250"/>
    </row>
    <row r="229" spans="2:17">
      <c r="B229" s="250"/>
      <c r="C229" s="250"/>
      <c r="D229" s="250"/>
      <c r="E229" s="250"/>
      <c r="F229" s="250"/>
      <c r="G229" s="250"/>
      <c r="H229" s="250"/>
      <c r="I229" s="250"/>
      <c r="J229" s="250"/>
      <c r="K229" s="250"/>
      <c r="L229" s="250"/>
      <c r="M229" s="250"/>
      <c r="N229" s="250"/>
      <c r="O229" s="250"/>
      <c r="P229" s="250"/>
      <c r="Q229" s="250"/>
    </row>
    <row r="230" spans="2:17">
      <c r="B230" s="250"/>
      <c r="C230" s="250"/>
      <c r="D230" s="250"/>
      <c r="E230" s="250"/>
      <c r="F230" s="250"/>
      <c r="G230" s="250"/>
      <c r="H230" s="250"/>
      <c r="I230" s="250"/>
      <c r="J230" s="250"/>
      <c r="K230" s="250"/>
      <c r="L230" s="250"/>
      <c r="M230" s="250"/>
      <c r="N230" s="250"/>
      <c r="O230" s="250"/>
      <c r="P230" s="250"/>
      <c r="Q230" s="250"/>
    </row>
    <row r="231" spans="2:17">
      <c r="B231" s="250"/>
      <c r="C231" s="250"/>
      <c r="D231" s="250"/>
      <c r="E231" s="250"/>
      <c r="F231" s="250"/>
      <c r="G231" s="250"/>
      <c r="H231" s="250"/>
      <c r="I231" s="250"/>
      <c r="J231" s="250"/>
      <c r="K231" s="250"/>
      <c r="L231" s="250"/>
      <c r="M231" s="250"/>
      <c r="N231" s="250"/>
      <c r="O231" s="250"/>
      <c r="P231" s="250"/>
      <c r="Q231" s="250"/>
    </row>
    <row r="232" spans="2:17">
      <c r="B232" s="250"/>
      <c r="C232" s="250"/>
      <c r="D232" s="250"/>
      <c r="E232" s="250"/>
      <c r="F232" s="250"/>
      <c r="G232" s="250"/>
      <c r="H232" s="250"/>
      <c r="I232" s="250"/>
      <c r="J232" s="250"/>
      <c r="K232" s="250"/>
      <c r="L232" s="250"/>
      <c r="M232" s="250"/>
      <c r="N232" s="250"/>
      <c r="O232" s="250"/>
      <c r="P232" s="250"/>
      <c r="Q232" s="250"/>
    </row>
    <row r="233" spans="2:17">
      <c r="B233" s="250"/>
      <c r="C233" s="250"/>
      <c r="D233" s="250"/>
      <c r="E233" s="250"/>
      <c r="F233" s="250"/>
      <c r="G233" s="250"/>
      <c r="H233" s="250"/>
      <c r="I233" s="250"/>
      <c r="J233" s="250"/>
      <c r="K233" s="250"/>
      <c r="L233" s="250"/>
      <c r="M233" s="250"/>
      <c r="N233" s="250"/>
      <c r="O233" s="250"/>
      <c r="P233" s="250"/>
      <c r="Q233" s="250"/>
    </row>
    <row r="234" spans="2:17">
      <c r="B234" s="250"/>
      <c r="C234" s="250"/>
      <c r="D234" s="250"/>
      <c r="E234" s="250"/>
      <c r="F234" s="250"/>
      <c r="G234" s="250"/>
      <c r="H234" s="250"/>
      <c r="I234" s="250"/>
      <c r="J234" s="250"/>
      <c r="K234" s="250"/>
      <c r="L234" s="250"/>
      <c r="M234" s="250"/>
      <c r="N234" s="250"/>
      <c r="O234" s="250"/>
      <c r="P234" s="250"/>
      <c r="Q234" s="250"/>
    </row>
    <row r="235" spans="2:17">
      <c r="B235" s="250"/>
      <c r="C235" s="250"/>
      <c r="D235" s="250"/>
      <c r="E235" s="250"/>
      <c r="F235" s="250"/>
      <c r="G235" s="250"/>
      <c r="H235" s="250"/>
      <c r="I235" s="250"/>
      <c r="J235" s="250"/>
      <c r="K235" s="250"/>
      <c r="L235" s="250"/>
      <c r="M235" s="250"/>
      <c r="N235" s="250"/>
      <c r="O235" s="250"/>
      <c r="P235" s="250"/>
      <c r="Q235" s="250"/>
    </row>
    <row r="236" spans="2:17">
      <c r="B236" s="250"/>
      <c r="C236" s="250"/>
      <c r="D236" s="250"/>
      <c r="E236" s="250"/>
      <c r="F236" s="250"/>
      <c r="G236" s="250"/>
      <c r="H236" s="250"/>
      <c r="I236" s="250"/>
      <c r="J236" s="250"/>
      <c r="K236" s="250"/>
      <c r="L236" s="250"/>
      <c r="M236" s="250"/>
      <c r="N236" s="250"/>
      <c r="O236" s="250"/>
      <c r="P236" s="250"/>
      <c r="Q236" s="250"/>
    </row>
    <row r="237" spans="2:17">
      <c r="B237" s="250"/>
      <c r="C237" s="250"/>
      <c r="D237" s="250"/>
      <c r="E237" s="250"/>
      <c r="F237" s="250"/>
      <c r="G237" s="250"/>
      <c r="H237" s="250"/>
      <c r="I237" s="250"/>
      <c r="J237" s="250"/>
      <c r="K237" s="250"/>
      <c r="L237" s="250"/>
      <c r="M237" s="250"/>
      <c r="N237" s="250"/>
      <c r="O237" s="250"/>
      <c r="P237" s="250"/>
      <c r="Q237" s="250"/>
    </row>
    <row r="238" spans="2:17">
      <c r="B238" s="250"/>
      <c r="C238" s="250"/>
      <c r="D238" s="250"/>
      <c r="E238" s="250"/>
      <c r="F238" s="250"/>
      <c r="G238" s="250"/>
      <c r="H238" s="250"/>
      <c r="I238" s="250"/>
      <c r="J238" s="250"/>
      <c r="K238" s="250"/>
      <c r="L238" s="250"/>
      <c r="M238" s="250"/>
      <c r="N238" s="250"/>
      <c r="O238" s="250"/>
      <c r="P238" s="250"/>
      <c r="Q238" s="250"/>
    </row>
    <row r="239" spans="2:17">
      <c r="B239" s="250"/>
      <c r="C239" s="250"/>
      <c r="D239" s="250"/>
      <c r="E239" s="250"/>
      <c r="F239" s="250"/>
      <c r="G239" s="250"/>
      <c r="H239" s="250"/>
      <c r="I239" s="250"/>
      <c r="J239" s="250"/>
      <c r="K239" s="250"/>
      <c r="L239" s="250"/>
      <c r="M239" s="250"/>
      <c r="N239" s="250"/>
      <c r="O239" s="250"/>
      <c r="P239" s="250"/>
      <c r="Q239" s="250"/>
    </row>
    <row r="240" spans="2:17">
      <c r="B240" s="250"/>
      <c r="C240" s="250"/>
      <c r="D240" s="250"/>
      <c r="E240" s="250"/>
      <c r="F240" s="250"/>
      <c r="G240" s="250"/>
      <c r="H240" s="250"/>
      <c r="I240" s="250"/>
      <c r="J240" s="250"/>
      <c r="K240" s="250"/>
      <c r="L240" s="250"/>
      <c r="M240" s="250"/>
      <c r="N240" s="250"/>
      <c r="O240" s="250"/>
      <c r="P240" s="250"/>
      <c r="Q240" s="250"/>
    </row>
    <row r="241" spans="2:17">
      <c r="B241" s="250"/>
      <c r="C241" s="250"/>
      <c r="D241" s="250"/>
      <c r="E241" s="250"/>
      <c r="F241" s="250"/>
      <c r="G241" s="250"/>
      <c r="H241" s="250"/>
      <c r="I241" s="250"/>
      <c r="J241" s="250"/>
      <c r="K241" s="250"/>
      <c r="L241" s="250"/>
      <c r="M241" s="250"/>
      <c r="N241" s="250"/>
      <c r="O241" s="250"/>
      <c r="P241" s="250"/>
      <c r="Q241" s="250"/>
    </row>
    <row r="242" spans="2:17">
      <c r="B242" s="250"/>
      <c r="C242" s="250"/>
      <c r="D242" s="250"/>
      <c r="E242" s="250"/>
      <c r="F242" s="250"/>
      <c r="G242" s="250"/>
      <c r="H242" s="250"/>
      <c r="I242" s="250"/>
      <c r="J242" s="250"/>
      <c r="K242" s="250"/>
      <c r="L242" s="250"/>
      <c r="M242" s="250"/>
      <c r="N242" s="250"/>
      <c r="O242" s="250"/>
      <c r="P242" s="250"/>
      <c r="Q242" s="250"/>
    </row>
    <row r="243" spans="2:17">
      <c r="B243" s="250"/>
      <c r="C243" s="250"/>
      <c r="D243" s="250"/>
      <c r="E243" s="250"/>
      <c r="F243" s="250"/>
      <c r="G243" s="250"/>
      <c r="H243" s="250"/>
      <c r="I243" s="250"/>
      <c r="J243" s="250"/>
      <c r="K243" s="250"/>
      <c r="L243" s="250"/>
      <c r="M243" s="250"/>
      <c r="N243" s="250"/>
      <c r="O243" s="250"/>
      <c r="P243" s="250"/>
      <c r="Q243" s="250"/>
    </row>
    <row r="244" spans="2:17">
      <c r="B244" s="250"/>
      <c r="C244" s="250"/>
      <c r="D244" s="250"/>
      <c r="E244" s="250"/>
      <c r="F244" s="250"/>
      <c r="G244" s="250"/>
      <c r="H244" s="250"/>
      <c r="I244" s="250"/>
      <c r="J244" s="250"/>
      <c r="K244" s="250"/>
      <c r="L244" s="250"/>
      <c r="M244" s="250"/>
      <c r="N244" s="250"/>
      <c r="O244" s="250"/>
      <c r="P244" s="250"/>
      <c r="Q244" s="250"/>
    </row>
    <row r="245" spans="2:17">
      <c r="B245" s="250"/>
      <c r="C245" s="250"/>
      <c r="D245" s="250"/>
      <c r="E245" s="250"/>
      <c r="F245" s="250"/>
      <c r="G245" s="250"/>
      <c r="H245" s="250"/>
      <c r="I245" s="250"/>
      <c r="J245" s="250"/>
      <c r="K245" s="250"/>
      <c r="L245" s="250"/>
      <c r="M245" s="250"/>
      <c r="N245" s="250"/>
      <c r="O245" s="250"/>
      <c r="P245" s="250"/>
      <c r="Q245" s="250"/>
    </row>
    <row r="246" spans="2:17">
      <c r="B246" s="250"/>
      <c r="C246" s="250"/>
      <c r="D246" s="250"/>
      <c r="E246" s="250"/>
      <c r="F246" s="250"/>
      <c r="G246" s="250"/>
      <c r="H246" s="250"/>
      <c r="I246" s="250"/>
      <c r="J246" s="250"/>
      <c r="K246" s="250"/>
      <c r="L246" s="250"/>
      <c r="M246" s="250"/>
      <c r="N246" s="250"/>
      <c r="O246" s="250"/>
      <c r="P246" s="250"/>
      <c r="Q246" s="250"/>
    </row>
    <row r="247" spans="2:17">
      <c r="B247" s="250"/>
      <c r="C247" s="250"/>
      <c r="D247" s="250"/>
      <c r="E247" s="250"/>
      <c r="F247" s="250"/>
      <c r="G247" s="250"/>
      <c r="H247" s="250"/>
      <c r="I247" s="250"/>
      <c r="J247" s="250"/>
      <c r="K247" s="250"/>
      <c r="L247" s="250"/>
      <c r="M247" s="250"/>
      <c r="N247" s="250"/>
      <c r="O247" s="250"/>
      <c r="P247" s="250"/>
      <c r="Q247" s="250"/>
    </row>
    <row r="248" spans="2:17">
      <c r="B248" s="250"/>
      <c r="C248" s="250"/>
      <c r="D248" s="250"/>
      <c r="E248" s="250"/>
      <c r="F248" s="250"/>
      <c r="G248" s="250"/>
      <c r="H248" s="250"/>
      <c r="I248" s="250"/>
      <c r="J248" s="250"/>
      <c r="K248" s="250"/>
      <c r="L248" s="250"/>
      <c r="M248" s="250"/>
      <c r="N248" s="250"/>
      <c r="O248" s="250"/>
      <c r="P248" s="250"/>
      <c r="Q248" s="25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75</vt:i4>
      </vt:variant>
    </vt:vector>
  </HeadingPairs>
  <TitlesOfParts>
    <vt:vector size="137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STRMAXDATE</vt:lpstr>
      <vt:lpstr>STRPRESENTDATE</vt:lpstr>
      <vt:lpstr>VALUAH</vt:lpstr>
      <vt:lpstr>VALUSD</vt:lpstr>
      <vt:lpstr>VALVAL</vt:lpstr>
      <vt:lpstr>YKT2UФР</vt:lpstr>
      <vt:lpstr>YKT2UAH</vt:lpstr>
      <vt:lpstr>YKT2USD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Гришко Ірина Олександрівна</dc:creator>
  <cp:lastModifiedBy>Алла Данильчук</cp:lastModifiedBy>
  <cp:lastPrinted>2022-06-27T07:08:36Z</cp:lastPrinted>
  <dcterms:created xsi:type="dcterms:W3CDTF">2022-06-24T19:08:39Z</dcterms:created>
  <dcterms:modified xsi:type="dcterms:W3CDTF">2022-06-27T15:08:38Z</dcterms:modified>
</cp:coreProperties>
</file>