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chartsheets/sheet9.xml" ContentType="application/vnd.openxmlformats-officedocument.spreadsheetml.chart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chartsheets/sheet10.xml" ContentType="application/vnd.openxmlformats-officedocument.spreadsheetml.chartsheet+xml"/>
  <Override PartName="/xl/chartsheets/sheet11.xml" ContentType="application/vnd.openxmlformats-officedocument.spreadsheetml.chart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chartsheets/sheet12.xml" ContentType="application/vnd.openxmlformats-officedocument.spreadsheetml.chartsheet+xml"/>
  <Override PartName="/xl/chartsheets/sheet13.xml" ContentType="application/vnd.openxmlformats-officedocument.spreadsheetml.chartsheet+xml"/>
  <Override PartName="/xl/chartsheets/sheet14.xml" ContentType="application/vnd.openxmlformats-officedocument.spreadsheetml.chart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chartsheets/sheet15.xml" ContentType="application/vnd.openxmlformats-officedocument.spreadsheetml.chartsheet+xml"/>
  <Override PartName="/xl/chartsheets/sheet16.xml" ContentType="application/vnd.openxmlformats-officedocument.spreadsheetml.chartsheet+xml"/>
  <Override PartName="/xl/chartsheets/sheet17.xml" ContentType="application/vnd.openxmlformats-officedocument.spreadsheetml.chartsheet+xml"/>
  <Override PartName="/xl/worksheets/sheet23.xml" ContentType="application/vnd.openxmlformats-officedocument.spreadsheetml.worksheet+xml"/>
  <Override PartName="/xl/chartsheets/sheet18.xml" ContentType="application/vnd.openxmlformats-officedocument.spreadsheetml.chartsheet+xml"/>
  <Override PartName="/xl/chartsheets/sheet19.xml" ContentType="application/vnd.openxmlformats-officedocument.spreadsheetml.chartsheet+xml"/>
  <Override PartName="/xl/worksheets/sheet24.xml" ContentType="application/vnd.openxmlformats-officedocument.spreadsheetml.worksheet+xml"/>
  <Override PartName="/xl/chartsheets/sheet20.xml" ContentType="application/vnd.openxmlformats-officedocument.spreadsheetml.chartsheet+xml"/>
  <Override PartName="/xl/chartsheets/sheet21.xml" ContentType="application/vnd.openxmlformats-officedocument.spreadsheetml.chart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chartsheets/sheet22.xml" ContentType="application/vnd.openxmlformats-officedocument.spreadsheetml.chartsheet+xml"/>
  <Override PartName="/xl/worksheets/sheet29.xml" ContentType="application/vnd.openxmlformats-officedocument.spreadsheetml.worksheet+xml"/>
  <Override PartName="/xl/chartsheets/sheet23.xml" ContentType="application/vnd.openxmlformats-officedocument.spreadsheetml.chartsheet+xml"/>
  <Override PartName="/xl/worksheets/sheet30.xml" ContentType="application/vnd.openxmlformats-officedocument.spreadsheetml.worksheet+xml"/>
  <Override PartName="/xl/chartsheets/sheet24.xml" ContentType="application/vnd.openxmlformats-officedocument.spreadsheetml.chartsheet+xml"/>
  <Override PartName="/xl/chartsheets/sheet25.xml" ContentType="application/vnd.openxmlformats-officedocument.spreadsheetml.chart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drawings/drawing16.xml" ContentType="application/vnd.openxmlformats-officedocument.drawing+xml"/>
  <Override PartName="/xl/charts/chart16.xml" ContentType="application/vnd.openxmlformats-officedocument.drawingml.chart+xml"/>
  <Override PartName="/xl/drawings/drawing17.xml" ContentType="application/vnd.openxmlformats-officedocument.drawing+xml"/>
  <Override PartName="/xl/charts/chart17.xml" ContentType="application/vnd.openxmlformats-officedocument.drawingml.chart+xml"/>
  <Override PartName="/xl/drawings/drawing18.xml" ContentType="application/vnd.openxmlformats-officedocument.drawing+xml"/>
  <Override PartName="/xl/charts/chart18.xml" ContentType="application/vnd.openxmlformats-officedocument.drawingml.chart+xml"/>
  <Override PartName="/xl/drawings/drawing19.xml" ContentType="application/vnd.openxmlformats-officedocument.drawing+xml"/>
  <Override PartName="/xl/charts/chart19.xml" ContentType="application/vnd.openxmlformats-officedocument.drawingml.chart+xml"/>
  <Override PartName="/xl/drawings/drawing20.xml" ContentType="application/vnd.openxmlformats-officedocument.drawing+xml"/>
  <Override PartName="/xl/charts/chart20.xml" ContentType="application/vnd.openxmlformats-officedocument.drawingml.chart+xml"/>
  <Override PartName="/xl/drawings/drawing21.xml" ContentType="application/vnd.openxmlformats-officedocument.drawing+xml"/>
  <Override PartName="/xl/charts/chart21.xml" ContentType="application/vnd.openxmlformats-officedocument.drawingml.chart+xml"/>
  <Override PartName="/xl/drawings/drawing22.xml" ContentType="application/vnd.openxmlformats-officedocument.drawing+xml"/>
  <Override PartName="/xl/charts/chart22.xml" ContentType="application/vnd.openxmlformats-officedocument.drawingml.chart+xml"/>
  <Override PartName="/xl/drawings/drawing23.xml" ContentType="application/vnd.openxmlformats-officedocument.drawing+xml"/>
  <Override PartName="/xl/charts/chart23.xml" ContentType="application/vnd.openxmlformats-officedocument.drawingml.chart+xml"/>
  <Override PartName="/xl/drawings/drawing24.xml" ContentType="application/vnd.openxmlformats-officedocument.drawing+xml"/>
  <Override PartName="/xl/charts/chart24.xml" ContentType="application/vnd.openxmlformats-officedocument.drawingml.chart+xml"/>
  <Override PartName="/xl/drawings/drawing25.xml" ContentType="application/vnd.openxmlformats-officedocument.drawing+xml"/>
  <Override PartName="/xl/charts/chart2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danylchuk\Documents\!WEB\Статистика боргу\State Debt and State Guaranteed Debt\31.05.2020\"/>
    </mc:Choice>
  </mc:AlternateContent>
  <bookViews>
    <workbookView xWindow="0" yWindow="0" windowWidth="28800" windowHeight="11100" tabRatio="917" firstSheet="6" activeTab="48"/>
  </bookViews>
  <sheets>
    <sheet name="MK_UAHD" sheetId="1" state="hidden" r:id="rId1"/>
    <sheet name="MK_USDD" sheetId="2" state="hidden" r:id="rId2"/>
    <sheet name="K_ALLD" sheetId="3" state="hidden" r:id="rId3"/>
    <sheet name="T_ALLD" sheetId="4" state="hidden" r:id="rId4"/>
    <sheet name="MTK2_UAH" sheetId="5" state="hidden" r:id="rId5"/>
    <sheet name="MTK2_USD" sheetId="6" state="hidden" r:id="rId6"/>
    <sheet name="MKT2_UAH" sheetId="7" r:id="rId7"/>
    <sheet name="MKT2_USD" sheetId="8" r:id="rId8"/>
    <sheet name="MT_UAHD" sheetId="9" state="hidden" r:id="rId9"/>
    <sheet name="MT_USDD" sheetId="10" state="hidden" r:id="rId10"/>
    <sheet name="MT_ALL" sheetId="11" state="hidden" r:id="rId11"/>
    <sheet name="MTM_ALL" sheetId="12" state="hidden" r:id="rId12"/>
    <sheet name="MK_ALL" sheetId="13" state="hidden" r:id="rId13"/>
    <sheet name="SRATED" sheetId="14" state="hidden" r:id="rId14"/>
    <sheet name="RATED" sheetId="15" state="hidden" r:id="rId15"/>
    <sheet name="RATEDS" sheetId="16" state="hidden" r:id="rId16"/>
    <sheet name="SRATE_M" sheetId="17" state="hidden" r:id="rId17"/>
    <sheet name="SRATE" sheetId="18" state="hidden" r:id="rId18"/>
    <sheet name="RATE_M" sheetId="19" r:id="rId19"/>
    <sheet name="RATE" sheetId="20" r:id="rId20"/>
    <sheet name="RATE_CMP" sheetId="21" state="hidden" r:id="rId21"/>
    <sheet name="CURD" sheetId="22" state="hidden" r:id="rId22"/>
    <sheet name="CURDS" sheetId="23" state="hidden" r:id="rId23"/>
    <sheet name="CUR_M" sheetId="24" r:id="rId24"/>
    <sheet name="CUR" sheetId="25" r:id="rId25"/>
    <sheet name="CUR_CMP" sheetId="26" state="hidden" r:id="rId26"/>
    <sheet name="CUR_M_EXT" sheetId="27" state="hidden" r:id="rId27"/>
    <sheet name="CUR_CMP_EXT" sheetId="28" state="hidden" r:id="rId28"/>
    <sheet name="DKT1" sheetId="29" state="hidden" r:id="rId29"/>
    <sheet name="DKT2" sheetId="30" r:id="rId30"/>
    <sheet name="DTK2" sheetId="31" r:id="rId31"/>
    <sheet name="DKRD" sheetId="32" state="hidden" r:id="rId32"/>
    <sheet name="DKR2DSTATE" sheetId="33" state="hidden" r:id="rId33"/>
    <sheet name="DKR2DGUAR" sheetId="34" state="hidden" r:id="rId34"/>
    <sheet name="DKR" sheetId="35" state="hidden" r:id="rId35"/>
    <sheet name="DKR2" sheetId="36" state="hidden" r:id="rId36"/>
    <sheet name="YT_ALL_USD_D" sheetId="37" state="hidden" r:id="rId37"/>
    <sheet name="YT_ALL_UAH_D" sheetId="38" state="hidden" r:id="rId38"/>
    <sheet name="YT_ALL_PER_D" sheetId="39" state="hidden" r:id="rId39"/>
    <sheet name="YT_ALL" sheetId="40" state="hidden" r:id="rId40"/>
    <sheet name="YTM_ALL_UAH_D" sheetId="41" state="hidden" r:id="rId41"/>
    <sheet name="YTM_ALL_USD_D" sheetId="42" state="hidden" r:id="rId42"/>
    <sheet name="YTM_ALL" sheetId="43" state="hidden" r:id="rId43"/>
    <sheet name="YKM_ALL_UAH_D" sheetId="44" state="hidden" r:id="rId44"/>
    <sheet name="YKM_ALL_USD_D" sheetId="45" state="hidden" r:id="rId45"/>
    <sheet name="YKM_ALL" sheetId="46" state="hidden" r:id="rId46"/>
    <sheet name="YK_ALL" sheetId="47" state="hidden" r:id="rId47"/>
    <sheet name="YKT2_UAH" sheetId="48" r:id="rId48"/>
    <sheet name="YKT2_USD" sheetId="49" r:id="rId49"/>
    <sheet name="KINDD" sheetId="50" state="hidden" r:id="rId50"/>
    <sheet name="KIND_CMP" sheetId="51" state="hidden" r:id="rId51"/>
    <sheet name="DTRD" sheetId="52" state="hidden" r:id="rId52"/>
    <sheet name="DTR" sheetId="53" state="hidden" r:id="rId53"/>
    <sheet name="DEBT_TERM1" sheetId="54" state="hidden" r:id="rId54"/>
    <sheet name="DEBT_TERM2" sheetId="55" state="hidden" r:id="rId55"/>
    <sheet name="DEBT_TERM" sheetId="56" state="hidden" r:id="rId56"/>
    <sheet name="K_ALL" sheetId="57" state="hidden" r:id="rId57"/>
    <sheet name="T_ALL" sheetId="58" state="hidden" r:id="rId58"/>
    <sheet name="YKT2_PRC" sheetId="59" state="hidden" r:id="rId59"/>
    <sheet name="TBL1" sheetId="60" state="hidden" r:id="rId60"/>
    <sheet name="DATA" sheetId="61" state="hidden" r:id="rId61"/>
    <sheet name="AVGRATE_DETAIL" sheetId="62" state="hidden" r:id="rId62"/>
  </sheets>
  <definedNames>
    <definedName name="AVGDTERM">DEBT_TERM!$A$8</definedName>
    <definedName name="CK_05">'DKT2'!$A$7</definedName>
    <definedName name="CK_05C6">DKR!$A$11</definedName>
    <definedName name="CK_05G6">DKR!$A$7</definedName>
    <definedName name="CKMDUAH">MKT2_UAH!$A$6</definedName>
    <definedName name="CKMDUSD">MKT2_USD!$A$6</definedName>
    <definedName name="CKMPERC">MK_ALL!$A$18</definedName>
    <definedName name="CKMUAH">MK_ALL!$A$6</definedName>
    <definedName name="CKMUSD">MK_ALL!$A$12</definedName>
    <definedName name="CKPERC">MK_ALL!#REF!</definedName>
    <definedName name="CKUAH">MK_ALL!#REF!</definedName>
    <definedName name="CKUSD">MK_ALL!#REF!</definedName>
    <definedName name="CUR_CMP1">CUR_M_EXT!$A$7</definedName>
    <definedName name="CUR_CMPD4">CUR_M_EXT!$B$5</definedName>
    <definedName name="CUR_CMPD5">CUR_M_EXT!$H$5</definedName>
    <definedName name="CUR_CMPEXT">CUR_CMP_EXT!$A$7</definedName>
    <definedName name="CUR_CMPEXTD4">CUR_CMP_EXT!$B$5</definedName>
    <definedName name="CUR_CMPEXTD5">CUR_CMP_EXT!$H$5</definedName>
    <definedName name="CUR_CMPEXTKD4">CUR_CMP_EXT!$B$24</definedName>
    <definedName name="CUR_CMPEXTKD5">CUR_CMP_EXT!$H$24</definedName>
    <definedName name="CUR_CMPEXTKIND">CUR_CMP_EXT!$A$26</definedName>
    <definedName name="CUR_CMPS1">CUR_CMP!$A$8</definedName>
    <definedName name="CUR_CMPS1D4">CUR_CMP!$B$6</definedName>
    <definedName name="CUR_CMPS1D5">CUR_CMP!$E$6</definedName>
    <definedName name="CUR_CMPS2">CUR_CMP!$A$24</definedName>
    <definedName name="CUR_CMPS2D4">CUR_CMP!$B$22</definedName>
    <definedName name="CUR_CMPS2D5">CUR_CMP!$E$22</definedName>
    <definedName name="CURNAME">CUR_M!$A$7</definedName>
    <definedName name="CURNAMECUR">CUR!$A$7</definedName>
    <definedName name="CURNAMEKIND">CUR!$A$23</definedName>
    <definedName name="DDELIMER">DATA!$B$4</definedName>
    <definedName name="DKRGUAR">'DKR2'!#REF!</definedName>
    <definedName name="DKRSTATE">'DKR2'!$A$8</definedName>
    <definedName name="DKT">'DKT1'!$A$7</definedName>
    <definedName name="DMLMLR">DATA!$F$4</definedName>
    <definedName name="DREPORTDATE">DATA!$B$3</definedName>
    <definedName name="DRUN">DATA!$A$1</definedName>
    <definedName name="DSESSION">DATA!$B$5</definedName>
    <definedName name="DT_05">'DTK2'!$A$7</definedName>
    <definedName name="DTKYPERC">YK_ALL!$A$18</definedName>
    <definedName name="DTKYUAH">YK_ALL!$A$6</definedName>
    <definedName name="DTKYUSD">YK_ALL!$A$12</definedName>
    <definedName name="DTMDUAH">MTK2_UAH!$A$6</definedName>
    <definedName name="DTMDUSD">MTK2_USD!$A$6</definedName>
    <definedName name="DTMPERC">MT_ALL!$A$18</definedName>
    <definedName name="DTMUAH">MT_ALL!$A$6</definedName>
    <definedName name="DTMUSD">MT_ALL!$A$12</definedName>
    <definedName name="DTR">DTR!$A$6</definedName>
    <definedName name="DTYPERC" localSheetId="46">YK_ALL!$A$18</definedName>
    <definedName name="DTYPERC">YT_ALL!$A$18</definedName>
    <definedName name="DTYUAH" localSheetId="46">YK_ALL!$A$6</definedName>
    <definedName name="DTYUAH">YT_ALL!$A$6</definedName>
    <definedName name="DTYUSD" localSheetId="46">YK_ALL!$A$12</definedName>
    <definedName name="DTYUSD">YT_ALL!$A$12</definedName>
    <definedName name="KINDCMP">KIND_CMP!$A$7</definedName>
    <definedName name="KINDKMPD4">KIND_CMP!$B$5</definedName>
    <definedName name="KINDKMPD5">KIND_CMP!$E$5</definedName>
    <definedName name="R0">#REF!</definedName>
    <definedName name="RATEGROUPKIND">SRATE!$A$14</definedName>
    <definedName name="RATEKIND">SRATE_M!$A$6</definedName>
    <definedName name="RATENAMEALL">RATE_M!$A$7</definedName>
    <definedName name="RATENAMESTRUCT1">RATE!$A$7</definedName>
    <definedName name="RATENAMESTRUCT2">RATE!$A$22</definedName>
    <definedName name="RATENAMESTRUCTCMP">RATE_CMP!$A$7</definedName>
    <definedName name="RATENAMESTRUCTCMP2">RATE_CMP!$A$20</definedName>
    <definedName name="RCMP2D4">RATE_CMP!$B$18</definedName>
    <definedName name="RCMP2D5">RATE_CMP!$E$18</definedName>
    <definedName name="RCMPD4">RATE_CMP!$B$5</definedName>
    <definedName name="RCMPD5">RATE_CMP!$E$5</definedName>
    <definedName name="REPORT_LANG">DATA!$A$9</definedName>
    <definedName name="REPORT_REGIME">DATA!$A$8</definedName>
    <definedName name="SRATED">SRATE!$A$7</definedName>
    <definedName name="STRPRESENTDATE">DATA!$C$3</definedName>
    <definedName name="VALUAH">DATA!$D$4</definedName>
    <definedName name="VALUSD">DATA!$C$4</definedName>
    <definedName name="VALVAL">DATA!$E$4</definedName>
    <definedName name="YKT2UAH">YKT2_UAH!$A$6</definedName>
    <definedName name="YKT2USD">YKT2_USD!$A$6</definedName>
    <definedName name="YKT2UФР">YKT2_UAH!$A$6</definedName>
  </definedNames>
  <calcPr calcId="162913"/>
</workbook>
</file>

<file path=xl/calcChain.xml><?xml version="1.0" encoding="utf-8"?>
<calcChain xmlns="http://schemas.openxmlformats.org/spreadsheetml/2006/main">
  <c r="E7" i="61" l="1"/>
  <c r="D7" i="61"/>
  <c r="C7" i="61"/>
  <c r="E6" i="61"/>
  <c r="D6" i="61"/>
  <c r="C6" i="61"/>
  <c r="G4" i="61"/>
  <c r="F4" i="61"/>
  <c r="E4" i="61"/>
  <c r="E8" i="56" s="1"/>
  <c r="D4" i="61"/>
  <c r="C4" i="61"/>
  <c r="J61" i="56"/>
  <c r="J60" i="56"/>
  <c r="J59" i="56"/>
  <c r="J58" i="56"/>
  <c r="J57" i="56"/>
  <c r="J56" i="56"/>
  <c r="J55" i="56"/>
  <c r="J54" i="56"/>
  <c r="J53" i="56"/>
  <c r="I53" i="56"/>
  <c r="J52" i="56"/>
  <c r="I52" i="56"/>
  <c r="J51" i="56"/>
  <c r="I51" i="56"/>
  <c r="J50" i="56"/>
  <c r="I50" i="56"/>
  <c r="J49" i="56"/>
  <c r="I49" i="56"/>
  <c r="J48" i="56"/>
  <c r="I48" i="56"/>
  <c r="J47" i="56"/>
  <c r="I47" i="56"/>
  <c r="J46" i="56"/>
  <c r="I46" i="56"/>
  <c r="J45" i="56"/>
  <c r="I45" i="56"/>
  <c r="J44" i="56"/>
  <c r="I44" i="56"/>
  <c r="J43" i="56"/>
  <c r="I43" i="56"/>
  <c r="J42" i="56"/>
  <c r="I42" i="56"/>
  <c r="J41" i="56"/>
  <c r="I41" i="56"/>
  <c r="J40" i="56"/>
  <c r="I40" i="56"/>
  <c r="J39" i="56"/>
  <c r="I39" i="56"/>
  <c r="J38" i="56"/>
  <c r="I38" i="56"/>
  <c r="J37" i="56"/>
  <c r="I37" i="56"/>
  <c r="J36" i="56"/>
  <c r="I36" i="56"/>
  <c r="J35" i="56"/>
  <c r="I35" i="56"/>
  <c r="J34" i="56"/>
  <c r="I34" i="56"/>
  <c r="J33" i="56"/>
  <c r="I33" i="56"/>
  <c r="J32" i="56"/>
  <c r="I32" i="56"/>
  <c r="J31" i="56"/>
  <c r="I31" i="56"/>
  <c r="J30" i="56"/>
  <c r="I30" i="56"/>
  <c r="J29" i="56"/>
  <c r="I29" i="56"/>
  <c r="J28" i="56"/>
  <c r="I28" i="56"/>
  <c r="J27" i="56"/>
  <c r="I27" i="56"/>
  <c r="J26" i="56"/>
  <c r="I26" i="56"/>
  <c r="J25" i="56"/>
  <c r="I25" i="56"/>
  <c r="J24" i="56"/>
  <c r="I24" i="56"/>
  <c r="J23" i="56"/>
  <c r="I23" i="56"/>
  <c r="J22" i="56"/>
  <c r="I22" i="56"/>
  <c r="J21" i="56"/>
  <c r="I21" i="56"/>
  <c r="J20" i="56"/>
  <c r="I20" i="56"/>
  <c r="J19" i="56"/>
  <c r="I19" i="56"/>
  <c r="J18" i="56"/>
  <c r="I18" i="56"/>
  <c r="J17" i="56"/>
  <c r="I17" i="56"/>
  <c r="J16" i="56"/>
  <c r="I16" i="56"/>
  <c r="J15" i="56"/>
  <c r="I15" i="56"/>
  <c r="J14" i="56"/>
  <c r="I14" i="56"/>
  <c r="J13" i="56"/>
  <c r="I13" i="56"/>
  <c r="J12" i="56"/>
  <c r="I12" i="56"/>
  <c r="J11" i="56"/>
  <c r="I11" i="56"/>
  <c r="J10" i="56"/>
  <c r="I10" i="56"/>
  <c r="J9" i="56"/>
  <c r="I9" i="56"/>
  <c r="A4" i="56"/>
  <c r="D6" i="53"/>
  <c r="C6" i="53"/>
  <c r="B6" i="53"/>
  <c r="D4" i="53"/>
  <c r="I7" i="51"/>
  <c r="G7" i="51"/>
  <c r="F7" i="51"/>
  <c r="E7" i="51"/>
  <c r="D7" i="51"/>
  <c r="C7" i="51"/>
  <c r="B7" i="51"/>
  <c r="I4" i="51"/>
  <c r="B1" i="51"/>
  <c r="F118" i="49"/>
  <c r="E118" i="49"/>
  <c r="D118" i="49"/>
  <c r="C118" i="49"/>
  <c r="B118" i="49"/>
  <c r="F106" i="49"/>
  <c r="E106" i="49"/>
  <c r="D106" i="49"/>
  <c r="C106" i="49"/>
  <c r="B106" i="49"/>
  <c r="F104" i="49"/>
  <c r="E104" i="49"/>
  <c r="D104" i="49"/>
  <c r="D97" i="49" s="1"/>
  <c r="C104" i="49"/>
  <c r="B104" i="49"/>
  <c r="F98" i="49"/>
  <c r="E98" i="49"/>
  <c r="D98" i="49"/>
  <c r="C98" i="49"/>
  <c r="C97" i="49" s="1"/>
  <c r="B98" i="49"/>
  <c r="G97" i="49"/>
  <c r="E97" i="49"/>
  <c r="F95" i="49"/>
  <c r="E95" i="49"/>
  <c r="D95" i="49"/>
  <c r="C95" i="49"/>
  <c r="B95" i="49"/>
  <c r="F91" i="49"/>
  <c r="F81" i="49" s="1"/>
  <c r="E91" i="49"/>
  <c r="D91" i="49"/>
  <c r="C91" i="49"/>
  <c r="B91" i="49"/>
  <c r="F82" i="49"/>
  <c r="E82" i="49"/>
  <c r="D82" i="49"/>
  <c r="D81" i="49" s="1"/>
  <c r="C82" i="49"/>
  <c r="C81" i="49" s="1"/>
  <c r="C80" i="49" s="1"/>
  <c r="B82" i="49"/>
  <c r="B81" i="49" s="1"/>
  <c r="G81" i="49"/>
  <c r="E81" i="49"/>
  <c r="E80" i="49" s="1"/>
  <c r="G80" i="49"/>
  <c r="F78" i="49"/>
  <c r="E78" i="49"/>
  <c r="D78" i="49"/>
  <c r="C78" i="49"/>
  <c r="B78" i="49"/>
  <c r="F69" i="49"/>
  <c r="E69" i="49"/>
  <c r="D69" i="49"/>
  <c r="C69" i="49"/>
  <c r="B69" i="49"/>
  <c r="F64" i="49"/>
  <c r="E64" i="49"/>
  <c r="D64" i="49"/>
  <c r="C64" i="49"/>
  <c r="B64" i="49"/>
  <c r="F56" i="49"/>
  <c r="E56" i="49"/>
  <c r="D56" i="49"/>
  <c r="C56" i="49"/>
  <c r="B56" i="49"/>
  <c r="F49" i="49"/>
  <c r="E49" i="49"/>
  <c r="D49" i="49"/>
  <c r="D48" i="49" s="1"/>
  <c r="C49" i="49"/>
  <c r="B49" i="49"/>
  <c r="G48" i="49"/>
  <c r="F48" i="49"/>
  <c r="E48" i="49"/>
  <c r="C48" i="49"/>
  <c r="B48" i="49"/>
  <c r="F46" i="49"/>
  <c r="E46" i="49"/>
  <c r="D46" i="49"/>
  <c r="C46" i="49"/>
  <c r="B46" i="49"/>
  <c r="F9" i="49"/>
  <c r="E9" i="49"/>
  <c r="E8" i="49" s="1"/>
  <c r="E7" i="49" s="1"/>
  <c r="E6" i="49" s="1"/>
  <c r="D9" i="49"/>
  <c r="C9" i="49"/>
  <c r="C8" i="49" s="1"/>
  <c r="C7" i="49" s="1"/>
  <c r="B9" i="49"/>
  <c r="G8" i="49"/>
  <c r="G7" i="49" s="1"/>
  <c r="F8" i="49"/>
  <c r="F7" i="49" s="1"/>
  <c r="B8" i="49"/>
  <c r="B7" i="49" s="1"/>
  <c r="A6" i="49"/>
  <c r="G4" i="49"/>
  <c r="A2" i="49"/>
  <c r="F118" i="48"/>
  <c r="F97" i="48" s="1"/>
  <c r="F80" i="48" s="1"/>
  <c r="E118" i="48"/>
  <c r="D118" i="48"/>
  <c r="C118" i="48"/>
  <c r="B118" i="48"/>
  <c r="F106" i="48"/>
  <c r="E106" i="48"/>
  <c r="D106" i="48"/>
  <c r="C106" i="48"/>
  <c r="B106" i="48"/>
  <c r="F104" i="48"/>
  <c r="E104" i="48"/>
  <c r="D104" i="48"/>
  <c r="C104" i="48"/>
  <c r="B104" i="48"/>
  <c r="F98" i="48"/>
  <c r="E98" i="48"/>
  <c r="E97" i="48" s="1"/>
  <c r="D98" i="48"/>
  <c r="C98" i="48"/>
  <c r="C97" i="48" s="1"/>
  <c r="B98" i="48"/>
  <c r="G97" i="48"/>
  <c r="B97" i="48"/>
  <c r="F95" i="48"/>
  <c r="E95" i="48"/>
  <c r="D95" i="48"/>
  <c r="C95" i="48"/>
  <c r="B95" i="48"/>
  <c r="F91" i="48"/>
  <c r="E91" i="48"/>
  <c r="D91" i="48"/>
  <c r="C91" i="48"/>
  <c r="C81" i="48" s="1"/>
  <c r="C80" i="48" s="1"/>
  <c r="B91" i="48"/>
  <c r="F82" i="48"/>
  <c r="E82" i="48"/>
  <c r="E81" i="48" s="1"/>
  <c r="E80" i="48" s="1"/>
  <c r="D82" i="48"/>
  <c r="D81" i="48" s="1"/>
  <c r="C82" i="48"/>
  <c r="B82" i="48"/>
  <c r="G81" i="48"/>
  <c r="G80" i="48" s="1"/>
  <c r="F81" i="48"/>
  <c r="B81" i="48"/>
  <c r="B80" i="48"/>
  <c r="F78" i="48"/>
  <c r="E78" i="48"/>
  <c r="D78" i="48"/>
  <c r="C78" i="48"/>
  <c r="B78" i="48"/>
  <c r="F69" i="48"/>
  <c r="E69" i="48"/>
  <c r="D69" i="48"/>
  <c r="C69" i="48"/>
  <c r="B69" i="48"/>
  <c r="F64" i="48"/>
  <c r="E64" i="48"/>
  <c r="D64" i="48"/>
  <c r="C64" i="48"/>
  <c r="B64" i="48"/>
  <c r="F56" i="48"/>
  <c r="E56" i="48"/>
  <c r="D56" i="48"/>
  <c r="C56" i="48"/>
  <c r="B56" i="48"/>
  <c r="F49" i="48"/>
  <c r="E49" i="48"/>
  <c r="E48" i="48" s="1"/>
  <c r="D49" i="48"/>
  <c r="C49" i="48"/>
  <c r="C48" i="48" s="1"/>
  <c r="B49" i="48"/>
  <c r="G48" i="48"/>
  <c r="D48" i="48"/>
  <c r="F46" i="48"/>
  <c r="E46" i="48"/>
  <c r="D46" i="48"/>
  <c r="D8" i="48" s="1"/>
  <c r="D7" i="48" s="1"/>
  <c r="C46" i="48"/>
  <c r="B46" i="48"/>
  <c r="F9" i="48"/>
  <c r="E9" i="48"/>
  <c r="E8" i="48" s="1"/>
  <c r="E7" i="48" s="1"/>
  <c r="E6" i="48" s="1"/>
  <c r="D9" i="48"/>
  <c r="C9" i="48"/>
  <c r="C8" i="48" s="1"/>
  <c r="C7" i="48" s="1"/>
  <c r="B9" i="48"/>
  <c r="G8" i="48"/>
  <c r="G7" i="48"/>
  <c r="A6" i="48"/>
  <c r="G4" i="48"/>
  <c r="A2" i="48"/>
  <c r="G18" i="47"/>
  <c r="F18" i="47"/>
  <c r="E18" i="47"/>
  <c r="D18" i="47"/>
  <c r="C18" i="47"/>
  <c r="B18" i="47"/>
  <c r="G12" i="47"/>
  <c r="F12" i="47"/>
  <c r="E12" i="47"/>
  <c r="D12" i="47"/>
  <c r="C12" i="47"/>
  <c r="B12" i="47"/>
  <c r="G10" i="47"/>
  <c r="G6" i="47"/>
  <c r="F6" i="47"/>
  <c r="E6" i="47"/>
  <c r="D6" i="47"/>
  <c r="C6" i="47"/>
  <c r="B6" i="47"/>
  <c r="G4" i="47"/>
  <c r="G20" i="46"/>
  <c r="G18" i="46" s="1"/>
  <c r="F20" i="46"/>
  <c r="E20" i="46"/>
  <c r="D20" i="46"/>
  <c r="C20" i="46"/>
  <c r="B20" i="46"/>
  <c r="A20" i="46"/>
  <c r="G19" i="46"/>
  <c r="F19" i="46"/>
  <c r="F18" i="46" s="1"/>
  <c r="E19" i="46"/>
  <c r="D19" i="46"/>
  <c r="D18" i="46" s="1"/>
  <c r="C19" i="46"/>
  <c r="C18" i="46" s="1"/>
  <c r="B19" i="46"/>
  <c r="B18" i="46" s="1"/>
  <c r="A19" i="46"/>
  <c r="E18" i="46"/>
  <c r="G17" i="46"/>
  <c r="F17" i="46"/>
  <c r="E17" i="46"/>
  <c r="D17" i="46"/>
  <c r="C17" i="46"/>
  <c r="B17" i="46"/>
  <c r="G14" i="46"/>
  <c r="F14" i="46"/>
  <c r="E14" i="46"/>
  <c r="D14" i="46"/>
  <c r="C14" i="46"/>
  <c r="B14" i="46"/>
  <c r="A14" i="46"/>
  <c r="G13" i="46"/>
  <c r="F13" i="46"/>
  <c r="E13" i="46"/>
  <c r="D13" i="46"/>
  <c r="D12" i="46" s="1"/>
  <c r="C13" i="46"/>
  <c r="B13" i="46"/>
  <c r="A13" i="46"/>
  <c r="G12" i="46"/>
  <c r="E12" i="46"/>
  <c r="C12" i="46"/>
  <c r="G11" i="46"/>
  <c r="F11" i="46"/>
  <c r="E11" i="46"/>
  <c r="D11" i="46"/>
  <c r="C11" i="46"/>
  <c r="B11" i="46"/>
  <c r="G8" i="46"/>
  <c r="F8" i="46"/>
  <c r="E8" i="46"/>
  <c r="E6" i="46" s="1"/>
  <c r="D8" i="46"/>
  <c r="C8" i="46"/>
  <c r="B8" i="46"/>
  <c r="A8" i="46"/>
  <c r="G7" i="46"/>
  <c r="G6" i="46" s="1"/>
  <c r="F7" i="46"/>
  <c r="E7" i="46"/>
  <c r="D7" i="46"/>
  <c r="C7" i="46"/>
  <c r="C6" i="46" s="1"/>
  <c r="B7" i="46"/>
  <c r="A7" i="46"/>
  <c r="F6" i="46"/>
  <c r="B6" i="46"/>
  <c r="G5" i="46"/>
  <c r="F5" i="46"/>
  <c r="E5" i="46"/>
  <c r="D5" i="46"/>
  <c r="C5" i="46"/>
  <c r="B5" i="46"/>
  <c r="G20" i="43"/>
  <c r="F20" i="43"/>
  <c r="E20" i="43"/>
  <c r="D20" i="43"/>
  <c r="C20" i="43"/>
  <c r="B20" i="43"/>
  <c r="A20" i="43"/>
  <c r="G19" i="43"/>
  <c r="F19" i="43"/>
  <c r="E19" i="43"/>
  <c r="E18" i="43" s="1"/>
  <c r="D19" i="43"/>
  <c r="D18" i="43" s="1"/>
  <c r="C19" i="43"/>
  <c r="B19" i="43"/>
  <c r="A19" i="43"/>
  <c r="G18" i="43"/>
  <c r="C18" i="43"/>
  <c r="G17" i="43"/>
  <c r="F17" i="43"/>
  <c r="E17" i="43"/>
  <c r="D17" i="43"/>
  <c r="C17" i="43"/>
  <c r="B17" i="43"/>
  <c r="G14" i="43"/>
  <c r="F14" i="43"/>
  <c r="E14" i="43"/>
  <c r="E12" i="43" s="1"/>
  <c r="D14" i="43"/>
  <c r="C14" i="43"/>
  <c r="B14" i="43"/>
  <c r="A14" i="43"/>
  <c r="G13" i="43"/>
  <c r="F13" i="43"/>
  <c r="F12" i="43" s="1"/>
  <c r="E13" i="43"/>
  <c r="D13" i="43"/>
  <c r="D12" i="43" s="1"/>
  <c r="C13" i="43"/>
  <c r="B13" i="43"/>
  <c r="A13" i="43"/>
  <c r="G12" i="43"/>
  <c r="C12" i="43"/>
  <c r="B12" i="43"/>
  <c r="G11" i="43"/>
  <c r="F11" i="43"/>
  <c r="E11" i="43"/>
  <c r="D11" i="43"/>
  <c r="C11" i="43"/>
  <c r="B11" i="43"/>
  <c r="G8" i="43"/>
  <c r="G6" i="43" s="1"/>
  <c r="F8" i="43"/>
  <c r="E8" i="43"/>
  <c r="D8" i="43"/>
  <c r="C8" i="43"/>
  <c r="B8" i="43"/>
  <c r="A8" i="43"/>
  <c r="G7" i="43"/>
  <c r="F7" i="43"/>
  <c r="E7" i="43"/>
  <c r="E6" i="43" s="1"/>
  <c r="D7" i="43"/>
  <c r="C7" i="43"/>
  <c r="B7" i="43"/>
  <c r="A7" i="43"/>
  <c r="D6" i="43"/>
  <c r="C6" i="43"/>
  <c r="G5" i="43"/>
  <c r="F5" i="43"/>
  <c r="E5" i="43"/>
  <c r="D5" i="43"/>
  <c r="C5" i="43"/>
  <c r="B5" i="43"/>
  <c r="G18" i="40"/>
  <c r="F18" i="40"/>
  <c r="E18" i="40"/>
  <c r="D18" i="40"/>
  <c r="C18" i="40"/>
  <c r="B18" i="40"/>
  <c r="G12" i="40"/>
  <c r="F12" i="40"/>
  <c r="E12" i="40"/>
  <c r="D12" i="40"/>
  <c r="C12" i="40"/>
  <c r="B12" i="40"/>
  <c r="G10" i="40"/>
  <c r="A10" i="40" s="1"/>
  <c r="G6" i="40"/>
  <c r="F6" i="40"/>
  <c r="E6" i="40"/>
  <c r="D6" i="40"/>
  <c r="C6" i="40"/>
  <c r="B6" i="40"/>
  <c r="G4" i="40"/>
  <c r="A4" i="40" s="1"/>
  <c r="C17" i="36"/>
  <c r="B17" i="36"/>
  <c r="C9" i="36"/>
  <c r="B9" i="36"/>
  <c r="C8" i="36"/>
  <c r="B8" i="36"/>
  <c r="D6" i="36"/>
  <c r="A3" i="36"/>
  <c r="A2" i="36"/>
  <c r="A1" i="36"/>
  <c r="D7" i="35"/>
  <c r="C7" i="35"/>
  <c r="B7" i="35"/>
  <c r="D5" i="35"/>
  <c r="A2" i="35"/>
  <c r="C105" i="31"/>
  <c r="B105" i="31"/>
  <c r="C98" i="31"/>
  <c r="B98" i="31"/>
  <c r="C91" i="31"/>
  <c r="B91" i="31"/>
  <c r="D90" i="31"/>
  <c r="C88" i="31"/>
  <c r="B88" i="31"/>
  <c r="C80" i="31"/>
  <c r="B80" i="31"/>
  <c r="C75" i="31"/>
  <c r="B75" i="31"/>
  <c r="C68" i="31"/>
  <c r="B68" i="31"/>
  <c r="C61" i="31"/>
  <c r="B61" i="31"/>
  <c r="D60" i="31"/>
  <c r="D59" i="31" s="1"/>
  <c r="C57" i="31"/>
  <c r="B57" i="31"/>
  <c r="C53" i="31"/>
  <c r="B53" i="31"/>
  <c r="C48" i="31"/>
  <c r="C47" i="31" s="1"/>
  <c r="B48" i="31"/>
  <c r="B47" i="31" s="1"/>
  <c r="D47" i="31"/>
  <c r="C45" i="31"/>
  <c r="C9" i="31" s="1"/>
  <c r="C8" i="31" s="1"/>
  <c r="B45" i="31"/>
  <c r="C10" i="31"/>
  <c r="B10" i="31"/>
  <c r="D9" i="31"/>
  <c r="D8" i="31" s="1"/>
  <c r="A7" i="31"/>
  <c r="C6" i="31"/>
  <c r="B6" i="31"/>
  <c r="D5" i="31"/>
  <c r="A3" i="31"/>
  <c r="A2" i="31"/>
  <c r="C105" i="30"/>
  <c r="B105" i="30"/>
  <c r="C98" i="30"/>
  <c r="B98" i="30"/>
  <c r="C91" i="30"/>
  <c r="B91" i="30"/>
  <c r="D90" i="30"/>
  <c r="C90" i="30"/>
  <c r="C88" i="30"/>
  <c r="B88" i="30"/>
  <c r="C84" i="30"/>
  <c r="B84" i="30"/>
  <c r="C79" i="30"/>
  <c r="C78" i="30" s="1"/>
  <c r="B79" i="30"/>
  <c r="D78" i="30"/>
  <c r="B78" i="30"/>
  <c r="D77" i="30"/>
  <c r="C75" i="30"/>
  <c r="B75" i="30"/>
  <c r="C67" i="30"/>
  <c r="B67" i="30"/>
  <c r="C62" i="30"/>
  <c r="B62" i="30"/>
  <c r="C55" i="30"/>
  <c r="B55" i="30"/>
  <c r="C48" i="30"/>
  <c r="B48" i="30"/>
  <c r="D47" i="30"/>
  <c r="C45" i="30"/>
  <c r="B45" i="30"/>
  <c r="C10" i="30"/>
  <c r="C9" i="30" s="1"/>
  <c r="B10" i="30"/>
  <c r="D9" i="30"/>
  <c r="D8" i="30" s="1"/>
  <c r="A7" i="30"/>
  <c r="D5" i="30"/>
  <c r="A3" i="30"/>
  <c r="A2" i="30"/>
  <c r="C23" i="29"/>
  <c r="C18" i="29" s="1"/>
  <c r="B23" i="29"/>
  <c r="C19" i="29"/>
  <c r="B19" i="29"/>
  <c r="B18" i="29" s="1"/>
  <c r="D18" i="29"/>
  <c r="C12" i="29"/>
  <c r="B12" i="29"/>
  <c r="C9" i="29"/>
  <c r="C8" i="29" s="1"/>
  <c r="B9" i="29"/>
  <c r="D8" i="29"/>
  <c r="B8" i="29"/>
  <c r="B7" i="29" s="1"/>
  <c r="D5" i="29"/>
  <c r="A2" i="29"/>
  <c r="M34" i="28"/>
  <c r="L34" i="28"/>
  <c r="K34" i="28"/>
  <c r="J34" i="28"/>
  <c r="I34" i="28"/>
  <c r="H34" i="28"/>
  <c r="G34" i="28"/>
  <c r="F34" i="28"/>
  <c r="E34" i="28"/>
  <c r="D34" i="28"/>
  <c r="C34" i="28"/>
  <c r="B34" i="28"/>
  <c r="M27" i="28"/>
  <c r="L27" i="28"/>
  <c r="K27" i="28"/>
  <c r="J27" i="28"/>
  <c r="I27" i="28"/>
  <c r="H27" i="28"/>
  <c r="G27" i="28"/>
  <c r="F27" i="28"/>
  <c r="E27" i="28"/>
  <c r="D27" i="28"/>
  <c r="C27" i="28"/>
  <c r="B27" i="28"/>
  <c r="M26" i="28"/>
  <c r="L26" i="28"/>
  <c r="K26" i="28"/>
  <c r="J26" i="28"/>
  <c r="I26" i="28"/>
  <c r="H26" i="28"/>
  <c r="G26" i="28"/>
  <c r="F26" i="28"/>
  <c r="E26" i="28"/>
  <c r="D26" i="28"/>
  <c r="C26" i="28"/>
  <c r="B26" i="28"/>
  <c r="N23" i="28"/>
  <c r="N7" i="28"/>
  <c r="M7" i="28"/>
  <c r="L7" i="28"/>
  <c r="K7" i="28"/>
  <c r="G7" i="28"/>
  <c r="F7" i="28"/>
  <c r="E7" i="28"/>
  <c r="N4" i="28"/>
  <c r="N7" i="27"/>
  <c r="M7" i="27"/>
  <c r="L7" i="27"/>
  <c r="K7" i="27"/>
  <c r="G7" i="27"/>
  <c r="F7" i="27"/>
  <c r="E7" i="27"/>
  <c r="N4" i="27"/>
  <c r="G32" i="26"/>
  <c r="F32" i="26"/>
  <c r="E32" i="26"/>
  <c r="D32" i="26"/>
  <c r="C32" i="26"/>
  <c r="B32" i="26"/>
  <c r="G25" i="26"/>
  <c r="G24" i="26" s="1"/>
  <c r="F25" i="26"/>
  <c r="E25" i="26"/>
  <c r="D25" i="26"/>
  <c r="D24" i="26" s="1"/>
  <c r="C25" i="26"/>
  <c r="B25" i="26"/>
  <c r="F24" i="26"/>
  <c r="E24" i="26"/>
  <c r="C24" i="26"/>
  <c r="B24" i="26"/>
  <c r="H21" i="26"/>
  <c r="H8" i="26"/>
  <c r="G8" i="26"/>
  <c r="F8" i="26"/>
  <c r="E8" i="26"/>
  <c r="D8" i="26"/>
  <c r="C8" i="26"/>
  <c r="B8" i="26"/>
  <c r="H5" i="26"/>
  <c r="C30" i="25"/>
  <c r="B30" i="25"/>
  <c r="B23" i="25" s="1"/>
  <c r="C24" i="25"/>
  <c r="C23" i="25" s="1"/>
  <c r="B24" i="25"/>
  <c r="D21" i="25"/>
  <c r="B21" i="25"/>
  <c r="D7" i="25"/>
  <c r="C7" i="25"/>
  <c r="B7" i="25"/>
  <c r="D5" i="25"/>
  <c r="A2" i="25"/>
  <c r="D7" i="24"/>
  <c r="C7" i="24"/>
  <c r="B7" i="24"/>
  <c r="A7" i="24"/>
  <c r="C6" i="24"/>
  <c r="B6" i="24"/>
  <c r="D5" i="24"/>
  <c r="A3" i="24"/>
  <c r="A2" i="24"/>
  <c r="G26" i="21"/>
  <c r="F26" i="21"/>
  <c r="E26" i="21"/>
  <c r="D26" i="21"/>
  <c r="C26" i="21"/>
  <c r="C20" i="21" s="1"/>
  <c r="B26" i="21"/>
  <c r="G21" i="21"/>
  <c r="F21" i="21"/>
  <c r="E21" i="21"/>
  <c r="E20" i="21" s="1"/>
  <c r="D21" i="21"/>
  <c r="D20" i="21" s="1"/>
  <c r="C21" i="21"/>
  <c r="B21" i="21"/>
  <c r="G20" i="21"/>
  <c r="F20" i="21"/>
  <c r="B20" i="21"/>
  <c r="H17" i="21"/>
  <c r="H13" i="21"/>
  <c r="H12" i="21"/>
  <c r="H7" i="21"/>
  <c r="G7" i="21"/>
  <c r="F7" i="21"/>
  <c r="E7" i="21"/>
  <c r="D7" i="21"/>
  <c r="C7" i="21"/>
  <c r="B7" i="21"/>
  <c r="H4" i="21"/>
  <c r="C28" i="20"/>
  <c r="B28" i="20"/>
  <c r="C23" i="20"/>
  <c r="B23" i="20"/>
  <c r="B22" i="20" s="1"/>
  <c r="C22" i="20"/>
  <c r="D20" i="20"/>
  <c r="B20" i="20"/>
  <c r="D7" i="20"/>
  <c r="C7" i="20"/>
  <c r="B7" i="20"/>
  <c r="D5" i="20"/>
  <c r="A2" i="20"/>
  <c r="D7" i="19"/>
  <c r="C7" i="19"/>
  <c r="B7" i="19"/>
  <c r="A7" i="19"/>
  <c r="C6" i="19"/>
  <c r="B6" i="19"/>
  <c r="D5" i="19"/>
  <c r="A3" i="19"/>
  <c r="A2" i="19"/>
  <c r="C18" i="18"/>
  <c r="B18" i="18"/>
  <c r="C15" i="18"/>
  <c r="B15" i="18"/>
  <c r="C14" i="18"/>
  <c r="B14" i="18"/>
  <c r="D12" i="18"/>
  <c r="D9" i="18"/>
  <c r="C9" i="18"/>
  <c r="B9" i="18"/>
  <c r="A9" i="18"/>
  <c r="D8" i="18"/>
  <c r="C8" i="18"/>
  <c r="B8" i="18"/>
  <c r="A8" i="18"/>
  <c r="D7" i="18"/>
  <c r="C7" i="18"/>
  <c r="B7" i="18"/>
  <c r="D5" i="18"/>
  <c r="A2" i="18"/>
  <c r="D6" i="17"/>
  <c r="C6" i="17"/>
  <c r="B6" i="17"/>
  <c r="D4" i="17"/>
  <c r="A2" i="17"/>
  <c r="G18" i="13"/>
  <c r="F18" i="13"/>
  <c r="E18" i="13"/>
  <c r="D18" i="13"/>
  <c r="C18" i="13"/>
  <c r="B18" i="13"/>
  <c r="G12" i="13"/>
  <c r="F12" i="13"/>
  <c r="E12" i="13"/>
  <c r="D12" i="13"/>
  <c r="C12" i="13"/>
  <c r="B12" i="13"/>
  <c r="G10" i="13"/>
  <c r="A10" i="13" s="1"/>
  <c r="G6" i="13"/>
  <c r="F6" i="13"/>
  <c r="E6" i="13"/>
  <c r="D6" i="13"/>
  <c r="C6" i="13"/>
  <c r="B6" i="13"/>
  <c r="G4" i="13"/>
  <c r="A4" i="13" s="1"/>
  <c r="G20" i="12"/>
  <c r="G18" i="12" s="1"/>
  <c r="F20" i="12"/>
  <c r="E20" i="12"/>
  <c r="D20" i="12"/>
  <c r="C20" i="12"/>
  <c r="B20" i="12"/>
  <c r="A20" i="12"/>
  <c r="G19" i="12"/>
  <c r="F19" i="12"/>
  <c r="E19" i="12"/>
  <c r="D19" i="12"/>
  <c r="D18" i="12" s="1"/>
  <c r="C19" i="12"/>
  <c r="B19" i="12"/>
  <c r="A19" i="12"/>
  <c r="A18" i="12"/>
  <c r="G17" i="12"/>
  <c r="F17" i="12"/>
  <c r="E17" i="12"/>
  <c r="D17" i="12"/>
  <c r="C17" i="12"/>
  <c r="B17" i="12"/>
  <c r="G14" i="12"/>
  <c r="F14" i="12"/>
  <c r="E14" i="12"/>
  <c r="D14" i="12"/>
  <c r="C14" i="12"/>
  <c r="B14" i="12"/>
  <c r="A14" i="12"/>
  <c r="G13" i="12"/>
  <c r="F13" i="12"/>
  <c r="E13" i="12"/>
  <c r="D13" i="12"/>
  <c r="C13" i="12"/>
  <c r="B13" i="12"/>
  <c r="A13" i="12"/>
  <c r="A12" i="12"/>
  <c r="G11" i="12"/>
  <c r="F11" i="12"/>
  <c r="E11" i="12"/>
  <c r="D11" i="12"/>
  <c r="C11" i="12"/>
  <c r="B11" i="12"/>
  <c r="G8" i="12"/>
  <c r="F8" i="12"/>
  <c r="E8" i="12"/>
  <c r="D8" i="12"/>
  <c r="C8" i="12"/>
  <c r="B8" i="12"/>
  <c r="A8" i="12"/>
  <c r="G7" i="12"/>
  <c r="F7" i="12"/>
  <c r="E7" i="12"/>
  <c r="D7" i="12"/>
  <c r="C7" i="12"/>
  <c r="B7" i="12"/>
  <c r="A7" i="12"/>
  <c r="A6" i="12"/>
  <c r="G5" i="12"/>
  <c r="F5" i="12"/>
  <c r="E5" i="12"/>
  <c r="D5" i="12"/>
  <c r="C5" i="12"/>
  <c r="B5" i="12"/>
  <c r="G18" i="11"/>
  <c r="F18" i="11"/>
  <c r="E18" i="11"/>
  <c r="D18" i="11"/>
  <c r="C18" i="11"/>
  <c r="B18" i="11"/>
  <c r="G12" i="11"/>
  <c r="F12" i="11"/>
  <c r="E12" i="11"/>
  <c r="D12" i="11"/>
  <c r="C12" i="11"/>
  <c r="B12" i="11"/>
  <c r="G10" i="11"/>
  <c r="A10" i="11" s="1"/>
  <c r="G6" i="11"/>
  <c r="F6" i="11"/>
  <c r="E6" i="11"/>
  <c r="D6" i="11"/>
  <c r="C6" i="11"/>
  <c r="B6" i="11"/>
  <c r="G4" i="11"/>
  <c r="A4" i="11" s="1"/>
  <c r="F105" i="8"/>
  <c r="E105" i="8"/>
  <c r="D105" i="8"/>
  <c r="C105" i="8"/>
  <c r="B105" i="8"/>
  <c r="F98" i="8"/>
  <c r="F90" i="8" s="1"/>
  <c r="E98" i="8"/>
  <c r="D98" i="8"/>
  <c r="C98" i="8"/>
  <c r="B98" i="8"/>
  <c r="F91" i="8"/>
  <c r="E91" i="8"/>
  <c r="E90" i="8" s="1"/>
  <c r="D91" i="8"/>
  <c r="C91" i="8"/>
  <c r="C90" i="8" s="1"/>
  <c r="B91" i="8"/>
  <c r="G90" i="8"/>
  <c r="F88" i="8"/>
  <c r="E88" i="8"/>
  <c r="D88" i="8"/>
  <c r="C88" i="8"/>
  <c r="B88" i="8"/>
  <c r="F84" i="8"/>
  <c r="E84" i="8"/>
  <c r="D84" i="8"/>
  <c r="C84" i="8"/>
  <c r="B84" i="8"/>
  <c r="F79" i="8"/>
  <c r="E79" i="8"/>
  <c r="D79" i="8"/>
  <c r="C79" i="8"/>
  <c r="B79" i="8"/>
  <c r="B78" i="8" s="1"/>
  <c r="G78" i="8"/>
  <c r="F75" i="8"/>
  <c r="E75" i="8"/>
  <c r="D75" i="8"/>
  <c r="C75" i="8"/>
  <c r="B75" i="8"/>
  <c r="F67" i="8"/>
  <c r="E67" i="8"/>
  <c r="D67" i="8"/>
  <c r="C67" i="8"/>
  <c r="B67" i="8"/>
  <c r="F62" i="8"/>
  <c r="E62" i="8"/>
  <c r="D62" i="8"/>
  <c r="C62" i="8"/>
  <c r="B62" i="8"/>
  <c r="F54" i="8"/>
  <c r="E54" i="8"/>
  <c r="D54" i="8"/>
  <c r="C54" i="8"/>
  <c r="B54" i="8"/>
  <c r="F47" i="8"/>
  <c r="E47" i="8"/>
  <c r="D47" i="8"/>
  <c r="D46" i="8" s="1"/>
  <c r="C47" i="8"/>
  <c r="B47" i="8"/>
  <c r="G46" i="8"/>
  <c r="F44" i="8"/>
  <c r="E44" i="8"/>
  <c r="D44" i="8"/>
  <c r="C44" i="8"/>
  <c r="B44" i="8"/>
  <c r="F9" i="8"/>
  <c r="E9" i="8"/>
  <c r="D9" i="8"/>
  <c r="C9" i="8"/>
  <c r="B9" i="8"/>
  <c r="G8" i="8"/>
  <c r="G7" i="8" s="1"/>
  <c r="A6" i="8"/>
  <c r="G4" i="8"/>
  <c r="A2" i="8"/>
  <c r="F105" i="7"/>
  <c r="E105" i="7"/>
  <c r="D105" i="7"/>
  <c r="C105" i="7"/>
  <c r="B105" i="7"/>
  <c r="F98" i="7"/>
  <c r="E98" i="7"/>
  <c r="D98" i="7"/>
  <c r="C98" i="7"/>
  <c r="B98" i="7"/>
  <c r="F91" i="7"/>
  <c r="E91" i="7"/>
  <c r="D91" i="7"/>
  <c r="C91" i="7"/>
  <c r="C90" i="7" s="1"/>
  <c r="B91" i="7"/>
  <c r="G90" i="7"/>
  <c r="F88" i="7"/>
  <c r="E88" i="7"/>
  <c r="D88" i="7"/>
  <c r="C88" i="7"/>
  <c r="B88" i="7"/>
  <c r="F84" i="7"/>
  <c r="E84" i="7"/>
  <c r="D84" i="7"/>
  <c r="C84" i="7"/>
  <c r="B84" i="7"/>
  <c r="F79" i="7"/>
  <c r="E79" i="7"/>
  <c r="D79" i="7"/>
  <c r="C79" i="7"/>
  <c r="B79" i="7"/>
  <c r="G78" i="7"/>
  <c r="G77" i="7" s="1"/>
  <c r="F75" i="7"/>
  <c r="E75" i="7"/>
  <c r="D75" i="7"/>
  <c r="C75" i="7"/>
  <c r="B75" i="7"/>
  <c r="F67" i="7"/>
  <c r="E67" i="7"/>
  <c r="D67" i="7"/>
  <c r="C67" i="7"/>
  <c r="B67" i="7"/>
  <c r="F62" i="7"/>
  <c r="E62" i="7"/>
  <c r="D62" i="7"/>
  <c r="C62" i="7"/>
  <c r="B62" i="7"/>
  <c r="F54" i="7"/>
  <c r="E54" i="7"/>
  <c r="D54" i="7"/>
  <c r="C54" i="7"/>
  <c r="B54" i="7"/>
  <c r="F47" i="7"/>
  <c r="E47" i="7"/>
  <c r="D47" i="7"/>
  <c r="C47" i="7"/>
  <c r="C46" i="7" s="1"/>
  <c r="B47" i="7"/>
  <c r="G46" i="7"/>
  <c r="F44" i="7"/>
  <c r="E44" i="7"/>
  <c r="D44" i="7"/>
  <c r="C44" i="7"/>
  <c r="B44" i="7"/>
  <c r="F9" i="7"/>
  <c r="E9" i="7"/>
  <c r="E8" i="7" s="1"/>
  <c r="D9" i="7"/>
  <c r="C9" i="7"/>
  <c r="C8" i="7" s="1"/>
  <c r="B9" i="7"/>
  <c r="B8" i="7" s="1"/>
  <c r="G8" i="7"/>
  <c r="G7" i="7" s="1"/>
  <c r="A6" i="7"/>
  <c r="G4" i="7"/>
  <c r="A2" i="7"/>
  <c r="F105" i="6"/>
  <c r="E105" i="6"/>
  <c r="D105" i="6"/>
  <c r="C105" i="6"/>
  <c r="B105" i="6"/>
  <c r="F98" i="6"/>
  <c r="E98" i="6"/>
  <c r="D98" i="6"/>
  <c r="C98" i="6"/>
  <c r="B98" i="6"/>
  <c r="F91" i="6"/>
  <c r="F90" i="6" s="1"/>
  <c r="E91" i="6"/>
  <c r="D91" i="6"/>
  <c r="C91" i="6"/>
  <c r="B91" i="6"/>
  <c r="B90" i="6" s="1"/>
  <c r="G90" i="6"/>
  <c r="D90" i="6"/>
  <c r="F88" i="6"/>
  <c r="E88" i="6"/>
  <c r="D88" i="6"/>
  <c r="C88" i="6"/>
  <c r="B88" i="6"/>
  <c r="F80" i="6"/>
  <c r="E80" i="6"/>
  <c r="D80" i="6"/>
  <c r="C80" i="6"/>
  <c r="B80" i="6"/>
  <c r="F75" i="6"/>
  <c r="E75" i="6"/>
  <c r="D75" i="6"/>
  <c r="C75" i="6"/>
  <c r="B75" i="6"/>
  <c r="F67" i="6"/>
  <c r="E67" i="6"/>
  <c r="D67" i="6"/>
  <c r="C67" i="6"/>
  <c r="B67" i="6"/>
  <c r="F60" i="6"/>
  <c r="E60" i="6"/>
  <c r="D60" i="6"/>
  <c r="C60" i="6"/>
  <c r="B60" i="6"/>
  <c r="G59" i="6"/>
  <c r="F56" i="6"/>
  <c r="E56" i="6"/>
  <c r="D56" i="6"/>
  <c r="C56" i="6"/>
  <c r="B56" i="6"/>
  <c r="F52" i="6"/>
  <c r="E52" i="6"/>
  <c r="D52" i="6"/>
  <c r="C52" i="6"/>
  <c r="B52" i="6"/>
  <c r="F47" i="6"/>
  <c r="E47" i="6"/>
  <c r="D47" i="6"/>
  <c r="C47" i="6"/>
  <c r="B47" i="6"/>
  <c r="B46" i="6" s="1"/>
  <c r="G46" i="6"/>
  <c r="F44" i="6"/>
  <c r="E44" i="6"/>
  <c r="D44" i="6"/>
  <c r="C44" i="6"/>
  <c r="B44" i="6"/>
  <c r="F9" i="6"/>
  <c r="F8" i="6" s="1"/>
  <c r="E9" i="6"/>
  <c r="D9" i="6"/>
  <c r="D8" i="6" s="1"/>
  <c r="C9" i="6"/>
  <c r="B9" i="6"/>
  <c r="B8" i="6" s="1"/>
  <c r="G8" i="6"/>
  <c r="G7" i="6" s="1"/>
  <c r="G4" i="6"/>
  <c r="F105" i="5"/>
  <c r="E105" i="5"/>
  <c r="D105" i="5"/>
  <c r="C105" i="5"/>
  <c r="B105" i="5"/>
  <c r="F98" i="5"/>
  <c r="E98" i="5"/>
  <c r="D98" i="5"/>
  <c r="C98" i="5"/>
  <c r="B98" i="5"/>
  <c r="F91" i="5"/>
  <c r="E91" i="5"/>
  <c r="D91" i="5"/>
  <c r="C91" i="5"/>
  <c r="B91" i="5"/>
  <c r="G90" i="5"/>
  <c r="F88" i="5"/>
  <c r="E88" i="5"/>
  <c r="D88" i="5"/>
  <c r="C88" i="5"/>
  <c r="B88" i="5"/>
  <c r="F80" i="5"/>
  <c r="E80" i="5"/>
  <c r="D80" i="5"/>
  <c r="C80" i="5"/>
  <c r="B80" i="5"/>
  <c r="F75" i="5"/>
  <c r="E75" i="5"/>
  <c r="D75" i="5"/>
  <c r="C75" i="5"/>
  <c r="B75" i="5"/>
  <c r="F67" i="5"/>
  <c r="E67" i="5"/>
  <c r="D67" i="5"/>
  <c r="C67" i="5"/>
  <c r="B67" i="5"/>
  <c r="F60" i="5"/>
  <c r="E60" i="5"/>
  <c r="D60" i="5"/>
  <c r="C60" i="5"/>
  <c r="B60" i="5"/>
  <c r="G59" i="5"/>
  <c r="F56" i="5"/>
  <c r="E56" i="5"/>
  <c r="D56" i="5"/>
  <c r="C56" i="5"/>
  <c r="B56" i="5"/>
  <c r="F52" i="5"/>
  <c r="E52" i="5"/>
  <c r="D52" i="5"/>
  <c r="C52" i="5"/>
  <c r="B52" i="5"/>
  <c r="F47" i="5"/>
  <c r="E47" i="5"/>
  <c r="D47" i="5"/>
  <c r="C47" i="5"/>
  <c r="B47" i="5"/>
  <c r="G46" i="5"/>
  <c r="F44" i="5"/>
  <c r="E44" i="5"/>
  <c r="D44" i="5"/>
  <c r="C44" i="5"/>
  <c r="B44" i="5"/>
  <c r="F9" i="5"/>
  <c r="F8" i="5" s="1"/>
  <c r="E9" i="5"/>
  <c r="D9" i="5"/>
  <c r="D8" i="5" s="1"/>
  <c r="C9" i="5"/>
  <c r="B9" i="5"/>
  <c r="G8" i="5"/>
  <c r="G4" i="5"/>
  <c r="B47" i="30" l="1"/>
  <c r="C77" i="30"/>
  <c r="C90" i="31"/>
  <c r="B9" i="31"/>
  <c r="B8" i="31" s="1"/>
  <c r="B90" i="31"/>
  <c r="B60" i="31"/>
  <c r="B59" i="31" s="1"/>
  <c r="B7" i="31" s="1"/>
  <c r="E46" i="7"/>
  <c r="E7" i="7" s="1"/>
  <c r="D78" i="7"/>
  <c r="B90" i="7"/>
  <c r="F90" i="7"/>
  <c r="F8" i="7"/>
  <c r="B46" i="7"/>
  <c r="F46" i="7"/>
  <c r="E78" i="7"/>
  <c r="E90" i="7"/>
  <c r="C7" i="7"/>
  <c r="D46" i="7"/>
  <c r="B78" i="7"/>
  <c r="F78" i="7"/>
  <c r="D90" i="7"/>
  <c r="D77" i="7" s="1"/>
  <c r="D8" i="7"/>
  <c r="D7" i="7" s="1"/>
  <c r="C78" i="7"/>
  <c r="C77" i="7" s="1"/>
  <c r="C6" i="7" s="1"/>
  <c r="B8" i="8"/>
  <c r="F8" i="8"/>
  <c r="C46" i="8"/>
  <c r="F78" i="8"/>
  <c r="F77" i="8" s="1"/>
  <c r="E46" i="8"/>
  <c r="E8" i="8"/>
  <c r="C78" i="8"/>
  <c r="C77" i="8" s="1"/>
  <c r="B90" i="8"/>
  <c r="B77" i="8" s="1"/>
  <c r="C8" i="8"/>
  <c r="G77" i="8"/>
  <c r="E78" i="8"/>
  <c r="E77" i="8" s="1"/>
  <c r="D90" i="8"/>
  <c r="E7" i="8"/>
  <c r="D8" i="8"/>
  <c r="D7" i="8" s="1"/>
  <c r="B46" i="8"/>
  <c r="B7" i="8" s="1"/>
  <c r="F46" i="8"/>
  <c r="F7" i="8" s="1"/>
  <c r="F6" i="8" s="1"/>
  <c r="D78" i="8"/>
  <c r="E6" i="12"/>
  <c r="C6" i="12"/>
  <c r="G6" i="12"/>
  <c r="F6" i="12"/>
  <c r="D12" i="12"/>
  <c r="E12" i="12"/>
  <c r="B12" i="12"/>
  <c r="F12" i="12"/>
  <c r="C12" i="12"/>
  <c r="B6" i="12"/>
  <c r="E18" i="12"/>
  <c r="D6" i="12"/>
  <c r="G12" i="12"/>
  <c r="C18" i="12"/>
  <c r="B18" i="12"/>
  <c r="F18" i="12"/>
  <c r="D46" i="6"/>
  <c r="D59" i="6"/>
  <c r="D58" i="6" s="1"/>
  <c r="E8" i="6"/>
  <c r="E90" i="6"/>
  <c r="F46" i="6"/>
  <c r="F7" i="6" s="1"/>
  <c r="E59" i="6"/>
  <c r="C90" i="6"/>
  <c r="D7" i="6"/>
  <c r="E46" i="6"/>
  <c r="G58" i="6"/>
  <c r="B7" i="6"/>
  <c r="B59" i="6"/>
  <c r="B58" i="6" s="1"/>
  <c r="F59" i="6"/>
  <c r="C8" i="6"/>
  <c r="C46" i="6"/>
  <c r="C59" i="6"/>
  <c r="F58" i="6"/>
  <c r="G7" i="5"/>
  <c r="D90" i="5"/>
  <c r="D46" i="5"/>
  <c r="D7" i="5" s="1"/>
  <c r="G58" i="5"/>
  <c r="C90" i="5"/>
  <c r="E8" i="5"/>
  <c r="C46" i="5"/>
  <c r="C59" i="5"/>
  <c r="C58" i="5" s="1"/>
  <c r="B8" i="5"/>
  <c r="E59" i="5"/>
  <c r="B46" i="5"/>
  <c r="F46" i="5"/>
  <c r="F7" i="5" s="1"/>
  <c r="D59" i="5"/>
  <c r="D58" i="5" s="1"/>
  <c r="B90" i="5"/>
  <c r="F90" i="5"/>
  <c r="C8" i="5"/>
  <c r="E46" i="5"/>
  <c r="E7" i="5" s="1"/>
  <c r="E90" i="5"/>
  <c r="B59" i="5"/>
  <c r="F59" i="5"/>
  <c r="B7" i="7"/>
  <c r="C6" i="48"/>
  <c r="C6" i="49"/>
  <c r="D80" i="49"/>
  <c r="C7" i="29"/>
  <c r="B6" i="43"/>
  <c r="F6" i="43"/>
  <c r="D6" i="46"/>
  <c r="B8" i="48"/>
  <c r="F8" i="48"/>
  <c r="C47" i="30"/>
  <c r="C8" i="30" s="1"/>
  <c r="C7" i="30" s="1"/>
  <c r="C60" i="31"/>
  <c r="C59" i="31" s="1"/>
  <c r="C7" i="31" s="1"/>
  <c r="B18" i="43"/>
  <c r="F18" i="43"/>
  <c r="B97" i="49"/>
  <c r="B80" i="49" s="1"/>
  <c r="B6" i="49" s="1"/>
  <c r="F97" i="49"/>
  <c r="F80" i="49" s="1"/>
  <c r="F6" i="49" s="1"/>
  <c r="B9" i="30"/>
  <c r="B8" i="30" s="1"/>
  <c r="B90" i="30"/>
  <c r="B77" i="30" s="1"/>
  <c r="B12" i="46"/>
  <c r="F12" i="46"/>
  <c r="B48" i="48"/>
  <c r="F48" i="48"/>
  <c r="D97" i="48"/>
  <c r="D80" i="48" s="1"/>
  <c r="D6" i="48" s="1"/>
  <c r="D8" i="49"/>
  <c r="D7" i="49" s="1"/>
  <c r="D6" i="49" s="1"/>
  <c r="E77" i="7" l="1"/>
  <c r="E6" i="7" s="1"/>
  <c r="F77" i="7"/>
  <c r="F7" i="7"/>
  <c r="B77" i="7"/>
  <c r="B6" i="7" s="1"/>
  <c r="D6" i="7"/>
  <c r="D77" i="8"/>
  <c r="E6" i="8"/>
  <c r="C7" i="8"/>
  <c r="C6" i="8"/>
  <c r="D6" i="8"/>
  <c r="B6" i="8"/>
  <c r="D6" i="6"/>
  <c r="E7" i="6"/>
  <c r="E58" i="6"/>
  <c r="F6" i="6"/>
  <c r="B6" i="6"/>
  <c r="C58" i="6"/>
  <c r="C7" i="6"/>
  <c r="D6" i="5"/>
  <c r="F58" i="5"/>
  <c r="C7" i="5"/>
  <c r="B7" i="5"/>
  <c r="E58" i="5"/>
  <c r="E6" i="5" s="1"/>
  <c r="B58" i="5"/>
  <c r="C6" i="5"/>
  <c r="F6" i="5"/>
  <c r="B7" i="30"/>
  <c r="F7" i="48"/>
  <c r="F6" i="48" s="1"/>
  <c r="B7" i="48"/>
  <c r="B6" i="48" s="1"/>
  <c r="F6" i="7" l="1"/>
  <c r="C6" i="6"/>
  <c r="E6" i="6"/>
  <c r="B6" i="5"/>
</calcChain>
</file>

<file path=xl/sharedStrings.xml><?xml version="1.0" encoding="utf-8"?>
<sst xmlns="http://schemas.openxmlformats.org/spreadsheetml/2006/main" count="1265" uniqueCount="213">
  <si>
    <t>Облігації Укравтодору (5 - річні)</t>
  </si>
  <si>
    <t>Облігації ДІУ (7 - річні)</t>
  </si>
  <si>
    <t>Казначейські зобов'язання</t>
  </si>
  <si>
    <t>ЄВРО</t>
  </si>
  <si>
    <t>Структура державного та гарантованого державою боргу
в розрізі термінів погашення</t>
  </si>
  <si>
    <t>оріг.</t>
  </si>
  <si>
    <t>ОВДП (23-річні)</t>
  </si>
  <si>
    <t xml:space="preserve">            ОВДП (3 - місячні)</t>
  </si>
  <si>
    <t>Структура боргу за ознакою умовності
на кінець попереднього року та на звітну дату</t>
  </si>
  <si>
    <t>Середня ставка,
 %</t>
  </si>
  <si>
    <t>2025-31.12.2060</t>
  </si>
  <si>
    <t>Единицы измерения</t>
  </si>
  <si>
    <t>1</t>
  </si>
  <si>
    <t>Зовнішній борг за позиками, одержаними від іноземних комерційних банків, інших іноземних фінансових установ</t>
  </si>
  <si>
    <t>Гарантований державою борг</t>
  </si>
  <si>
    <t>СПЗ</t>
  </si>
  <si>
    <t>Українська гривня</t>
  </si>
  <si>
    <t>Європейське Співтовариство</t>
  </si>
  <si>
    <t xml:space="preserve">            ОВДП (8 - річні)</t>
  </si>
  <si>
    <t>Сессия</t>
  </si>
  <si>
    <t xml:space="preserve">            ОВДП (18 - місячні)</t>
  </si>
  <si>
    <t>(в розрізі середнього терміну обігу та середньої ставки)</t>
  </si>
  <si>
    <t xml:space="preserve">    Державний борг</t>
  </si>
  <si>
    <t>ОЗДП 2018 року</t>
  </si>
  <si>
    <t>Японія</t>
  </si>
  <si>
    <t>ОВДП (16 - річні)</t>
  </si>
  <si>
    <t>2021-2025</t>
  </si>
  <si>
    <t>Канада</t>
  </si>
  <si>
    <t>Національний банк України</t>
  </si>
  <si>
    <t xml:space="preserve">            Казначейські зобов'язання</t>
  </si>
  <si>
    <t>ОВДП (12 - місячні)</t>
  </si>
  <si>
    <t>ОВДП (29-річні)</t>
  </si>
  <si>
    <t xml:space="preserve">            ОВДП (3 - річні)</t>
  </si>
  <si>
    <t xml:space="preserve">      Гарантований внутрішній борг</t>
  </si>
  <si>
    <t>ОВДП (12 - річні)</t>
  </si>
  <si>
    <t xml:space="preserve">            ОВДП (15 - річні)</t>
  </si>
  <si>
    <t>Валютна структура боргу на кінець попереднього року та на звітну дату</t>
  </si>
  <si>
    <t xml:space="preserve">            ОВДП (11 - річні)</t>
  </si>
  <si>
    <t>ОВДП (7 - річні)</t>
  </si>
  <si>
    <t>%%</t>
  </si>
  <si>
    <t xml:space="preserve">            ОВДП (6 - місячні)</t>
  </si>
  <si>
    <t xml:space="preserve">            ОВДП (25-річні)</t>
  </si>
  <si>
    <t>2. Заборгованість за позиками, одержаними від органів управління іноземних держав</t>
  </si>
  <si>
    <t>ОВДП (30-річні)</t>
  </si>
  <si>
    <t>ОВДП (3 - річні)</t>
  </si>
  <si>
    <t>Борг, по якому сплата відсотків здійснюється за плаваючими процентними ставками</t>
  </si>
  <si>
    <t>ВАТ "Державний експортно-імпортний банк України"</t>
  </si>
  <si>
    <t>Внутрішній борг</t>
  </si>
  <si>
    <t>Німеччина</t>
  </si>
  <si>
    <t>ОВДП (1 - місячні)</t>
  </si>
  <si>
    <t>ОВДП (24-річні)</t>
  </si>
  <si>
    <t>Європейський банк реконструкції та розвитку</t>
  </si>
  <si>
    <t>4. Заборгованість за випущеними цінними паперами на зовнішньому ринку</t>
  </si>
  <si>
    <t>USD</t>
  </si>
  <si>
    <t>FORMAT</t>
  </si>
  <si>
    <t>ОВДП (3 - місячні)</t>
  </si>
  <si>
    <t>IS_OVDP</t>
  </si>
  <si>
    <t xml:space="preserve">      Державний зовнішній борг</t>
  </si>
  <si>
    <t>ОЗДП 2019 року</t>
  </si>
  <si>
    <t>Зовнішній борг</t>
  </si>
  <si>
    <t>Cargill</t>
  </si>
  <si>
    <t>Європейське співтоватиство з атомної енергії</t>
  </si>
  <si>
    <t>Зміна структури</t>
  </si>
  <si>
    <t xml:space="preserve">   Гарантований борг</t>
  </si>
  <si>
    <t>Державний борг</t>
  </si>
  <si>
    <t>Інші кредитори</t>
  </si>
  <si>
    <t xml:space="preserve">            ОВДП (9 - річні)</t>
  </si>
  <si>
    <t>Валютна структура державного боргу на кінець попереднього року та звітну дату</t>
  </si>
  <si>
    <t>Державний та гарантований державою борг України за станом на ReportDate 
(за ознакою умовності)</t>
  </si>
  <si>
    <t>UAH</t>
  </si>
  <si>
    <t>CENTRAL STORAGE SAFETY PROJECT TRUST</t>
  </si>
  <si>
    <t>Облігації ДІУ (10 - річні)</t>
  </si>
  <si>
    <t>SHORT</t>
  </si>
  <si>
    <t xml:space="preserve">      Гарантований зовнішній борг</t>
  </si>
  <si>
    <t>ОВДП (17 - річні)</t>
  </si>
  <si>
    <t xml:space="preserve">      Державний внутрішній борг</t>
  </si>
  <si>
    <t>Внутрішній борг за випущеними цінними паперами</t>
  </si>
  <si>
    <t>Державний та гарантований державою борг України за станом на ReportDate 
(за типом боргу)</t>
  </si>
  <si>
    <t xml:space="preserve">            ОВДП (4 - річні)</t>
  </si>
  <si>
    <t>ОВДП (13 - річні)</t>
  </si>
  <si>
    <t xml:space="preserve">            ОВДП (16 - річні)</t>
  </si>
  <si>
    <t>(за видами відсоткових ставок)</t>
  </si>
  <si>
    <t xml:space="preserve">            ОВДП (12 - річні)</t>
  </si>
  <si>
    <t>ОВДП (8 - річні)</t>
  </si>
  <si>
    <t xml:space="preserve">            ОВДП (26-річні)</t>
  </si>
  <si>
    <t>3</t>
  </si>
  <si>
    <t>ОВДП (26-річні)</t>
  </si>
  <si>
    <t>ОВДП (4 - річні)</t>
  </si>
  <si>
    <t>ПАТ АБ "Укргазбанк"</t>
  </si>
  <si>
    <t>Європейський Інвестиційний Банк</t>
  </si>
  <si>
    <t>млрд. дол.США</t>
  </si>
  <si>
    <t>IS_CHART_DATA</t>
  </si>
  <si>
    <t>млрд. грн.</t>
  </si>
  <si>
    <t>31.05.2020</t>
  </si>
  <si>
    <t>Японська єна</t>
  </si>
  <si>
    <t>ОВДП (25-річні)</t>
  </si>
  <si>
    <t>Облігації Укравтодору (3 - річні)</t>
  </si>
  <si>
    <t>Експортно-імпортний банк Кореї</t>
  </si>
  <si>
    <t>Облігації ДІУ (5 - річні)</t>
  </si>
  <si>
    <t>Сбербанк Росії</t>
  </si>
  <si>
    <t>Credit Suisse International</t>
  </si>
  <si>
    <t>Борг, по якому сплата відсотків здійснюється за фіксованими процентними ставками</t>
  </si>
  <si>
    <t>Державний та гарантований державою борг України за поточний рік</t>
  </si>
  <si>
    <t xml:space="preserve">            ОВДП (21-річні)</t>
  </si>
  <si>
    <t>ВАТ "Газпромбанк"</t>
  </si>
  <si>
    <t>Державні цінні папери</t>
  </si>
  <si>
    <t>Польща</t>
  </si>
  <si>
    <t>ОВДП (21-річні)</t>
  </si>
  <si>
    <t>(в розрізі валют погашеня)</t>
  </si>
  <si>
    <t xml:space="preserve">         в т.ч. Облігації</t>
  </si>
  <si>
    <t>Внутрішня заборгованість, не віднесена до інших категорій</t>
  </si>
  <si>
    <t>2. Заборгованість перед банківськими та іншими фінансовими установами</t>
  </si>
  <si>
    <t>Ставка МВФ</t>
  </si>
  <si>
    <t>ОЗДП 2013 року</t>
  </si>
  <si>
    <t>Долар США</t>
  </si>
  <si>
    <t>Експортно-імпортний банк Китаю</t>
  </si>
  <si>
    <t>Росія</t>
  </si>
  <si>
    <t>ВАТ "Державний ощадний банк України"</t>
  </si>
  <si>
    <t>Середній термін до погашення, років.</t>
  </si>
  <si>
    <t xml:space="preserve">            ОВДП (6 - річні)</t>
  </si>
  <si>
    <t>Зовнішній борг за позиками, одержаними від органів управління іноземних держав</t>
  </si>
  <si>
    <t>UniCredit Bank Austria AG</t>
  </si>
  <si>
    <t>ОВДП (18 - річні)</t>
  </si>
  <si>
    <t xml:space="preserve">            ОВДП (9 - місячні)</t>
  </si>
  <si>
    <t>Середній термін обігу, років.</t>
  </si>
  <si>
    <t>Міжнародний банк реконструкції та розвитку</t>
  </si>
  <si>
    <t xml:space="preserve">            ОВДП (5 - річні)</t>
  </si>
  <si>
    <t>ОВДП (14 - річні)</t>
  </si>
  <si>
    <t xml:space="preserve">            ОВДП (17 - річні)</t>
  </si>
  <si>
    <t>США</t>
  </si>
  <si>
    <t>3. Заборгованість, не віднесена до інших категорій</t>
  </si>
  <si>
    <t>тис.одиниць</t>
  </si>
  <si>
    <t>Дата отчета</t>
  </si>
  <si>
    <t xml:space="preserve">            ОВДП (27-річні)</t>
  </si>
  <si>
    <t>Фонд чистих технологій (МБРР)</t>
  </si>
  <si>
    <t>ОВДП (10 - річні)</t>
  </si>
  <si>
    <t>ОВДП (9 - річні)</t>
  </si>
  <si>
    <t xml:space="preserve">            ОВДП (13 - річні)</t>
  </si>
  <si>
    <t xml:space="preserve">            ОВДП (20 - річні)</t>
  </si>
  <si>
    <t>Міжнародний Валютний Фонд</t>
  </si>
  <si>
    <t xml:space="preserve">         в т.ч. ОВДП</t>
  </si>
  <si>
    <t>ОВДП (27-річні)</t>
  </si>
  <si>
    <t>UKR</t>
  </si>
  <si>
    <t>Державний банк розвитку КНР</t>
  </si>
  <si>
    <t>ОВДП (20 - річні)</t>
  </si>
  <si>
    <t>Загальна сума державного та гарантованого державою боргу</t>
  </si>
  <si>
    <t>Облігації НАК "Нафтогаз України" (3 - річні)</t>
  </si>
  <si>
    <t>ОВДП (5 - річні)</t>
  </si>
  <si>
    <t>Державний та гарантований державою борг України</t>
  </si>
  <si>
    <t>Зовнішній борг за випущеними цінними паперами</t>
  </si>
  <si>
    <t>Фіксована</t>
  </si>
  <si>
    <t>Citibank, N.A. London</t>
  </si>
  <si>
    <t>ОВДП (6 - місячні)</t>
  </si>
  <si>
    <t xml:space="preserve">            ОВДП (1 - місячні)</t>
  </si>
  <si>
    <t xml:space="preserve">            ОВДП (23-річні)</t>
  </si>
  <si>
    <t>Канадський долар</t>
  </si>
  <si>
    <t>LIBOR</t>
  </si>
  <si>
    <t>В тому числі:</t>
  </si>
  <si>
    <t>2</t>
  </si>
  <si>
    <t>ОЗДП 2014 року</t>
  </si>
  <si>
    <t xml:space="preserve">            ОВДП (22-річні)</t>
  </si>
  <si>
    <t>(за типом кредитора)</t>
  </si>
  <si>
    <t>дол.США</t>
  </si>
  <si>
    <t>Зовнішній борг за позиками, одержаними від міжнародних фінансових організацій</t>
  </si>
  <si>
    <t>ОВДП (18 - місячні)</t>
  </si>
  <si>
    <t>грн.</t>
  </si>
  <si>
    <t>Citibank, N.A., Deutsche Bank AG</t>
  </si>
  <si>
    <t xml:space="preserve">            ОВДП (12 - місячні)</t>
  </si>
  <si>
    <t>ОВДП (22-річні)</t>
  </si>
  <si>
    <t>Credit Agricole Corporate and Investment Bank</t>
  </si>
  <si>
    <t>1. Заборгованість за позиками, одержаними від міжнародних фінансових організацій</t>
  </si>
  <si>
    <t>ОЗДП 2016 року</t>
  </si>
  <si>
    <t>Внутрішній борг перед банківськими та іншими фінансовими установами</t>
  </si>
  <si>
    <t>5. Заборгованість, не віднесена до інших категорій</t>
  </si>
  <si>
    <t>курс до USD</t>
  </si>
  <si>
    <t>Індекс споживчих цін (СРІ)</t>
  </si>
  <si>
    <t xml:space="preserve"> </t>
  </si>
  <si>
    <t>ОЗДП 2020 року</t>
  </si>
  <si>
    <t>Зовнішній борг, не віднесений до інших категорій</t>
  </si>
  <si>
    <t xml:space="preserve">            ОВДП (7 - річні)</t>
  </si>
  <si>
    <t xml:space="preserve">            ОВДП (29-річні)</t>
  </si>
  <si>
    <t xml:space="preserve">            ОВДП (19 - річні)</t>
  </si>
  <si>
    <t>Chase Manhattan Bank Luxembourg S.A.</t>
  </si>
  <si>
    <t>Облігації Укравтодору (12 - місячні)</t>
  </si>
  <si>
    <t>2020.05.31-2020.12.31</t>
  </si>
  <si>
    <t>%</t>
  </si>
  <si>
    <t>ОВДП (19 - річні)</t>
  </si>
  <si>
    <t>ОВДП (9 - місячні)</t>
  </si>
  <si>
    <t>1. Заборгованість за випущеними цінними паперами на внутрішньому ринку</t>
  </si>
  <si>
    <t>ОВДП (15 - річні)</t>
  </si>
  <si>
    <t xml:space="preserve">            ОВДП (18 - річні)</t>
  </si>
  <si>
    <t xml:space="preserve">            ОВДП (28-річні)</t>
  </si>
  <si>
    <t>Державний та гарантований державою борг України за останні 5 років</t>
  </si>
  <si>
    <t xml:space="preserve">            ОВДП (30-річні)</t>
  </si>
  <si>
    <t xml:space="preserve">            ОВДП (2 - річні)</t>
  </si>
  <si>
    <t>b6f3ed1d-1f1d-4e5e-b2f5-cf903054edff</t>
  </si>
  <si>
    <t>ОЗДП 2015 року</t>
  </si>
  <si>
    <t>ОВДП (11 - річні)</t>
  </si>
  <si>
    <t>ОВДП (28-річні)</t>
  </si>
  <si>
    <t xml:space="preserve">            ОВДП (14 - річні)</t>
  </si>
  <si>
    <t>курс до UAH</t>
  </si>
  <si>
    <t>Структура боргу за типом ставки на кінець попереднього року та звітну дату</t>
  </si>
  <si>
    <t>ОВДП (6 - річні)</t>
  </si>
  <si>
    <t xml:space="preserve">            ОВДП (10 - річні)</t>
  </si>
  <si>
    <t>Deutsche Bank AG London</t>
  </si>
  <si>
    <t>Валютна структура боргу на кінець попереднього року та на звітну дату (розширений)</t>
  </si>
  <si>
    <t xml:space="preserve">         в т.ч. ОЗДП</t>
  </si>
  <si>
    <t>Франція</t>
  </si>
  <si>
    <t xml:space="preserve">            ОВДП (24-річні)</t>
  </si>
  <si>
    <t>ОВДП (2 - річні)</t>
  </si>
  <si>
    <t>3. Заборгованість за позиками, одержаними від іноземних комерційних банків, інших іноземних фінансових установ</t>
  </si>
  <si>
    <t>ОЗДП 2017 року</t>
  </si>
  <si>
    <t>STOP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</si>
</sst>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;\-#,##0.00;"/>
    <numFmt numFmtId="165" formatCode="0.0000"/>
    <numFmt numFmtId="166" formatCode="dd\.mm\.yyyy;@"/>
  </numFmts>
  <fonts count="30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0"/>
      <name val="Arial Cyr"/>
      <charset val="204"/>
    </font>
    <font>
      <i/>
      <sz val="10"/>
      <name val="Arial Cyr"/>
      <charset val="204"/>
    </font>
    <font>
      <b/>
      <sz val="1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i/>
      <sz val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0"/>
      <name val="Calibri"/>
      <family val="2"/>
      <charset val="204"/>
      <scheme val="minor"/>
    </font>
    <font>
      <b/>
      <sz val="12"/>
      <color indexed="9"/>
      <name val="Calibri"/>
      <family val="2"/>
      <charset val="204"/>
      <scheme val="minor"/>
    </font>
    <font>
      <sz val="10"/>
      <color indexed="8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2"/>
      <color theme="0"/>
      <name val="Calibri"/>
      <family val="2"/>
      <charset val="204"/>
      <scheme val="minor"/>
    </font>
    <font>
      <b/>
      <i/>
      <sz val="10"/>
      <name val="Calibri"/>
      <family val="2"/>
      <charset val="204"/>
      <scheme val="minor"/>
    </font>
    <font>
      <b/>
      <sz val="11"/>
      <color indexed="9"/>
      <name val="Calibri"/>
      <family val="2"/>
      <charset val="204"/>
      <scheme val="minor"/>
    </font>
    <font>
      <sz val="10.5"/>
      <color indexed="8"/>
      <name val="Calibri"/>
      <family val="2"/>
      <charset val="204"/>
      <scheme val="minor"/>
    </font>
    <font>
      <sz val="10.5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0"/>
      <color indexed="8"/>
      <name val="Calibri"/>
      <family val="2"/>
      <charset val="204"/>
      <scheme val="minor"/>
    </font>
    <font>
      <b/>
      <sz val="10"/>
      <color indexed="9"/>
      <name val="Calibri"/>
      <family val="2"/>
      <charset val="204"/>
      <scheme val="minor"/>
    </font>
    <font>
      <sz val="10"/>
      <color indexed="9"/>
      <name val="Calibri"/>
      <family val="2"/>
      <charset val="204"/>
      <scheme val="minor"/>
    </font>
    <font>
      <i/>
      <sz val="10"/>
      <color theme="0"/>
      <name val="Calibri"/>
      <family val="2"/>
      <charset val="204"/>
      <scheme val="minor"/>
    </font>
    <font>
      <sz val="8"/>
      <name val="Arial Cyr"/>
      <charset val="204"/>
    </font>
    <font>
      <b/>
      <i/>
      <sz val="12"/>
      <name val="Calibri"/>
      <family val="2"/>
      <charset val="204"/>
      <scheme val="minor"/>
    </font>
    <font>
      <i/>
      <sz val="11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i/>
      <sz val="10"/>
      <color indexed="9"/>
      <name val="Calibri"/>
      <family val="2"/>
      <charset val="204"/>
      <scheme val="minor"/>
    </font>
    <font>
      <sz val="10"/>
      <name val="Arial Cyr"/>
      <charset val="204"/>
    </font>
  </fonts>
  <fills count="1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9" fontId="29" fillId="0" borderId="0" applyFont="0" applyFill="0" applyBorder="0" applyAlignment="0" applyProtection="0"/>
  </cellStyleXfs>
  <cellXfs count="275">
    <xf numFmtId="0" fontId="0" fillId="0" borderId="0" xfId="0"/>
    <xf numFmtId="0" fontId="19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7" fillId="0" borderId="0" xfId="0" applyFont="1" applyAlignment="1"/>
    <xf numFmtId="0" fontId="19" fillId="0" borderId="0" xfId="0" applyFont="1" applyAlignment="1">
      <alignment horizontal="center" wrapText="1"/>
    </xf>
    <xf numFmtId="0" fontId="19" fillId="0" borderId="0" xfId="0" applyFont="1" applyAlignment="1">
      <alignment horizontal="center" vertical="center"/>
    </xf>
    <xf numFmtId="165" fontId="2" fillId="6" borderId="1" xfId="11" applyNumberFormat="1" applyBorder="1" applyAlignment="1">
      <alignment horizontal="right" vertical="center"/>
    </xf>
    <xf numFmtId="4" fontId="5" fillId="8" borderId="1" xfId="1" applyNumberFormat="1" applyFont="1" applyFill="1" applyBorder="1" applyAlignment="1"/>
    <xf numFmtId="4" fontId="2" fillId="9" borderId="1" xfId="12" applyNumberFormat="1" applyFill="1" applyBorder="1" applyAlignment="1">
      <alignment horizontal="right" vertical="center"/>
    </xf>
    <xf numFmtId="0" fontId="6" fillId="0" borderId="0" xfId="0" applyFont="1" applyAlignment="1"/>
    <xf numFmtId="0" fontId="6" fillId="0" borderId="0" xfId="0" applyFont="1" applyAlignment="1">
      <alignment horizontal="left" vertical="center"/>
    </xf>
    <xf numFmtId="0" fontId="5" fillId="0" borderId="0" xfId="1" applyFont="1" applyAlignment="1">
      <alignment horizontal="center" vertical="center"/>
    </xf>
    <xf numFmtId="0" fontId="7" fillId="0" borderId="0" xfId="0" applyFont="1" applyAlignment="1">
      <alignment horizontal="right"/>
    </xf>
    <xf numFmtId="49" fontId="6" fillId="0" borderId="0" xfId="0" applyNumberFormat="1" applyFont="1"/>
    <xf numFmtId="0" fontId="7" fillId="0" borderId="1" xfId="0" applyFont="1" applyBorder="1"/>
    <xf numFmtId="0" fontId="6" fillId="0" borderId="0" xfId="0" applyNumberFormat="1" applyFont="1" applyAlignment="1">
      <alignment horizontal="center" vertical="center"/>
    </xf>
    <xf numFmtId="4" fontId="8" fillId="10" borderId="1" xfId="0" applyNumberFormat="1" applyFont="1" applyFill="1" applyBorder="1" applyAlignment="1"/>
    <xf numFmtId="0" fontId="6" fillId="0" borderId="0" xfId="0" applyFont="1"/>
    <xf numFmtId="49" fontId="9" fillId="6" borderId="1" xfId="11" applyNumberFormat="1" applyFont="1" applyBorder="1" applyAlignment="1">
      <alignment horizontal="left" vertical="center" wrapText="1"/>
    </xf>
    <xf numFmtId="4" fontId="10" fillId="11" borderId="1" xfId="0" applyNumberFormat="1" applyFont="1" applyFill="1" applyBorder="1" applyAlignment="1"/>
    <xf numFmtId="165" fontId="11" fillId="8" borderId="1" xfId="0" applyNumberFormat="1" applyFont="1" applyFill="1" applyBorder="1" applyAlignment="1">
      <alignment horizontal="right"/>
    </xf>
    <xf numFmtId="49" fontId="7" fillId="0" borderId="0" xfId="0" applyNumberFormat="1" applyFont="1" applyAlignment="1">
      <alignment horizontal="right"/>
    </xf>
    <xf numFmtId="0" fontId="12" fillId="0" borderId="0" xfId="0" applyFont="1" applyAlignment="1"/>
    <xf numFmtId="10" fontId="13" fillId="8" borderId="1" xfId="0" applyNumberFormat="1" applyFont="1" applyFill="1" applyBorder="1" applyAlignment="1"/>
    <xf numFmtId="49" fontId="11" fillId="8" borderId="1" xfId="0" applyNumberFormat="1" applyFont="1" applyFill="1" applyBorder="1" applyAlignment="1">
      <alignment horizontal="left" indent="2"/>
    </xf>
    <xf numFmtId="10" fontId="14" fillId="6" borderId="1" xfId="13" applyNumberFormat="1" applyFont="1" applyFill="1" applyBorder="1" applyAlignment="1">
      <alignment horizontal="right" vertical="center"/>
    </xf>
    <xf numFmtId="49" fontId="15" fillId="12" borderId="1" xfId="2" applyNumberFormat="1" applyFont="1" applyFill="1" applyBorder="1" applyAlignment="1">
      <alignment horizontal="left" vertical="center"/>
    </xf>
    <xf numFmtId="0" fontId="7" fillId="0" borderId="0" xfId="2" applyNumberFormat="1" applyFont="1" applyAlignment="1"/>
    <xf numFmtId="0" fontId="12" fillId="0" borderId="0" xfId="0" applyNumberFormat="1" applyFont="1" applyAlignment="1">
      <alignment horizontal="center" vertical="center"/>
    </xf>
    <xf numFmtId="0" fontId="11" fillId="8" borderId="1" xfId="0" applyFont="1" applyFill="1" applyBorder="1" applyAlignment="1">
      <alignment horizontal="left" indent="2"/>
    </xf>
    <xf numFmtId="0" fontId="6" fillId="0" borderId="0" xfId="5" applyNumberFormat="1" applyFont="1" applyAlignment="1">
      <alignment horizontal="center" vertical="center"/>
    </xf>
    <xf numFmtId="164" fontId="13" fillId="12" borderId="1" xfId="3" applyNumberFormat="1" applyFont="1" applyFill="1" applyBorder="1" applyAlignment="1">
      <alignment horizontal="right" vertical="center"/>
    </xf>
    <xf numFmtId="0" fontId="16" fillId="11" borderId="1" xfId="0" applyFont="1" applyFill="1" applyBorder="1" applyAlignment="1">
      <alignment horizontal="left" indent="1"/>
    </xf>
    <xf numFmtId="10" fontId="13" fillId="12" borderId="1" xfId="0" applyNumberFormat="1" applyFont="1" applyFill="1" applyBorder="1" applyAlignment="1"/>
    <xf numFmtId="0" fontId="12" fillId="0" borderId="0" xfId="0" applyFont="1"/>
    <xf numFmtId="4" fontId="16" fillId="13" borderId="1" xfId="0" applyNumberFormat="1" applyFont="1" applyFill="1" applyBorder="1" applyAlignment="1"/>
    <xf numFmtId="0" fontId="10" fillId="11" borderId="1" xfId="0" applyFont="1" applyFill="1" applyBorder="1" applyAlignment="1"/>
    <xf numFmtId="0" fontId="7" fillId="0" borderId="0" xfId="2" applyNumberFormat="1" applyFont="1"/>
    <xf numFmtId="4" fontId="8" fillId="10" borderId="1" xfId="9" applyNumberFormat="1" applyFont="1" applyFill="1" applyBorder="1" applyAlignment="1">
      <alignment horizontal="right" vertical="center"/>
    </xf>
    <xf numFmtId="10" fontId="11" fillId="8" borderId="1" xfId="13" applyNumberFormat="1" applyFont="1" applyFill="1" applyBorder="1" applyAlignment="1">
      <alignment horizontal="right"/>
    </xf>
    <xf numFmtId="10" fontId="2" fillId="6" borderId="1" xfId="13" applyNumberFormat="1" applyFont="1" applyFill="1" applyBorder="1" applyAlignment="1">
      <alignment horizontal="right" vertical="center"/>
    </xf>
    <xf numFmtId="164" fontId="2" fillId="14" borderId="1" xfId="12" applyNumberFormat="1" applyFont="1" applyFill="1" applyBorder="1" applyAlignment="1">
      <alignment horizontal="right"/>
    </xf>
    <xf numFmtId="10" fontId="6" fillId="8" borderId="1" xfId="0" applyNumberFormat="1" applyFont="1" applyFill="1" applyBorder="1" applyAlignment="1"/>
    <xf numFmtId="164" fontId="9" fillId="6" borderId="1" xfId="11" applyNumberFormat="1" applyFont="1" applyBorder="1" applyAlignment="1">
      <alignment horizontal="right" vertical="center"/>
    </xf>
    <xf numFmtId="10" fontId="5" fillId="8" borderId="1" xfId="1" applyNumberFormat="1" applyFont="1" applyFill="1" applyBorder="1" applyAlignment="1">
      <alignment horizontal="center" vertical="center"/>
    </xf>
    <xf numFmtId="0" fontId="13" fillId="12" borderId="1" xfId="0" applyFont="1" applyFill="1" applyBorder="1" applyAlignment="1">
      <alignment horizontal="left" indent="1"/>
    </xf>
    <xf numFmtId="10" fontId="17" fillId="8" borderId="1" xfId="0" applyNumberFormat="1" applyFont="1" applyFill="1" applyBorder="1" applyAlignment="1">
      <alignment horizontal="right" vertical="center"/>
    </xf>
    <xf numFmtId="4" fontId="5" fillId="8" borderId="1" xfId="1" applyNumberFormat="1" applyFont="1" applyFill="1" applyBorder="1" applyAlignment="1">
      <alignment horizontal="center"/>
    </xf>
    <xf numFmtId="0" fontId="5" fillId="8" borderId="1" xfId="1" applyNumberFormat="1" applyFont="1" applyFill="1" applyBorder="1" applyAlignment="1">
      <alignment horizontal="center" vertical="center"/>
    </xf>
    <xf numFmtId="164" fontId="8" fillId="10" borderId="1" xfId="9" applyNumberFormat="1" applyFont="1" applyFill="1" applyBorder="1" applyAlignment="1">
      <alignment horizontal="right"/>
    </xf>
    <xf numFmtId="49" fontId="5" fillId="8" borderId="1" xfId="1" applyNumberFormat="1" applyFont="1" applyFill="1" applyBorder="1" applyAlignment="1">
      <alignment horizontal="center" vertical="center" wrapText="1"/>
    </xf>
    <xf numFmtId="49" fontId="5" fillId="8" borderId="1" xfId="4" applyNumberFormat="1" applyFont="1" applyFill="1" applyBorder="1" applyAlignment="1">
      <alignment horizontal="left" vertical="center"/>
    </xf>
    <xf numFmtId="0" fontId="6" fillId="0" borderId="0" xfId="0" applyFont="1" applyAlignment="1">
      <alignment horizontal="center"/>
    </xf>
    <xf numFmtId="4" fontId="10" fillId="11" borderId="1" xfId="8" applyNumberFormat="1" applyFont="1" applyFill="1" applyBorder="1" applyAlignment="1"/>
    <xf numFmtId="49" fontId="6" fillId="0" borderId="1" xfId="0" applyNumberFormat="1" applyFont="1" applyBorder="1" applyAlignment="1">
      <alignment horizontal="left" indent="1"/>
    </xf>
    <xf numFmtId="0" fontId="5" fillId="0" borderId="0" xfId="1" applyFont="1" applyAlignment="1">
      <alignment horizontal="right"/>
    </xf>
    <xf numFmtId="49" fontId="11" fillId="8" borderId="1" xfId="0" applyNumberFormat="1" applyFont="1" applyFill="1" applyBorder="1" applyAlignment="1">
      <alignment horizontal="left" vertical="center" indent="4"/>
    </xf>
    <xf numFmtId="10" fontId="2" fillId="14" borderId="1" xfId="13" applyNumberFormat="1" applyFont="1" applyFill="1" applyBorder="1" applyAlignment="1">
      <alignment horizontal="right"/>
    </xf>
    <xf numFmtId="10" fontId="6" fillId="0" borderId="1" xfId="0" applyNumberFormat="1" applyFont="1" applyBorder="1"/>
    <xf numFmtId="0" fontId="5" fillId="0" borderId="1" xfId="1" applyFont="1" applyBorder="1"/>
    <xf numFmtId="0" fontId="6" fillId="0" borderId="0" xfId="0" applyNumberFormat="1" applyFont="1" applyAlignment="1">
      <alignment horizontal="right"/>
    </xf>
    <xf numFmtId="164" fontId="18" fillId="15" borderId="1" xfId="6" applyNumberFormat="1" applyFont="1" applyFill="1" applyBorder="1" applyAlignment="1">
      <alignment horizontal="right" vertical="center"/>
    </xf>
    <xf numFmtId="49" fontId="14" fillId="6" borderId="1" xfId="11" applyNumberFormat="1" applyFont="1" applyBorder="1" applyAlignment="1">
      <alignment horizontal="left" vertical="center"/>
    </xf>
    <xf numFmtId="165" fontId="5" fillId="8" borderId="1" xfId="1" applyNumberFormat="1" applyFont="1" applyFill="1" applyBorder="1" applyAlignment="1">
      <alignment horizontal="center" vertical="center"/>
    </xf>
    <xf numFmtId="0" fontId="11" fillId="8" borderId="1" xfId="0" applyFont="1" applyFill="1" applyBorder="1" applyAlignment="1">
      <alignment horizontal="left" indent="1"/>
    </xf>
    <xf numFmtId="0" fontId="18" fillId="10" borderId="1" xfId="0" applyFont="1" applyFill="1" applyBorder="1" applyAlignment="1">
      <alignment horizontal="left" indent="3"/>
    </xf>
    <xf numFmtId="10" fontId="11" fillId="8" borderId="1" xfId="0" applyNumberFormat="1" applyFont="1" applyFill="1" applyBorder="1" applyAlignment="1"/>
    <xf numFmtId="0" fontId="14" fillId="9" borderId="1" xfId="12" applyNumberFormat="1" applyFont="1" applyFill="1" applyBorder="1" applyAlignment="1">
      <alignment horizontal="left" vertical="center"/>
    </xf>
    <xf numFmtId="10" fontId="2" fillId="14" borderId="1" xfId="12" applyNumberFormat="1" applyFont="1" applyFill="1" applyBorder="1" applyAlignment="1">
      <alignment horizontal="right"/>
    </xf>
    <xf numFmtId="4" fontId="20" fillId="8" borderId="1" xfId="0" applyNumberFormat="1" applyFont="1" applyFill="1" applyBorder="1" applyAlignment="1">
      <alignment horizontal="center" vertical="center"/>
    </xf>
    <xf numFmtId="4" fontId="14" fillId="6" borderId="1" xfId="11" applyNumberFormat="1" applyFont="1" applyBorder="1" applyAlignment="1">
      <alignment horizontal="right" vertical="center"/>
    </xf>
    <xf numFmtId="4" fontId="11" fillId="8" borderId="1" xfId="0" applyNumberFormat="1" applyFont="1" applyFill="1" applyBorder="1" applyAlignment="1">
      <alignment horizontal="center" vertical="center"/>
    </xf>
    <xf numFmtId="49" fontId="11" fillId="8" borderId="1" xfId="0" applyNumberFormat="1" applyFont="1" applyFill="1" applyBorder="1" applyAlignment="1">
      <alignment horizontal="left" indent="1"/>
    </xf>
    <xf numFmtId="4" fontId="6" fillId="8" borderId="1" xfId="4" applyNumberFormat="1" applyFont="1" applyFill="1" applyBorder="1" applyAlignment="1">
      <alignment horizontal="right" vertical="center"/>
    </xf>
    <xf numFmtId="0" fontId="7" fillId="0" borderId="0" xfId="0" applyFont="1" applyAlignment="1"/>
    <xf numFmtId="0" fontId="0" fillId="0" borderId="0" xfId="0" applyAlignment="1">
      <alignment horizontal="center" vertical="center"/>
    </xf>
    <xf numFmtId="10" fontId="8" fillId="10" borderId="1" xfId="9" applyNumberFormat="1" applyFont="1" applyFill="1" applyBorder="1" applyAlignment="1">
      <alignment horizontal="right"/>
    </xf>
    <xf numFmtId="49" fontId="6" fillId="8" borderId="1" xfId="5" applyNumberFormat="1" applyFont="1" applyFill="1" applyBorder="1" applyAlignment="1">
      <alignment horizontal="left" vertical="center" indent="3"/>
    </xf>
    <xf numFmtId="49" fontId="18" fillId="0" borderId="1" xfId="0" applyNumberFormat="1" applyFont="1" applyBorder="1" applyAlignment="1">
      <alignment horizontal="left" vertical="center"/>
    </xf>
    <xf numFmtId="49" fontId="18" fillId="15" borderId="1" xfId="6" applyNumberFormat="1" applyFont="1" applyFill="1" applyBorder="1" applyAlignment="1">
      <alignment horizontal="left" vertical="center" indent="3"/>
    </xf>
    <xf numFmtId="164" fontId="11" fillId="8" borderId="1" xfId="0" applyNumberFormat="1" applyFont="1" applyFill="1" applyBorder="1" applyAlignment="1">
      <alignment horizontal="right" vertical="center"/>
    </xf>
    <xf numFmtId="0" fontId="18" fillId="15" borderId="1" xfId="0" applyFont="1" applyFill="1" applyBorder="1" applyAlignment="1">
      <alignment horizontal="left" indent="3"/>
    </xf>
    <xf numFmtId="4" fontId="2" fillId="6" borderId="1" xfId="11" applyNumberFormat="1" applyBorder="1" applyAlignment="1">
      <alignment horizontal="right" vertical="center"/>
    </xf>
    <xf numFmtId="0" fontId="7" fillId="0" borderId="0" xfId="0" applyFont="1"/>
    <xf numFmtId="10" fontId="6" fillId="8" borderId="1" xfId="5" applyNumberFormat="1" applyFont="1" applyFill="1" applyBorder="1" applyAlignment="1">
      <alignment horizontal="right" vertical="center"/>
    </xf>
    <xf numFmtId="165" fontId="11" fillId="8" borderId="1" xfId="0" applyNumberFormat="1" applyFont="1" applyFill="1" applyBorder="1" applyAlignment="1"/>
    <xf numFmtId="49" fontId="2" fillId="6" borderId="1" xfId="11" applyNumberFormat="1" applyBorder="1" applyAlignment="1">
      <alignment horizontal="left" vertical="center"/>
    </xf>
    <xf numFmtId="10" fontId="13" fillId="8" borderId="1" xfId="13" applyNumberFormat="1" applyFont="1" applyFill="1" applyBorder="1" applyAlignment="1">
      <alignment horizontal="right" vertical="center"/>
    </xf>
    <xf numFmtId="0" fontId="10" fillId="11" borderId="1" xfId="8" applyFont="1" applyFill="1" applyBorder="1" applyAlignment="1"/>
    <xf numFmtId="0" fontId="6" fillId="0" borderId="0" xfId="3" applyNumberFormat="1" applyFont="1" applyAlignment="1"/>
    <xf numFmtId="0" fontId="13" fillId="8" borderId="1" xfId="0" applyFont="1" applyFill="1" applyBorder="1" applyAlignment="1">
      <alignment horizontal="left" wrapText="1" indent="2"/>
    </xf>
    <xf numFmtId="4" fontId="13" fillId="10" borderId="1" xfId="0" applyNumberFormat="1" applyFont="1" applyFill="1" applyBorder="1" applyAlignment="1"/>
    <xf numFmtId="10" fontId="8" fillId="10" borderId="1" xfId="0" applyNumberFormat="1" applyFont="1" applyFill="1" applyBorder="1" applyAlignment="1">
      <alignment horizontal="right"/>
    </xf>
    <xf numFmtId="164" fontId="14" fillId="9" borderId="1" xfId="12" applyNumberFormat="1" applyFont="1" applyFill="1" applyBorder="1" applyAlignment="1">
      <alignment horizontal="right" vertical="center"/>
    </xf>
    <xf numFmtId="0" fontId="6" fillId="0" borderId="0" xfId="3" applyNumberFormat="1" applyFont="1"/>
    <xf numFmtId="49" fontId="20" fillId="8" borderId="1" xfId="0" applyNumberFormat="1" applyFont="1" applyFill="1" applyBorder="1" applyAlignment="1">
      <alignment horizontal="center" vertical="center"/>
    </xf>
    <xf numFmtId="4" fontId="22" fillId="0" borderId="0" xfId="0" applyNumberFormat="1" applyFont="1" applyAlignment="1">
      <alignment horizontal="center" vertical="center"/>
    </xf>
    <xf numFmtId="0" fontId="23" fillId="0" borderId="0" xfId="2" applyNumberFormat="1" applyFont="1" applyAlignment="1">
      <alignment horizontal="center" vertical="center"/>
    </xf>
    <xf numFmtId="49" fontId="5" fillId="16" borderId="1" xfId="1" applyNumberFormat="1" applyFont="1" applyFill="1" applyBorder="1" applyAlignment="1">
      <alignment horizontal="center" vertical="center"/>
    </xf>
    <xf numFmtId="0" fontId="9" fillId="0" borderId="0" xfId="3" applyNumberFormat="1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49" fontId="13" fillId="10" borderId="1" xfId="10" applyNumberFormat="1" applyFont="1" applyFill="1" applyBorder="1" applyAlignment="1">
      <alignment horizontal="left" vertical="center" wrapText="1" indent="2"/>
    </xf>
    <xf numFmtId="0" fontId="14" fillId="14" borderId="1" xfId="12" applyNumberFormat="1" applyFont="1" applyFill="1" applyBorder="1" applyAlignment="1">
      <alignment horizontal="left" vertical="center"/>
    </xf>
    <xf numFmtId="10" fontId="14" fillId="9" borderId="1" xfId="12" applyNumberFormat="1" applyFont="1" applyFill="1" applyBorder="1" applyAlignment="1">
      <alignment horizontal="right" vertical="center"/>
    </xf>
    <xf numFmtId="0" fontId="5" fillId="0" borderId="0" xfId="1" applyFont="1"/>
    <xf numFmtId="10" fontId="11" fillId="8" borderId="1" xfId="0" applyNumberFormat="1" applyFont="1" applyFill="1" applyBorder="1" applyAlignment="1">
      <alignment horizontal="right" vertical="center"/>
    </xf>
    <xf numFmtId="164" fontId="2" fillId="9" borderId="1" xfId="12" applyNumberFormat="1" applyFont="1" applyFill="1" applyBorder="1" applyAlignment="1">
      <alignment horizontal="right" vertical="center"/>
    </xf>
    <xf numFmtId="10" fontId="14" fillId="9" borderId="1" xfId="13" applyNumberFormat="1" applyFont="1" applyFill="1" applyBorder="1" applyAlignment="1">
      <alignment horizontal="right" vertical="center"/>
    </xf>
    <xf numFmtId="0" fontId="6" fillId="0" borderId="0" xfId="0" applyFont="1" applyAlignment="1">
      <alignment wrapText="1"/>
    </xf>
    <xf numFmtId="10" fontId="13" fillId="12" borderId="1" xfId="13" applyNumberFormat="1" applyFont="1" applyFill="1" applyBorder="1" applyAlignment="1">
      <alignment horizontal="right" vertical="center"/>
    </xf>
    <xf numFmtId="49" fontId="25" fillId="17" borderId="1" xfId="2" applyNumberFormat="1" applyFont="1" applyFill="1" applyBorder="1" applyAlignment="1">
      <alignment horizontal="left" vertical="center" wrapText="1"/>
    </xf>
    <xf numFmtId="49" fontId="13" fillId="12" borderId="1" xfId="3" applyNumberFormat="1" applyFont="1" applyFill="1" applyBorder="1" applyAlignment="1">
      <alignment horizontal="left" vertical="center" indent="1"/>
    </xf>
    <xf numFmtId="4" fontId="11" fillId="8" borderId="1" xfId="0" applyNumberFormat="1" applyFont="1" applyFill="1" applyBorder="1" applyAlignment="1">
      <alignment horizontal="right"/>
    </xf>
    <xf numFmtId="49" fontId="17" fillId="8" borderId="1" xfId="0" applyNumberFormat="1" applyFont="1" applyFill="1" applyBorder="1" applyAlignment="1">
      <alignment horizontal="left" vertical="center" indent="1"/>
    </xf>
    <xf numFmtId="164" fontId="14" fillId="14" borderId="1" xfId="12" applyNumberFormat="1" applyFont="1" applyFill="1" applyBorder="1" applyAlignment="1">
      <alignment horizontal="right" vertical="center"/>
    </xf>
    <xf numFmtId="10" fontId="6" fillId="0" borderId="0" xfId="0" applyNumberFormat="1" applyFont="1" applyAlignment="1"/>
    <xf numFmtId="0" fontId="26" fillId="0" borderId="0" xfId="2" applyNumberFormat="1" applyFont="1" applyFill="1" applyAlignment="1">
      <alignment horizontal="center" vertical="center"/>
    </xf>
    <xf numFmtId="165" fontId="6" fillId="0" borderId="0" xfId="0" applyNumberFormat="1" applyFont="1" applyAlignment="1"/>
    <xf numFmtId="164" fontId="8" fillId="10" borderId="1" xfId="8" applyNumberFormat="1" applyFont="1" applyFill="1" applyBorder="1" applyAlignment="1">
      <alignment horizontal="right"/>
    </xf>
    <xf numFmtId="10" fontId="7" fillId="0" borderId="0" xfId="0" applyNumberFormat="1" applyFont="1" applyAlignment="1">
      <alignment horizontal="right"/>
    </xf>
    <xf numFmtId="4" fontId="13" fillId="8" borderId="1" xfId="0" applyNumberFormat="1" applyFont="1" applyFill="1" applyBorder="1" applyAlignment="1"/>
    <xf numFmtId="10" fontId="2" fillId="6" borderId="1" xfId="11" applyNumberFormat="1" applyBorder="1" applyAlignment="1">
      <alignment horizontal="right"/>
    </xf>
    <xf numFmtId="0" fontId="6" fillId="0" borderId="0" xfId="0" applyNumberFormat="1" applyFont="1" applyAlignment="1"/>
    <xf numFmtId="0" fontId="5" fillId="0" borderId="0" xfId="1" applyNumberFormat="1" applyFont="1" applyAlignment="1">
      <alignment horizontal="center" vertical="center"/>
    </xf>
    <xf numFmtId="10" fontId="2" fillId="9" borderId="1" xfId="13" applyNumberFormat="1" applyFont="1" applyFill="1" applyBorder="1" applyAlignment="1">
      <alignment horizontal="right" vertical="center"/>
    </xf>
    <xf numFmtId="10" fontId="6" fillId="0" borderId="0" xfId="0" applyNumberFormat="1" applyFont="1"/>
    <xf numFmtId="165" fontId="11" fillId="8" borderId="1" xfId="0" applyNumberFormat="1" applyFont="1" applyFill="1" applyBorder="1" applyAlignment="1">
      <alignment horizontal="right" vertical="center"/>
    </xf>
    <xf numFmtId="0" fontId="27" fillId="0" borderId="0" xfId="0" applyFont="1" applyAlignment="1"/>
    <xf numFmtId="10" fontId="11" fillId="8" borderId="1" xfId="13" applyNumberFormat="1" applyFont="1" applyFill="1" applyBorder="1" applyAlignment="1">
      <alignment horizontal="right" vertical="center"/>
    </xf>
    <xf numFmtId="10" fontId="18" fillId="10" borderId="1" xfId="0" applyNumberFormat="1" applyFont="1" applyFill="1" applyBorder="1" applyAlignment="1"/>
    <xf numFmtId="49" fontId="8" fillId="10" borderId="1" xfId="9" applyNumberFormat="1" applyFont="1" applyFill="1" applyBorder="1" applyAlignment="1">
      <alignment horizontal="left" indent="1"/>
    </xf>
    <xf numFmtId="0" fontId="6" fillId="0" borderId="0" xfId="0" applyNumberFormat="1" applyFont="1"/>
    <xf numFmtId="10" fontId="8" fillId="10" borderId="1" xfId="8" applyNumberFormat="1" applyFont="1" applyFill="1" applyBorder="1" applyAlignment="1">
      <alignment horizontal="right"/>
    </xf>
    <xf numFmtId="4" fontId="9" fillId="6" borderId="1" xfId="11" applyNumberFormat="1" applyFont="1" applyBorder="1"/>
    <xf numFmtId="10" fontId="14" fillId="14" borderId="1" xfId="13" applyNumberFormat="1" applyFont="1" applyFill="1" applyBorder="1" applyAlignment="1">
      <alignment horizontal="right" vertical="center"/>
    </xf>
    <xf numFmtId="4" fontId="16" fillId="11" borderId="1" xfId="0" applyNumberFormat="1" applyFont="1" applyFill="1" applyBorder="1" applyAlignment="1"/>
    <xf numFmtId="10" fontId="8" fillId="10" borderId="1" xfId="13" applyNumberFormat="1" applyFont="1" applyFill="1" applyBorder="1" applyAlignment="1">
      <alignment horizontal="right"/>
    </xf>
    <xf numFmtId="10" fontId="2" fillId="9" borderId="1" xfId="12" applyNumberFormat="1" applyFill="1" applyBorder="1" applyAlignment="1">
      <alignment horizontal="right" vertical="center"/>
    </xf>
    <xf numFmtId="165" fontId="7" fillId="0" borderId="0" xfId="0" applyNumberFormat="1" applyFont="1" applyAlignment="1">
      <alignment horizontal="right"/>
    </xf>
    <xf numFmtId="165" fontId="2" fillId="6" borderId="1" xfId="11" applyNumberFormat="1" applyBorder="1" applyAlignment="1">
      <alignment horizontal="right"/>
    </xf>
    <xf numFmtId="0" fontId="27" fillId="0" borderId="0" xfId="0" applyFont="1"/>
    <xf numFmtId="164" fontId="25" fillId="17" borderId="1" xfId="2" applyNumberFormat="1" applyFont="1" applyFill="1" applyBorder="1" applyAlignment="1">
      <alignment horizontal="right" vertical="center"/>
    </xf>
    <xf numFmtId="0" fontId="22" fillId="0" borderId="0" xfId="0" applyFont="1" applyAlignment="1">
      <alignment horizontal="center" vertical="center"/>
    </xf>
    <xf numFmtId="49" fontId="5" fillId="8" borderId="1" xfId="1" applyNumberFormat="1" applyFont="1" applyFill="1" applyBorder="1" applyAlignment="1">
      <alignment horizontal="left" vertical="center" wrapText="1"/>
    </xf>
    <xf numFmtId="49" fontId="5" fillId="8" borderId="1" xfId="1" applyNumberFormat="1" applyFont="1" applyFill="1" applyBorder="1" applyAlignment="1">
      <alignment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/>
    </xf>
    <xf numFmtId="10" fontId="8" fillId="10" borderId="1" xfId="0" applyNumberFormat="1" applyFont="1" applyFill="1" applyBorder="1" applyAlignment="1"/>
    <xf numFmtId="165" fontId="6" fillId="0" borderId="0" xfId="0" applyNumberFormat="1" applyFont="1"/>
    <xf numFmtId="166" fontId="5" fillId="0" borderId="1" xfId="0" applyNumberFormat="1" applyFont="1" applyBorder="1"/>
    <xf numFmtId="4" fontId="13" fillId="12" borderId="1" xfId="0" applyNumberFormat="1" applyFont="1" applyFill="1" applyBorder="1" applyAlignment="1"/>
    <xf numFmtId="10" fontId="18" fillId="15" borderId="1" xfId="0" applyNumberFormat="1" applyFont="1" applyFill="1" applyBorder="1" applyAlignment="1"/>
    <xf numFmtId="0" fontId="23" fillId="0" borderId="0" xfId="2" applyNumberFormat="1" applyFont="1" applyAlignment="1">
      <alignment horizontal="right"/>
    </xf>
    <xf numFmtId="10" fontId="14" fillId="14" borderId="1" xfId="12" applyNumberFormat="1" applyFont="1" applyFill="1" applyBorder="1" applyAlignment="1">
      <alignment horizontal="right" vertical="center"/>
    </xf>
    <xf numFmtId="49" fontId="5" fillId="12" borderId="1" xfId="3" applyNumberFormat="1" applyFont="1" applyFill="1" applyBorder="1" applyAlignment="1">
      <alignment horizontal="left" vertical="center"/>
    </xf>
    <xf numFmtId="165" fontId="8" fillId="10" borderId="1" xfId="8" applyNumberFormat="1" applyFont="1" applyFill="1" applyBorder="1" applyAlignment="1">
      <alignment horizontal="right"/>
    </xf>
    <xf numFmtId="0" fontId="13" fillId="12" borderId="1" xfId="0" applyFont="1" applyFill="1" applyBorder="1" applyAlignment="1">
      <alignment horizontal="left" wrapText="1" indent="1"/>
    </xf>
    <xf numFmtId="0" fontId="6" fillId="0" borderId="0" xfId="4" applyNumberFormat="1" applyFont="1" applyAlignment="1">
      <alignment horizontal="center" vertical="center"/>
    </xf>
    <xf numFmtId="10" fontId="5" fillId="8" borderId="1" xfId="1" applyNumberFormat="1" applyFont="1" applyFill="1" applyBorder="1" applyAlignment="1"/>
    <xf numFmtId="165" fontId="5" fillId="8" borderId="1" xfId="1" applyNumberFormat="1" applyFont="1" applyFill="1" applyBorder="1" applyAlignment="1"/>
    <xf numFmtId="49" fontId="2" fillId="14" borderId="1" xfId="12" applyNumberFormat="1" applyFont="1" applyFill="1" applyBorder="1" applyAlignment="1">
      <alignment horizontal="left"/>
    </xf>
    <xf numFmtId="49" fontId="6" fillId="0" borderId="0" xfId="0" applyNumberFormat="1" applyFont="1" applyAlignment="1">
      <alignment horizontal="left"/>
    </xf>
    <xf numFmtId="49" fontId="13" fillId="10" borderId="1" xfId="9" applyNumberFormat="1" applyFont="1" applyFill="1" applyBorder="1" applyAlignment="1">
      <alignment horizontal="left" vertical="center" wrapText="1" indent="2"/>
    </xf>
    <xf numFmtId="4" fontId="6" fillId="8" borderId="1" xfId="0" applyNumberFormat="1" applyFont="1" applyFill="1" applyBorder="1" applyAlignment="1"/>
    <xf numFmtId="49" fontId="9" fillId="6" borderId="1" xfId="11" applyNumberFormat="1" applyFont="1" applyBorder="1" applyAlignment="1">
      <alignment horizontal="left" vertical="center"/>
    </xf>
    <xf numFmtId="0" fontId="8" fillId="10" borderId="1" xfId="0" applyFont="1" applyFill="1" applyBorder="1" applyAlignment="1">
      <alignment horizontal="left" indent="1"/>
    </xf>
    <xf numFmtId="4" fontId="5" fillId="8" borderId="1" xfId="1" applyNumberFormat="1" applyFont="1" applyFill="1" applyBorder="1" applyAlignment="1">
      <alignment horizontal="center" vertical="center"/>
    </xf>
    <xf numFmtId="4" fontId="17" fillId="8" borderId="1" xfId="0" applyNumberFormat="1" applyFont="1" applyFill="1" applyBorder="1" applyAlignment="1">
      <alignment horizontal="right" vertical="center"/>
    </xf>
    <xf numFmtId="166" fontId="5" fillId="8" borderId="1" xfId="1" applyNumberFormat="1" applyFont="1" applyFill="1" applyBorder="1" applyAlignment="1">
      <alignment horizontal="center" vertical="center"/>
    </xf>
    <xf numFmtId="166" fontId="0" fillId="0" borderId="0" xfId="0" applyNumberFormat="1"/>
    <xf numFmtId="49" fontId="6" fillId="0" borderId="1" xfId="0" applyNumberFormat="1" applyFont="1" applyBorder="1" applyAlignment="1">
      <alignment horizontal="left" vertical="center" indent="1"/>
    </xf>
    <xf numFmtId="164" fontId="18" fillId="10" borderId="1" xfId="0" applyNumberFormat="1" applyFont="1" applyFill="1" applyBorder="1" applyAlignment="1">
      <alignment horizontal="right" vertical="center"/>
    </xf>
    <xf numFmtId="165" fontId="8" fillId="10" borderId="1" xfId="0" applyNumberFormat="1" applyFont="1" applyFill="1" applyBorder="1" applyAlignment="1"/>
    <xf numFmtId="4" fontId="11" fillId="8" borderId="1" xfId="0" applyNumberFormat="1" applyFont="1" applyFill="1" applyBorder="1" applyAlignment="1"/>
    <xf numFmtId="0" fontId="14" fillId="6" borderId="1" xfId="11" applyNumberFormat="1" applyFont="1" applyBorder="1" applyAlignment="1">
      <alignment horizontal="left" vertical="center"/>
    </xf>
    <xf numFmtId="49" fontId="9" fillId="6" borderId="1" xfId="11" applyNumberFormat="1" applyFont="1" applyBorder="1"/>
    <xf numFmtId="49" fontId="11" fillId="8" borderId="1" xfId="0" applyNumberFormat="1" applyFont="1" applyFill="1" applyBorder="1" applyAlignment="1">
      <alignment horizontal="left" vertical="center" indent="1"/>
    </xf>
    <xf numFmtId="0" fontId="4" fillId="0" borderId="0" xfId="0" applyFont="1" applyAlignment="1">
      <alignment horizontal="right"/>
    </xf>
    <xf numFmtId="4" fontId="2" fillId="14" borderId="1" xfId="12" applyNumberFormat="1" applyFont="1" applyFill="1" applyBorder="1" applyAlignment="1">
      <alignment horizontal="right"/>
    </xf>
    <xf numFmtId="4" fontId="9" fillId="6" borderId="1" xfId="11" applyNumberFormat="1" applyFont="1" applyBorder="1" applyAlignment="1">
      <alignment horizontal="right" vertical="center"/>
    </xf>
    <xf numFmtId="49" fontId="18" fillId="10" borderId="1" xfId="0" applyNumberFormat="1" applyFont="1" applyFill="1" applyBorder="1" applyAlignment="1">
      <alignment horizontal="left" vertical="center" indent="3"/>
    </xf>
    <xf numFmtId="166" fontId="5" fillId="0" borderId="1" xfId="1" applyNumberFormat="1" applyFont="1" applyBorder="1" applyAlignment="1">
      <alignment horizontal="center" vertical="center"/>
    </xf>
    <xf numFmtId="10" fontId="8" fillId="10" borderId="1" xfId="9" applyNumberFormat="1" applyFont="1" applyFill="1" applyBorder="1" applyAlignment="1">
      <alignment horizontal="right" vertical="center"/>
    </xf>
    <xf numFmtId="4" fontId="6" fillId="0" borderId="1" xfId="0" applyNumberFormat="1" applyFont="1" applyBorder="1"/>
    <xf numFmtId="0" fontId="18" fillId="10" borderId="1" xfId="0" applyFont="1" applyFill="1" applyBorder="1" applyAlignment="1">
      <alignment horizontal="left" wrapText="1" indent="3"/>
    </xf>
    <xf numFmtId="49" fontId="5" fillId="0" borderId="1" xfId="0" applyNumberFormat="1" applyFont="1" applyBorder="1"/>
    <xf numFmtId="0" fontId="27" fillId="0" borderId="0" xfId="0" applyFont="1" applyAlignment="1">
      <alignment horizontal="center"/>
    </xf>
    <xf numFmtId="4" fontId="8" fillId="10" borderId="1" xfId="9" applyNumberFormat="1" applyFont="1" applyFill="1" applyBorder="1" applyAlignment="1">
      <alignment horizontal="right"/>
    </xf>
    <xf numFmtId="49" fontId="16" fillId="11" borderId="1" xfId="11" applyNumberFormat="1" applyFont="1" applyFill="1" applyBorder="1" applyAlignment="1">
      <alignment horizontal="left" vertical="center" wrapText="1" indent="1"/>
    </xf>
    <xf numFmtId="164" fontId="13" fillId="8" borderId="1" xfId="4" applyNumberFormat="1" applyFont="1" applyFill="1" applyBorder="1" applyAlignment="1">
      <alignment horizontal="right" vertical="center"/>
    </xf>
    <xf numFmtId="4" fontId="20" fillId="8" borderId="1" xfId="0" applyNumberFormat="1" applyFont="1" applyFill="1" applyBorder="1" applyAlignment="1">
      <alignment horizontal="center" vertical="center" wrapText="1"/>
    </xf>
    <xf numFmtId="49" fontId="16" fillId="13" borderId="1" xfId="12" applyNumberFormat="1" applyFont="1" applyFill="1" applyBorder="1" applyAlignment="1">
      <alignment horizontal="left" vertical="center" wrapText="1" indent="1"/>
    </xf>
    <xf numFmtId="4" fontId="11" fillId="0" borderId="1" xfId="0" applyNumberFormat="1" applyFont="1" applyFill="1" applyBorder="1" applyAlignment="1">
      <alignment horizontal="right" vertical="center"/>
    </xf>
    <xf numFmtId="164" fontId="18" fillId="10" borderId="1" xfId="7" applyNumberFormat="1" applyFont="1" applyFill="1" applyBorder="1" applyAlignment="1">
      <alignment horizontal="right" vertical="center"/>
    </xf>
    <xf numFmtId="4" fontId="6" fillId="0" borderId="0" xfId="0" applyNumberFormat="1" applyFont="1" applyFill="1" applyAlignment="1"/>
    <xf numFmtId="0" fontId="16" fillId="13" borderId="1" xfId="0" applyFont="1" applyFill="1" applyBorder="1" applyAlignment="1">
      <alignment horizontal="left" indent="1"/>
    </xf>
    <xf numFmtId="0" fontId="7" fillId="0" borderId="0" xfId="2" applyNumberFormat="1" applyFont="1" applyAlignment="1">
      <alignment horizontal="center" vertical="center"/>
    </xf>
    <xf numFmtId="49" fontId="18" fillId="10" borderId="1" xfId="7" applyNumberFormat="1" applyFont="1" applyFill="1" applyBorder="1" applyAlignment="1">
      <alignment horizontal="left" vertical="center" indent="3"/>
    </xf>
    <xf numFmtId="0" fontId="5" fillId="0" borderId="1" xfId="1" applyFont="1" applyBorder="1" applyAlignment="1">
      <alignment horizontal="center" vertical="center"/>
    </xf>
    <xf numFmtId="0" fontId="6" fillId="0" borderId="0" xfId="0" applyFont="1" applyAlignment="1">
      <alignment horizontal="right"/>
    </xf>
    <xf numFmtId="49" fontId="5" fillId="8" borderId="1" xfId="1" applyNumberFormat="1" applyFont="1" applyFill="1" applyBorder="1" applyAlignment="1">
      <alignment horizontal="center" vertical="center"/>
    </xf>
    <xf numFmtId="49" fontId="0" fillId="0" borderId="0" xfId="0" applyNumberFormat="1"/>
    <xf numFmtId="164" fontId="14" fillId="6" borderId="1" xfId="11" applyNumberFormat="1" applyFont="1" applyBorder="1" applyAlignment="1">
      <alignment horizontal="right" vertical="center"/>
    </xf>
    <xf numFmtId="0" fontId="6" fillId="0" borderId="1" xfId="0" applyFont="1" applyBorder="1"/>
    <xf numFmtId="0" fontId="23" fillId="0" borderId="0" xfId="0" applyFont="1" applyAlignment="1">
      <alignment horizontal="right"/>
    </xf>
    <xf numFmtId="4" fontId="8" fillId="10" borderId="1" xfId="0" applyNumberFormat="1" applyFont="1" applyFill="1" applyBorder="1" applyAlignment="1">
      <alignment horizontal="right"/>
    </xf>
    <xf numFmtId="49" fontId="11" fillId="8" borderId="1" xfId="0" applyNumberFormat="1" applyFont="1" applyFill="1" applyBorder="1" applyAlignment="1">
      <alignment horizontal="left" vertical="center"/>
    </xf>
    <xf numFmtId="4" fontId="22" fillId="0" borderId="0" xfId="0" applyNumberFormat="1" applyFont="1" applyAlignment="1"/>
    <xf numFmtId="10" fontId="5" fillId="8" borderId="1" xfId="1" applyNumberFormat="1" applyFont="1" applyFill="1" applyBorder="1" applyAlignment="1">
      <alignment horizontal="center"/>
    </xf>
    <xf numFmtId="0" fontId="11" fillId="8" borderId="1" xfId="0" applyFont="1" applyFill="1" applyBorder="1" applyAlignment="1">
      <alignment horizontal="left" indent="4"/>
    </xf>
    <xf numFmtId="4" fontId="6" fillId="8" borderId="1" xfId="5" applyNumberFormat="1" applyFont="1" applyFill="1" applyBorder="1" applyAlignment="1">
      <alignment horizontal="right" vertical="center"/>
    </xf>
    <xf numFmtId="164" fontId="2" fillId="6" borderId="1" xfId="11" applyNumberFormat="1" applyBorder="1" applyAlignment="1">
      <alignment horizontal="right" vertical="center"/>
    </xf>
    <xf numFmtId="0" fontId="8" fillId="10" borderId="1" xfId="0" applyFont="1" applyFill="1" applyBorder="1" applyAlignment="1">
      <alignment horizontal="right" indent="1"/>
    </xf>
    <xf numFmtId="0" fontId="6" fillId="8" borderId="1" xfId="5" applyNumberFormat="1" applyFont="1" applyFill="1" applyBorder="1" applyAlignment="1">
      <alignment horizontal="left" vertical="center" indent="3"/>
    </xf>
    <xf numFmtId="0" fontId="7" fillId="0" borderId="1" xfId="0" applyFont="1" applyBorder="1" applyAlignment="1">
      <alignment horizontal="right"/>
    </xf>
    <xf numFmtId="49" fontId="8" fillId="10" borderId="1" xfId="8" applyNumberFormat="1" applyFont="1" applyFill="1" applyBorder="1" applyAlignment="1">
      <alignment horizontal="left" indent="1"/>
    </xf>
    <xf numFmtId="4" fontId="11" fillId="8" borderId="1" xfId="0" applyNumberFormat="1" applyFont="1" applyFill="1" applyBorder="1" applyAlignment="1">
      <alignment horizontal="right" vertical="center"/>
    </xf>
    <xf numFmtId="49" fontId="20" fillId="8" borderId="1" xfId="0" applyNumberFormat="1" applyFont="1" applyFill="1" applyBorder="1" applyAlignment="1">
      <alignment horizontal="center" vertical="center" wrapText="1"/>
    </xf>
    <xf numFmtId="0" fontId="13" fillId="10" borderId="1" xfId="0" applyFont="1" applyFill="1" applyBorder="1" applyAlignment="1">
      <alignment horizontal="left" indent="2"/>
    </xf>
    <xf numFmtId="49" fontId="14" fillId="9" borderId="1" xfId="12" applyNumberFormat="1" applyFont="1" applyFill="1" applyBorder="1" applyAlignment="1">
      <alignment horizontal="left" vertical="center"/>
    </xf>
    <xf numFmtId="0" fontId="7" fillId="0" borderId="0" xfId="0" applyFont="1" applyAlignment="1">
      <alignment horizontal="left"/>
    </xf>
    <xf numFmtId="49" fontId="5" fillId="16" borderId="1" xfId="1" applyNumberFormat="1" applyFont="1" applyFill="1" applyBorder="1" applyAlignment="1">
      <alignment horizontal="center" vertical="center" wrapText="1"/>
    </xf>
    <xf numFmtId="164" fontId="13" fillId="10" borderId="1" xfId="10" applyNumberFormat="1" applyFont="1" applyFill="1" applyBorder="1" applyAlignment="1">
      <alignment horizontal="right" vertical="center"/>
    </xf>
    <xf numFmtId="0" fontId="28" fillId="0" borderId="0" xfId="0" applyFont="1" applyAlignment="1">
      <alignment horizontal="right"/>
    </xf>
    <xf numFmtId="0" fontId="23" fillId="0" borderId="0" xfId="2" applyNumberFormat="1" applyFont="1" applyAlignment="1"/>
    <xf numFmtId="10" fontId="18" fillId="10" borderId="1" xfId="13" applyNumberFormat="1" applyFont="1" applyFill="1" applyBorder="1" applyAlignment="1">
      <alignment horizontal="right" vertical="center"/>
    </xf>
    <xf numFmtId="4" fontId="6" fillId="0" borderId="0" xfId="0" applyNumberFormat="1" applyFont="1" applyAlignment="1"/>
    <xf numFmtId="0" fontId="5" fillId="0" borderId="0" xfId="1" applyNumberFormat="1" applyFont="1" applyAlignment="1"/>
    <xf numFmtId="0" fontId="6" fillId="8" borderId="1" xfId="0" applyFont="1" applyFill="1" applyBorder="1" applyAlignment="1">
      <alignment horizontal="left" indent="3"/>
    </xf>
    <xf numFmtId="49" fontId="2" fillId="6" borderId="1" xfId="11" applyNumberFormat="1" applyBorder="1" applyAlignment="1">
      <alignment horizontal="left"/>
    </xf>
    <xf numFmtId="0" fontId="23" fillId="0" borderId="0" xfId="2" applyNumberFormat="1" applyFont="1"/>
    <xf numFmtId="10" fontId="6" fillId="8" borderId="1" xfId="4" applyNumberFormat="1" applyFont="1" applyFill="1" applyBorder="1" applyAlignment="1">
      <alignment horizontal="right" vertical="center"/>
    </xf>
    <xf numFmtId="4" fontId="14" fillId="9" borderId="1" xfId="12" applyNumberFormat="1" applyFont="1" applyFill="1" applyBorder="1" applyAlignment="1">
      <alignment horizontal="right" vertical="center"/>
    </xf>
    <xf numFmtId="4" fontId="6" fillId="0" borderId="0" xfId="0" applyNumberFormat="1" applyFont="1"/>
    <xf numFmtId="49" fontId="2" fillId="9" borderId="1" xfId="12" applyNumberFormat="1" applyFont="1" applyFill="1" applyBorder="1" applyAlignment="1">
      <alignment horizontal="left" vertical="center"/>
    </xf>
    <xf numFmtId="0" fontId="5" fillId="0" borderId="0" xfId="1" applyNumberFormat="1" applyFont="1"/>
    <xf numFmtId="49" fontId="13" fillId="8" borderId="1" xfId="4" applyNumberFormat="1" applyFont="1" applyFill="1" applyBorder="1" applyAlignment="1">
      <alignment horizontal="left" vertical="center" indent="2"/>
    </xf>
    <xf numFmtId="10" fontId="18" fillId="15" borderId="1" xfId="13" applyNumberFormat="1" applyFont="1" applyFill="1" applyBorder="1" applyAlignment="1">
      <alignment horizontal="right" vertical="center"/>
    </xf>
    <xf numFmtId="10" fontId="2" fillId="6" borderId="1" xfId="11" applyNumberFormat="1" applyBorder="1" applyAlignment="1">
      <alignment horizontal="right" vertical="center"/>
    </xf>
    <xf numFmtId="164" fontId="16" fillId="11" borderId="1" xfId="11" applyNumberFormat="1" applyFont="1" applyFill="1" applyBorder="1" applyAlignment="1">
      <alignment horizontal="right" vertical="center"/>
    </xf>
    <xf numFmtId="4" fontId="11" fillId="0" borderId="0" xfId="0" applyNumberFormat="1" applyFont="1" applyFill="1" applyBorder="1" applyAlignment="1">
      <alignment horizontal="right" vertical="center"/>
    </xf>
    <xf numFmtId="49" fontId="14" fillId="14" borderId="1" xfId="12" applyNumberFormat="1" applyFont="1" applyFill="1" applyBorder="1" applyAlignment="1">
      <alignment horizontal="left" vertical="center"/>
    </xf>
    <xf numFmtId="4" fontId="12" fillId="0" borderId="0" xfId="0" applyNumberFormat="1" applyFont="1" applyAlignment="1"/>
    <xf numFmtId="0" fontId="5" fillId="0" borderId="0" xfId="0" applyFont="1"/>
    <xf numFmtId="0" fontId="22" fillId="0" borderId="0" xfId="0" applyFont="1" applyAlignment="1"/>
    <xf numFmtId="0" fontId="13" fillId="8" borderId="1" xfId="0" applyFont="1" applyFill="1" applyBorder="1" applyAlignment="1">
      <alignment horizontal="left" indent="2"/>
    </xf>
    <xf numFmtId="164" fontId="16" fillId="13" borderId="1" xfId="12" applyNumberFormat="1" applyFont="1" applyFill="1" applyBorder="1" applyAlignment="1">
      <alignment horizontal="right" vertical="center"/>
    </xf>
    <xf numFmtId="4" fontId="7" fillId="0" borderId="0" xfId="0" applyNumberFormat="1" applyFont="1" applyAlignment="1">
      <alignment horizontal="right"/>
    </xf>
    <xf numFmtId="164" fontId="11" fillId="8" borderId="1" xfId="0" applyNumberFormat="1" applyFont="1" applyFill="1" applyBorder="1" applyAlignment="1">
      <alignment horizontal="right"/>
    </xf>
    <xf numFmtId="4" fontId="2" fillId="6" borderId="1" xfId="11" applyNumberFormat="1" applyBorder="1" applyAlignment="1">
      <alignment horizontal="right"/>
    </xf>
    <xf numFmtId="0" fontId="25" fillId="17" borderId="1" xfId="2" applyNumberFormat="1" applyFont="1" applyFill="1" applyBorder="1" applyAlignment="1">
      <alignment horizontal="left" vertical="center" wrapText="1"/>
    </xf>
    <xf numFmtId="49" fontId="2" fillId="9" borderId="1" xfId="12" applyNumberFormat="1" applyFill="1" applyBorder="1" applyAlignment="1">
      <alignment horizontal="left" vertical="center"/>
    </xf>
    <xf numFmtId="4" fontId="12" fillId="0" borderId="0" xfId="0" applyNumberFormat="1" applyFont="1"/>
    <xf numFmtId="164" fontId="13" fillId="10" borderId="1" xfId="9" applyNumberFormat="1" applyFont="1" applyFill="1" applyBorder="1" applyAlignment="1">
      <alignment horizontal="right" vertical="center"/>
    </xf>
    <xf numFmtId="49" fontId="8" fillId="10" borderId="1" xfId="9" applyNumberFormat="1" applyFont="1" applyFill="1" applyBorder="1" applyAlignment="1">
      <alignment horizontal="left" vertical="center" indent="1"/>
    </xf>
    <xf numFmtId="0" fontId="22" fillId="0" borderId="0" xfId="0" applyFont="1"/>
    <xf numFmtId="4" fontId="18" fillId="15" borderId="1" xfId="0" applyNumberFormat="1" applyFont="1" applyFill="1" applyBorder="1" applyAlignment="1"/>
    <xf numFmtId="0" fontId="6" fillId="0" borderId="0" xfId="3" applyNumberFormat="1" applyFont="1" applyAlignment="1">
      <alignment horizontal="center" vertical="center"/>
    </xf>
    <xf numFmtId="4" fontId="14" fillId="14" borderId="1" xfId="12" applyNumberFormat="1" applyFont="1" applyFill="1" applyBorder="1" applyAlignment="1">
      <alignment horizontal="right" vertical="center"/>
    </xf>
    <xf numFmtId="4" fontId="18" fillId="10" borderId="1" xfId="0" applyNumberFormat="1" applyFont="1" applyFill="1" applyBorder="1" applyAlignment="1"/>
    <xf numFmtId="4" fontId="8" fillId="10" borderId="1" xfId="8" applyNumberFormat="1" applyFont="1" applyFill="1" applyBorder="1" applyAlignment="1">
      <alignment horizontal="right"/>
    </xf>
    <xf numFmtId="10" fontId="11" fillId="8" borderId="1" xfId="0" applyNumberFormat="1" applyFont="1" applyFill="1" applyBorder="1" applyAlignment="1">
      <alignment horizontal="right"/>
    </xf>
    <xf numFmtId="49" fontId="10" fillId="12" borderId="1" xfId="11" applyNumberFormat="1" applyFont="1" applyFill="1" applyBorder="1" applyAlignment="1">
      <alignment horizontal="left" vertical="center"/>
    </xf>
    <xf numFmtId="4" fontId="10" fillId="12" borderId="1" xfId="11" applyNumberFormat="1" applyFont="1" applyFill="1" applyBorder="1" applyAlignment="1">
      <alignment horizontal="right" vertical="center"/>
    </xf>
    <xf numFmtId="164" fontId="10" fillId="12" borderId="1" xfId="0" applyNumberFormat="1" applyFont="1" applyFill="1" applyBorder="1" applyAlignment="1">
      <alignment horizontal="right" vertical="center"/>
    </xf>
    <xf numFmtId="166" fontId="20" fillId="8" borderId="2" xfId="0" applyNumberFormat="1" applyFont="1" applyFill="1" applyBorder="1" applyAlignment="1">
      <alignment horizontal="center" vertical="center"/>
    </xf>
    <xf numFmtId="166" fontId="20" fillId="8" borderId="4" xfId="0" applyNumberFormat="1" applyFont="1" applyFill="1" applyBorder="1" applyAlignment="1">
      <alignment horizontal="center" vertical="center"/>
    </xf>
    <xf numFmtId="166" fontId="20" fillId="8" borderId="3" xfId="0" applyNumberFormat="1" applyFont="1" applyFill="1" applyBorder="1" applyAlignment="1">
      <alignment horizontal="center" vertical="center"/>
    </xf>
    <xf numFmtId="14" fontId="20" fillId="8" borderId="2" xfId="0" applyNumberFormat="1" applyFont="1" applyFill="1" applyBorder="1" applyAlignment="1">
      <alignment horizontal="center" vertical="center"/>
    </xf>
    <xf numFmtId="14" fontId="20" fillId="8" borderId="4" xfId="0" applyNumberFormat="1" applyFont="1" applyFill="1" applyBorder="1" applyAlignment="1">
      <alignment horizontal="center" vertical="center"/>
    </xf>
    <xf numFmtId="14" fontId="20" fillId="8" borderId="3" xfId="0" applyNumberFormat="1" applyFont="1" applyFill="1" applyBorder="1" applyAlignment="1">
      <alignment horizontal="center" vertical="center"/>
    </xf>
    <xf numFmtId="0" fontId="21" fillId="0" borderId="0" xfId="0" applyFont="1" applyAlignment="1">
      <alignment horizontal="center" wrapText="1"/>
    </xf>
    <xf numFmtId="0" fontId="22" fillId="0" borderId="0" xfId="0" applyFont="1" applyAlignment="1"/>
    <xf numFmtId="0" fontId="19" fillId="0" borderId="0" xfId="0" applyFont="1" applyAlignment="1">
      <alignment horizontal="center" vertical="center" wrapText="1"/>
    </xf>
    <xf numFmtId="0" fontId="27" fillId="0" borderId="0" xfId="0" applyFont="1" applyAlignment="1">
      <alignment horizontal="center"/>
    </xf>
  </cellXfs>
  <cellStyles count="14">
    <cellStyle name="20% – Акцентування1" xfId="6" builtinId="30"/>
    <cellStyle name="20% – Акцентування2" xfId="7" builtinId="34"/>
    <cellStyle name="40% – Акцентування1" xfId="8" builtinId="31"/>
    <cellStyle name="40% – Акцентування1 2" xfId="10"/>
    <cellStyle name="40% – Акцентування2" xfId="9" builtinId="35"/>
    <cellStyle name="Акцентування1" xfId="11" builtinId="29"/>
    <cellStyle name="Акцентування2" xfId="12" builtinId="33"/>
    <cellStyle name="Відсотковий" xfId="13" builtinId="5"/>
    <cellStyle name="Звичайний" xfId="0" builtinId="0"/>
    <cellStyle name="РівеньРядків_1" xfId="1" builtinId="1" iLevel="0"/>
    <cellStyle name="РівеньРядків_2" xfId="2" builtinId="1" iLevel="1"/>
    <cellStyle name="РівеньРядків_3" xfId="3" builtinId="1" iLevel="2"/>
    <cellStyle name="РівеньРядків_4" xfId="4" builtinId="1" iLevel="3"/>
    <cellStyle name="РівеньРядків_5" xfId="5" builtinId="1" iLevel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15.xml"/><Relationship Id="rId21" Type="http://schemas.openxmlformats.org/officeDocument/2006/relationships/worksheet" Target="worksheets/sheet12.xml"/><Relationship Id="rId34" Type="http://schemas.openxmlformats.org/officeDocument/2006/relationships/chartsheet" Target="chartsheets/sheet14.xml"/><Relationship Id="rId42" Type="http://schemas.openxmlformats.org/officeDocument/2006/relationships/chartsheet" Target="chartsheets/sheet19.xml"/><Relationship Id="rId47" Type="http://schemas.openxmlformats.org/officeDocument/2006/relationships/worksheet" Target="worksheets/sheet26.xml"/><Relationship Id="rId50" Type="http://schemas.openxmlformats.org/officeDocument/2006/relationships/chartsheet" Target="chartsheets/sheet22.xml"/><Relationship Id="rId55" Type="http://schemas.openxmlformats.org/officeDocument/2006/relationships/chartsheet" Target="chartsheets/sheet25.xml"/><Relationship Id="rId63" Type="http://schemas.openxmlformats.org/officeDocument/2006/relationships/theme" Target="theme/theme1.xml"/><Relationship Id="rId7" Type="http://schemas.openxmlformats.org/officeDocument/2006/relationships/worksheet" Target="worksheets/sheet3.xml"/><Relationship Id="rId2" Type="http://schemas.openxmlformats.org/officeDocument/2006/relationships/chartsheet" Target="chartsheets/sheet2.xml"/><Relationship Id="rId16" Type="http://schemas.openxmlformats.org/officeDocument/2006/relationships/chartsheet" Target="chartsheets/sheet9.xml"/><Relationship Id="rId29" Type="http://schemas.openxmlformats.org/officeDocument/2006/relationships/worksheet" Target="worksheets/sheet18.xml"/><Relationship Id="rId11" Type="http://schemas.openxmlformats.org/officeDocument/2006/relationships/worksheet" Target="worksheets/sheet5.xml"/><Relationship Id="rId24" Type="http://schemas.openxmlformats.org/officeDocument/2006/relationships/worksheet" Target="worksheets/sheet13.xml"/><Relationship Id="rId32" Type="http://schemas.openxmlformats.org/officeDocument/2006/relationships/chartsheet" Target="chartsheets/sheet12.xml"/><Relationship Id="rId37" Type="http://schemas.openxmlformats.org/officeDocument/2006/relationships/chartsheet" Target="chartsheets/sheet15.xml"/><Relationship Id="rId40" Type="http://schemas.openxmlformats.org/officeDocument/2006/relationships/worksheet" Target="worksheets/sheet23.xml"/><Relationship Id="rId45" Type="http://schemas.openxmlformats.org/officeDocument/2006/relationships/chartsheet" Target="chartsheets/sheet21.xml"/><Relationship Id="rId53" Type="http://schemas.openxmlformats.org/officeDocument/2006/relationships/worksheet" Target="worksheets/sheet30.xml"/><Relationship Id="rId58" Type="http://schemas.openxmlformats.org/officeDocument/2006/relationships/worksheet" Target="worksheets/sheet33.xml"/><Relationship Id="rId66" Type="http://schemas.openxmlformats.org/officeDocument/2006/relationships/calcChain" Target="calcChain.xml"/><Relationship Id="rId5" Type="http://schemas.openxmlformats.org/officeDocument/2006/relationships/worksheet" Target="worksheets/sheet1.xml"/><Relationship Id="rId61" Type="http://schemas.openxmlformats.org/officeDocument/2006/relationships/worksheet" Target="worksheets/sheet36.xml"/><Relationship Id="rId19" Type="http://schemas.openxmlformats.org/officeDocument/2006/relationships/worksheet" Target="worksheets/sheet10.xml"/><Relationship Id="rId14" Type="http://schemas.openxmlformats.org/officeDocument/2006/relationships/chartsheet" Target="chartsheets/sheet7.xml"/><Relationship Id="rId22" Type="http://schemas.openxmlformats.org/officeDocument/2006/relationships/chartsheet" Target="chartsheets/sheet10.xml"/><Relationship Id="rId27" Type="http://schemas.openxmlformats.org/officeDocument/2006/relationships/worksheet" Target="worksheets/sheet16.xml"/><Relationship Id="rId30" Type="http://schemas.openxmlformats.org/officeDocument/2006/relationships/worksheet" Target="worksheets/sheet19.xml"/><Relationship Id="rId35" Type="http://schemas.openxmlformats.org/officeDocument/2006/relationships/worksheet" Target="worksheets/sheet21.xml"/><Relationship Id="rId43" Type="http://schemas.openxmlformats.org/officeDocument/2006/relationships/worksheet" Target="worksheets/sheet24.xml"/><Relationship Id="rId48" Type="http://schemas.openxmlformats.org/officeDocument/2006/relationships/worksheet" Target="worksheets/sheet27.xml"/><Relationship Id="rId56" Type="http://schemas.openxmlformats.org/officeDocument/2006/relationships/worksheet" Target="worksheets/sheet31.xml"/><Relationship Id="rId64" Type="http://schemas.openxmlformats.org/officeDocument/2006/relationships/styles" Target="styles.xml"/><Relationship Id="rId8" Type="http://schemas.openxmlformats.org/officeDocument/2006/relationships/worksheet" Target="worksheets/sheet4.xml"/><Relationship Id="rId51" Type="http://schemas.openxmlformats.org/officeDocument/2006/relationships/worksheet" Target="worksheets/sheet29.xml"/><Relationship Id="rId3" Type="http://schemas.openxmlformats.org/officeDocument/2006/relationships/chartsheet" Target="chartsheets/sheet3.xml"/><Relationship Id="rId12" Type="http://schemas.openxmlformats.org/officeDocument/2006/relationships/worksheet" Target="worksheets/sheet6.xml"/><Relationship Id="rId17" Type="http://schemas.openxmlformats.org/officeDocument/2006/relationships/worksheet" Target="worksheets/sheet8.xml"/><Relationship Id="rId25" Type="http://schemas.openxmlformats.org/officeDocument/2006/relationships/worksheet" Target="worksheets/sheet14.xml"/><Relationship Id="rId33" Type="http://schemas.openxmlformats.org/officeDocument/2006/relationships/chartsheet" Target="chartsheets/sheet13.xml"/><Relationship Id="rId38" Type="http://schemas.openxmlformats.org/officeDocument/2006/relationships/chartsheet" Target="chartsheets/sheet16.xml"/><Relationship Id="rId46" Type="http://schemas.openxmlformats.org/officeDocument/2006/relationships/worksheet" Target="worksheets/sheet25.xml"/><Relationship Id="rId59" Type="http://schemas.openxmlformats.org/officeDocument/2006/relationships/worksheet" Target="worksheets/sheet34.xml"/><Relationship Id="rId20" Type="http://schemas.openxmlformats.org/officeDocument/2006/relationships/worksheet" Target="worksheets/sheet11.xml"/><Relationship Id="rId41" Type="http://schemas.openxmlformats.org/officeDocument/2006/relationships/chartsheet" Target="chartsheets/sheet18.xml"/><Relationship Id="rId54" Type="http://schemas.openxmlformats.org/officeDocument/2006/relationships/chartsheet" Target="chartsheets/sheet24.xml"/><Relationship Id="rId62" Type="http://schemas.openxmlformats.org/officeDocument/2006/relationships/worksheet" Target="worksheets/sheet37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2.xml"/><Relationship Id="rId15" Type="http://schemas.openxmlformats.org/officeDocument/2006/relationships/chartsheet" Target="chartsheets/sheet8.xml"/><Relationship Id="rId23" Type="http://schemas.openxmlformats.org/officeDocument/2006/relationships/chartsheet" Target="chartsheets/sheet11.xml"/><Relationship Id="rId28" Type="http://schemas.openxmlformats.org/officeDocument/2006/relationships/worksheet" Target="worksheets/sheet17.xml"/><Relationship Id="rId36" Type="http://schemas.openxmlformats.org/officeDocument/2006/relationships/worksheet" Target="worksheets/sheet22.xml"/><Relationship Id="rId49" Type="http://schemas.openxmlformats.org/officeDocument/2006/relationships/worksheet" Target="worksheets/sheet28.xml"/><Relationship Id="rId57" Type="http://schemas.openxmlformats.org/officeDocument/2006/relationships/worksheet" Target="worksheets/sheet32.xml"/><Relationship Id="rId10" Type="http://schemas.openxmlformats.org/officeDocument/2006/relationships/chartsheet" Target="chartsheets/sheet6.xml"/><Relationship Id="rId31" Type="http://schemas.openxmlformats.org/officeDocument/2006/relationships/worksheet" Target="worksheets/sheet20.xml"/><Relationship Id="rId44" Type="http://schemas.openxmlformats.org/officeDocument/2006/relationships/chartsheet" Target="chartsheets/sheet20.xml"/><Relationship Id="rId52" Type="http://schemas.openxmlformats.org/officeDocument/2006/relationships/chartsheet" Target="chartsheets/sheet23.xml"/><Relationship Id="rId60" Type="http://schemas.openxmlformats.org/officeDocument/2006/relationships/worksheet" Target="worksheets/sheet35.xml"/><Relationship Id="rId65" Type="http://schemas.openxmlformats.org/officeDocument/2006/relationships/sharedStrings" Target="sharedStrings.xml"/><Relationship Id="rId4" Type="http://schemas.openxmlformats.org/officeDocument/2006/relationships/chartsheet" Target="chartsheets/sheet4.xml"/><Relationship Id="rId9" Type="http://schemas.openxmlformats.org/officeDocument/2006/relationships/chartsheet" Target="chartsheets/sheet5.xml"/><Relationship Id="rId13" Type="http://schemas.openxmlformats.org/officeDocument/2006/relationships/worksheet" Target="worksheets/sheet7.xml"/><Relationship Id="rId18" Type="http://schemas.openxmlformats.org/officeDocument/2006/relationships/worksheet" Target="worksheets/sheet9.xml"/><Relationship Id="rId39" Type="http://schemas.openxmlformats.org/officeDocument/2006/relationships/chartsheet" Target="chartsheets/sheet1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c:style val="2"/>
  <c:chart>
    <c:title>
      <c:tx>
        <c:strRef>
          <c:f>MK_ALL!$A$4</c:f>
          <c:strCache>
            <c:ptCount val="1"/>
            <c:pt idx="0">
              <c:v>Державний та гарантований державою борг України за поточний рік (млрд. грн)</c:v>
            </c:pt>
          </c:strCache>
        </c:strRef>
      </c:tx>
      <c:layout>
        <c:manualLayout>
          <c:xMode val="edge"/>
          <c:yMode val="edge"/>
          <c:x val="0.21280991892559448"/>
          <c:y val="2.03045685279187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/>
          </a:pPr>
          <a:endParaRPr lang="uk-UA"/>
        </a:p>
      </c:txPr>
    </c:title>
    <c:autoTitleDeleted val="0"/>
    <c:view3D>
      <c:rotX val="15"/>
      <c:hPercent val="58"/>
      <c:rotY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3.5123966942148761E-2"/>
          <c:y val="0.13367174280879865"/>
          <c:w val="0.86157024793388426"/>
          <c:h val="0.80033840947546531"/>
        </c:manualLayout>
      </c:layout>
      <c:bar3DChart>
        <c:barDir val="col"/>
        <c:grouping val="stacked"/>
        <c:varyColors val="0"/>
        <c:ser>
          <c:idx val="1"/>
          <c:order val="0"/>
          <c:tx>
            <c:strRef>
              <c:f>MK_ALL!$A$7</c:f>
              <c:strCache>
                <c:ptCount val="1"/>
                <c:pt idx="0">
                  <c:v>Державний борг</c:v>
                </c:pt>
              </c:strCache>
            </c:strRef>
          </c:tx>
          <c:invertIfNegative val="0"/>
          <c:cat>
            <c:numRef>
              <c:f>MK_ALL!$B$5:$G$5</c:f>
              <c:numCache>
                <c:formatCode>dd\.mm\.yyyy;@</c:formatCode>
                <c:ptCount val="6"/>
                <c:pt idx="0">
                  <c:v>43830</c:v>
                </c:pt>
                <c:pt idx="1">
                  <c:v>43861</c:v>
                </c:pt>
                <c:pt idx="2">
                  <c:v>43890</c:v>
                </c:pt>
                <c:pt idx="3">
                  <c:v>43921</c:v>
                </c:pt>
                <c:pt idx="4">
                  <c:v>43951</c:v>
                </c:pt>
                <c:pt idx="5">
                  <c:v>43982</c:v>
                </c:pt>
              </c:numCache>
            </c:numRef>
          </c:cat>
          <c:val>
            <c:numRef>
              <c:f>MK_ALL!$B$7:$G$7</c:f>
              <c:numCache>
                <c:formatCode>#,##0.00</c:formatCode>
                <c:ptCount val="6"/>
                <c:pt idx="0">
                  <c:v>1761.3691314806099</c:v>
                </c:pt>
                <c:pt idx="1">
                  <c:v>1831.6301601432399</c:v>
                </c:pt>
                <c:pt idx="2">
                  <c:v>1808.25204585338</c:v>
                </c:pt>
                <c:pt idx="3">
                  <c:v>1988.80857403656</c:v>
                </c:pt>
                <c:pt idx="4">
                  <c:v>1934.88864385786</c:v>
                </c:pt>
                <c:pt idx="5">
                  <c:v>1947.89025186505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55-46A1-BFC9-2F0047209F07}"/>
            </c:ext>
          </c:extLst>
        </c:ser>
        <c:ser>
          <c:idx val="2"/>
          <c:order val="1"/>
          <c:tx>
            <c:strRef>
              <c:f>MK_ALL!$A$8</c:f>
              <c:strCache>
                <c:ptCount val="1"/>
                <c:pt idx="0">
                  <c:v>Гарантований державою борг</c:v>
                </c:pt>
              </c:strCache>
            </c:strRef>
          </c:tx>
          <c:invertIfNegative val="0"/>
          <c:cat>
            <c:numRef>
              <c:f>MK_ALL!$B$5:$G$5</c:f>
              <c:numCache>
                <c:formatCode>dd\.mm\.yyyy;@</c:formatCode>
                <c:ptCount val="6"/>
                <c:pt idx="0">
                  <c:v>43830</c:v>
                </c:pt>
                <c:pt idx="1">
                  <c:v>43861</c:v>
                </c:pt>
                <c:pt idx="2">
                  <c:v>43890</c:v>
                </c:pt>
                <c:pt idx="3">
                  <c:v>43921</c:v>
                </c:pt>
                <c:pt idx="4">
                  <c:v>43951</c:v>
                </c:pt>
                <c:pt idx="5">
                  <c:v>43982</c:v>
                </c:pt>
              </c:numCache>
            </c:numRef>
          </c:cat>
          <c:val>
            <c:numRef>
              <c:f>MK_ALL!$B$8:$G$8</c:f>
              <c:numCache>
                <c:formatCode>#,##0.00</c:formatCode>
                <c:ptCount val="6"/>
                <c:pt idx="0">
                  <c:v>236.92676847589999</c:v>
                </c:pt>
                <c:pt idx="1">
                  <c:v>246.52797972883999</c:v>
                </c:pt>
                <c:pt idx="2">
                  <c:v>239.57838055300999</c:v>
                </c:pt>
                <c:pt idx="3">
                  <c:v>266.74418798340002</c:v>
                </c:pt>
                <c:pt idx="4">
                  <c:v>261.52880075850999</c:v>
                </c:pt>
                <c:pt idx="5">
                  <c:v>261.57336940817999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655-46A1-BFC9-2F0047209F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13895343"/>
        <c:axId val="1"/>
        <c:axId val="0"/>
      </c:bar3DChart>
      <c:dateAx>
        <c:axId val="513895343"/>
        <c:scaling>
          <c:orientation val="minMax"/>
        </c:scaling>
        <c:delete val="0"/>
        <c:axPos val="b"/>
        <c:numFmt formatCode="dd\.mm\.yyyy;@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-2700000" vert="horz"/>
          <a:lstStyle/>
          <a:p>
            <a:pPr>
              <a:defRPr/>
            </a:pPr>
            <a:endParaRPr lang="uk-UA"/>
          </a:p>
        </c:txPr>
        <c:crossAx val="1"/>
        <c:crosses val="autoZero"/>
        <c:auto val="1"/>
        <c:lblOffset val="100"/>
        <c:baseTimeUnit val="months"/>
        <c:majorUnit val="1"/>
        <c:majorTimeUnit val="months"/>
        <c:minorUnit val="1"/>
        <c:minorTimeUnit val="day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513895343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90805787849424713"/>
          <c:y val="0.51030352397172929"/>
          <c:w val="9.1942121505752872E-2"/>
          <c:h val="0.1419588773973786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c:style val="2"/>
  <c:chart>
    <c:title>
      <c:tx>
        <c:strRef>
          <c:f>CUR_M!$A$2</c:f>
          <c:strCache>
            <c:ptCount val="1"/>
            <c:pt idx="0">
              <c:v>Державний та гарантований державою борг України за станом на 31.05.2020</c:v>
            </c:pt>
          </c:strCache>
        </c:strRef>
      </c:tx>
      <c:layout>
        <c:manualLayout>
          <c:xMode val="edge"/>
          <c:yMode val="edge"/>
          <c:x val="0.18181816208844334"/>
          <c:y val="2.030458023732948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uk-UA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6528925619834711"/>
          <c:y val="0.32656514382402707"/>
          <c:w val="0.66942148760330578"/>
          <c:h val="0.43654822335025378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C139-475D-AC87-D57963101F3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3-C139-475D-AC87-D57963101F3D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5-C139-475D-AC87-D57963101F3D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7-C139-475D-AC87-D57963101F3D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CUR_M!$A$8:$A$12</c:f>
              <c:strCache>
                <c:ptCount val="5"/>
                <c:pt idx="0">
                  <c:v>Долар США</c:v>
                </c:pt>
                <c:pt idx="1">
                  <c:v>ЄВРО</c:v>
                </c:pt>
                <c:pt idx="2">
                  <c:v>СПЗ</c:v>
                </c:pt>
                <c:pt idx="3">
                  <c:v>Українська гривня</c:v>
                </c:pt>
                <c:pt idx="4">
                  <c:v>Японська єна</c:v>
                </c:pt>
              </c:strCache>
            </c:strRef>
          </c:cat>
          <c:val>
            <c:numRef>
              <c:f>CUR_M!$B$8:$B$12</c:f>
              <c:numCache>
                <c:formatCode>#,##0.00</c:formatCode>
                <c:ptCount val="5"/>
                <c:pt idx="0">
                  <c:v>31.910037365929998</c:v>
                </c:pt>
                <c:pt idx="1">
                  <c:v>10.07352081759</c:v>
                </c:pt>
                <c:pt idx="2">
                  <c:v>10.9182088181</c:v>
                </c:pt>
                <c:pt idx="3">
                  <c:v>28.647074394130001</c:v>
                </c:pt>
                <c:pt idx="4">
                  <c:v>0.56934165272000004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139-475D-AC87-D57963101F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c:style val="2"/>
  <c:chart>
    <c:title>
      <c:tx>
        <c:strRef>
          <c:f>CUR!$B$21</c:f>
          <c:strCache>
            <c:ptCount val="1"/>
            <c:pt idx="0">
              <c:v>Державний борг України за станом на 31.05.2020</c:v>
            </c:pt>
          </c:strCache>
        </c:strRef>
      </c:tx>
      <c:layout>
        <c:manualLayout>
          <c:xMode val="edge"/>
          <c:yMode val="edge"/>
          <c:x val="0.2975206387368674"/>
          <c:y val="2.030458023732948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uk-UA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6528925619834711"/>
          <c:y val="0.32656514382402707"/>
          <c:w val="0.66942148760330578"/>
          <c:h val="0.43654822335025378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291B-4A3D-B189-616774B8355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3-291B-4A3D-B189-616774B83557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CUR!$A$25:$A$29</c:f>
              <c:strCache>
                <c:ptCount val="5"/>
                <c:pt idx="0">
                  <c:v>Долар США</c:v>
                </c:pt>
                <c:pt idx="1">
                  <c:v>ЄВРО</c:v>
                </c:pt>
                <c:pt idx="2">
                  <c:v>СПЗ</c:v>
                </c:pt>
                <c:pt idx="3">
                  <c:v>Українська гривня</c:v>
                </c:pt>
                <c:pt idx="4">
                  <c:v>Японська єна</c:v>
                </c:pt>
              </c:strCache>
            </c:strRef>
          </c:cat>
          <c:val>
            <c:numRef>
              <c:f>CUR!$B$25:$B$29</c:f>
              <c:numCache>
                <c:formatCode>#,##0.00</c:formatCode>
                <c:ptCount val="5"/>
                <c:pt idx="0">
                  <c:v>30.13593032656</c:v>
                </c:pt>
                <c:pt idx="1">
                  <c:v>9.5425094491200007</c:v>
                </c:pt>
                <c:pt idx="2">
                  <c:v>4.0931653392499996</c:v>
                </c:pt>
                <c:pt idx="3">
                  <c:v>28.055451489820001</c:v>
                </c:pt>
                <c:pt idx="4">
                  <c:v>0.56934165272000004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91B-4A3D-B189-616774B835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c:style val="2"/>
  <c:chart>
    <c:title>
      <c:tx>
        <c:strRef>
          <c:f>DKR!$A$2</c:f>
          <c:strCache>
            <c:ptCount val="1"/>
            <c:pt idx="0">
              <c:v>Державний та гарантований державою борг України за станом на 31.05.2020</c:v>
            </c:pt>
          </c:strCache>
        </c:strRef>
      </c:tx>
      <c:layout>
        <c:manualLayout>
          <c:xMode val="edge"/>
          <c:yMode val="edge"/>
          <c:x val="0.18181816207824072"/>
          <c:y val="2.03045685279187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uk-UA"/>
        </a:p>
      </c:txPr>
    </c:title>
    <c:autoTitleDeleted val="0"/>
    <c:view3D>
      <c:rotX val="15"/>
      <c:rotY val="2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834710743801653"/>
          <c:y val="0.34856175972927245"/>
          <c:w val="0.60330578512396693"/>
          <c:h val="0.39086294416243655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9CCB-456C-9071-F244C5C8CFD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3-9CCB-456C-9071-F244C5C8CFD9}"/>
              </c:ext>
            </c:extLst>
          </c:dPt>
          <c:dLbls>
            <c:dLbl>
              <c:idx val="0"/>
              <c:layout>
                <c:manualLayout>
                  <c:x val="1.2647170626016634E-2"/>
                  <c:y val="-1.915948323718426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uk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CCB-456C-9071-F244C5C8CFD9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DKR!$A$8:$A$15</c:f>
              <c:strCache>
                <c:ptCount val="8"/>
                <c:pt idx="0">
                  <c:v>Внутрішній борг за випущеними цінними паперами</c:v>
                </c:pt>
                <c:pt idx="1">
                  <c:v>Внутрішній борг перед банківськими та іншими фінансовими установами</c:v>
                </c:pt>
                <c:pt idx="2">
                  <c:v>Внутрішня заборгованість, не віднесена до інших категорій</c:v>
                </c:pt>
                <c:pt idx="3">
                  <c:v>Зовнішній борг за випущеними цінними паперами</c:v>
                </c:pt>
                <c:pt idx="4">
                  <c:v>Зовнішній борг за позиками, одержаними від іноземних комерційних банків, інших іноземних фінансових установ</c:v>
                </c:pt>
                <c:pt idx="5">
                  <c:v>Зовнішній борг за позиками, одержаними від міжнародних фінансових організацій</c:v>
                </c:pt>
                <c:pt idx="6">
                  <c:v>Зовнішній борг за позиками, одержаними від органів управління іноземних держав</c:v>
                </c:pt>
                <c:pt idx="7">
                  <c:v>Зовнішній борг, не віднесений до інших категорій</c:v>
                </c:pt>
              </c:strCache>
            </c:strRef>
          </c:cat>
          <c:val>
            <c:numRef>
              <c:f>DKR!$B$8:$B$15</c:f>
              <c:numCache>
                <c:formatCode>#,##0.00</c:formatCode>
                <c:ptCount val="8"/>
                <c:pt idx="0">
                  <c:v>33.413507465179997</c:v>
                </c:pt>
                <c:pt idx="1">
                  <c:v>0.25062003801999999</c:v>
                </c:pt>
                <c:pt idx="2">
                  <c:v>3.5481069999999999E-5</c:v>
                </c:pt>
                <c:pt idx="3">
                  <c:v>22.633185342859999</c:v>
                </c:pt>
                <c:pt idx="4">
                  <c:v>2.6921379112700001</c:v>
                </c:pt>
                <c:pt idx="5">
                  <c:v>19.855319791309999</c:v>
                </c:pt>
                <c:pt idx="6">
                  <c:v>1.47679607753</c:v>
                </c:pt>
                <c:pt idx="7">
                  <c:v>1.79658094123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CCB-456C-9071-F244C5C8CF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c:style val="2"/>
  <c:chart>
    <c:title>
      <c:tx>
        <c:strRef>
          <c:f>'DKR2'!$A$1</c:f>
          <c:strCache>
            <c:ptCount val="1"/>
            <c:pt idx="0">
              <c:v>Державний борг України за станом на 31.05.2020</c:v>
            </c:pt>
          </c:strCache>
        </c:strRef>
      </c:tx>
      <c:layout>
        <c:manualLayout>
          <c:xMode val="edge"/>
          <c:yMode val="edge"/>
          <c:x val="0.29752064859524407"/>
          <c:y val="2.03045685279187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uk-UA"/>
        </a:p>
      </c:txPr>
    </c:title>
    <c:autoTitleDeleted val="0"/>
    <c:view3D>
      <c:rotX val="15"/>
      <c:rotY val="2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834710743801653"/>
          <c:y val="0.34856175972927245"/>
          <c:w val="0.60330578512396693"/>
          <c:h val="0.39086294416243655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CDB9-4EC0-8116-BDD806AB653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3-CDB9-4EC0-8116-BDD806AB653A}"/>
              </c:ext>
            </c:extLst>
          </c:dPt>
          <c:dLbls>
            <c:dLbl>
              <c:idx val="0"/>
              <c:layout>
                <c:manualLayout>
                  <c:x val="1.2647170626016634E-2"/>
                  <c:y val="-1.915948323718426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uk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DB9-4EC0-8116-BDD806AB653A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'DKR2'!$A$10:$A$16</c:f>
              <c:strCache>
                <c:ptCount val="7"/>
                <c:pt idx="0">
                  <c:v>Внутрішній борг за випущеними цінними паперами</c:v>
                </c:pt>
                <c:pt idx="1">
                  <c:v>Внутрішній борг перед банківськими та іншими фінансовими установами</c:v>
                </c:pt>
                <c:pt idx="2">
                  <c:v>Зовнішній борг за випущеними цінними паперами</c:v>
                </c:pt>
                <c:pt idx="3">
                  <c:v>Зовнішній борг за позиками, одержаними від іноземних комерційних банків, інших іноземних фінансових установ</c:v>
                </c:pt>
                <c:pt idx="4">
                  <c:v>Зовнішній борг за позиками, одержаними від міжнародних фінансових організацій</c:v>
                </c:pt>
                <c:pt idx="5">
                  <c:v>Зовнішній борг за позиками, одержаними від органів управління іноземних держав</c:v>
                </c:pt>
                <c:pt idx="6">
                  <c:v>Зовнішній борг, не віднесений до інших категорій</c:v>
                </c:pt>
              </c:strCache>
            </c:strRef>
          </c:cat>
          <c:val>
            <c:numRef>
              <c:f>'DKR2'!$B$10:$B$16</c:f>
              <c:numCache>
                <c:formatCode>#,##0.00</c:formatCode>
                <c:ptCount val="7"/>
                <c:pt idx="0">
                  <c:v>32.995122962170001</c:v>
                </c:pt>
                <c:pt idx="1">
                  <c:v>7.7417117790000003E-2</c:v>
                </c:pt>
                <c:pt idx="2">
                  <c:v>22.633185342859999</c:v>
                </c:pt>
                <c:pt idx="3">
                  <c:v>1.34772525652</c:v>
                </c:pt>
                <c:pt idx="4">
                  <c:v>12.181312442999999</c:v>
                </c:pt>
                <c:pt idx="5">
                  <c:v>1.47679607753</c:v>
                </c:pt>
                <c:pt idx="6">
                  <c:v>1.6848390576000001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DB9-4EC0-8116-BDD806AB65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c:style val="2"/>
  <c:chart>
    <c:title>
      <c:tx>
        <c:strRef>
          <c:f>'DKR2'!$A$2</c:f>
          <c:strCache>
            <c:ptCount val="1"/>
            <c:pt idx="0">
              <c:v>Гарантований державою борг України за станом на 31.05.2020</c:v>
            </c:pt>
          </c:strCache>
        </c:strRef>
      </c:tx>
      <c:layout>
        <c:manualLayout>
          <c:xMode val="edge"/>
          <c:yMode val="edge"/>
          <c:x val="0.24070244580337488"/>
          <c:y val="2.03045685279187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uk-UA"/>
        </a:p>
      </c:txPr>
    </c:title>
    <c:autoTitleDeleted val="0"/>
    <c:view3D>
      <c:rotX val="15"/>
      <c:rotY val="2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834710743801653"/>
          <c:y val="0.34856175972927245"/>
          <c:w val="0.60330578512396693"/>
          <c:h val="0.39086294416243655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88CE-4E33-8DAC-7D105D9E3CB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3-88CE-4E33-8DAC-7D105D9E3CBA}"/>
              </c:ext>
            </c:extLst>
          </c:dPt>
          <c:dLbls>
            <c:dLbl>
              <c:idx val="0"/>
              <c:layout>
                <c:manualLayout>
                  <c:x val="1.2647170626016634E-2"/>
                  <c:y val="-1.915948323718426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uk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8CE-4E33-8DAC-7D105D9E3CBA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'DKR2'!$A$18:$A$23</c:f>
              <c:strCache>
                <c:ptCount val="6"/>
                <c:pt idx="0">
                  <c:v>Внутрішній борг за випущеними цінними паперами</c:v>
                </c:pt>
                <c:pt idx="1">
                  <c:v>Внутрішній борг перед банківськими та іншими фінансовими установами</c:v>
                </c:pt>
                <c:pt idx="2">
                  <c:v>Внутрішня заборгованість, не віднесена до інших категорій</c:v>
                </c:pt>
                <c:pt idx="3">
                  <c:v>Зовнішній борг за позиками, одержаними від іноземних комерційних банків, інших іноземних фінансових установ</c:v>
                </c:pt>
                <c:pt idx="4">
                  <c:v>Зовнішній борг за позиками, одержаними від міжнародних фінансових організацій</c:v>
                </c:pt>
                <c:pt idx="5">
                  <c:v>Зовнішній борг, не віднесений до інших категорій</c:v>
                </c:pt>
              </c:strCache>
            </c:strRef>
          </c:cat>
          <c:val>
            <c:numRef>
              <c:f>'DKR2'!$B$18:$B$23</c:f>
              <c:numCache>
                <c:formatCode>#,##0.00</c:formatCode>
                <c:ptCount val="6"/>
                <c:pt idx="0">
                  <c:v>0.41838450301000002</c:v>
                </c:pt>
                <c:pt idx="1">
                  <c:v>0.17320292023</c:v>
                </c:pt>
                <c:pt idx="2">
                  <c:v>3.5481069999999999E-5</c:v>
                </c:pt>
                <c:pt idx="3">
                  <c:v>1.3444126547499999</c:v>
                </c:pt>
                <c:pt idx="4">
                  <c:v>7.67400734831</c:v>
                </c:pt>
                <c:pt idx="5">
                  <c:v>0.11174188363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8CE-4E33-8DAC-7D105D9E3C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c:style val="2"/>
  <c:chart>
    <c:title>
      <c:tx>
        <c:strRef>
          <c:f>YT_ALL!$A$10</c:f>
          <c:strCache>
            <c:ptCount val="1"/>
            <c:pt idx="0">
              <c:v>Державний та гарантований державою борг України за останні 5 років (млрд. дол. США)</c:v>
            </c:pt>
          </c:strCache>
        </c:strRef>
      </c:tx>
      <c:layout>
        <c:manualLayout>
          <c:xMode val="edge"/>
          <c:yMode val="edge"/>
          <c:x val="0.13421837628658195"/>
          <c:y val="3.074838099545650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/>
          </a:pPr>
          <a:endParaRPr lang="uk-UA"/>
        </a:p>
      </c:txPr>
    </c:title>
    <c:autoTitleDeleted val="0"/>
    <c:view3D>
      <c:rotX val="15"/>
      <c:hPercent val="63"/>
      <c:rotY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8.6776859504132234E-2"/>
          <c:y val="0.10490693739424704"/>
          <c:w val="0.77685950413223137"/>
          <c:h val="0.82741116751269039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YT_ALL!$A$13</c:f>
              <c:strCache>
                <c:ptCount val="1"/>
                <c:pt idx="0">
                  <c:v>Внутрішній борг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YT_ALL!$B$11:$G$11</c:f>
              <c:numCache>
                <c:formatCode>dd\.mm\.yyyy;@</c:formatCode>
                <c:ptCount val="6"/>
                <c:pt idx="0">
                  <c:v>42369</c:v>
                </c:pt>
                <c:pt idx="1">
                  <c:v>42735</c:v>
                </c:pt>
                <c:pt idx="2">
                  <c:v>43100</c:v>
                </c:pt>
                <c:pt idx="3">
                  <c:v>43465</c:v>
                </c:pt>
                <c:pt idx="4">
                  <c:v>43830</c:v>
                </c:pt>
                <c:pt idx="5">
                  <c:v>43982</c:v>
                </c:pt>
              </c:numCache>
            </c:numRef>
          </c:cat>
          <c:val>
            <c:numRef>
              <c:f>YT_ALL!$B$13:$G$13</c:f>
              <c:numCache>
                <c:formatCode>#,##0.00</c:formatCode>
                <c:ptCount val="6"/>
                <c:pt idx="0">
                  <c:v>22.060244326380001</c:v>
                </c:pt>
                <c:pt idx="1">
                  <c:v>25.366246471259998</c:v>
                </c:pt>
                <c:pt idx="2">
                  <c:v>27.320542348389999</c:v>
                </c:pt>
                <c:pt idx="3">
                  <c:v>27.861502627389999</c:v>
                </c:pt>
                <c:pt idx="4">
                  <c:v>35.415048399980002</c:v>
                </c:pt>
                <c:pt idx="5">
                  <c:v>33.66416298427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0F-43FB-AF5C-DF462E421506}"/>
            </c:ext>
          </c:extLst>
        </c:ser>
        <c:ser>
          <c:idx val="1"/>
          <c:order val="1"/>
          <c:tx>
            <c:strRef>
              <c:f>YT_ALL!$A$14</c:f>
              <c:strCache>
                <c:ptCount val="1"/>
                <c:pt idx="0">
                  <c:v>Зовнішній борг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YT_ALL!$B$11:$G$11</c:f>
              <c:numCache>
                <c:formatCode>dd\.mm\.yyyy;@</c:formatCode>
                <c:ptCount val="6"/>
                <c:pt idx="0">
                  <c:v>42369</c:v>
                </c:pt>
                <c:pt idx="1">
                  <c:v>42735</c:v>
                </c:pt>
                <c:pt idx="2">
                  <c:v>43100</c:v>
                </c:pt>
                <c:pt idx="3">
                  <c:v>43465</c:v>
                </c:pt>
                <c:pt idx="4">
                  <c:v>43830</c:v>
                </c:pt>
                <c:pt idx="5">
                  <c:v>43982</c:v>
                </c:pt>
              </c:numCache>
            </c:numRef>
          </c:cat>
          <c:val>
            <c:numRef>
              <c:f>YT_ALL!$B$14:$G$14</c:f>
              <c:numCache>
                <c:formatCode>#,##0.00</c:formatCode>
                <c:ptCount val="6"/>
                <c:pt idx="0">
                  <c:v>43.445440578849997</c:v>
                </c:pt>
                <c:pt idx="1">
                  <c:v>45.606460608879999</c:v>
                </c:pt>
                <c:pt idx="2">
                  <c:v>48.989942718099996</c:v>
                </c:pt>
                <c:pt idx="3">
                  <c:v>50.454987860069998</c:v>
                </c:pt>
                <c:pt idx="4">
                  <c:v>48.950358459530001</c:v>
                </c:pt>
                <c:pt idx="5">
                  <c:v>48.454020064200002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50F-43FB-AF5C-DF462E4215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88861039"/>
        <c:axId val="1"/>
        <c:axId val="0"/>
      </c:bar3DChart>
      <c:dateAx>
        <c:axId val="388861039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1"/>
        <c:crosses val="autoZero"/>
        <c:auto val="1"/>
        <c:lblOffset val="100"/>
        <c:baseTimeUnit val="years"/>
        <c:majorUnit val="1"/>
        <c:majorTimeUnit val="years"/>
        <c:minorUnit val="1"/>
        <c:minorTimeUnit val="year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388861039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944214729105088"/>
          <c:y val="0.13197969543147209"/>
          <c:w val="0.11983475695320922"/>
          <c:h val="7.275803722504228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c:style val="2"/>
  <c:chart>
    <c:title>
      <c:tx>
        <c:strRef>
          <c:f>YT_ALL!$A$4</c:f>
          <c:strCache>
            <c:ptCount val="1"/>
            <c:pt idx="0">
              <c:v>Державний та гарантований державою борг України за останні 5 років (млрд. грн)</c:v>
            </c:pt>
          </c:strCache>
        </c:strRef>
      </c:tx>
      <c:layout>
        <c:manualLayout>
          <c:xMode val="edge"/>
          <c:yMode val="edge"/>
          <c:x val="0.13993313805057647"/>
          <c:y val="2.239328961164449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/>
          </a:pPr>
          <a:endParaRPr lang="uk-UA"/>
        </a:p>
      </c:txPr>
    </c:title>
    <c:autoTitleDeleted val="0"/>
    <c:view3D>
      <c:rotX val="15"/>
      <c:hPercent val="63"/>
      <c:rotY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9.4008264462809923E-2"/>
          <c:y val="0.10490693739424704"/>
          <c:w val="0.76962809917355368"/>
          <c:h val="0.82741116751269039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YT_ALL!$A$7</c:f>
              <c:strCache>
                <c:ptCount val="1"/>
                <c:pt idx="0">
                  <c:v>Внутрішній борг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YT_ALL!$B$5:$G$5</c:f>
              <c:numCache>
                <c:formatCode>dd\.mm\.yyyy;@</c:formatCode>
                <c:ptCount val="6"/>
                <c:pt idx="0">
                  <c:v>42369</c:v>
                </c:pt>
                <c:pt idx="1">
                  <c:v>42735</c:v>
                </c:pt>
                <c:pt idx="2">
                  <c:v>43100</c:v>
                </c:pt>
                <c:pt idx="3">
                  <c:v>43465</c:v>
                </c:pt>
                <c:pt idx="4">
                  <c:v>43830</c:v>
                </c:pt>
                <c:pt idx="5">
                  <c:v>43982</c:v>
                </c:pt>
              </c:numCache>
            </c:numRef>
          </c:cat>
          <c:val>
            <c:numRef>
              <c:f>YT_ALL!$B$7:$G$7</c:f>
              <c:numCache>
                <c:formatCode>#,##0.00</c:formatCode>
                <c:ptCount val="6"/>
                <c:pt idx="0">
                  <c:v>529.46057801728</c:v>
                </c:pt>
                <c:pt idx="1">
                  <c:v>689.73000579020004</c:v>
                </c:pt>
                <c:pt idx="2">
                  <c:v>766.81175457264999</c:v>
                </c:pt>
                <c:pt idx="3">
                  <c:v>771.43664018523998</c:v>
                </c:pt>
                <c:pt idx="4">
                  <c:v>838.84791941263995</c:v>
                </c:pt>
                <c:pt idx="5">
                  <c:v>905.76460282768005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07-4B88-98E1-6C0CB0E38381}"/>
            </c:ext>
          </c:extLst>
        </c:ser>
        <c:ser>
          <c:idx val="1"/>
          <c:order val="1"/>
          <c:tx>
            <c:strRef>
              <c:f>YT_ALL!$A$8</c:f>
              <c:strCache>
                <c:ptCount val="1"/>
                <c:pt idx="0">
                  <c:v>Зовнішній борг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YT_ALL!$B$5:$G$5</c:f>
              <c:numCache>
                <c:formatCode>dd\.mm\.yyyy;@</c:formatCode>
                <c:ptCount val="6"/>
                <c:pt idx="0">
                  <c:v>42369</c:v>
                </c:pt>
                <c:pt idx="1">
                  <c:v>42735</c:v>
                </c:pt>
                <c:pt idx="2">
                  <c:v>43100</c:v>
                </c:pt>
                <c:pt idx="3">
                  <c:v>43465</c:v>
                </c:pt>
                <c:pt idx="4">
                  <c:v>43830</c:v>
                </c:pt>
                <c:pt idx="5">
                  <c:v>43982</c:v>
                </c:pt>
              </c:numCache>
            </c:numRef>
          </c:cat>
          <c:val>
            <c:numRef>
              <c:f>YT_ALL!$B$8:$G$8</c:f>
              <c:numCache>
                <c:formatCode>#,##0.00</c:formatCode>
                <c:ptCount val="6"/>
                <c:pt idx="0">
                  <c:v>1042.7195520022001</c:v>
                </c:pt>
                <c:pt idx="1">
                  <c:v>1240.0787942992299</c:v>
                </c:pt>
                <c:pt idx="2">
                  <c:v>1375.0116470261601</c:v>
                </c:pt>
                <c:pt idx="3">
                  <c:v>1397.0110239872099</c:v>
                </c:pt>
                <c:pt idx="4">
                  <c:v>1159.44798054387</c:v>
                </c:pt>
                <c:pt idx="5">
                  <c:v>1303.6990184455501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A07-4B88-98E1-6C0CB0E383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26812239"/>
        <c:axId val="1"/>
        <c:axId val="0"/>
      </c:bar3DChart>
      <c:dateAx>
        <c:axId val="526812239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1"/>
        <c:crosses val="autoZero"/>
        <c:auto val="1"/>
        <c:lblOffset val="100"/>
        <c:baseTimeUnit val="years"/>
        <c:majorUnit val="1"/>
        <c:majorTimeUnit val="years"/>
        <c:minorUnit val="1"/>
        <c:minorTimeUnit val="year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526812239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944214729105088"/>
          <c:y val="0.13197969543147209"/>
          <c:w val="0.11983475695320922"/>
          <c:h val="7.275803722504228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c:style val="2"/>
  <c:chart>
    <c:title>
      <c:tx>
        <c:rich>
          <a:bodyPr/>
          <a:lstStyle/>
          <a:p>
            <a:pPr>
              <a:defRPr/>
            </a:pPr>
            <a:r>
              <a:rPr lang="uk-UA" sz="1200" b="1"/>
              <a:t>Динаміка державного боргу за останні 5 років</a:t>
            </a:r>
          </a:p>
          <a:p>
            <a:pPr>
              <a:defRPr/>
            </a:pPr>
            <a:r>
              <a:rPr lang="uk-UA" sz="1000" b="1"/>
              <a:t>(відсотокова структура)</a:t>
            </a:r>
          </a:p>
        </c:rich>
      </c:tx>
      <c:layout>
        <c:manualLayout>
          <c:xMode val="edge"/>
          <c:yMode val="edge"/>
          <c:x val="0.30785127040092064"/>
          <c:y val="2.030456852791878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63"/>
      <c:rotY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7.3347107438016534E-2"/>
          <c:y val="0.10490693739424704"/>
          <c:w val="0.79028925619834711"/>
          <c:h val="0.82741116751269039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YT_ALL!$A$19</c:f>
              <c:strCache>
                <c:ptCount val="1"/>
                <c:pt idx="0">
                  <c:v>Внутрішній борг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YT_ALL!$B$17:$G$17</c:f>
              <c:numCache>
                <c:formatCode>dd\.mm\.yyyy;@</c:formatCode>
                <c:ptCount val="6"/>
                <c:pt idx="0">
                  <c:v>42369</c:v>
                </c:pt>
                <c:pt idx="1">
                  <c:v>42735</c:v>
                </c:pt>
                <c:pt idx="2">
                  <c:v>43100</c:v>
                </c:pt>
                <c:pt idx="3">
                  <c:v>43465</c:v>
                </c:pt>
                <c:pt idx="4">
                  <c:v>43830</c:v>
                </c:pt>
                <c:pt idx="5">
                  <c:v>43982</c:v>
                </c:pt>
              </c:numCache>
            </c:numRef>
          </c:cat>
          <c:val>
            <c:numRef>
              <c:f>YT_ALL!$B$19:$G$19</c:f>
              <c:numCache>
                <c:formatCode>0.00%</c:formatCode>
                <c:ptCount val="6"/>
                <c:pt idx="0">
                  <c:v>0.33676800000000001</c:v>
                </c:pt>
                <c:pt idx="1">
                  <c:v>0.357408</c:v>
                </c:pt>
                <c:pt idx="2">
                  <c:v>0.358018</c:v>
                </c:pt>
                <c:pt idx="3">
                  <c:v>0.35575499999999999</c:v>
                </c:pt>
                <c:pt idx="4">
                  <c:v>0.41978199999999999</c:v>
                </c:pt>
                <c:pt idx="5">
                  <c:v>0.40994799999999998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BE-4FE5-A38B-9D68FCC6AA6C}"/>
            </c:ext>
          </c:extLst>
        </c:ser>
        <c:ser>
          <c:idx val="1"/>
          <c:order val="1"/>
          <c:tx>
            <c:strRef>
              <c:f>YT_ALL!$A$20</c:f>
              <c:strCache>
                <c:ptCount val="1"/>
                <c:pt idx="0">
                  <c:v>Зовнішній борг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YT_ALL!$B$17:$G$17</c:f>
              <c:numCache>
                <c:formatCode>dd\.mm\.yyyy;@</c:formatCode>
                <c:ptCount val="6"/>
                <c:pt idx="0">
                  <c:v>42369</c:v>
                </c:pt>
                <c:pt idx="1">
                  <c:v>42735</c:v>
                </c:pt>
                <c:pt idx="2">
                  <c:v>43100</c:v>
                </c:pt>
                <c:pt idx="3">
                  <c:v>43465</c:v>
                </c:pt>
                <c:pt idx="4">
                  <c:v>43830</c:v>
                </c:pt>
                <c:pt idx="5">
                  <c:v>43982</c:v>
                </c:pt>
              </c:numCache>
            </c:numRef>
          </c:cat>
          <c:val>
            <c:numRef>
              <c:f>YT_ALL!$B$20:$G$20</c:f>
              <c:numCache>
                <c:formatCode>0.00%</c:formatCode>
                <c:ptCount val="6"/>
                <c:pt idx="0">
                  <c:v>0.66323200000000004</c:v>
                </c:pt>
                <c:pt idx="1">
                  <c:v>0.64259200000000005</c:v>
                </c:pt>
                <c:pt idx="2">
                  <c:v>0.64198200000000005</c:v>
                </c:pt>
                <c:pt idx="3">
                  <c:v>0.64424499999999996</c:v>
                </c:pt>
                <c:pt idx="4">
                  <c:v>0.58021800000000001</c:v>
                </c:pt>
                <c:pt idx="5">
                  <c:v>0.59005200000000002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BBE-4FE5-A38B-9D68FCC6AA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26814735"/>
        <c:axId val="1"/>
        <c:axId val="0"/>
      </c:bar3DChart>
      <c:dateAx>
        <c:axId val="526814735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1"/>
        <c:crosses val="autoZero"/>
        <c:auto val="1"/>
        <c:lblOffset val="100"/>
        <c:baseTimeUnit val="years"/>
        <c:majorUnit val="1"/>
        <c:majorTimeUnit val="years"/>
        <c:minorUnit val="1"/>
        <c:minorTimeUnit val="year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0.0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526814735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2128095932165668"/>
          <c:y val="8.9678688641077212E-2"/>
          <c:w val="0.11983475695320922"/>
          <c:h val="7.275803722504230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c:style val="2"/>
  <c:chart>
    <c:title>
      <c:tx>
        <c:rich>
          <a:bodyPr/>
          <a:lstStyle/>
          <a:p>
            <a:pPr>
              <a:defRPr/>
            </a:pPr>
            <a:r>
              <a:rPr lang="uk-UA" sz="1200" b="1"/>
              <a:t>Державний та гарантований державою борг України за останні 5 років</a:t>
            </a:r>
          </a:p>
          <a:p>
            <a:pPr>
              <a:defRPr/>
            </a:pPr>
            <a:r>
              <a:rPr lang="uk-UA" sz="1200" b="1"/>
              <a:t>(млрд.грн.)</a:t>
            </a:r>
          </a:p>
        </c:rich>
      </c:tx>
      <c:layout>
        <c:manualLayout>
          <c:xMode val="edge"/>
          <c:yMode val="edge"/>
          <c:x val="0.22605363984674329"/>
          <c:y val="1.940298507462686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55"/>
      <c:rotY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4.5019157088122604E-2"/>
          <c:y val="0.12835820895522387"/>
          <c:w val="0.95498084291187735"/>
          <c:h val="0.80597014925373134"/>
        </c:manualLayout>
      </c:layout>
      <c:bar3DChart>
        <c:barDir val="col"/>
        <c:grouping val="clustered"/>
        <c:varyColors val="0"/>
        <c:ser>
          <c:idx val="2"/>
          <c:order val="0"/>
          <c:tx>
            <c:strRef>
              <c:f>YTM_ALL!$A$6</c:f>
              <c:strCache>
                <c:ptCount val="1"/>
                <c:pt idx="0">
                  <c:v>Загальна сума державного та гарантованого державою боргу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-1.7715616399497443E-3"/>
                  <c:y val="0.1153472116241195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67F-414E-977F-00500B9C6972}"/>
                </c:ext>
              </c:extLst>
            </c:dLbl>
            <c:dLbl>
              <c:idx val="1"/>
              <c:layout>
                <c:manualLayout>
                  <c:x val="-6.464552535656871E-4"/>
                  <c:y val="0.1143084985820078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67F-414E-977F-00500B9C6972}"/>
                </c:ext>
              </c:extLst>
            </c:dLbl>
            <c:dLbl>
              <c:idx val="2"/>
              <c:layout>
                <c:manualLayout>
                  <c:x val="1.971803822169247E-5"/>
                  <c:y val="0.1162060007895593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67F-414E-977F-00500B9C6972}"/>
                </c:ext>
              </c:extLst>
            </c:dLbl>
            <c:dLbl>
              <c:idx val="3"/>
              <c:layout>
                <c:manualLayout>
                  <c:x val="2.1026788307360817E-3"/>
                  <c:y val="0.1079625170963130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67F-414E-977F-00500B9C6972}"/>
                </c:ext>
              </c:extLst>
            </c:dLbl>
            <c:dLbl>
              <c:idx val="4"/>
              <c:layout>
                <c:manualLayout>
                  <c:x val="3.2276847229298533E-3"/>
                  <c:y val="0.1024547453965882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67F-414E-977F-00500B9C6972}"/>
                </c:ext>
              </c:extLst>
            </c:dLbl>
            <c:dLbl>
              <c:idx val="5"/>
              <c:layout>
                <c:manualLayout>
                  <c:x val="4.3527911093139658E-3"/>
                  <c:y val="0.1173801185309166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67F-414E-977F-00500B9C6972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1" i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YTM_ALL!$B$5:$G$5</c:f>
              <c:numCache>
                <c:formatCode>dd\.mm\.yyyy;@</c:formatCode>
                <c:ptCount val="6"/>
                <c:pt idx="0">
                  <c:v>42369</c:v>
                </c:pt>
                <c:pt idx="1">
                  <c:v>42735</c:v>
                </c:pt>
                <c:pt idx="2">
                  <c:v>43100</c:v>
                </c:pt>
                <c:pt idx="3">
                  <c:v>43465</c:v>
                </c:pt>
                <c:pt idx="4">
                  <c:v>43830</c:v>
                </c:pt>
                <c:pt idx="5">
                  <c:v>43982</c:v>
                </c:pt>
              </c:numCache>
            </c:numRef>
          </c:cat>
          <c:val>
            <c:numRef>
              <c:f>YTM_ALL!$B$6:$G$6</c:f>
              <c:numCache>
                <c:formatCode>#\ ##0.00;\-#\ ##0.00;</c:formatCode>
                <c:ptCount val="6"/>
                <c:pt idx="0">
                  <c:v>1572.1801300194802</c:v>
                </c:pt>
                <c:pt idx="1">
                  <c:v>1929.80880008943</c:v>
                </c:pt>
                <c:pt idx="2">
                  <c:v>2141.8234015988101</c:v>
                </c:pt>
                <c:pt idx="3">
                  <c:v>2168.44766417245</c:v>
                </c:pt>
                <c:pt idx="4">
                  <c:v>1998.2958999565099</c:v>
                </c:pt>
                <c:pt idx="5">
                  <c:v>2209.4636212732303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67F-414E-977F-00500B9C6972}"/>
            </c:ext>
          </c:extLst>
        </c:ser>
        <c:ser>
          <c:idx val="1"/>
          <c:order val="1"/>
          <c:tx>
            <c:strRef>
              <c:f>YTM_ALL!$A$7</c:f>
              <c:strCache>
                <c:ptCount val="1"/>
                <c:pt idx="0">
                  <c:v>Внутрішній борг</c:v>
                </c:pt>
              </c:strCache>
            </c:strRef>
          </c:tx>
          <c:spPr>
            <a:solidFill>
              <a:srgbClr val="00CCFF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-2.4436529229394699E-4"/>
                  <c:y val="0.1070162645166089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67F-414E-977F-00500B9C6972}"/>
                </c:ext>
              </c:extLst>
            </c:dLbl>
            <c:dLbl>
              <c:idx val="1"/>
              <c:layout>
                <c:manualLayout>
                  <c:x val="1.8384950060301565E-3"/>
                  <c:y val="0.1107412817498822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67F-414E-977F-00500B9C6972}"/>
                </c:ext>
              </c:extLst>
            </c:dLbl>
            <c:dLbl>
              <c:idx val="2"/>
              <c:layout>
                <c:manualLayout>
                  <c:x val="2.0057469862839929E-3"/>
                  <c:y val="0.1310782619734256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67F-414E-977F-00500B9C6972}"/>
                </c:ext>
              </c:extLst>
            </c:dLbl>
            <c:dLbl>
              <c:idx val="3"/>
              <c:layout>
                <c:manualLayout>
                  <c:x val="3.6297746842015935E-3"/>
                  <c:y val="0.1235911189623639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67F-414E-977F-00500B9C6972}"/>
                </c:ext>
              </c:extLst>
            </c:dLbl>
            <c:dLbl>
              <c:idx val="4"/>
              <c:layout>
                <c:manualLayout>
                  <c:x val="3.7970266644554297E-3"/>
                  <c:y val="0.1291455820424396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67F-414E-977F-00500B9C6972}"/>
                </c:ext>
              </c:extLst>
            </c:dLbl>
            <c:dLbl>
              <c:idx val="5"/>
              <c:layout>
                <c:manualLayout>
                  <c:x val="4.9221330508395422E-3"/>
                  <c:y val="0.1186978208484097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B67F-414E-977F-00500B9C6972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YTM_ALL!$B$5:$G$5</c:f>
              <c:numCache>
                <c:formatCode>dd\.mm\.yyyy;@</c:formatCode>
                <c:ptCount val="6"/>
                <c:pt idx="0">
                  <c:v>42369</c:v>
                </c:pt>
                <c:pt idx="1">
                  <c:v>42735</c:v>
                </c:pt>
                <c:pt idx="2">
                  <c:v>43100</c:v>
                </c:pt>
                <c:pt idx="3">
                  <c:v>43465</c:v>
                </c:pt>
                <c:pt idx="4">
                  <c:v>43830</c:v>
                </c:pt>
                <c:pt idx="5">
                  <c:v>43982</c:v>
                </c:pt>
              </c:numCache>
            </c:numRef>
          </c:cat>
          <c:val>
            <c:numRef>
              <c:f>YTM_ALL!$B$7:$G$7</c:f>
              <c:numCache>
                <c:formatCode>#,##0.00</c:formatCode>
                <c:ptCount val="6"/>
                <c:pt idx="0">
                  <c:v>529.46057801728</c:v>
                </c:pt>
                <c:pt idx="1">
                  <c:v>689.73000579020004</c:v>
                </c:pt>
                <c:pt idx="2">
                  <c:v>766.81175457264999</c:v>
                </c:pt>
                <c:pt idx="3">
                  <c:v>771.43664018523998</c:v>
                </c:pt>
                <c:pt idx="4">
                  <c:v>838.84791941263995</c:v>
                </c:pt>
                <c:pt idx="5">
                  <c:v>905.76460282768005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B67F-414E-977F-00500B9C6972}"/>
            </c:ext>
          </c:extLst>
        </c:ser>
        <c:ser>
          <c:idx val="0"/>
          <c:order val="2"/>
          <c:tx>
            <c:strRef>
              <c:f>YTM_ALL!$A$8</c:f>
              <c:strCache>
                <c:ptCount val="1"/>
                <c:pt idx="0">
                  <c:v>Зовнішній борг</c:v>
                </c:pt>
              </c:strCache>
            </c:strRef>
          </c:tx>
          <c:spPr>
            <a:solidFill>
              <a:srgbClr val="CCFFCC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3.2487615504134406E-4"/>
                  <c:y val="6.03420274174210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B67F-414E-977F-00500B9C6972}"/>
                </c:ext>
              </c:extLst>
            </c:dLbl>
            <c:dLbl>
              <c:idx val="1"/>
              <c:layout>
                <c:manualLayout>
                  <c:x val="1.4499825414254013E-3"/>
                  <c:y val="7.19960510304211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B67F-414E-977F-00500B9C6972}"/>
                </c:ext>
              </c:extLst>
            </c:dLbl>
            <c:dLbl>
              <c:idx val="2"/>
              <c:layout>
                <c:manualLayout>
                  <c:x val="2.1161558332127807E-3"/>
                  <c:y val="6.54971846406438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B67F-414E-977F-00500B9C6972}"/>
                </c:ext>
              </c:extLst>
            </c:dLbl>
            <c:dLbl>
              <c:idx val="3"/>
              <c:layout>
                <c:manualLayout>
                  <c:x val="2.2834078134666173E-3"/>
                  <c:y val="7.36959112796803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B67F-414E-977F-00500B9C6972}"/>
                </c:ext>
              </c:extLst>
            </c:dLbl>
            <c:dLbl>
              <c:idx val="4"/>
              <c:layout>
                <c:manualLayout>
                  <c:x val="4.3662681117906648E-3"/>
                  <c:y val="7.60665123207754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B67F-414E-977F-00500B9C6972}"/>
                </c:ext>
              </c:extLst>
            </c:dLbl>
            <c:dLbl>
              <c:idx val="5"/>
              <c:layout>
                <c:manualLayout>
                  <c:x val="5.4913744981747777E-3"/>
                  <c:y val="7.90515869476411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B67F-414E-977F-00500B9C6972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YTM_ALL!$B$5:$G$5</c:f>
              <c:numCache>
                <c:formatCode>dd\.mm\.yyyy;@</c:formatCode>
                <c:ptCount val="6"/>
                <c:pt idx="0">
                  <c:v>42369</c:v>
                </c:pt>
                <c:pt idx="1">
                  <c:v>42735</c:v>
                </c:pt>
                <c:pt idx="2">
                  <c:v>43100</c:v>
                </c:pt>
                <c:pt idx="3">
                  <c:v>43465</c:v>
                </c:pt>
                <c:pt idx="4">
                  <c:v>43830</c:v>
                </c:pt>
                <c:pt idx="5">
                  <c:v>43982</c:v>
                </c:pt>
              </c:numCache>
            </c:numRef>
          </c:cat>
          <c:val>
            <c:numRef>
              <c:f>YTM_ALL!$B$8:$G$8</c:f>
              <c:numCache>
                <c:formatCode>#,##0.00</c:formatCode>
                <c:ptCount val="6"/>
                <c:pt idx="0">
                  <c:v>1042.7195520022001</c:v>
                </c:pt>
                <c:pt idx="1">
                  <c:v>1240.0787942992299</c:v>
                </c:pt>
                <c:pt idx="2">
                  <c:v>1375.0116470261601</c:v>
                </c:pt>
                <c:pt idx="3">
                  <c:v>1397.0110239872099</c:v>
                </c:pt>
                <c:pt idx="4">
                  <c:v>1159.44798054387</c:v>
                </c:pt>
                <c:pt idx="5">
                  <c:v>1303.6990184455501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B67F-414E-977F-00500B9C69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26813071"/>
        <c:axId val="1"/>
        <c:axId val="0"/>
      </c:bar3DChart>
      <c:dateAx>
        <c:axId val="526813071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1"/>
        <c:crosses val="autoZero"/>
        <c:auto val="1"/>
        <c:lblOffset val="100"/>
        <c:baseTimeUnit val="years"/>
        <c:majorUnit val="1"/>
        <c:majorTimeUnit val="years"/>
        <c:minorUnit val="1"/>
        <c:minorTimeUnit val="year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526813071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5095785440613028"/>
          <c:y val="8.8059701492537307E-2"/>
          <c:w val="0.1954022988505747"/>
          <c:h val="0.1611940298507462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100">
          <a:solidFill>
            <a:srgbClr val="000000"/>
          </a:solidFill>
          <a:latin typeface="Arial Cyr"/>
        </a:defRPr>
      </a:pPr>
      <a:endParaRPr lang="uk-UA"/>
    </a:p>
  </c:txPr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c:style val="2"/>
  <c:chart>
    <c:title>
      <c:tx>
        <c:rich>
          <a:bodyPr/>
          <a:lstStyle/>
          <a:p>
            <a:pPr>
              <a:defRPr/>
            </a:pPr>
            <a:r>
              <a:rPr lang="uk-UA" sz="1200" b="1"/>
              <a:t>Державний та гарантований державою борг України за останні 5 років</a:t>
            </a:r>
          </a:p>
          <a:p>
            <a:pPr>
              <a:defRPr/>
            </a:pPr>
            <a:r>
              <a:rPr lang="uk-UA" sz="1200" b="1"/>
              <a:t>(млрд.дол.США)</a:t>
            </a:r>
          </a:p>
        </c:rich>
      </c:tx>
      <c:layout>
        <c:manualLayout>
          <c:xMode val="edge"/>
          <c:yMode val="edge"/>
          <c:x val="0.22792022792022792"/>
          <c:y val="1.928783382789317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56"/>
      <c:rotY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4.653371320037987E-2"/>
          <c:y val="0.12759643916913946"/>
          <c:w val="0.93637226970560306"/>
          <c:h val="0.8086053412462908"/>
        </c:manualLayout>
      </c:layout>
      <c:bar3DChart>
        <c:barDir val="col"/>
        <c:grouping val="clustered"/>
        <c:varyColors val="0"/>
        <c:ser>
          <c:idx val="2"/>
          <c:order val="0"/>
          <c:tx>
            <c:strRef>
              <c:f>YTM_ALL!$A$12</c:f>
              <c:strCache>
                <c:ptCount val="1"/>
                <c:pt idx="0">
                  <c:v>Загальна сума державного та гарантованого державою боргу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1.325502777470269E-3"/>
                  <c:y val="0.1086631917920350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197-48B8-85CE-4621BA0A9422}"/>
                </c:ext>
              </c:extLst>
            </c:dLbl>
            <c:dLbl>
              <c:idx val="1"/>
              <c:layout>
                <c:manualLayout>
                  <c:x val="1.6977235398857701E-3"/>
                  <c:y val="0.1012447941659223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197-48B8-85CE-4621BA0A9422}"/>
                </c:ext>
              </c:extLst>
            </c:dLbl>
            <c:dLbl>
              <c:idx val="2"/>
              <c:layout>
                <c:manualLayout>
                  <c:x val="3.0196119186356031E-3"/>
                  <c:y val="9.74170581585318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197-48B8-85CE-4621BA0A9422}"/>
                </c:ext>
              </c:extLst>
            </c:dLbl>
            <c:dLbl>
              <c:idx val="3"/>
              <c:layout>
                <c:manualLayout>
                  <c:x val="4.341500297385381E-3"/>
                  <c:y val="9.38250967835375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197-48B8-85CE-4621BA0A9422}"/>
                </c:ext>
              </c:extLst>
            </c:dLbl>
            <c:dLbl>
              <c:idx val="4"/>
              <c:layout>
                <c:manualLayout>
                  <c:x val="5.6633886761351584E-3"/>
                  <c:y val="9.13086034275428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197-48B8-85CE-4621BA0A9422}"/>
                </c:ext>
              </c:extLst>
            </c:dLbl>
            <c:dLbl>
              <c:idx val="5"/>
              <c:layout>
                <c:manualLayout>
                  <c:x val="6.0356094385507425E-3"/>
                  <c:y val="0.1016943601041007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197-48B8-85CE-4621BA0A9422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 i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YTM_ALL!$B$11:$G$11</c:f>
              <c:numCache>
                <c:formatCode>dd\.mm\.yyyy;@</c:formatCode>
                <c:ptCount val="6"/>
                <c:pt idx="0">
                  <c:v>42369</c:v>
                </c:pt>
                <c:pt idx="1">
                  <c:v>42735</c:v>
                </c:pt>
                <c:pt idx="2">
                  <c:v>43100</c:v>
                </c:pt>
                <c:pt idx="3">
                  <c:v>43465</c:v>
                </c:pt>
                <c:pt idx="4">
                  <c:v>43830</c:v>
                </c:pt>
                <c:pt idx="5">
                  <c:v>43982</c:v>
                </c:pt>
              </c:numCache>
            </c:numRef>
          </c:cat>
          <c:val>
            <c:numRef>
              <c:f>YTM_ALL!$B$12:$G$12</c:f>
              <c:numCache>
                <c:formatCode>#\ ##0.00;\-#\ ##0.00;</c:formatCode>
                <c:ptCount val="6"/>
                <c:pt idx="0">
                  <c:v>65.505684905229998</c:v>
                </c:pt>
                <c:pt idx="1">
                  <c:v>70.972707080139998</c:v>
                </c:pt>
                <c:pt idx="2">
                  <c:v>76.310485066490003</c:v>
                </c:pt>
                <c:pt idx="3">
                  <c:v>78.316490487460001</c:v>
                </c:pt>
                <c:pt idx="4">
                  <c:v>84.365406859510003</c:v>
                </c:pt>
                <c:pt idx="5">
                  <c:v>82.118183048470001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197-48B8-85CE-4621BA0A9422}"/>
            </c:ext>
          </c:extLst>
        </c:ser>
        <c:ser>
          <c:idx val="1"/>
          <c:order val="1"/>
          <c:tx>
            <c:strRef>
              <c:f>YTM_ALL!$A$13</c:f>
              <c:strCache>
                <c:ptCount val="1"/>
                <c:pt idx="0">
                  <c:v>Внутрішній борг</c:v>
                </c:pt>
              </c:strCache>
            </c:strRef>
          </c:tx>
          <c:spPr>
            <a:solidFill>
              <a:srgbClr val="00CCFF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2.0706480357976878E-3"/>
                  <c:y val="0.1188972457689522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197-48B8-85CE-4621BA0A9422}"/>
                </c:ext>
              </c:extLst>
            </c:dLbl>
            <c:dLbl>
              <c:idx val="1"/>
              <c:layout>
                <c:manualLayout>
                  <c:x val="3.3925364145474652E-3"/>
                  <c:y val="0.1203809252941747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197-48B8-85CE-4621BA0A9422}"/>
                </c:ext>
              </c:extLst>
            </c:dLbl>
            <c:dLbl>
              <c:idx val="2"/>
              <c:layout>
                <c:manualLayout>
                  <c:x val="3.7647571769629938E-3"/>
                  <c:y val="9.97487578289387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197-48B8-85CE-4621BA0A9422}"/>
                </c:ext>
              </c:extLst>
            </c:dLbl>
            <c:dLbl>
              <c:idx val="3"/>
              <c:layout>
                <c:manualLayout>
                  <c:x val="6.1125029282715522E-3"/>
                  <c:y val="0.1084235906771742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197-48B8-85CE-4621BA0A9422}"/>
                </c:ext>
              </c:extLst>
            </c:dLbl>
            <c:dLbl>
              <c:idx val="4"/>
              <c:layout>
                <c:manualLayout>
                  <c:x val="5.5350560743528321E-3"/>
                  <c:y val="9.04396862053865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197-48B8-85CE-4621BA0A9422}"/>
                </c:ext>
              </c:extLst>
            </c:dLbl>
            <c:dLbl>
              <c:idx val="5"/>
              <c:layout>
                <c:manualLayout>
                  <c:x val="7.8066120694369138E-3"/>
                  <c:y val="0.1008254428819445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8197-48B8-85CE-4621BA0A9422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YTM_ALL!$B$11:$G$11</c:f>
              <c:numCache>
                <c:formatCode>dd\.mm\.yyyy;@</c:formatCode>
                <c:ptCount val="6"/>
                <c:pt idx="0">
                  <c:v>42369</c:v>
                </c:pt>
                <c:pt idx="1">
                  <c:v>42735</c:v>
                </c:pt>
                <c:pt idx="2">
                  <c:v>43100</c:v>
                </c:pt>
                <c:pt idx="3">
                  <c:v>43465</c:v>
                </c:pt>
                <c:pt idx="4">
                  <c:v>43830</c:v>
                </c:pt>
                <c:pt idx="5">
                  <c:v>43982</c:v>
                </c:pt>
              </c:numCache>
            </c:numRef>
          </c:cat>
          <c:val>
            <c:numRef>
              <c:f>YTM_ALL!$B$13:$G$13</c:f>
              <c:numCache>
                <c:formatCode>#,##0.00</c:formatCode>
                <c:ptCount val="6"/>
                <c:pt idx="0">
                  <c:v>22.060244326380001</c:v>
                </c:pt>
                <c:pt idx="1">
                  <c:v>25.366246471259998</c:v>
                </c:pt>
                <c:pt idx="2">
                  <c:v>27.320542348389999</c:v>
                </c:pt>
                <c:pt idx="3">
                  <c:v>27.861502627389999</c:v>
                </c:pt>
                <c:pt idx="4">
                  <c:v>35.415048399980002</c:v>
                </c:pt>
                <c:pt idx="5">
                  <c:v>33.66416298427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8197-48B8-85CE-4621BA0A9422}"/>
            </c:ext>
          </c:extLst>
        </c:ser>
        <c:ser>
          <c:idx val="0"/>
          <c:order val="2"/>
          <c:tx>
            <c:strRef>
              <c:f>YTM_ALL!$A$14</c:f>
              <c:strCache>
                <c:ptCount val="1"/>
                <c:pt idx="0">
                  <c:v>Зовнішній борг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YTM_ALL!$B$11:$G$11</c:f>
              <c:numCache>
                <c:formatCode>dd\.mm\.yyyy;@</c:formatCode>
                <c:ptCount val="6"/>
                <c:pt idx="0">
                  <c:v>42369</c:v>
                </c:pt>
                <c:pt idx="1">
                  <c:v>42735</c:v>
                </c:pt>
                <c:pt idx="2">
                  <c:v>43100</c:v>
                </c:pt>
                <c:pt idx="3">
                  <c:v>43465</c:v>
                </c:pt>
                <c:pt idx="4">
                  <c:v>43830</c:v>
                </c:pt>
                <c:pt idx="5">
                  <c:v>43982</c:v>
                </c:pt>
              </c:numCache>
            </c:numRef>
          </c:cat>
          <c:val>
            <c:numRef>
              <c:f>YTM_ALL!$B$14:$G$14</c:f>
              <c:numCache>
                <c:formatCode>#,##0.00</c:formatCode>
                <c:ptCount val="6"/>
                <c:pt idx="0">
                  <c:v>43.445440578849997</c:v>
                </c:pt>
                <c:pt idx="1">
                  <c:v>45.606460608879999</c:v>
                </c:pt>
                <c:pt idx="2">
                  <c:v>48.989942718099996</c:v>
                </c:pt>
                <c:pt idx="3">
                  <c:v>50.454987860069998</c:v>
                </c:pt>
                <c:pt idx="4">
                  <c:v>48.950358459530001</c:v>
                </c:pt>
                <c:pt idx="5">
                  <c:v>48.454020064200002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8197-48B8-85CE-4621BA0A94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26816399"/>
        <c:axId val="1"/>
        <c:axId val="0"/>
      </c:bar3DChart>
      <c:dateAx>
        <c:axId val="526816399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1125"/>
            </a:pPr>
            <a:endParaRPr lang="uk-UA"/>
          </a:p>
        </c:txPr>
        <c:crossAx val="1"/>
        <c:crosses val="autoZero"/>
        <c:auto val="1"/>
        <c:lblOffset val="100"/>
        <c:baseTimeUnit val="years"/>
        <c:majorUnit val="1"/>
        <c:majorTimeUnit val="years"/>
        <c:minorUnit val="1"/>
        <c:minorTimeUnit val="year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1125"/>
            </a:pPr>
            <a:endParaRPr lang="uk-UA"/>
          </a:p>
        </c:txPr>
        <c:crossAx val="526816399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5593542260208924"/>
          <c:y val="5.637982195845697E-2"/>
          <c:w val="0.20892687559354228"/>
          <c:h val="0.154302670623145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100">
          <a:solidFill>
            <a:srgbClr val="000000"/>
          </a:solidFill>
          <a:latin typeface="Arial Cyr"/>
        </a:defRPr>
      </a:pPr>
      <a:endParaRPr lang="uk-UA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c:style val="2"/>
  <c:chart>
    <c:title>
      <c:tx>
        <c:strRef>
          <c:f>MK_ALL!$A$10</c:f>
          <c:strCache>
            <c:ptCount val="1"/>
            <c:pt idx="0">
              <c:v>Державний та гарантований державою борг України за поточний рік (млрд. дол. США)</c:v>
            </c:pt>
          </c:strCache>
        </c:strRef>
      </c:tx>
      <c:layout>
        <c:manualLayout>
          <c:xMode val="edge"/>
          <c:yMode val="edge"/>
          <c:x val="0.21280991892559448"/>
          <c:y val="2.03045685279187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/>
          </a:pPr>
          <a:endParaRPr lang="uk-UA"/>
        </a:p>
      </c:txPr>
    </c:title>
    <c:autoTitleDeleted val="0"/>
    <c:view3D>
      <c:rotX val="15"/>
      <c:hPercent val="60"/>
      <c:rotY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3.5123966942148761E-2"/>
          <c:y val="0.10490693739424704"/>
          <c:w val="0.86157024793388426"/>
          <c:h val="0.82910321489001693"/>
        </c:manualLayout>
      </c:layout>
      <c:bar3DChart>
        <c:barDir val="col"/>
        <c:grouping val="stacked"/>
        <c:varyColors val="0"/>
        <c:ser>
          <c:idx val="1"/>
          <c:order val="0"/>
          <c:tx>
            <c:strRef>
              <c:f>MK_ALL!$A$13</c:f>
              <c:strCache>
                <c:ptCount val="1"/>
                <c:pt idx="0">
                  <c:v>Державний борг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MK_ALL!$B$11:$G$11</c:f>
              <c:numCache>
                <c:formatCode>dd\.mm\.yyyy;@</c:formatCode>
                <c:ptCount val="6"/>
                <c:pt idx="0">
                  <c:v>43830</c:v>
                </c:pt>
                <c:pt idx="1">
                  <c:v>43861</c:v>
                </c:pt>
                <c:pt idx="2">
                  <c:v>43890</c:v>
                </c:pt>
                <c:pt idx="3">
                  <c:v>43921</c:v>
                </c:pt>
                <c:pt idx="4">
                  <c:v>43951</c:v>
                </c:pt>
                <c:pt idx="5">
                  <c:v>43982</c:v>
                </c:pt>
              </c:numCache>
            </c:numRef>
          </c:cat>
          <c:val>
            <c:numRef>
              <c:f>MK_ALL!$B$13:$G$13</c:f>
              <c:numCache>
                <c:formatCode>#,##0.00</c:formatCode>
                <c:ptCount val="6"/>
                <c:pt idx="0">
                  <c:v>74.362672420229998</c:v>
                </c:pt>
                <c:pt idx="1">
                  <c:v>73.501587510809998</c:v>
                </c:pt>
                <c:pt idx="2">
                  <c:v>73.622899957480001</c:v>
                </c:pt>
                <c:pt idx="3">
                  <c:v>70.873209701619999</c:v>
                </c:pt>
                <c:pt idx="4">
                  <c:v>71.738532069550004</c:v>
                </c:pt>
                <c:pt idx="5">
                  <c:v>72.396398257469997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10-4AA7-A1BA-9F6996069F0D}"/>
            </c:ext>
          </c:extLst>
        </c:ser>
        <c:ser>
          <c:idx val="2"/>
          <c:order val="1"/>
          <c:tx>
            <c:strRef>
              <c:f>MK_ALL!$A$14</c:f>
              <c:strCache>
                <c:ptCount val="1"/>
                <c:pt idx="0">
                  <c:v>Гарантований державою борг</c:v>
                </c:pt>
              </c:strCache>
            </c:strRef>
          </c:tx>
          <c:invertIfNegative val="0"/>
          <c:cat>
            <c:numRef>
              <c:f>MK_ALL!$B$11:$G$11</c:f>
              <c:numCache>
                <c:formatCode>dd\.mm\.yyyy;@</c:formatCode>
                <c:ptCount val="6"/>
                <c:pt idx="0">
                  <c:v>43830</c:v>
                </c:pt>
                <c:pt idx="1">
                  <c:v>43861</c:v>
                </c:pt>
                <c:pt idx="2">
                  <c:v>43890</c:v>
                </c:pt>
                <c:pt idx="3">
                  <c:v>43921</c:v>
                </c:pt>
                <c:pt idx="4">
                  <c:v>43951</c:v>
                </c:pt>
                <c:pt idx="5">
                  <c:v>43982</c:v>
                </c:pt>
              </c:numCache>
            </c:numRef>
          </c:cat>
          <c:val>
            <c:numRef>
              <c:f>MK_ALL!$B$14:$G$14</c:f>
              <c:numCache>
                <c:formatCode>#,##0.00</c:formatCode>
                <c:ptCount val="6"/>
                <c:pt idx="0">
                  <c:v>10.002734439279999</c:v>
                </c:pt>
                <c:pt idx="1">
                  <c:v>9.8929348676999993</c:v>
                </c:pt>
                <c:pt idx="2">
                  <c:v>9.7544228880400006</c:v>
                </c:pt>
                <c:pt idx="3">
                  <c:v>9.5056995521700003</c:v>
                </c:pt>
                <c:pt idx="4">
                  <c:v>9.6965230117299992</c:v>
                </c:pt>
                <c:pt idx="5">
                  <c:v>9.7217847909999993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910-4AA7-A1BA-9F6996069F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83650463"/>
        <c:axId val="1"/>
        <c:axId val="0"/>
      </c:bar3DChart>
      <c:dateAx>
        <c:axId val="383650463"/>
        <c:scaling>
          <c:orientation val="minMax"/>
        </c:scaling>
        <c:delete val="0"/>
        <c:axPos val="b"/>
        <c:numFmt formatCode="dd\.mm\.yyyy;@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-2700000" vert="horz"/>
          <a:lstStyle/>
          <a:p>
            <a:pPr>
              <a:defRPr/>
            </a:pPr>
            <a:endParaRPr lang="uk-UA"/>
          </a:p>
        </c:txPr>
        <c:crossAx val="1"/>
        <c:crosses val="autoZero"/>
        <c:auto val="1"/>
        <c:lblOffset val="100"/>
        <c:baseTimeUnit val="months"/>
        <c:majorUnit val="1"/>
        <c:majorTimeUnit val="months"/>
        <c:minorUnit val="1"/>
        <c:minorTimeUnit val="day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383650463"/>
        <c:crosses val="autoZero"/>
        <c:crossBetween val="between"/>
      </c:valAx>
      <c:spPr>
        <a:noFill/>
        <a:ln w="25400">
          <a:noFill/>
        </a:ln>
      </c:spPr>
    </c:plotArea>
    <c:legend>
      <c:legendPos val="tr"/>
      <c:layout>
        <c:manualLayout>
          <c:xMode val="edge"/>
          <c:yMode val="edge"/>
          <c:x val="0.90805787849424713"/>
          <c:y val="0.45421124083627479"/>
          <c:w val="9.1942121505752872E-2"/>
          <c:h val="0.1252399641267412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c:style val="2"/>
  <c:chart>
    <c:title>
      <c:tx>
        <c:rich>
          <a:bodyPr/>
          <a:lstStyle/>
          <a:p>
            <a:pPr>
              <a:defRPr/>
            </a:pPr>
            <a:r>
              <a:rPr lang="uk-UA" sz="1200" b="1"/>
              <a:t>Державний та гарантований державою борг України за останні 5 років</a:t>
            </a:r>
          </a:p>
          <a:p>
            <a:pPr>
              <a:defRPr/>
            </a:pPr>
            <a:r>
              <a:rPr lang="uk-UA" sz="1200" b="1"/>
              <a:t>(млрд.грн.)</a:t>
            </a:r>
          </a:p>
        </c:rich>
      </c:tx>
      <c:layout>
        <c:manualLayout>
          <c:xMode val="edge"/>
          <c:yMode val="edge"/>
          <c:x val="0.22605363984674329"/>
          <c:y val="1.940298507462686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55"/>
      <c:rotY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4.5019157088122604E-2"/>
          <c:y val="0.12835820895522387"/>
          <c:w val="0.95498084291187735"/>
          <c:h val="0.80597014925373134"/>
        </c:manualLayout>
      </c:layout>
      <c:bar3DChart>
        <c:barDir val="col"/>
        <c:grouping val="clustered"/>
        <c:varyColors val="0"/>
        <c:ser>
          <c:idx val="2"/>
          <c:order val="0"/>
          <c:tx>
            <c:strRef>
              <c:f>YKM_ALL!$A$6</c:f>
              <c:strCache>
                <c:ptCount val="1"/>
                <c:pt idx="0">
                  <c:v>Загальна сума державного та гарантованого державою боргу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-1.7715616399497443E-3"/>
                  <c:y val="0.1153472116241195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9BF-4250-BC1D-23980593733A}"/>
                </c:ext>
              </c:extLst>
            </c:dLbl>
            <c:dLbl>
              <c:idx val="1"/>
              <c:layout>
                <c:manualLayout>
                  <c:x val="-6.464552535656871E-4"/>
                  <c:y val="0.1143084985820078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9BF-4250-BC1D-23980593733A}"/>
                </c:ext>
              </c:extLst>
            </c:dLbl>
            <c:dLbl>
              <c:idx val="2"/>
              <c:layout>
                <c:manualLayout>
                  <c:x val="1.971803822169247E-5"/>
                  <c:y val="0.1162060007895593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9BF-4250-BC1D-23980593733A}"/>
                </c:ext>
              </c:extLst>
            </c:dLbl>
            <c:dLbl>
              <c:idx val="3"/>
              <c:layout>
                <c:manualLayout>
                  <c:x val="2.1026788307360817E-3"/>
                  <c:y val="0.1079625170963130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9BF-4250-BC1D-23980593733A}"/>
                </c:ext>
              </c:extLst>
            </c:dLbl>
            <c:dLbl>
              <c:idx val="4"/>
              <c:layout>
                <c:manualLayout>
                  <c:x val="3.2276847229298533E-3"/>
                  <c:y val="0.1024547453965882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9BF-4250-BC1D-23980593733A}"/>
                </c:ext>
              </c:extLst>
            </c:dLbl>
            <c:dLbl>
              <c:idx val="5"/>
              <c:layout>
                <c:manualLayout>
                  <c:x val="4.3527911093139658E-3"/>
                  <c:y val="0.1173801185309166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9BF-4250-BC1D-23980593733A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1" i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YKM_ALL!$B$5:$G$5</c:f>
              <c:numCache>
                <c:formatCode>dd\.mm\.yyyy;@</c:formatCode>
                <c:ptCount val="6"/>
                <c:pt idx="0">
                  <c:v>42369</c:v>
                </c:pt>
                <c:pt idx="1">
                  <c:v>42735</c:v>
                </c:pt>
                <c:pt idx="2">
                  <c:v>43100</c:v>
                </c:pt>
                <c:pt idx="3">
                  <c:v>43465</c:v>
                </c:pt>
                <c:pt idx="4">
                  <c:v>43830</c:v>
                </c:pt>
                <c:pt idx="5">
                  <c:v>43982</c:v>
                </c:pt>
              </c:numCache>
            </c:numRef>
          </c:cat>
          <c:val>
            <c:numRef>
              <c:f>YKM_ALL!$B$6:$G$6</c:f>
              <c:numCache>
                <c:formatCode>#\ ##0.00;\-#\ ##0.00;</c:formatCode>
                <c:ptCount val="6"/>
                <c:pt idx="0">
                  <c:v>1572.18013001948</c:v>
                </c:pt>
                <c:pt idx="1">
                  <c:v>1929.80880008943</c:v>
                </c:pt>
                <c:pt idx="2">
                  <c:v>2141.8234015988101</c:v>
                </c:pt>
                <c:pt idx="3">
                  <c:v>2168.44766417245</c:v>
                </c:pt>
                <c:pt idx="4">
                  <c:v>1998.2958999565099</c:v>
                </c:pt>
                <c:pt idx="5">
                  <c:v>2209.4636212732298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9BF-4250-BC1D-23980593733A}"/>
            </c:ext>
          </c:extLst>
        </c:ser>
        <c:ser>
          <c:idx val="1"/>
          <c:order val="1"/>
          <c:tx>
            <c:strRef>
              <c:f>YKM_ALL!$A$7</c:f>
              <c:strCache>
                <c:ptCount val="1"/>
                <c:pt idx="0">
                  <c:v>Державний борг</c:v>
                </c:pt>
              </c:strCache>
            </c:strRef>
          </c:tx>
          <c:spPr>
            <a:solidFill>
              <a:srgbClr val="00CCFF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-2.4436529229394699E-4"/>
                  <c:y val="0.1070162645166089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9BF-4250-BC1D-23980593733A}"/>
                </c:ext>
              </c:extLst>
            </c:dLbl>
            <c:dLbl>
              <c:idx val="1"/>
              <c:layout>
                <c:manualLayout>
                  <c:x val="1.8384950060301565E-3"/>
                  <c:y val="0.1107412817498822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9BF-4250-BC1D-23980593733A}"/>
                </c:ext>
              </c:extLst>
            </c:dLbl>
            <c:dLbl>
              <c:idx val="2"/>
              <c:layout>
                <c:manualLayout>
                  <c:x val="2.0057469862839929E-3"/>
                  <c:y val="0.1310782619734256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9BF-4250-BC1D-23980593733A}"/>
                </c:ext>
              </c:extLst>
            </c:dLbl>
            <c:dLbl>
              <c:idx val="3"/>
              <c:layout>
                <c:manualLayout>
                  <c:x val="3.6297746842015935E-3"/>
                  <c:y val="0.1235911189623639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79BF-4250-BC1D-23980593733A}"/>
                </c:ext>
              </c:extLst>
            </c:dLbl>
            <c:dLbl>
              <c:idx val="4"/>
              <c:layout>
                <c:manualLayout>
                  <c:x val="3.7970266644554297E-3"/>
                  <c:y val="0.1291455820424396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9BF-4250-BC1D-23980593733A}"/>
                </c:ext>
              </c:extLst>
            </c:dLbl>
            <c:dLbl>
              <c:idx val="5"/>
              <c:layout>
                <c:manualLayout>
                  <c:x val="4.9221330508395422E-3"/>
                  <c:y val="0.1186978208484097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79BF-4250-BC1D-23980593733A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YKM_ALL!$B$5:$G$5</c:f>
              <c:numCache>
                <c:formatCode>dd\.mm\.yyyy;@</c:formatCode>
                <c:ptCount val="6"/>
                <c:pt idx="0">
                  <c:v>42369</c:v>
                </c:pt>
                <c:pt idx="1">
                  <c:v>42735</c:v>
                </c:pt>
                <c:pt idx="2">
                  <c:v>43100</c:v>
                </c:pt>
                <c:pt idx="3">
                  <c:v>43465</c:v>
                </c:pt>
                <c:pt idx="4">
                  <c:v>43830</c:v>
                </c:pt>
                <c:pt idx="5">
                  <c:v>43982</c:v>
                </c:pt>
              </c:numCache>
            </c:numRef>
          </c:cat>
          <c:val>
            <c:numRef>
              <c:f>YKM_ALL!$B$7:$G$7</c:f>
              <c:numCache>
                <c:formatCode>#,##0.00</c:formatCode>
                <c:ptCount val="6"/>
                <c:pt idx="0">
                  <c:v>1334.27157232031</c:v>
                </c:pt>
                <c:pt idx="1">
                  <c:v>1650.8332522282999</c:v>
                </c:pt>
                <c:pt idx="2">
                  <c:v>1833.70983091682</c:v>
                </c:pt>
                <c:pt idx="3">
                  <c:v>1860.29109558508</c:v>
                </c:pt>
                <c:pt idx="4">
                  <c:v>1761.3691314806099</c:v>
                </c:pt>
                <c:pt idx="5">
                  <c:v>1947.89025186505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79BF-4250-BC1D-23980593733A}"/>
            </c:ext>
          </c:extLst>
        </c:ser>
        <c:ser>
          <c:idx val="0"/>
          <c:order val="2"/>
          <c:tx>
            <c:strRef>
              <c:f>YKM_ALL!$A$8</c:f>
              <c:strCache>
                <c:ptCount val="1"/>
                <c:pt idx="0">
                  <c:v>Гарантований державою борг</c:v>
                </c:pt>
              </c:strCache>
            </c:strRef>
          </c:tx>
          <c:spPr>
            <a:solidFill>
              <a:srgbClr val="CCFFCC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3.2487615504134406E-4"/>
                  <c:y val="6.03420274174210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79BF-4250-BC1D-23980593733A}"/>
                </c:ext>
              </c:extLst>
            </c:dLbl>
            <c:dLbl>
              <c:idx val="1"/>
              <c:layout>
                <c:manualLayout>
                  <c:x val="1.4499825414254013E-3"/>
                  <c:y val="7.19960510304211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79BF-4250-BC1D-23980593733A}"/>
                </c:ext>
              </c:extLst>
            </c:dLbl>
            <c:dLbl>
              <c:idx val="2"/>
              <c:layout>
                <c:manualLayout>
                  <c:x val="2.1161558332127807E-3"/>
                  <c:y val="6.54971846406438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79BF-4250-BC1D-23980593733A}"/>
                </c:ext>
              </c:extLst>
            </c:dLbl>
            <c:dLbl>
              <c:idx val="3"/>
              <c:layout>
                <c:manualLayout>
                  <c:x val="2.2834078134666173E-3"/>
                  <c:y val="7.36959112796803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79BF-4250-BC1D-23980593733A}"/>
                </c:ext>
              </c:extLst>
            </c:dLbl>
            <c:dLbl>
              <c:idx val="4"/>
              <c:layout>
                <c:manualLayout>
                  <c:x val="4.3662681117906648E-3"/>
                  <c:y val="7.60665123207754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79BF-4250-BC1D-23980593733A}"/>
                </c:ext>
              </c:extLst>
            </c:dLbl>
            <c:dLbl>
              <c:idx val="5"/>
              <c:layout>
                <c:manualLayout>
                  <c:x val="5.4913744981747777E-3"/>
                  <c:y val="7.90515869476411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79BF-4250-BC1D-23980593733A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YKM_ALL!$B$5:$G$5</c:f>
              <c:numCache>
                <c:formatCode>dd\.mm\.yyyy;@</c:formatCode>
                <c:ptCount val="6"/>
                <c:pt idx="0">
                  <c:v>42369</c:v>
                </c:pt>
                <c:pt idx="1">
                  <c:v>42735</c:v>
                </c:pt>
                <c:pt idx="2">
                  <c:v>43100</c:v>
                </c:pt>
                <c:pt idx="3">
                  <c:v>43465</c:v>
                </c:pt>
                <c:pt idx="4">
                  <c:v>43830</c:v>
                </c:pt>
                <c:pt idx="5">
                  <c:v>43982</c:v>
                </c:pt>
              </c:numCache>
            </c:numRef>
          </c:cat>
          <c:val>
            <c:numRef>
              <c:f>YKM_ALL!$B$8:$G$8</c:f>
              <c:numCache>
                <c:formatCode>#,##0.00</c:formatCode>
                <c:ptCount val="6"/>
                <c:pt idx="0">
                  <c:v>237.90855769916999</c:v>
                </c:pt>
                <c:pt idx="1">
                  <c:v>278.97554786113</c:v>
                </c:pt>
                <c:pt idx="2">
                  <c:v>308.11357068198998</c:v>
                </c:pt>
                <c:pt idx="3">
                  <c:v>308.15656858736997</c:v>
                </c:pt>
                <c:pt idx="4">
                  <c:v>236.92676847589999</c:v>
                </c:pt>
                <c:pt idx="5">
                  <c:v>261.57336940817999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79BF-4250-BC1D-2398059373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26808911"/>
        <c:axId val="1"/>
        <c:axId val="0"/>
      </c:bar3DChart>
      <c:dateAx>
        <c:axId val="526808911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1"/>
        <c:crosses val="autoZero"/>
        <c:auto val="1"/>
        <c:lblOffset val="100"/>
        <c:baseTimeUnit val="years"/>
        <c:majorUnit val="1"/>
        <c:majorTimeUnit val="years"/>
        <c:minorUnit val="1"/>
        <c:minorTimeUnit val="year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526808911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5095785440613028"/>
          <c:y val="8.8059701492537307E-2"/>
          <c:w val="0.1954022988505747"/>
          <c:h val="0.1611940298507462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100">
          <a:solidFill>
            <a:srgbClr val="000000"/>
          </a:solidFill>
          <a:latin typeface="Arial Cyr"/>
        </a:defRPr>
      </a:pPr>
      <a:endParaRPr lang="uk-UA"/>
    </a:p>
  </c:txPr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c:style val="2"/>
  <c:chart>
    <c:title>
      <c:tx>
        <c:rich>
          <a:bodyPr/>
          <a:lstStyle/>
          <a:p>
            <a:pPr>
              <a:defRPr/>
            </a:pPr>
            <a:r>
              <a:rPr lang="uk-UA" sz="1200" b="1"/>
              <a:t>Державний та гарантований державою борг України за останні 5 років</a:t>
            </a:r>
          </a:p>
          <a:p>
            <a:pPr>
              <a:defRPr/>
            </a:pPr>
            <a:r>
              <a:rPr lang="uk-UA" sz="1200" b="1"/>
              <a:t>(млрд.дол.США)</a:t>
            </a:r>
          </a:p>
        </c:rich>
      </c:tx>
      <c:layout>
        <c:manualLayout>
          <c:xMode val="edge"/>
          <c:yMode val="edge"/>
          <c:x val="0.22792022792022792"/>
          <c:y val="1.928783382789317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56"/>
      <c:rotY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4.653371320037987E-2"/>
          <c:y val="0.12759643916913946"/>
          <c:w val="0.93637226970560306"/>
          <c:h val="0.8086053412462908"/>
        </c:manualLayout>
      </c:layout>
      <c:bar3DChart>
        <c:barDir val="col"/>
        <c:grouping val="clustered"/>
        <c:varyColors val="0"/>
        <c:ser>
          <c:idx val="2"/>
          <c:order val="0"/>
          <c:tx>
            <c:strRef>
              <c:f>YKM_ALL!$A$12</c:f>
              <c:strCache>
                <c:ptCount val="1"/>
                <c:pt idx="0">
                  <c:v>Загальна сума державного та гарантованого державою боргу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1.325502777470269E-3"/>
                  <c:y val="0.1086631917920350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4B8-4635-A3E5-6AEC2763FAEF}"/>
                </c:ext>
              </c:extLst>
            </c:dLbl>
            <c:dLbl>
              <c:idx val="1"/>
              <c:layout>
                <c:manualLayout>
                  <c:x val="1.6977235398857701E-3"/>
                  <c:y val="0.1012447941659223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4B8-4635-A3E5-6AEC2763FAEF}"/>
                </c:ext>
              </c:extLst>
            </c:dLbl>
            <c:dLbl>
              <c:idx val="2"/>
              <c:layout>
                <c:manualLayout>
                  <c:x val="3.0196119186356031E-3"/>
                  <c:y val="9.74170581585318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4B8-4635-A3E5-6AEC2763FAEF}"/>
                </c:ext>
              </c:extLst>
            </c:dLbl>
            <c:dLbl>
              <c:idx val="3"/>
              <c:layout>
                <c:manualLayout>
                  <c:x val="4.341500297385381E-3"/>
                  <c:y val="9.38250967835375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4B8-4635-A3E5-6AEC2763FAEF}"/>
                </c:ext>
              </c:extLst>
            </c:dLbl>
            <c:dLbl>
              <c:idx val="4"/>
              <c:layout>
                <c:manualLayout>
                  <c:x val="5.6633886761351584E-3"/>
                  <c:y val="9.13086034275428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4B8-4635-A3E5-6AEC2763FAEF}"/>
                </c:ext>
              </c:extLst>
            </c:dLbl>
            <c:dLbl>
              <c:idx val="5"/>
              <c:layout>
                <c:manualLayout>
                  <c:x val="6.0356094385507425E-3"/>
                  <c:y val="0.1016943601041007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4B8-4635-A3E5-6AEC2763FAEF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 i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YKM_ALL!$B$11:$G$11</c:f>
              <c:numCache>
                <c:formatCode>dd\.mm\.yyyy;@</c:formatCode>
                <c:ptCount val="6"/>
                <c:pt idx="0">
                  <c:v>42369</c:v>
                </c:pt>
                <c:pt idx="1">
                  <c:v>42735</c:v>
                </c:pt>
                <c:pt idx="2">
                  <c:v>43100</c:v>
                </c:pt>
                <c:pt idx="3">
                  <c:v>43465</c:v>
                </c:pt>
                <c:pt idx="4">
                  <c:v>43830</c:v>
                </c:pt>
                <c:pt idx="5">
                  <c:v>43982</c:v>
                </c:pt>
              </c:numCache>
            </c:numRef>
          </c:cat>
          <c:val>
            <c:numRef>
              <c:f>YKM_ALL!$B$12:$G$12</c:f>
              <c:numCache>
                <c:formatCode>#\ ##0.00;\-#\ ##0.00;</c:formatCode>
                <c:ptCount val="6"/>
                <c:pt idx="0">
                  <c:v>65.505684905229998</c:v>
                </c:pt>
                <c:pt idx="1">
                  <c:v>70.972707080139998</c:v>
                </c:pt>
                <c:pt idx="2">
                  <c:v>76.310485066490003</c:v>
                </c:pt>
                <c:pt idx="3">
                  <c:v>78.316490487460001</c:v>
                </c:pt>
                <c:pt idx="4">
                  <c:v>84.365406859510003</c:v>
                </c:pt>
                <c:pt idx="5">
                  <c:v>82.118183048470001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4B8-4635-A3E5-6AEC2763FAEF}"/>
            </c:ext>
          </c:extLst>
        </c:ser>
        <c:ser>
          <c:idx val="1"/>
          <c:order val="1"/>
          <c:tx>
            <c:strRef>
              <c:f>YKM_ALL!$A$13</c:f>
              <c:strCache>
                <c:ptCount val="1"/>
                <c:pt idx="0">
                  <c:v>Державний борг</c:v>
                </c:pt>
              </c:strCache>
            </c:strRef>
          </c:tx>
          <c:spPr>
            <a:solidFill>
              <a:srgbClr val="00CCFF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2.0706480357976878E-3"/>
                  <c:y val="0.1188972457689522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4B8-4635-A3E5-6AEC2763FAEF}"/>
                </c:ext>
              </c:extLst>
            </c:dLbl>
            <c:dLbl>
              <c:idx val="1"/>
              <c:layout>
                <c:manualLayout>
                  <c:x val="3.3925364145474652E-3"/>
                  <c:y val="0.1203809252941747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4B8-4635-A3E5-6AEC2763FAEF}"/>
                </c:ext>
              </c:extLst>
            </c:dLbl>
            <c:dLbl>
              <c:idx val="2"/>
              <c:layout>
                <c:manualLayout>
                  <c:x val="3.7647571769629938E-3"/>
                  <c:y val="9.97487578289387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4B8-4635-A3E5-6AEC2763FAEF}"/>
                </c:ext>
              </c:extLst>
            </c:dLbl>
            <c:dLbl>
              <c:idx val="3"/>
              <c:layout>
                <c:manualLayout>
                  <c:x val="6.1125029282715522E-3"/>
                  <c:y val="0.1084235906771742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4B8-4635-A3E5-6AEC2763FAEF}"/>
                </c:ext>
              </c:extLst>
            </c:dLbl>
            <c:dLbl>
              <c:idx val="4"/>
              <c:layout>
                <c:manualLayout>
                  <c:x val="5.5350560743528321E-3"/>
                  <c:y val="9.04396862053865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4B8-4635-A3E5-6AEC2763FAEF}"/>
                </c:ext>
              </c:extLst>
            </c:dLbl>
            <c:dLbl>
              <c:idx val="5"/>
              <c:layout>
                <c:manualLayout>
                  <c:x val="7.8066120694369138E-3"/>
                  <c:y val="0.1008254428819445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14B8-4635-A3E5-6AEC2763FAEF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YKM_ALL!$B$11:$G$11</c:f>
              <c:numCache>
                <c:formatCode>dd\.mm\.yyyy;@</c:formatCode>
                <c:ptCount val="6"/>
                <c:pt idx="0">
                  <c:v>42369</c:v>
                </c:pt>
                <c:pt idx="1">
                  <c:v>42735</c:v>
                </c:pt>
                <c:pt idx="2">
                  <c:v>43100</c:v>
                </c:pt>
                <c:pt idx="3">
                  <c:v>43465</c:v>
                </c:pt>
                <c:pt idx="4">
                  <c:v>43830</c:v>
                </c:pt>
                <c:pt idx="5">
                  <c:v>43982</c:v>
                </c:pt>
              </c:numCache>
            </c:numRef>
          </c:cat>
          <c:val>
            <c:numRef>
              <c:f>YKM_ALL!$B$13:$G$13</c:f>
              <c:numCache>
                <c:formatCode>#,##0.00</c:formatCode>
                <c:ptCount val="6"/>
                <c:pt idx="0">
                  <c:v>55.593103821630002</c:v>
                </c:pt>
                <c:pt idx="1">
                  <c:v>60.712804731310001</c:v>
                </c:pt>
                <c:pt idx="2">
                  <c:v>65.332784469550006</c:v>
                </c:pt>
                <c:pt idx="3">
                  <c:v>67.186989245060005</c:v>
                </c:pt>
                <c:pt idx="4">
                  <c:v>74.362672420229998</c:v>
                </c:pt>
                <c:pt idx="5">
                  <c:v>72.396398257469997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14B8-4635-A3E5-6AEC2763FAEF}"/>
            </c:ext>
          </c:extLst>
        </c:ser>
        <c:ser>
          <c:idx val="0"/>
          <c:order val="2"/>
          <c:tx>
            <c:strRef>
              <c:f>YKM_ALL!$A$14</c:f>
              <c:strCache>
                <c:ptCount val="1"/>
                <c:pt idx="0">
                  <c:v>Гарантований державою борг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YKM_ALL!$B$11:$G$11</c:f>
              <c:numCache>
                <c:formatCode>dd\.mm\.yyyy;@</c:formatCode>
                <c:ptCount val="6"/>
                <c:pt idx="0">
                  <c:v>42369</c:v>
                </c:pt>
                <c:pt idx="1">
                  <c:v>42735</c:v>
                </c:pt>
                <c:pt idx="2">
                  <c:v>43100</c:v>
                </c:pt>
                <c:pt idx="3">
                  <c:v>43465</c:v>
                </c:pt>
                <c:pt idx="4">
                  <c:v>43830</c:v>
                </c:pt>
                <c:pt idx="5">
                  <c:v>43982</c:v>
                </c:pt>
              </c:numCache>
            </c:numRef>
          </c:cat>
          <c:val>
            <c:numRef>
              <c:f>YKM_ALL!$B$14:$G$14</c:f>
              <c:numCache>
                <c:formatCode>#,##0.00</c:formatCode>
                <c:ptCount val="6"/>
                <c:pt idx="0">
                  <c:v>9.9125810835999992</c:v>
                </c:pt>
                <c:pt idx="1">
                  <c:v>10.25990234883</c:v>
                </c:pt>
                <c:pt idx="2">
                  <c:v>10.97770059694</c:v>
                </c:pt>
                <c:pt idx="3">
                  <c:v>11.1295012424</c:v>
                </c:pt>
                <c:pt idx="4">
                  <c:v>10.002734439279999</c:v>
                </c:pt>
                <c:pt idx="5">
                  <c:v>9.7217847909999993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14B8-4635-A3E5-6AEC2763FA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26809327"/>
        <c:axId val="1"/>
        <c:axId val="0"/>
      </c:bar3DChart>
      <c:dateAx>
        <c:axId val="526809327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1125"/>
            </a:pPr>
            <a:endParaRPr lang="uk-UA"/>
          </a:p>
        </c:txPr>
        <c:crossAx val="1"/>
        <c:crosses val="autoZero"/>
        <c:auto val="1"/>
        <c:lblOffset val="100"/>
        <c:baseTimeUnit val="years"/>
        <c:majorUnit val="1"/>
        <c:majorTimeUnit val="years"/>
        <c:minorUnit val="1"/>
        <c:minorTimeUnit val="year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1125"/>
            </a:pPr>
            <a:endParaRPr lang="uk-UA"/>
          </a:p>
        </c:txPr>
        <c:crossAx val="526809327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5593542260208924"/>
          <c:y val="5.637982195845697E-2"/>
          <c:w val="0.20892687559354228"/>
          <c:h val="0.154302670623145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100">
          <a:solidFill>
            <a:srgbClr val="000000"/>
          </a:solidFill>
          <a:latin typeface="Arial Cyr"/>
        </a:defRPr>
      </a:pPr>
      <a:endParaRPr lang="uk-UA"/>
    </a:p>
  </c:txPr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c:style val="2"/>
  <c:chart>
    <c:title>
      <c:tx>
        <c:strRef>
          <c:f>KIND_CMP!$B$1</c:f>
          <c:strCache>
            <c:ptCount val="1"/>
            <c:pt idx="0">
              <c:v>Державний та гарантований державою борг України за станом на 31.05.2020</c:v>
            </c:pt>
          </c:strCache>
        </c:strRef>
      </c:tx>
      <c:layout>
        <c:manualLayout>
          <c:xMode val="edge"/>
          <c:yMode val="edge"/>
          <c:x val="0.18181816207824072"/>
          <c:y val="2.03045685279187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uk-UA"/>
        </a:p>
      </c:txPr>
    </c:title>
    <c:autoTitleDeleted val="0"/>
    <c:view3D>
      <c:rotX val="15"/>
      <c:rotY val="2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685950413223143"/>
          <c:y val="0.39932318104906939"/>
          <c:w val="0.4462809917355372"/>
          <c:h val="0.29103214890016921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4FAE-4E22-A996-CDFB4244308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3-4FAE-4E22-A996-CDFB4244308D}"/>
              </c:ext>
            </c:extLst>
          </c:dPt>
          <c:dLbls>
            <c:dLbl>
              <c:idx val="0"/>
              <c:layout>
                <c:manualLayout>
                  <c:x val="2.5279264759873566E-2"/>
                  <c:y val="2.322981200953942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uk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FAE-4E22-A996-CDFB4244308D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KIND_CMP!$A$8:$A$9</c:f>
              <c:strCache>
                <c:ptCount val="2"/>
                <c:pt idx="0">
                  <c:v>Державний борг</c:v>
                </c:pt>
                <c:pt idx="1">
                  <c:v>Гарантований державою борг</c:v>
                </c:pt>
              </c:strCache>
            </c:strRef>
          </c:cat>
          <c:val>
            <c:numRef>
              <c:f>KIND_CMP!$F$8:$F$9</c:f>
              <c:numCache>
                <c:formatCode>#,##0.00</c:formatCode>
                <c:ptCount val="2"/>
                <c:pt idx="0">
                  <c:v>1947.89025186505</c:v>
                </c:pt>
                <c:pt idx="1">
                  <c:v>261.57336940817999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FAE-4E22-A996-CDFB424430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c:style val="2"/>
  <c:chart>
    <c:title>
      <c:tx>
        <c:rich>
          <a:bodyPr/>
          <a:lstStyle/>
          <a:p>
            <a:pPr>
              <a:defRPr/>
            </a:pPr>
            <a:r>
              <a:rPr lang="uk-UA" sz="1200" b="1"/>
              <a:t>Структура державного та гарантованого державою боргу</a:t>
            </a:r>
          </a:p>
          <a:p>
            <a:pPr>
              <a:defRPr/>
            </a:pPr>
            <a:r>
              <a:rPr lang="uk-UA" sz="1200" b="1"/>
              <a:t>в розрізі термінів погашення</a:t>
            </a:r>
          </a:p>
        </c:rich>
      </c:tx>
      <c:layout>
        <c:manualLayout>
          <c:xMode val="edge"/>
          <c:yMode val="edge"/>
          <c:x val="0.25542916235780766"/>
          <c:y val="2.0338983050847456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335056876938985"/>
          <c:y val="0.42203389830508475"/>
          <c:w val="0.43329886246122029"/>
          <c:h val="0.2813559322033898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D2E3-4598-9001-90BA3B422FD3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D2E3-4598-9001-90BA3B422FD3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D2E3-4598-9001-90BA3B422FD3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DTR!$A$7:$A$9</c:f>
              <c:strCache>
                <c:ptCount val="3"/>
                <c:pt idx="0">
                  <c:v>2020.05.31-2020.12.31</c:v>
                </c:pt>
                <c:pt idx="1">
                  <c:v>2021-2025</c:v>
                </c:pt>
                <c:pt idx="2">
                  <c:v>2025-31.12.2060</c:v>
                </c:pt>
              </c:strCache>
            </c:strRef>
          </c:cat>
          <c:val>
            <c:numRef>
              <c:f>DTR!$B$7:$B$9</c:f>
              <c:numCache>
                <c:formatCode>#,##0.00</c:formatCode>
                <c:ptCount val="3"/>
                <c:pt idx="0">
                  <c:v>7.8065054689300002</c:v>
                </c:pt>
                <c:pt idx="1">
                  <c:v>26.153406807380001</c:v>
                </c:pt>
                <c:pt idx="2">
                  <c:v>48.158270772160002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2E3-4598-9001-90BA3B422F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c:style val="2"/>
  <c:chart>
    <c:title>
      <c:tx>
        <c:rich>
          <a:bodyPr/>
          <a:lstStyle/>
          <a:p>
            <a:pPr>
              <a:defRPr/>
            </a:pPr>
            <a:r>
              <a:rPr lang="uk-UA" sz="1200" b="1"/>
              <a:t>Державний та гарантований державою борг України
 за станом на 31.05.2020</a:t>
            </a:r>
          </a:p>
          <a:p>
            <a:pPr>
              <a:defRPr/>
            </a:pPr>
            <a:r>
              <a:rPr lang="uk-UA" sz="1200" b="1"/>
              <a:t>(в розрізі середнього терміну обігу та середньої ставки)</a:t>
            </a:r>
          </a:p>
        </c:rich>
      </c:tx>
      <c:layout>
        <c:manualLayout>
          <c:xMode val="edge"/>
          <c:yMode val="edge"/>
          <c:x val="0.2654959434418524"/>
          <c:y val="2.0304354994674902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615702479338845"/>
          <c:y val="0.44162436548223349"/>
          <c:w val="0.42768595041322316"/>
          <c:h val="0.27749576988155666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0722-4CC6-8167-A9813C86B2D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3-0722-4CC6-8167-A9813C86B2DF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5-0722-4CC6-8167-A9813C86B2DF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7-0722-4CC6-8167-A9813C86B2DF}"/>
              </c:ext>
            </c:extLst>
          </c:dPt>
          <c:dLbls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(DEBT_TERM!$I$11,DEBT_TERM!$I$49,DEBT_TERM!$I$52,DEBT_TERM!$I$54)</c:f>
              <c:strCache>
                <c:ptCount val="3"/>
                <c:pt idx="0">
                  <c:v>      Державний внутрішній борг; 8,475%; 7,58р.</c:v>
                </c:pt>
                <c:pt idx="1">
                  <c:v>      Державний зовнішній борг; 4,55%; 14,66р.</c:v>
                </c:pt>
                <c:pt idx="2">
                  <c:v>      Гарантований внутрішній борг; 13,63%; 4,83р.</c:v>
                </c:pt>
              </c:strCache>
            </c:strRef>
          </c:cat>
          <c:val>
            <c:numRef>
              <c:f>(DEBT_TERM!$J$11,DEBT_TERM!$J$49,DEBT_TERM!$J$52,DEBT_TERM!$J$54)</c:f>
              <c:numCache>
                <c:formatCode>#,##0.00</c:formatCode>
                <c:ptCount val="4"/>
                <c:pt idx="0">
                  <c:v>851581075.5</c:v>
                </c:pt>
                <c:pt idx="1">
                  <c:v>1083307568.3599999</c:v>
                </c:pt>
                <c:pt idx="2">
                  <c:v>15941386.15</c:v>
                </c:pt>
                <c:pt idx="3">
                  <c:v>245587414.61000001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722-4CC6-8167-A9813C86B2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c:style val="2"/>
  <c:chart>
    <c:title>
      <c:tx>
        <c:rich>
          <a:bodyPr/>
          <a:lstStyle/>
          <a:p>
            <a:pPr>
              <a:defRPr/>
            </a:pPr>
            <a:r>
              <a:rPr lang="uk-UA" sz="1200" b="1"/>
              <a:t>Державний та гарантований державою борг України
 за станом на 31.05.2020</a:t>
            </a:r>
          </a:p>
          <a:p>
            <a:pPr>
              <a:defRPr/>
            </a:pPr>
            <a:r>
              <a:rPr lang="uk-UA" sz="1200" b="1"/>
              <a:t>(в розрізі середнього терміну обігу та середньої ставки)</a:t>
            </a:r>
          </a:p>
        </c:rich>
      </c:tx>
      <c:layout>
        <c:manualLayout>
          <c:xMode val="edge"/>
          <c:yMode val="edge"/>
          <c:x val="0.26549585128125791"/>
          <c:y val="2.0304390885149508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272727272727271"/>
          <c:y val="0.43147208121827413"/>
          <c:w val="0.45454545454545453"/>
          <c:h val="0.29610829103214892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560A-4A88-80DC-F8DB18DD10F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3-560A-4A88-80DC-F8DB18DD10FA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5-560A-4A88-80DC-F8DB18DD10FA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7-560A-4A88-80DC-F8DB18DD10FA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9-560A-4A88-80DC-F8DB18DD10FA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B-560A-4A88-80DC-F8DB18DD10FA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D-560A-4A88-80DC-F8DB18DD10FA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F-560A-4A88-80DC-F8DB18DD10FA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11-560A-4A88-80DC-F8DB18DD10FA}"/>
              </c:ext>
            </c:extLst>
          </c:dPt>
          <c:dLbls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DEBT_TERM!$I$13:$I$48</c:f>
              <c:strCache>
                <c:ptCount val="36"/>
                <c:pt idx="0">
                  <c:v>            ОВДП (1 - місячні); 0%; 0р.</c:v>
                </c:pt>
                <c:pt idx="1">
                  <c:v>            ОВДП (10 - річні); 9,258%; 7,63р.</c:v>
                </c:pt>
                <c:pt idx="2">
                  <c:v>            ОВДП (11 - річні); 11,114%; 10,65р.</c:v>
                </c:pt>
                <c:pt idx="3">
                  <c:v>            ОВДП (12 - місячні); 0,15%; 0,74р.</c:v>
                </c:pt>
                <c:pt idx="4">
                  <c:v>            ОВДП (12 - річні); 8,514%; 12,07р.</c:v>
                </c:pt>
                <c:pt idx="5">
                  <c:v>            ОВДП (13 - річні); 7,597%; 9,7р.</c:v>
                </c:pt>
                <c:pt idx="6">
                  <c:v>            ОВДП (14 - річні); 7,438%; 11,6р.</c:v>
                </c:pt>
                <c:pt idx="7">
                  <c:v>            ОВДП (15 - річні); 8,441%; 14,28р.</c:v>
                </c:pt>
                <c:pt idx="8">
                  <c:v>            ОВДП (16 - річні); 8,575%; 15,85р.</c:v>
                </c:pt>
                <c:pt idx="9">
                  <c:v>            ОВДП (17 - річні); 8,365%; 16,85р.</c:v>
                </c:pt>
                <c:pt idx="10">
                  <c:v>            ОВДП (18 - місячні); 4,082%; 1,19р.</c:v>
                </c:pt>
                <c:pt idx="11">
                  <c:v>            ОВДП (18 - річні); 8,17%; 17,85р.</c:v>
                </c:pt>
                <c:pt idx="12">
                  <c:v>            ОВДП (19 - річні); 4,5%; 18,85р.</c:v>
                </c:pt>
                <c:pt idx="13">
                  <c:v>            ОВДП (2 - річні); 10,772%; 1,76р.</c:v>
                </c:pt>
                <c:pt idx="14">
                  <c:v>            ОВДП (20 - річні); 4,5%; 19,85р.</c:v>
                </c:pt>
                <c:pt idx="15">
                  <c:v>            ОВДП (21-річні); 4,5%; 20,85р.</c:v>
                </c:pt>
                <c:pt idx="16">
                  <c:v>            ОВДП (22-річні); 4,5%; 21,85р.</c:v>
                </c:pt>
                <c:pt idx="17">
                  <c:v>            ОВДП (23-річні); 4,5%; 22,85р.</c:v>
                </c:pt>
                <c:pt idx="18">
                  <c:v>            ОВДП (24-річні); 4,5%; 23,85р.</c:v>
                </c:pt>
                <c:pt idx="19">
                  <c:v>            ОВДП (25-річні); 4,5%; 24,85р.</c:v>
                </c:pt>
                <c:pt idx="20">
                  <c:v>            ОВДП (26-річні); 4,5%; 25,85р.</c:v>
                </c:pt>
                <c:pt idx="21">
                  <c:v>            ОВДП (27-річні); 4,5%; 26,85р.</c:v>
                </c:pt>
                <c:pt idx="22">
                  <c:v>            ОВДП (28-річні); 4,5%; 27,85р.</c:v>
                </c:pt>
                <c:pt idx="23">
                  <c:v>            ОВДП (29-річні); 4,5%; 28,85р.</c:v>
                </c:pt>
                <c:pt idx="24">
                  <c:v>            ОВДП (3 - місячні); 0%; 0,25р.</c:v>
                </c:pt>
                <c:pt idx="25">
                  <c:v>            ОВДП (3 - річні); 12,737%; 2,24р.</c:v>
                </c:pt>
                <c:pt idx="26">
                  <c:v>            ОВДП (30-річні); 4,5%; 29,85р.</c:v>
                </c:pt>
                <c:pt idx="27">
                  <c:v>            ОВДП (4 - річні); 11,276%; 3,31р.</c:v>
                </c:pt>
                <c:pt idx="28">
                  <c:v>            ОВДП (5 - річні); 14,837%; 3,58р.</c:v>
                </c:pt>
                <c:pt idx="29">
                  <c:v>            ОВДП (6 - місячні); 2,22%; 0,41р.</c:v>
                </c:pt>
                <c:pt idx="30">
                  <c:v>            ОВДП (6 - річні); 15,615%; 5,29р.</c:v>
                </c:pt>
                <c:pt idx="31">
                  <c:v>            ОВДП (7 - річні); 11,94%; 5,52р.</c:v>
                </c:pt>
                <c:pt idx="32">
                  <c:v>            ОВДП (8 - річні); 13,356%; 7,42р.</c:v>
                </c:pt>
                <c:pt idx="33">
                  <c:v>            ОВДП (9 - місячні); 0%; 0,54р.</c:v>
                </c:pt>
                <c:pt idx="34">
                  <c:v>            ОВДП (9 - річні); 12,133%; 6,99р.</c:v>
                </c:pt>
                <c:pt idx="35">
                  <c:v>            Казначейські зобов'язання; 0%; 0р.</c:v>
                </c:pt>
              </c:strCache>
            </c:strRef>
          </c:cat>
          <c:val>
            <c:numRef>
              <c:f>DEBT_TERM!$J$13:$J$48</c:f>
              <c:numCache>
                <c:formatCode>#,##0.00</c:formatCode>
                <c:ptCount val="36"/>
                <c:pt idx="0">
                  <c:v>0</c:v>
                </c:pt>
                <c:pt idx="1">
                  <c:v>71771915</c:v>
                </c:pt>
                <c:pt idx="2">
                  <c:v>19033000</c:v>
                </c:pt>
                <c:pt idx="3">
                  <c:v>32484569.420000002</c:v>
                </c:pt>
                <c:pt idx="4">
                  <c:v>36500000</c:v>
                </c:pt>
                <c:pt idx="5">
                  <c:v>28700001</c:v>
                </c:pt>
                <c:pt idx="6">
                  <c:v>46900000</c:v>
                </c:pt>
                <c:pt idx="7">
                  <c:v>93438657</c:v>
                </c:pt>
                <c:pt idx="8">
                  <c:v>12097744</c:v>
                </c:pt>
                <c:pt idx="9">
                  <c:v>12097744</c:v>
                </c:pt>
                <c:pt idx="10">
                  <c:v>23909309.989999998</c:v>
                </c:pt>
                <c:pt idx="11">
                  <c:v>12097744</c:v>
                </c:pt>
                <c:pt idx="12">
                  <c:v>12097744</c:v>
                </c:pt>
                <c:pt idx="13">
                  <c:v>50975148.759999998</c:v>
                </c:pt>
                <c:pt idx="14">
                  <c:v>12097744</c:v>
                </c:pt>
                <c:pt idx="15">
                  <c:v>12097744</c:v>
                </c:pt>
                <c:pt idx="16">
                  <c:v>12097744</c:v>
                </c:pt>
                <c:pt idx="17">
                  <c:v>12097744</c:v>
                </c:pt>
                <c:pt idx="18">
                  <c:v>12097744</c:v>
                </c:pt>
                <c:pt idx="19">
                  <c:v>12097744</c:v>
                </c:pt>
                <c:pt idx="20">
                  <c:v>12097744</c:v>
                </c:pt>
                <c:pt idx="21">
                  <c:v>12097744</c:v>
                </c:pt>
                <c:pt idx="22">
                  <c:v>12097744</c:v>
                </c:pt>
                <c:pt idx="23">
                  <c:v>12097744</c:v>
                </c:pt>
                <c:pt idx="24">
                  <c:v>27307638.800000001</c:v>
                </c:pt>
                <c:pt idx="25">
                  <c:v>69786849.230000004</c:v>
                </c:pt>
                <c:pt idx="26">
                  <c:v>12097751</c:v>
                </c:pt>
                <c:pt idx="27">
                  <c:v>13095433</c:v>
                </c:pt>
                <c:pt idx="28">
                  <c:v>42188304</c:v>
                </c:pt>
                <c:pt idx="29">
                  <c:v>5848480</c:v>
                </c:pt>
                <c:pt idx="30">
                  <c:v>39665256</c:v>
                </c:pt>
                <c:pt idx="31">
                  <c:v>25874547</c:v>
                </c:pt>
                <c:pt idx="32">
                  <c:v>17500000</c:v>
                </c:pt>
                <c:pt idx="33">
                  <c:v>5052822.08</c:v>
                </c:pt>
                <c:pt idx="34">
                  <c:v>18000000</c:v>
                </c:pt>
                <c:pt idx="3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560A-4A88-80DC-F8DB18DD10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c:style val="2"/>
  <c:chart>
    <c:title>
      <c:tx>
        <c:strRef>
          <c:f>RATE!$B$20</c:f>
          <c:strCache>
            <c:ptCount val="1"/>
            <c:pt idx="0">
              <c:v>Державний борг України за станом на 31.05.2020</c:v>
            </c:pt>
          </c:strCache>
        </c:strRef>
      </c:tx>
      <c:layout>
        <c:manualLayout>
          <c:xMode val="edge"/>
          <c:yMode val="edge"/>
          <c:x val="0.3081695966907963"/>
          <c:y val="2.033898305084745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uk-UA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581178903826267"/>
          <c:y val="0.3135593220338983"/>
          <c:w val="0.70837642192347461"/>
          <c:h val="0.46101694915254238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E0B4-49FA-8FA5-A9AF2487BB0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3-E0B4-49FA-8FA5-A9AF2487BB09}"/>
              </c:ext>
            </c:extLst>
          </c:dPt>
          <c:dLbls>
            <c:numFmt formatCode="0.0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MK_ALL!$A$19:$A$20</c:f>
              <c:strCache>
                <c:ptCount val="2"/>
                <c:pt idx="0">
                  <c:v>Державний борг</c:v>
                </c:pt>
                <c:pt idx="1">
                  <c:v>Гарантований державою борг</c:v>
                </c:pt>
              </c:strCache>
            </c:strRef>
          </c:cat>
          <c:val>
            <c:numRef>
              <c:f>MK_ALL!$G$19:$G$20</c:f>
              <c:numCache>
                <c:formatCode>0.00%</c:formatCode>
                <c:ptCount val="2"/>
                <c:pt idx="0">
                  <c:v>0.88161199999999995</c:v>
                </c:pt>
                <c:pt idx="1">
                  <c:v>0.11838799999999999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0B4-49FA-8FA5-A9AF2487BB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c:style val="2"/>
  <c:chart>
    <c:title>
      <c:tx>
        <c:strRef>
          <c:f>RATE!$B$20</c:f>
          <c:strCache>
            <c:ptCount val="1"/>
            <c:pt idx="0">
              <c:v>Державний борг України за станом на 31.05.2020</c:v>
            </c:pt>
          </c:strCache>
        </c:strRef>
      </c:tx>
      <c:layout>
        <c:manualLayout>
          <c:xMode val="edge"/>
          <c:yMode val="edge"/>
          <c:x val="0.30888431086755314"/>
          <c:y val="2.03045685279187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uk-UA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566115702479338"/>
          <c:y val="0.31302876480541453"/>
          <c:w val="0.70867768595041325"/>
          <c:h val="0.46192893401015228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B7B7-4EBE-9D89-82EA9025C1A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3-B7B7-4EBE-9D89-82EA9025C1AD}"/>
              </c:ext>
            </c:extLst>
          </c:dPt>
          <c:dLbls>
            <c:numFmt formatCode="0.0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MT_ALL!$A$19:$A$20</c:f>
              <c:strCache>
                <c:ptCount val="2"/>
                <c:pt idx="0">
                  <c:v>Внутрішній борг</c:v>
                </c:pt>
                <c:pt idx="1">
                  <c:v>Зовнішній борг</c:v>
                </c:pt>
              </c:strCache>
            </c:strRef>
          </c:cat>
          <c:val>
            <c:numRef>
              <c:f>MT_ALL!$G$19:$G$20</c:f>
              <c:numCache>
                <c:formatCode>0.00%</c:formatCode>
                <c:ptCount val="2"/>
                <c:pt idx="0">
                  <c:v>0.40994799999999998</c:v>
                </c:pt>
                <c:pt idx="1">
                  <c:v>0.59005200000000002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7B7-4EBE-9D89-82EA9025C1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c:style val="2"/>
  <c:chart>
    <c:title>
      <c:tx>
        <c:strRef>
          <c:f>MT_ALL!$A$4</c:f>
          <c:strCache>
            <c:ptCount val="1"/>
            <c:pt idx="0">
              <c:v>Державний та гарантований державою борг України за поточний рік (млрд. грн)</c:v>
            </c:pt>
          </c:strCache>
        </c:strRef>
      </c:tx>
      <c:layout>
        <c:manualLayout>
          <c:xMode val="edge"/>
          <c:yMode val="edge"/>
          <c:x val="0.21280996085047721"/>
          <c:y val="2.030458023732948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/>
          </a:pPr>
          <a:endParaRPr lang="uk-UA"/>
        </a:p>
      </c:txPr>
    </c:title>
    <c:autoTitleDeleted val="0"/>
    <c:view3D>
      <c:rotX val="15"/>
      <c:hPercent val="55"/>
      <c:rotY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solidFill>
          <a:srgbClr val="FFFFFF"/>
        </a:solidFill>
        <a:ln w="12700">
          <a:solidFill>
            <a:srgbClr val="808080"/>
          </a:solidFill>
        </a:ln>
      </c:spPr>
    </c:sideWall>
    <c:backWall>
      <c:thickness val="0"/>
      <c:spPr>
        <a:solidFill>
          <a:srgbClr val="FFFFFF"/>
        </a:solidFill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6.6115702479338845E-2"/>
          <c:y val="0.10490693739424704"/>
          <c:w val="0.93078512396694213"/>
          <c:h val="0.79187817258883253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MT_ALL!$A$7</c:f>
              <c:strCache>
                <c:ptCount val="1"/>
                <c:pt idx="0">
                  <c:v>Внутрішній борг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MT_ALL!$B$5:$G$5</c:f>
              <c:numCache>
                <c:formatCode>dd\.mm\.yyyy;@</c:formatCode>
                <c:ptCount val="6"/>
                <c:pt idx="0">
                  <c:v>43830</c:v>
                </c:pt>
                <c:pt idx="1">
                  <c:v>43861</c:v>
                </c:pt>
                <c:pt idx="2">
                  <c:v>43890</c:v>
                </c:pt>
                <c:pt idx="3">
                  <c:v>43921</c:v>
                </c:pt>
                <c:pt idx="4">
                  <c:v>43951</c:v>
                </c:pt>
                <c:pt idx="5">
                  <c:v>43982</c:v>
                </c:pt>
              </c:numCache>
            </c:numRef>
          </c:cat>
          <c:val>
            <c:numRef>
              <c:f>MT_ALL!$B$7:$G$7</c:f>
              <c:numCache>
                <c:formatCode>#,##0.00</c:formatCode>
                <c:ptCount val="6"/>
                <c:pt idx="0">
                  <c:v>838.84791941263995</c:v>
                </c:pt>
                <c:pt idx="1">
                  <c:v>829.70173197741997</c:v>
                </c:pt>
                <c:pt idx="2">
                  <c:v>824.23023557528995</c:v>
                </c:pt>
                <c:pt idx="3">
                  <c:v>867.74774885986994</c:v>
                </c:pt>
                <c:pt idx="4">
                  <c:v>867.52246164277005</c:v>
                </c:pt>
                <c:pt idx="5">
                  <c:v>905.76460282768005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CA-423C-ADDC-6A7EA0455A05}"/>
            </c:ext>
          </c:extLst>
        </c:ser>
        <c:ser>
          <c:idx val="1"/>
          <c:order val="1"/>
          <c:tx>
            <c:strRef>
              <c:f>MT_ALL!$A$8</c:f>
              <c:strCache>
                <c:ptCount val="1"/>
                <c:pt idx="0">
                  <c:v>Зовнішній борг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MT_ALL!$B$5:$G$5</c:f>
              <c:numCache>
                <c:formatCode>dd\.mm\.yyyy;@</c:formatCode>
                <c:ptCount val="6"/>
                <c:pt idx="0">
                  <c:v>43830</c:v>
                </c:pt>
                <c:pt idx="1">
                  <c:v>43861</c:v>
                </c:pt>
                <c:pt idx="2">
                  <c:v>43890</c:v>
                </c:pt>
                <c:pt idx="3">
                  <c:v>43921</c:v>
                </c:pt>
                <c:pt idx="4">
                  <c:v>43951</c:v>
                </c:pt>
                <c:pt idx="5">
                  <c:v>43982</c:v>
                </c:pt>
              </c:numCache>
            </c:numRef>
          </c:cat>
          <c:val>
            <c:numRef>
              <c:f>MT_ALL!$B$8:$G$8</c:f>
              <c:numCache>
                <c:formatCode>#,##0.00</c:formatCode>
                <c:ptCount val="6"/>
                <c:pt idx="0">
                  <c:v>1159.44798054387</c:v>
                </c:pt>
                <c:pt idx="1">
                  <c:v>1248.4564078946601</c:v>
                </c:pt>
                <c:pt idx="2">
                  <c:v>1223.6001908311</c:v>
                </c:pt>
                <c:pt idx="3">
                  <c:v>1387.8050131600901</c:v>
                </c:pt>
                <c:pt idx="4">
                  <c:v>1328.8949829736</c:v>
                </c:pt>
                <c:pt idx="5">
                  <c:v>1303.6990184455501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8CA-423C-ADDC-6A7EA0455A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00557343"/>
        <c:axId val="1"/>
        <c:axId val="0"/>
      </c:bar3DChart>
      <c:catAx>
        <c:axId val="300557343"/>
        <c:scaling>
          <c:orientation val="minMax"/>
        </c:scaling>
        <c:delete val="0"/>
        <c:axPos val="b"/>
        <c:numFmt formatCode="dd\.mm\.yyyy;@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-2700000" vert="horz"/>
          <a:lstStyle/>
          <a:p>
            <a:pPr>
              <a:defRPr/>
            </a:pPr>
            <a:endParaRPr lang="uk-UA"/>
          </a:p>
        </c:txPr>
        <c:crossAx val="1"/>
        <c:crosses val="autoZero"/>
        <c:auto val="0"/>
        <c:lblAlgn val="ctr"/>
        <c:lblOffset val="100"/>
        <c:tickLblSkip val="1"/>
        <c:noMultiLvlLbl val="1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300557343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8202479361263133"/>
          <c:y val="8.7986514361761123E-2"/>
          <c:w val="0.11983478159149896"/>
          <c:h val="7.275803482311189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c:style val="2"/>
  <c:chart>
    <c:title>
      <c:tx>
        <c:strRef>
          <c:f>MT_ALL!$A$10</c:f>
          <c:strCache>
            <c:ptCount val="1"/>
            <c:pt idx="0">
              <c:v>Державний та гарантований державою борг України за поточний рік (млрд. дол. США)</c:v>
            </c:pt>
          </c:strCache>
        </c:strRef>
      </c:tx>
      <c:layout>
        <c:manualLayout>
          <c:xMode val="edge"/>
          <c:yMode val="edge"/>
          <c:x val="0.21280996085047721"/>
          <c:y val="2.030458023732948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/>
          </a:pPr>
          <a:endParaRPr lang="uk-UA"/>
        </a:p>
      </c:txPr>
    </c:title>
    <c:autoTitleDeleted val="0"/>
    <c:view3D>
      <c:rotX val="15"/>
      <c:hPercent val="55"/>
      <c:rotY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solidFill>
          <a:srgbClr val="FFFFFF"/>
        </a:solidFill>
        <a:ln w="3175">
          <a:solidFill>
            <a:srgbClr val="000000"/>
          </a:solidFill>
        </a:ln>
      </c:spPr>
    </c:sideWall>
    <c:backWall>
      <c:thickness val="0"/>
      <c:spPr>
        <a:solidFill>
          <a:srgbClr val="FFFFFF"/>
        </a:solidFill>
        <a:ln w="3175">
          <a:solidFill>
            <a:srgbClr val="000000"/>
          </a:solidFill>
        </a:ln>
      </c:spPr>
    </c:backWall>
    <c:plotArea>
      <c:layout>
        <c:manualLayout>
          <c:layoutTarget val="inner"/>
          <c:xMode val="edge"/>
          <c:yMode val="edge"/>
          <c:x val="7.3347107438016534E-2"/>
          <c:y val="0.10490693739424704"/>
          <c:w val="0.92665289256198347"/>
          <c:h val="0.78680203045685282"/>
        </c:manualLayout>
      </c:layout>
      <c:bar3DChart>
        <c:barDir val="col"/>
        <c:grouping val="stacked"/>
        <c:varyColors val="0"/>
        <c:ser>
          <c:idx val="1"/>
          <c:order val="0"/>
          <c:tx>
            <c:strRef>
              <c:f>MT_ALL!$A$13</c:f>
              <c:strCache>
                <c:ptCount val="1"/>
                <c:pt idx="0">
                  <c:v>Внутрішній борг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MT_ALL!$B$11:$G$11</c:f>
              <c:numCache>
                <c:formatCode>dd\.mm\.yyyy;@</c:formatCode>
                <c:ptCount val="6"/>
                <c:pt idx="0">
                  <c:v>43830</c:v>
                </c:pt>
                <c:pt idx="1">
                  <c:v>43861</c:v>
                </c:pt>
                <c:pt idx="2">
                  <c:v>43890</c:v>
                </c:pt>
                <c:pt idx="3">
                  <c:v>43921</c:v>
                </c:pt>
                <c:pt idx="4">
                  <c:v>43951</c:v>
                </c:pt>
                <c:pt idx="5">
                  <c:v>43982</c:v>
                </c:pt>
              </c:numCache>
            </c:numRef>
          </c:cat>
          <c:val>
            <c:numRef>
              <c:f>MT_ALL!$B$13:$G$13</c:f>
              <c:numCache>
                <c:formatCode>#,##0.00</c:formatCode>
                <c:ptCount val="6"/>
                <c:pt idx="0">
                  <c:v>35.415048399980002</c:v>
                </c:pt>
                <c:pt idx="1">
                  <c:v>33.295146469789998</c:v>
                </c:pt>
                <c:pt idx="2">
                  <c:v>33.558496623769997</c:v>
                </c:pt>
                <c:pt idx="3">
                  <c:v>30.923070714880001</c:v>
                </c:pt>
                <c:pt idx="4">
                  <c:v>32.164532120860002</c:v>
                </c:pt>
                <c:pt idx="5">
                  <c:v>33.66416298427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BA-4EAF-BA9A-87C07A45D2F8}"/>
            </c:ext>
          </c:extLst>
        </c:ser>
        <c:ser>
          <c:idx val="2"/>
          <c:order val="1"/>
          <c:tx>
            <c:strRef>
              <c:f>MT_ALL!$A$14</c:f>
              <c:strCache>
                <c:ptCount val="1"/>
                <c:pt idx="0">
                  <c:v>Зовнішній борг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MT_ALL!$B$11:$G$11</c:f>
              <c:numCache>
                <c:formatCode>dd\.mm\.yyyy;@</c:formatCode>
                <c:ptCount val="6"/>
                <c:pt idx="0">
                  <c:v>43830</c:v>
                </c:pt>
                <c:pt idx="1">
                  <c:v>43861</c:v>
                </c:pt>
                <c:pt idx="2">
                  <c:v>43890</c:v>
                </c:pt>
                <c:pt idx="3">
                  <c:v>43921</c:v>
                </c:pt>
                <c:pt idx="4">
                  <c:v>43951</c:v>
                </c:pt>
                <c:pt idx="5">
                  <c:v>43982</c:v>
                </c:pt>
              </c:numCache>
            </c:numRef>
          </c:cat>
          <c:val>
            <c:numRef>
              <c:f>MT_ALL!$B$14:$G$14</c:f>
              <c:numCache>
                <c:formatCode>#,##0.00</c:formatCode>
                <c:ptCount val="6"/>
                <c:pt idx="0">
                  <c:v>48.950358459530001</c:v>
                </c:pt>
                <c:pt idx="1">
                  <c:v>50.099375908719999</c:v>
                </c:pt>
                <c:pt idx="2">
                  <c:v>49.818826221750001</c:v>
                </c:pt>
                <c:pt idx="3">
                  <c:v>49.455838538910001</c:v>
                </c:pt>
                <c:pt idx="4">
                  <c:v>49.270522960420003</c:v>
                </c:pt>
                <c:pt idx="5">
                  <c:v>48.454020064200002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9BA-4EAF-BA9A-87C07A45D2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00554015"/>
        <c:axId val="1"/>
        <c:axId val="0"/>
      </c:bar3DChart>
      <c:catAx>
        <c:axId val="300554015"/>
        <c:scaling>
          <c:orientation val="minMax"/>
        </c:scaling>
        <c:delete val="0"/>
        <c:axPos val="b"/>
        <c:numFmt formatCode="dd\.mm\.yyyy;@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-2700000" vert="horz"/>
          <a:lstStyle/>
          <a:p>
            <a:pPr>
              <a:defRPr sz="1025"/>
            </a:pPr>
            <a:endParaRPr lang="uk-UA"/>
          </a:p>
        </c:txPr>
        <c:crossAx val="1"/>
        <c:crosses val="autoZero"/>
        <c:auto val="0"/>
        <c:lblAlgn val="ctr"/>
        <c:lblOffset val="100"/>
        <c:tickLblSkip val="1"/>
        <c:noMultiLvlLbl val="1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1025"/>
            </a:pPr>
            <a:endParaRPr lang="uk-UA"/>
          </a:p>
        </c:txPr>
        <c:crossAx val="300554015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80785123832421202"/>
          <c:y val="2.707277364977265E-2"/>
          <c:w val="0.11983478159149896"/>
          <c:h val="7.275803482311191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c:style val="2"/>
  <c:chart>
    <c:title>
      <c:tx>
        <c:strRef>
          <c:f>SRATE_M!$A$2</c:f>
          <c:strCache>
            <c:ptCount val="1"/>
            <c:pt idx="0">
              <c:v>Державний та гарантований державою борг України
за станом на 31.05.2020 
(за видами відсоткових ставок)</c:v>
            </c:pt>
          </c:strCache>
        </c:strRef>
      </c:tx>
      <c:layout>
        <c:manualLayout>
          <c:xMode val="edge"/>
          <c:yMode val="edge"/>
          <c:x val="0.2117769117430989"/>
          <c:y val="2.030458023732948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uk-UA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5723140495867769"/>
          <c:y val="0.38747884940778343"/>
          <c:w val="0.47933884297520662"/>
          <c:h val="0.31302876480541453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2ADE-48A5-BBEE-9DD17CCCD80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3-2ADE-48A5-BBEE-9DD17CCCD801}"/>
              </c:ext>
            </c:extLst>
          </c:dPt>
          <c:dLbls>
            <c:numFmt formatCode="0.0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SRATE!$A$8:$A$9</c:f>
              <c:strCache>
                <c:ptCount val="2"/>
                <c:pt idx="0">
                  <c:v>Борг, по якому сплата відсотків здійснюється за плаваючими процентними ставками</c:v>
                </c:pt>
                <c:pt idx="1">
                  <c:v>Борг, по якому сплата відсотків здійснюється за фіксованими процентними ставками</c:v>
                </c:pt>
              </c:strCache>
            </c:strRef>
          </c:cat>
          <c:val>
            <c:numRef>
              <c:f>SRATE!$B$8:$B$9</c:f>
              <c:numCache>
                <c:formatCode>#,##0.00</c:formatCode>
                <c:ptCount val="2"/>
                <c:pt idx="0">
                  <c:v>24.5857790536</c:v>
                </c:pt>
                <c:pt idx="1">
                  <c:v>57.532403994870002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ADE-48A5-BBEE-9DD17CCCD8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c:style val="2"/>
  <c:chart>
    <c:title>
      <c:tx>
        <c:strRef>
          <c:f>RATE!$A$2</c:f>
          <c:strCache>
            <c:ptCount val="1"/>
            <c:pt idx="0">
              <c:v>Державний та гарантований державою борг України за станом на 31.05.2020</c:v>
            </c:pt>
          </c:strCache>
        </c:strRef>
      </c:tx>
      <c:layout>
        <c:manualLayout>
          <c:xMode val="edge"/>
          <c:yMode val="edge"/>
          <c:x val="0.14049587225262652"/>
          <c:y val="2.030458023732948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uk-UA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5826446280991733"/>
          <c:y val="0.41624365482233505"/>
          <c:w val="0.48347107438016529"/>
          <c:h val="0.31472081218274112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0486-4EAB-860D-D49610074FA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3-0486-4EAB-860D-D49610074FA2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5-0486-4EAB-860D-D49610074FA2}"/>
              </c:ext>
            </c:extLst>
          </c:dPt>
          <c:dLbls>
            <c:numFmt formatCode="0.0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RATE!$A$8:$A$11</c:f>
              <c:strCache>
                <c:ptCount val="4"/>
                <c:pt idx="0">
                  <c:v>LIBOR</c:v>
                </c:pt>
                <c:pt idx="1">
                  <c:v>Індекс споживчих цін (СРІ)</c:v>
                </c:pt>
                <c:pt idx="2">
                  <c:v>Ставка МВФ</c:v>
                </c:pt>
                <c:pt idx="3">
                  <c:v>Фіксована</c:v>
                </c:pt>
              </c:strCache>
            </c:strRef>
          </c:cat>
          <c:val>
            <c:numRef>
              <c:f>RATE!$B$8:$B$11</c:f>
              <c:numCache>
                <c:formatCode>#,##0.00</c:formatCode>
                <c:ptCount val="4"/>
                <c:pt idx="0">
                  <c:v>8.2719902696599998</c:v>
                </c:pt>
                <c:pt idx="1">
                  <c:v>5.3955799658399997</c:v>
                </c:pt>
                <c:pt idx="2">
                  <c:v>10.9182088181</c:v>
                </c:pt>
                <c:pt idx="3">
                  <c:v>57.532403994870002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486-4EAB-860D-D49610074F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c:style val="2"/>
  <c:chart>
    <c:title>
      <c:tx>
        <c:strRef>
          <c:f>RATE!$B$20</c:f>
          <c:strCache>
            <c:ptCount val="1"/>
            <c:pt idx="0">
              <c:v>Державний борг України за станом на 31.05.2020</c:v>
            </c:pt>
          </c:strCache>
        </c:strRef>
      </c:tx>
      <c:layout>
        <c:manualLayout>
          <c:xMode val="edge"/>
          <c:yMode val="edge"/>
          <c:x val="0.29752064859524407"/>
          <c:y val="2.03045685279187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uk-UA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5826446280991733"/>
          <c:y val="0.38747884940778343"/>
          <c:w val="0.48347107438016529"/>
          <c:h val="0.31472081218274112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B4EE-4847-B966-1CB01EE906DF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RATE!$A$24:$A$27</c:f>
              <c:strCache>
                <c:ptCount val="4"/>
                <c:pt idx="0">
                  <c:v>LIBOR</c:v>
                </c:pt>
                <c:pt idx="1">
                  <c:v>Індекс споживчих цін (СРІ)</c:v>
                </c:pt>
                <c:pt idx="2">
                  <c:v>Ставка МВФ</c:v>
                </c:pt>
                <c:pt idx="3">
                  <c:v>Фіксована</c:v>
                </c:pt>
              </c:strCache>
            </c:strRef>
          </c:cat>
          <c:val>
            <c:numRef>
              <c:f>RATE!$B$24:$B$27</c:f>
              <c:numCache>
                <c:formatCode>#\ ##0.00;\-#\ ##0.00;</c:formatCode>
                <c:ptCount val="4"/>
                <c:pt idx="0" formatCode="#,##0.00">
                  <c:v>6.25282500462</c:v>
                </c:pt>
                <c:pt idx="1">
                  <c:v>5.3955799658399997</c:v>
                </c:pt>
                <c:pt idx="2" formatCode="#,##0.00">
                  <c:v>4.0931653392499996</c:v>
                </c:pt>
                <c:pt idx="3" formatCode="#,##0.00">
                  <c:v>56.654827947759998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4EE-4847-B966-1CB01EE906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chart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chart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chart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chart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chart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chart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chart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chart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chart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chart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chart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chart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chart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chart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chart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chart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chart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 zoomToFit="1"/>
  </sheetViews>
  <pageMargins left="0.75" right="0.75" top="1" bottom="1" header="0.5" footer="0.5"/>
  <drawing r:id="rId1"/>
</chartsheet>
</file>

<file path=xl/chartsheets/sheet10.xml><?xml version="1.0" encoding="utf-8"?>
<chartsheet xmlns="http://schemas.openxmlformats.org/spreadsheetml/2006/main" xmlns:r="http://schemas.openxmlformats.org/officeDocument/2006/relationships">
  <sheetPr>
    <tabColor indexed="47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11.xml><?xml version="1.0" encoding="utf-8"?>
<chartsheet xmlns="http://schemas.openxmlformats.org/spreadsheetml/2006/main" xmlns:r="http://schemas.openxmlformats.org/officeDocument/2006/relationships">
  <sheetPr>
    <tabColor indexed="47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12.xml><?xml version="1.0" encoding="utf-8"?>
<chartsheet xmlns="http://schemas.openxmlformats.org/spreadsheetml/2006/main" xmlns:r="http://schemas.openxmlformats.org/officeDocument/2006/relationships">
  <sheetPr>
    <tabColor indexed="46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13.xml><?xml version="1.0" encoding="utf-8"?>
<chartsheet xmlns="http://schemas.openxmlformats.org/spreadsheetml/2006/main" xmlns:r="http://schemas.openxmlformats.org/officeDocument/2006/relationships">
  <sheetPr>
    <tabColor indexed="46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14.xml><?xml version="1.0" encoding="utf-8"?>
<chartsheet xmlns="http://schemas.openxmlformats.org/spreadsheetml/2006/main" xmlns:r="http://schemas.openxmlformats.org/officeDocument/2006/relationships">
  <sheetPr>
    <tabColor indexed="46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15.xml><?xml version="1.0" encoding="utf-8"?>
<chartsheet xmlns="http://schemas.openxmlformats.org/spreadsheetml/2006/main" xmlns:r="http://schemas.openxmlformats.org/officeDocument/2006/relationships">
  <sheetPr>
    <tabColor indexed="22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16.xml><?xml version="1.0" encoding="utf-8"?>
<chartsheet xmlns="http://schemas.openxmlformats.org/spreadsheetml/2006/main" xmlns:r="http://schemas.openxmlformats.org/officeDocument/2006/relationships">
  <sheetPr>
    <tabColor indexed="22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17.xml><?xml version="1.0" encoding="utf-8"?>
<chartsheet xmlns="http://schemas.openxmlformats.org/spreadsheetml/2006/main" xmlns:r="http://schemas.openxmlformats.org/officeDocument/2006/relationships">
  <sheetPr>
    <tabColor indexed="22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18.xml><?xml version="1.0" encoding="utf-8"?>
<chartsheet xmlns="http://schemas.openxmlformats.org/spreadsheetml/2006/main" xmlns:r="http://schemas.openxmlformats.org/officeDocument/2006/relationships">
  <sheetPr>
    <tabColor indexed="13"/>
  </sheetPr>
  <sheetViews>
    <sheetView workbookViewId="0" zoomToFit="1"/>
  </sheetViews>
  <pageMargins left="0.38" right="0.32" top="0.61" bottom="0.56000000000000005" header="0.5" footer="0.38"/>
  <pageSetup paperSize="9" orientation="landscape"/>
  <drawing r:id="rId1"/>
</chartsheet>
</file>

<file path=xl/chartsheets/sheet19.xml><?xml version="1.0" encoding="utf-8"?>
<chartsheet xmlns="http://schemas.openxmlformats.org/spreadsheetml/2006/main" xmlns:r="http://schemas.openxmlformats.org/officeDocument/2006/relationships">
  <sheetPr>
    <tabColor indexed="13"/>
  </sheetPr>
  <sheetViews>
    <sheetView workbookViewId="0" zoomToFit="1"/>
  </sheetViews>
  <pageMargins left="0.31" right="0.3" top="0.56999999999999995" bottom="0.56000000000000005" header="0.44" footer="0.37"/>
  <pageSetup paperSize="9" orientation="landscape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workbookViewId="0" zoomToFit="1"/>
  </sheetViews>
  <pageMargins left="0.75" right="0.75" top="1" bottom="1" header="0.5" footer="0.5"/>
  <drawing r:id="rId1"/>
</chartsheet>
</file>

<file path=xl/chartsheets/sheet20.xml><?xml version="1.0" encoding="utf-8"?>
<chartsheet xmlns="http://schemas.openxmlformats.org/spreadsheetml/2006/main" xmlns:r="http://schemas.openxmlformats.org/officeDocument/2006/relationships">
  <sheetPr>
    <tabColor indexed="13"/>
  </sheetPr>
  <sheetViews>
    <sheetView workbookViewId="0" zoomToFit="1"/>
  </sheetViews>
  <pageMargins left="0.38" right="0.32" top="0.61" bottom="0.56000000000000005" header="0.5" footer="0.38"/>
  <pageSetup paperSize="9" orientation="landscape"/>
  <drawing r:id="rId1"/>
</chartsheet>
</file>

<file path=xl/chartsheets/sheet21.xml><?xml version="1.0" encoding="utf-8"?>
<chartsheet xmlns="http://schemas.openxmlformats.org/spreadsheetml/2006/main" xmlns:r="http://schemas.openxmlformats.org/officeDocument/2006/relationships">
  <sheetPr>
    <tabColor indexed="13"/>
  </sheetPr>
  <sheetViews>
    <sheetView workbookViewId="0" zoomToFit="1"/>
  </sheetViews>
  <pageMargins left="0.31" right="0.3" top="0.56999999999999995" bottom="0.56000000000000005" header="0.44" footer="0.37"/>
  <pageSetup paperSize="9" orientation="landscape"/>
  <drawing r:id="rId1"/>
</chartsheet>
</file>

<file path=xl/chartsheets/sheet22.xml><?xml version="1.0" encoding="utf-8"?>
<chartsheet xmlns="http://schemas.openxmlformats.org/spreadsheetml/2006/main" xmlns:r="http://schemas.openxmlformats.org/officeDocument/2006/relationships">
  <sheetPr>
    <tabColor indexed="53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23.xml><?xml version="1.0" encoding="utf-8"?>
<chartsheet xmlns="http://schemas.openxmlformats.org/spreadsheetml/2006/main" xmlns:r="http://schemas.openxmlformats.org/officeDocument/2006/relationships">
  <sheetPr/>
  <sheetViews>
    <sheetView zoomScale="120" workbookViewId="0" zoomToFit="1"/>
  </sheetViews>
  <pageMargins left="0.75" right="0.75" top="1" bottom="1" header="0.5" footer="0.5"/>
  <pageSetup paperSize="9" orientation="landscape"/>
  <drawing r:id="rId1"/>
</chartsheet>
</file>

<file path=xl/chartsheets/sheet24.xml><?xml version="1.0" encoding="utf-8"?>
<chartsheet xmlns="http://schemas.openxmlformats.org/spreadsheetml/2006/main" xmlns:r="http://schemas.openxmlformats.org/officeDocument/2006/relationships">
  <sheetPr>
    <tabColor indexed="48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25.xml><?xml version="1.0" encoding="utf-8"?>
<chartsheet xmlns="http://schemas.openxmlformats.org/spreadsheetml/2006/main" xmlns:r="http://schemas.openxmlformats.org/officeDocument/2006/relationships">
  <sheetPr>
    <tabColor indexed="48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workbookViewId="0" zoomToFit="1"/>
  </sheetViews>
  <pageMargins left="0.75" right="0.75" top="1" bottom="1" header="0.5" footer="0.5"/>
  <pageSetup paperSize="9" orientation="landscape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workbookViewId="0" zoomToFit="1"/>
  </sheetViews>
  <pageMargins left="0.75" right="0.75" top="1" bottom="1" header="0.5" footer="0.5"/>
  <drawing r:id="rId1"/>
</chartsheet>
</file>

<file path=xl/chartsheets/sheet5.xml><?xml version="1.0" encoding="utf-8"?>
<chartsheet xmlns="http://schemas.openxmlformats.org/spreadsheetml/2006/main" xmlns:r="http://schemas.openxmlformats.org/officeDocument/2006/relationships">
  <sheetPr>
    <tabColor indexed="11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6.xml><?xml version="1.0" encoding="utf-8"?>
<chartsheet xmlns="http://schemas.openxmlformats.org/spreadsheetml/2006/main" xmlns:r="http://schemas.openxmlformats.org/officeDocument/2006/relationships">
  <sheetPr>
    <tabColor indexed="11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7.xml><?xml version="1.0" encoding="utf-8"?>
<chartsheet xmlns="http://schemas.openxmlformats.org/spreadsheetml/2006/main" xmlns:r="http://schemas.openxmlformats.org/officeDocument/2006/relationships">
  <sheetPr>
    <tabColor indexed="40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8.xml><?xml version="1.0" encoding="utf-8"?>
<chartsheet xmlns="http://schemas.openxmlformats.org/spreadsheetml/2006/main" xmlns:r="http://schemas.openxmlformats.org/officeDocument/2006/relationships">
  <sheetPr>
    <tabColor indexed="40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9.xml><?xml version="1.0" encoding="utf-8"?>
<chartsheet xmlns="http://schemas.openxmlformats.org/spreadsheetml/2006/main" xmlns:r="http://schemas.openxmlformats.org/officeDocument/2006/relationships">
  <sheetPr>
    <tabColor indexed="40"/>
  </sheetPr>
  <sheetViews>
    <sheetView workbookViewId="0" zoomToFit="1"/>
  </sheetViews>
  <pageMargins left="0.75" right="0.75" top="1" bottom="1" header="0.5" footer="0.5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4438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4438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4438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4438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4438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4438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4438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7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4438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8.xml><?xml version="1.0" encoding="utf-8"?>
<xdr:wsDr xmlns:xdr="http://schemas.openxmlformats.org/drawingml/2006/spreadsheetDrawing" xmlns:a="http://schemas.openxmlformats.org/drawingml/2006/main">
  <xdr:absoluteAnchor>
    <xdr:pos x="0" y="0"/>
    <xdr:ext cx="9953625" cy="6381750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9.xml><?xml version="1.0" encoding="utf-8"?>
<xdr:wsDr xmlns:xdr="http://schemas.openxmlformats.org/drawingml/2006/spreadsheetDrawing" xmlns:a="http://schemas.openxmlformats.org/drawingml/2006/main">
  <xdr:absoluteAnchor>
    <xdr:pos x="0" y="0"/>
    <xdr:ext cx="10029825" cy="6419850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0.xml><?xml version="1.0" encoding="utf-8"?>
<xdr:wsDr xmlns:xdr="http://schemas.openxmlformats.org/drawingml/2006/spreadsheetDrawing" xmlns:a="http://schemas.openxmlformats.org/drawingml/2006/main">
  <xdr:absoluteAnchor>
    <xdr:pos x="0" y="0"/>
    <xdr:ext cx="9953625" cy="6381750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1.xml><?xml version="1.0" encoding="utf-8"?>
<xdr:wsDr xmlns:xdr="http://schemas.openxmlformats.org/drawingml/2006/spreadsheetDrawing" xmlns:a="http://schemas.openxmlformats.org/drawingml/2006/main">
  <xdr:absoluteAnchor>
    <xdr:pos x="0" y="0"/>
    <xdr:ext cx="10029825" cy="6419850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2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4438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3.xml><?xml version="1.0" encoding="utf-8"?>
<xdr:wsDr xmlns:xdr="http://schemas.openxmlformats.org/drawingml/2006/spreadsheetDrawing" xmlns:a="http://schemas.openxmlformats.org/drawingml/2006/main">
  <xdr:absoluteAnchor>
    <xdr:pos x="0" y="0"/>
    <xdr:ext cx="9215438" cy="5619750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4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4438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5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4438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210675" cy="5619750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302750" cy="6080125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4438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4438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4438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tabColor indexed="57"/>
    <outlinePr applyStyles="1" summaryBelow="0"/>
    <pageSetUpPr fitToPage="1"/>
  </sheetPr>
  <dimension ref="A1:L180"/>
  <sheetViews>
    <sheetView workbookViewId="0">
      <selection activeCell="D26" sqref="D26"/>
    </sheetView>
  </sheetViews>
  <sheetFormatPr defaultColWidth="9.109375" defaultRowHeight="10.199999999999999" outlineLevelRow="3" x14ac:dyDescent="0.2"/>
  <cols>
    <col min="1" max="1" width="52" style="34" customWidth="1"/>
    <col min="2" max="7" width="16.33203125" style="252" customWidth="1"/>
    <col min="8" max="16384" width="9.109375" style="34"/>
  </cols>
  <sheetData>
    <row r="1" spans="1:12" s="17" customFormat="1" ht="13.8" x14ac:dyDescent="0.3">
      <c r="B1" s="233"/>
      <c r="C1" s="233"/>
      <c r="D1" s="233"/>
      <c r="E1" s="233"/>
      <c r="F1" s="233"/>
      <c r="G1" s="233"/>
    </row>
    <row r="2" spans="1:12" s="140" customFormat="1" ht="18" x14ac:dyDescent="0.35">
      <c r="A2" s="5" t="s">
        <v>102</v>
      </c>
      <c r="B2" s="5"/>
      <c r="C2" s="5"/>
      <c r="D2" s="5"/>
      <c r="E2" s="5"/>
      <c r="F2" s="5"/>
      <c r="G2" s="5"/>
      <c r="H2" s="186"/>
      <c r="I2" s="186"/>
      <c r="J2" s="186"/>
      <c r="K2" s="186"/>
      <c r="L2" s="186"/>
    </row>
    <row r="3" spans="1:12" s="17" customFormat="1" ht="13.8" x14ac:dyDescent="0.3">
      <c r="B3" s="226"/>
      <c r="C3" s="226"/>
      <c r="D3" s="226"/>
      <c r="E3" s="226"/>
      <c r="F3" s="226"/>
      <c r="G3" s="226"/>
      <c r="H3" s="9"/>
      <c r="I3" s="9"/>
      <c r="J3" s="9"/>
    </row>
    <row r="4" spans="1:12" s="12" customFormat="1" ht="13.8" x14ac:dyDescent="0.3">
      <c r="B4" s="247"/>
      <c r="C4" s="247"/>
      <c r="D4" s="247"/>
      <c r="E4" s="247"/>
      <c r="F4" s="247"/>
      <c r="G4" s="247" t="str">
        <f>VALUAH</f>
        <v>млрд. грн</v>
      </c>
    </row>
    <row r="5" spans="1:12" s="11" customFormat="1" ht="13.8" x14ac:dyDescent="0.25">
      <c r="A5" s="50"/>
      <c r="B5" s="168">
        <v>43830</v>
      </c>
      <c r="C5" s="168">
        <v>43861</v>
      </c>
      <c r="D5" s="168">
        <v>43890</v>
      </c>
      <c r="E5" s="168">
        <v>43921</v>
      </c>
      <c r="F5" s="168">
        <v>43951</v>
      </c>
      <c r="G5" s="168">
        <v>43982</v>
      </c>
    </row>
    <row r="6" spans="1:12" s="196" customFormat="1" ht="31.2" x14ac:dyDescent="0.25">
      <c r="A6" s="110" t="s">
        <v>145</v>
      </c>
      <c r="B6" s="141">
        <f t="shared" ref="B6:F6" si="0">B$58+B$7</f>
        <v>1998.2958999565099</v>
      </c>
      <c r="C6" s="141">
        <f t="shared" si="0"/>
        <v>2078.15813987208</v>
      </c>
      <c r="D6" s="141">
        <f t="shared" si="0"/>
        <v>2047.83042640639</v>
      </c>
      <c r="E6" s="141">
        <f t="shared" si="0"/>
        <v>2255.55276201996</v>
      </c>
      <c r="F6" s="141">
        <f t="shared" si="0"/>
        <v>2196.4174446163702</v>
      </c>
      <c r="G6" s="141">
        <v>2209.4636212732298</v>
      </c>
    </row>
    <row r="7" spans="1:12" s="99" customFormat="1" ht="14.4" x14ac:dyDescent="0.25">
      <c r="A7" s="191" t="s">
        <v>47</v>
      </c>
      <c r="B7" s="246">
        <f t="shared" ref="B7:G7" si="1">B$8+B$46</f>
        <v>838.84791941263995</v>
      </c>
      <c r="C7" s="246">
        <f t="shared" si="1"/>
        <v>829.70173197742008</v>
      </c>
      <c r="D7" s="246">
        <f t="shared" si="1"/>
        <v>824.23023557528984</v>
      </c>
      <c r="E7" s="246">
        <f t="shared" si="1"/>
        <v>867.74774885986994</v>
      </c>
      <c r="F7" s="246">
        <f t="shared" si="1"/>
        <v>867.52246164277005</v>
      </c>
      <c r="G7" s="246">
        <f t="shared" si="1"/>
        <v>905.76460282767994</v>
      </c>
    </row>
    <row r="8" spans="1:12" s="157" customFormat="1" ht="14.4" outlineLevel="1" x14ac:dyDescent="0.25">
      <c r="A8" s="162" t="s">
        <v>64</v>
      </c>
      <c r="B8" s="253">
        <f t="shared" ref="B8:G8" si="2">B$9+B$44</f>
        <v>829.49510481237996</v>
      </c>
      <c r="C8" s="253">
        <f t="shared" si="2"/>
        <v>820.33921087448005</v>
      </c>
      <c r="D8" s="253">
        <f t="shared" si="2"/>
        <v>814.64468486667988</v>
      </c>
      <c r="E8" s="253">
        <f t="shared" si="2"/>
        <v>856.83404708855994</v>
      </c>
      <c r="F8" s="253">
        <f t="shared" si="2"/>
        <v>851.58107549596002</v>
      </c>
      <c r="G8" s="253">
        <f t="shared" si="2"/>
        <v>889.84645612665997</v>
      </c>
    </row>
    <row r="9" spans="1:12" s="30" customFormat="1" ht="13.8" outlineLevel="2" x14ac:dyDescent="0.25">
      <c r="A9" s="77" t="s">
        <v>188</v>
      </c>
      <c r="B9" s="210">
        <f t="shared" ref="B9:F9" si="3">SUM(B$10:B$43)</f>
        <v>827.37906445219994</v>
      </c>
      <c r="C9" s="210">
        <f t="shared" si="3"/>
        <v>818.22317051430002</v>
      </c>
      <c r="D9" s="210">
        <f t="shared" si="3"/>
        <v>812.52864450649986</v>
      </c>
      <c r="E9" s="210">
        <f t="shared" si="3"/>
        <v>854.75106985899993</v>
      </c>
      <c r="F9" s="210">
        <f t="shared" si="3"/>
        <v>849.49809826640001</v>
      </c>
      <c r="G9" s="210">
        <v>887.76347889709996</v>
      </c>
    </row>
    <row r="10" spans="1:12" s="28" customFormat="1" ht="13.8" outlineLevel="3" x14ac:dyDescent="0.25">
      <c r="A10" s="56" t="s">
        <v>135</v>
      </c>
      <c r="B10" s="216">
        <v>72.721914999999996</v>
      </c>
      <c r="C10" s="216">
        <v>72.721914999999996</v>
      </c>
      <c r="D10" s="216">
        <v>72.721914999999996</v>
      </c>
      <c r="E10" s="216">
        <v>71.771915000000007</v>
      </c>
      <c r="F10" s="216">
        <v>71.771915000000007</v>
      </c>
      <c r="G10" s="216">
        <v>71.771915000000007</v>
      </c>
    </row>
    <row r="11" spans="1:12" ht="13.8" outlineLevel="3" x14ac:dyDescent="0.3">
      <c r="A11" s="209" t="s">
        <v>197</v>
      </c>
      <c r="B11" s="173">
        <v>19.033000000000001</v>
      </c>
      <c r="C11" s="173">
        <v>19.033000000000001</v>
      </c>
      <c r="D11" s="173">
        <v>19.033000000000001</v>
      </c>
      <c r="E11" s="173">
        <v>19.033000000000001</v>
      </c>
      <c r="F11" s="173">
        <v>19.033000000000001</v>
      </c>
      <c r="G11" s="173">
        <v>19.033000000000001</v>
      </c>
      <c r="H11" s="22"/>
      <c r="I11" s="22"/>
      <c r="J11" s="22"/>
    </row>
    <row r="12" spans="1:12" ht="13.8" outlineLevel="3" x14ac:dyDescent="0.3">
      <c r="A12" s="209" t="s">
        <v>30</v>
      </c>
      <c r="B12" s="173">
        <v>37.771855741800003</v>
      </c>
      <c r="C12" s="173">
        <v>35.655356535899998</v>
      </c>
      <c r="D12" s="173">
        <v>35.965432782500002</v>
      </c>
      <c r="E12" s="173">
        <v>41.937806799000001</v>
      </c>
      <c r="F12" s="173">
        <v>32.484569418200003</v>
      </c>
      <c r="G12" s="173">
        <v>30.908101826700001</v>
      </c>
      <c r="H12" s="22"/>
      <c r="I12" s="22"/>
      <c r="J12" s="22"/>
    </row>
    <row r="13" spans="1:12" ht="13.8" outlineLevel="3" x14ac:dyDescent="0.3">
      <c r="A13" s="209" t="s">
        <v>34</v>
      </c>
      <c r="B13" s="173">
        <v>36.5</v>
      </c>
      <c r="C13" s="173">
        <v>36.5</v>
      </c>
      <c r="D13" s="173">
        <v>36.5</v>
      </c>
      <c r="E13" s="173">
        <v>36.5</v>
      </c>
      <c r="F13" s="173">
        <v>36.5</v>
      </c>
      <c r="G13" s="173">
        <v>36.5</v>
      </c>
      <c r="H13" s="22"/>
      <c r="I13" s="22"/>
      <c r="J13" s="22"/>
    </row>
    <row r="14" spans="1:12" ht="13.8" outlineLevel="3" x14ac:dyDescent="0.3">
      <c r="A14" s="209" t="s">
        <v>79</v>
      </c>
      <c r="B14" s="173">
        <v>28.700001</v>
      </c>
      <c r="C14" s="173">
        <v>28.700001</v>
      </c>
      <c r="D14" s="173">
        <v>28.700001</v>
      </c>
      <c r="E14" s="173">
        <v>28.700001</v>
      </c>
      <c r="F14" s="173">
        <v>28.700001</v>
      </c>
      <c r="G14" s="173">
        <v>28.700001</v>
      </c>
      <c r="H14" s="22"/>
      <c r="I14" s="22"/>
      <c r="J14" s="22"/>
    </row>
    <row r="15" spans="1:12" ht="13.8" outlineLevel="3" x14ac:dyDescent="0.3">
      <c r="A15" s="209" t="s">
        <v>127</v>
      </c>
      <c r="B15" s="173">
        <v>46.9</v>
      </c>
      <c r="C15" s="173">
        <v>46.9</v>
      </c>
      <c r="D15" s="173">
        <v>46.9</v>
      </c>
      <c r="E15" s="173">
        <v>46.9</v>
      </c>
      <c r="F15" s="173">
        <v>46.9</v>
      </c>
      <c r="G15" s="173">
        <v>46.9</v>
      </c>
      <c r="H15" s="22"/>
      <c r="I15" s="22"/>
      <c r="J15" s="22"/>
    </row>
    <row r="16" spans="1:12" ht="13.8" outlineLevel="3" x14ac:dyDescent="0.3">
      <c r="A16" s="209" t="s">
        <v>189</v>
      </c>
      <c r="B16" s="173">
        <v>93.438657000000006</v>
      </c>
      <c r="C16" s="173">
        <v>93.438657000000006</v>
      </c>
      <c r="D16" s="173">
        <v>93.438657000000006</v>
      </c>
      <c r="E16" s="173">
        <v>93.438657000000006</v>
      </c>
      <c r="F16" s="173">
        <v>93.438657000000006</v>
      </c>
      <c r="G16" s="173">
        <v>93.438657000000006</v>
      </c>
      <c r="H16" s="22"/>
      <c r="I16" s="22"/>
      <c r="J16" s="22"/>
    </row>
    <row r="17" spans="1:10" ht="13.8" outlineLevel="3" x14ac:dyDescent="0.3">
      <c r="A17" s="209" t="s">
        <v>25</v>
      </c>
      <c r="B17" s="173">
        <v>12.097744</v>
      </c>
      <c r="C17" s="173">
        <v>12.097744</v>
      </c>
      <c r="D17" s="173">
        <v>12.097744</v>
      </c>
      <c r="E17" s="173">
        <v>12.097744</v>
      </c>
      <c r="F17" s="173">
        <v>12.097744</v>
      </c>
      <c r="G17" s="173">
        <v>12.097744</v>
      </c>
      <c r="H17" s="22"/>
      <c r="I17" s="22"/>
      <c r="J17" s="22"/>
    </row>
    <row r="18" spans="1:10" ht="13.8" outlineLevel="3" x14ac:dyDescent="0.3">
      <c r="A18" s="209" t="s">
        <v>74</v>
      </c>
      <c r="B18" s="173">
        <v>12.097744</v>
      </c>
      <c r="C18" s="173">
        <v>12.097744</v>
      </c>
      <c r="D18" s="173">
        <v>12.097744</v>
      </c>
      <c r="E18" s="173">
        <v>12.097744</v>
      </c>
      <c r="F18" s="173">
        <v>12.097744</v>
      </c>
      <c r="G18" s="173">
        <v>12.097744</v>
      </c>
      <c r="H18" s="22"/>
      <c r="I18" s="22"/>
      <c r="J18" s="22"/>
    </row>
    <row r="19" spans="1:10" ht="13.8" outlineLevel="3" x14ac:dyDescent="0.3">
      <c r="A19" s="209" t="s">
        <v>164</v>
      </c>
      <c r="B19" s="173">
        <v>31.401890643400002</v>
      </c>
      <c r="C19" s="173">
        <v>18.706280892399999</v>
      </c>
      <c r="D19" s="173">
        <v>21.772565108999999</v>
      </c>
      <c r="E19" s="173">
        <v>24.8756498435</v>
      </c>
      <c r="F19" s="173">
        <v>23.9093099866</v>
      </c>
      <c r="G19" s="173">
        <v>23.851246267099999</v>
      </c>
      <c r="H19" s="22"/>
      <c r="I19" s="22"/>
      <c r="J19" s="22"/>
    </row>
    <row r="20" spans="1:10" ht="13.8" outlineLevel="3" x14ac:dyDescent="0.3">
      <c r="A20" s="209" t="s">
        <v>122</v>
      </c>
      <c r="B20" s="173">
        <v>12.097744</v>
      </c>
      <c r="C20" s="173">
        <v>12.097744</v>
      </c>
      <c r="D20" s="173">
        <v>12.097744</v>
      </c>
      <c r="E20" s="173">
        <v>12.097744</v>
      </c>
      <c r="F20" s="173">
        <v>12.097744</v>
      </c>
      <c r="G20" s="173">
        <v>12.097744</v>
      </c>
      <c r="H20" s="22"/>
      <c r="I20" s="22"/>
      <c r="J20" s="22"/>
    </row>
    <row r="21" spans="1:10" ht="13.8" outlineLevel="3" x14ac:dyDescent="0.3">
      <c r="A21" s="209" t="s">
        <v>186</v>
      </c>
      <c r="B21" s="173">
        <v>12.097744</v>
      </c>
      <c r="C21" s="173">
        <v>12.097744</v>
      </c>
      <c r="D21" s="173">
        <v>12.097744</v>
      </c>
      <c r="E21" s="173">
        <v>12.097744</v>
      </c>
      <c r="F21" s="173">
        <v>12.097744</v>
      </c>
      <c r="G21" s="173">
        <v>12.097744</v>
      </c>
      <c r="H21" s="22"/>
      <c r="I21" s="22"/>
      <c r="J21" s="22"/>
    </row>
    <row r="22" spans="1:10" ht="13.8" outlineLevel="3" x14ac:dyDescent="0.3">
      <c r="A22" s="209" t="s">
        <v>209</v>
      </c>
      <c r="B22" s="173">
        <v>47.236592873600003</v>
      </c>
      <c r="C22" s="173">
        <v>45.777638028799998</v>
      </c>
      <c r="D22" s="173">
        <v>47.015213008000003</v>
      </c>
      <c r="E22" s="173">
        <v>50.723390672000001</v>
      </c>
      <c r="F22" s="173">
        <v>50.9751487578</v>
      </c>
      <c r="G22" s="173">
        <v>50.902347014299998</v>
      </c>
      <c r="H22" s="22"/>
      <c r="I22" s="22"/>
      <c r="J22" s="22"/>
    </row>
    <row r="23" spans="1:10" ht="13.8" outlineLevel="3" x14ac:dyDescent="0.3">
      <c r="A23" s="209" t="s">
        <v>144</v>
      </c>
      <c r="B23" s="173">
        <v>12.097744</v>
      </c>
      <c r="C23" s="173">
        <v>12.097744</v>
      </c>
      <c r="D23" s="173">
        <v>12.097744</v>
      </c>
      <c r="E23" s="173">
        <v>12.097744</v>
      </c>
      <c r="F23" s="173">
        <v>12.097744</v>
      </c>
      <c r="G23" s="173">
        <v>12.097744</v>
      </c>
      <c r="H23" s="22"/>
      <c r="I23" s="22"/>
      <c r="J23" s="22"/>
    </row>
    <row r="24" spans="1:10" ht="13.8" outlineLevel="3" x14ac:dyDescent="0.3">
      <c r="A24" s="209" t="s">
        <v>107</v>
      </c>
      <c r="B24" s="173">
        <v>12.097744</v>
      </c>
      <c r="C24" s="173">
        <v>12.097744</v>
      </c>
      <c r="D24" s="173">
        <v>12.097744</v>
      </c>
      <c r="E24" s="173">
        <v>12.097744</v>
      </c>
      <c r="F24" s="173">
        <v>12.097744</v>
      </c>
      <c r="G24" s="173">
        <v>12.097744</v>
      </c>
      <c r="H24" s="22"/>
      <c r="I24" s="22"/>
      <c r="J24" s="22"/>
    </row>
    <row r="25" spans="1:10" ht="13.8" outlineLevel="3" x14ac:dyDescent="0.3">
      <c r="A25" s="209" t="s">
        <v>168</v>
      </c>
      <c r="B25" s="173">
        <v>12.097744</v>
      </c>
      <c r="C25" s="173">
        <v>12.097744</v>
      </c>
      <c r="D25" s="173">
        <v>12.097744</v>
      </c>
      <c r="E25" s="173">
        <v>12.097744</v>
      </c>
      <c r="F25" s="173">
        <v>12.097744</v>
      </c>
      <c r="G25" s="173">
        <v>12.097744</v>
      </c>
      <c r="H25" s="22"/>
      <c r="I25" s="22"/>
      <c r="J25" s="22"/>
    </row>
    <row r="26" spans="1:10" ht="13.8" outlineLevel="3" x14ac:dyDescent="0.3">
      <c r="A26" s="209" t="s">
        <v>6</v>
      </c>
      <c r="B26" s="173">
        <v>12.097744</v>
      </c>
      <c r="C26" s="173">
        <v>12.097744</v>
      </c>
      <c r="D26" s="173">
        <v>12.097744</v>
      </c>
      <c r="E26" s="173">
        <v>12.097744</v>
      </c>
      <c r="F26" s="173">
        <v>12.097744</v>
      </c>
      <c r="G26" s="173">
        <v>12.097744</v>
      </c>
      <c r="H26" s="22"/>
      <c r="I26" s="22"/>
      <c r="J26" s="22"/>
    </row>
    <row r="27" spans="1:10" ht="13.8" outlineLevel="3" x14ac:dyDescent="0.3">
      <c r="A27" s="209" t="s">
        <v>50</v>
      </c>
      <c r="B27" s="173">
        <v>12.097744</v>
      </c>
      <c r="C27" s="173">
        <v>12.097744</v>
      </c>
      <c r="D27" s="173">
        <v>12.097744</v>
      </c>
      <c r="E27" s="173">
        <v>12.097744</v>
      </c>
      <c r="F27" s="173">
        <v>12.097744</v>
      </c>
      <c r="G27" s="173">
        <v>12.097744</v>
      </c>
      <c r="H27" s="22"/>
      <c r="I27" s="22"/>
      <c r="J27" s="22"/>
    </row>
    <row r="28" spans="1:10" ht="13.8" outlineLevel="3" x14ac:dyDescent="0.3">
      <c r="A28" s="209" t="s">
        <v>95</v>
      </c>
      <c r="B28" s="173">
        <v>12.097744</v>
      </c>
      <c r="C28" s="173">
        <v>12.097744</v>
      </c>
      <c r="D28" s="173">
        <v>12.097744</v>
      </c>
      <c r="E28" s="173">
        <v>12.097744</v>
      </c>
      <c r="F28" s="173">
        <v>12.097744</v>
      </c>
      <c r="G28" s="173">
        <v>12.097744</v>
      </c>
      <c r="H28" s="22"/>
      <c r="I28" s="22"/>
      <c r="J28" s="22"/>
    </row>
    <row r="29" spans="1:10" ht="13.8" outlineLevel="3" x14ac:dyDescent="0.3">
      <c r="A29" s="209" t="s">
        <v>86</v>
      </c>
      <c r="B29" s="173">
        <v>12.097744</v>
      </c>
      <c r="C29" s="173">
        <v>12.097744</v>
      </c>
      <c r="D29" s="173">
        <v>12.097744</v>
      </c>
      <c r="E29" s="173">
        <v>12.097744</v>
      </c>
      <c r="F29" s="173">
        <v>12.097744</v>
      </c>
      <c r="G29" s="173">
        <v>12.097744</v>
      </c>
      <c r="H29" s="22"/>
      <c r="I29" s="22"/>
      <c r="J29" s="22"/>
    </row>
    <row r="30" spans="1:10" ht="13.8" outlineLevel="3" x14ac:dyDescent="0.3">
      <c r="A30" s="209" t="s">
        <v>141</v>
      </c>
      <c r="B30" s="173">
        <v>12.097744</v>
      </c>
      <c r="C30" s="173">
        <v>12.097744</v>
      </c>
      <c r="D30" s="173">
        <v>12.097744</v>
      </c>
      <c r="E30" s="173">
        <v>12.097744</v>
      </c>
      <c r="F30" s="173">
        <v>12.097744</v>
      </c>
      <c r="G30" s="173">
        <v>12.097744</v>
      </c>
      <c r="H30" s="22"/>
      <c r="I30" s="22"/>
      <c r="J30" s="22"/>
    </row>
    <row r="31" spans="1:10" ht="13.8" outlineLevel="3" x14ac:dyDescent="0.3">
      <c r="A31" s="209" t="s">
        <v>198</v>
      </c>
      <c r="B31" s="173">
        <v>12.097744</v>
      </c>
      <c r="C31" s="173">
        <v>12.097744</v>
      </c>
      <c r="D31" s="173">
        <v>12.097744</v>
      </c>
      <c r="E31" s="173">
        <v>12.097744</v>
      </c>
      <c r="F31" s="173">
        <v>12.097744</v>
      </c>
      <c r="G31" s="173">
        <v>12.097744</v>
      </c>
      <c r="H31" s="22"/>
      <c r="I31" s="22"/>
      <c r="J31" s="22"/>
    </row>
    <row r="32" spans="1:10" ht="13.8" outlineLevel="3" x14ac:dyDescent="0.3">
      <c r="A32" s="209" t="s">
        <v>31</v>
      </c>
      <c r="B32" s="173">
        <v>12.097744</v>
      </c>
      <c r="C32" s="173">
        <v>12.097744</v>
      </c>
      <c r="D32" s="173">
        <v>12.097744</v>
      </c>
      <c r="E32" s="173">
        <v>12.097744</v>
      </c>
      <c r="F32" s="173">
        <v>12.097744</v>
      </c>
      <c r="G32" s="173">
        <v>12.097744</v>
      </c>
      <c r="H32" s="22"/>
      <c r="I32" s="22"/>
      <c r="J32" s="22"/>
    </row>
    <row r="33" spans="1:10" ht="13.8" outlineLevel="3" x14ac:dyDescent="0.3">
      <c r="A33" s="209" t="s">
        <v>55</v>
      </c>
      <c r="B33" s="173">
        <v>0</v>
      </c>
      <c r="C33" s="173">
        <v>0</v>
      </c>
      <c r="D33" s="173">
        <v>0</v>
      </c>
      <c r="E33" s="173">
        <v>22.649559109999998</v>
      </c>
      <c r="F33" s="173">
        <v>27.307638795999999</v>
      </c>
      <c r="G33" s="173">
        <v>50.930641125999998</v>
      </c>
      <c r="H33" s="22"/>
      <c r="I33" s="22"/>
      <c r="J33" s="22"/>
    </row>
    <row r="34" spans="1:10" ht="13.8" outlineLevel="3" x14ac:dyDescent="0.3">
      <c r="A34" s="209" t="s">
        <v>44</v>
      </c>
      <c r="B34" s="173">
        <v>79.853823193400004</v>
      </c>
      <c r="C34" s="173">
        <v>80.0887170572</v>
      </c>
      <c r="D34" s="173">
        <v>71.134087606999998</v>
      </c>
      <c r="E34" s="173">
        <v>70.615202050500002</v>
      </c>
      <c r="F34" s="173">
        <v>69.786849231800005</v>
      </c>
      <c r="G34" s="173">
        <v>62.481251031699998</v>
      </c>
      <c r="H34" s="22"/>
      <c r="I34" s="22"/>
      <c r="J34" s="22"/>
    </row>
    <row r="35" spans="1:10" ht="13.8" outlineLevel="3" x14ac:dyDescent="0.3">
      <c r="A35" s="209" t="s">
        <v>43</v>
      </c>
      <c r="B35" s="173">
        <v>12.097751000000001</v>
      </c>
      <c r="C35" s="173">
        <v>12.097751000000001</v>
      </c>
      <c r="D35" s="173">
        <v>12.097751000000001</v>
      </c>
      <c r="E35" s="173">
        <v>12.097751000000001</v>
      </c>
      <c r="F35" s="173">
        <v>12.097751000000001</v>
      </c>
      <c r="G35" s="173">
        <v>12.097751000000001</v>
      </c>
      <c r="H35" s="22"/>
      <c r="I35" s="22"/>
      <c r="J35" s="22"/>
    </row>
    <row r="36" spans="1:10" ht="13.8" outlineLevel="3" x14ac:dyDescent="0.3">
      <c r="A36" s="209" t="s">
        <v>87</v>
      </c>
      <c r="B36" s="173">
        <v>7.03</v>
      </c>
      <c r="C36" s="173">
        <v>10.029999999999999</v>
      </c>
      <c r="D36" s="173">
        <v>13.095433</v>
      </c>
      <c r="E36" s="173">
        <v>13.095433</v>
      </c>
      <c r="F36" s="173">
        <v>13.095433</v>
      </c>
      <c r="G36" s="173">
        <v>13.095433</v>
      </c>
      <c r="H36" s="22"/>
      <c r="I36" s="22"/>
      <c r="J36" s="22"/>
    </row>
    <row r="37" spans="1:10" ht="13.8" outlineLevel="3" x14ac:dyDescent="0.3">
      <c r="A37" s="209" t="s">
        <v>147</v>
      </c>
      <c r="B37" s="173">
        <v>46.557594000000002</v>
      </c>
      <c r="C37" s="173">
        <v>45.288303999999997</v>
      </c>
      <c r="D37" s="173">
        <v>42.188304000000002</v>
      </c>
      <c r="E37" s="173">
        <v>42.188304000000002</v>
      </c>
      <c r="F37" s="173">
        <v>42.188304000000002</v>
      </c>
      <c r="G37" s="173">
        <v>42.188304000000002</v>
      </c>
      <c r="H37" s="22"/>
      <c r="I37" s="22"/>
      <c r="J37" s="22"/>
    </row>
    <row r="38" spans="1:10" ht="13.8" outlineLevel="3" x14ac:dyDescent="0.3">
      <c r="A38" s="209" t="s">
        <v>152</v>
      </c>
      <c r="B38" s="173">
        <v>0</v>
      </c>
      <c r="C38" s="173">
        <v>0</v>
      </c>
      <c r="D38" s="173">
        <v>0</v>
      </c>
      <c r="E38" s="173">
        <v>6.1923399999999997</v>
      </c>
      <c r="F38" s="173">
        <v>5.8484800000000003</v>
      </c>
      <c r="G38" s="173">
        <v>23.949851325299999</v>
      </c>
      <c r="H38" s="22"/>
      <c r="I38" s="22"/>
      <c r="J38" s="22"/>
    </row>
    <row r="39" spans="1:10" ht="13.8" outlineLevel="3" x14ac:dyDescent="0.3">
      <c r="A39" s="209" t="s">
        <v>202</v>
      </c>
      <c r="B39" s="173">
        <v>39.665255999999999</v>
      </c>
      <c r="C39" s="173">
        <v>39.665255999999999</v>
      </c>
      <c r="D39" s="173">
        <v>39.665255999999999</v>
      </c>
      <c r="E39" s="173">
        <v>39.665255999999999</v>
      </c>
      <c r="F39" s="173">
        <v>39.665255999999999</v>
      </c>
      <c r="G39" s="173">
        <v>39.665255999999999</v>
      </c>
      <c r="H39" s="22"/>
      <c r="I39" s="22"/>
      <c r="J39" s="22"/>
    </row>
    <row r="40" spans="1:10" ht="13.8" outlineLevel="3" x14ac:dyDescent="0.3">
      <c r="A40" s="209" t="s">
        <v>38</v>
      </c>
      <c r="B40" s="173">
        <v>23.602312000000001</v>
      </c>
      <c r="C40" s="173">
        <v>28.751878000000001</v>
      </c>
      <c r="D40" s="173">
        <v>27.432613</v>
      </c>
      <c r="E40" s="173">
        <v>27.432613</v>
      </c>
      <c r="F40" s="173">
        <v>25.874547</v>
      </c>
      <c r="G40" s="173">
        <v>24.960272</v>
      </c>
      <c r="H40" s="22"/>
      <c r="I40" s="22"/>
      <c r="J40" s="22"/>
    </row>
    <row r="41" spans="1:10" ht="13.8" outlineLevel="3" x14ac:dyDescent="0.3">
      <c r="A41" s="209" t="s">
        <v>83</v>
      </c>
      <c r="B41" s="173">
        <v>17.5</v>
      </c>
      <c r="C41" s="173">
        <v>17.5</v>
      </c>
      <c r="D41" s="173">
        <v>17.5</v>
      </c>
      <c r="E41" s="173">
        <v>17.5</v>
      </c>
      <c r="F41" s="173">
        <v>17.5</v>
      </c>
      <c r="G41" s="173">
        <v>17.5</v>
      </c>
      <c r="H41" s="22"/>
      <c r="I41" s="22"/>
      <c r="J41" s="22"/>
    </row>
    <row r="42" spans="1:10" ht="13.8" outlineLevel="3" x14ac:dyDescent="0.3">
      <c r="A42" s="209" t="s">
        <v>187</v>
      </c>
      <c r="B42" s="173">
        <v>0</v>
      </c>
      <c r="C42" s="173">
        <v>0</v>
      </c>
      <c r="D42" s="173">
        <v>0</v>
      </c>
      <c r="E42" s="173">
        <v>2.0657753840000002</v>
      </c>
      <c r="F42" s="173">
        <v>5.052822076</v>
      </c>
      <c r="G42" s="173">
        <v>11.521035306</v>
      </c>
      <c r="H42" s="22"/>
      <c r="I42" s="22"/>
      <c r="J42" s="22"/>
    </row>
    <row r="43" spans="1:10" ht="13.8" outlineLevel="3" x14ac:dyDescent="0.3">
      <c r="A43" s="209" t="s">
        <v>136</v>
      </c>
      <c r="B43" s="173">
        <v>18</v>
      </c>
      <c r="C43" s="173">
        <v>18</v>
      </c>
      <c r="D43" s="173">
        <v>18</v>
      </c>
      <c r="E43" s="173">
        <v>18</v>
      </c>
      <c r="F43" s="173">
        <v>18</v>
      </c>
      <c r="G43" s="173">
        <v>18</v>
      </c>
      <c r="H43" s="22"/>
      <c r="I43" s="22"/>
      <c r="J43" s="22"/>
    </row>
    <row r="44" spans="1:10" ht="13.8" outlineLevel="2" x14ac:dyDescent="0.3">
      <c r="A44" s="228" t="s">
        <v>111</v>
      </c>
      <c r="B44" s="163">
        <f t="shared" ref="B44:F44" si="4">SUM(B$45:B$45)</f>
        <v>2.11604036018</v>
      </c>
      <c r="C44" s="163">
        <f t="shared" si="4"/>
        <v>2.11604036018</v>
      </c>
      <c r="D44" s="163">
        <f t="shared" si="4"/>
        <v>2.11604036018</v>
      </c>
      <c r="E44" s="163">
        <f t="shared" si="4"/>
        <v>2.08297722956</v>
      </c>
      <c r="F44" s="163">
        <f t="shared" si="4"/>
        <v>2.08297722956</v>
      </c>
      <c r="G44" s="163">
        <v>2.08297722956</v>
      </c>
      <c r="H44" s="22"/>
      <c r="I44" s="22"/>
      <c r="J44" s="22"/>
    </row>
    <row r="45" spans="1:10" ht="13.8" outlineLevel="3" x14ac:dyDescent="0.3">
      <c r="A45" s="209" t="s">
        <v>28</v>
      </c>
      <c r="B45" s="173">
        <v>2.11604036018</v>
      </c>
      <c r="C45" s="173">
        <v>2.11604036018</v>
      </c>
      <c r="D45" s="173">
        <v>2.11604036018</v>
      </c>
      <c r="E45" s="173">
        <v>2.08297722956</v>
      </c>
      <c r="F45" s="173">
        <v>2.08297722956</v>
      </c>
      <c r="G45" s="173">
        <v>2.08297722956</v>
      </c>
      <c r="H45" s="22"/>
      <c r="I45" s="22"/>
      <c r="J45" s="22"/>
    </row>
    <row r="46" spans="1:10" ht="14.4" outlineLevel="1" x14ac:dyDescent="0.3">
      <c r="A46" s="218" t="s">
        <v>14</v>
      </c>
      <c r="B46" s="91">
        <f t="shared" ref="B46:G46" si="5">B$47+B$52+B$56</f>
        <v>9.3528146002600003</v>
      </c>
      <c r="C46" s="91">
        <f t="shared" si="5"/>
        <v>9.3625211029400006</v>
      </c>
      <c r="D46" s="91">
        <f t="shared" si="5"/>
        <v>9.5855507086100005</v>
      </c>
      <c r="E46" s="91">
        <f t="shared" si="5"/>
        <v>10.91370177131</v>
      </c>
      <c r="F46" s="91">
        <f t="shared" si="5"/>
        <v>15.94138614681</v>
      </c>
      <c r="G46" s="91">
        <f t="shared" si="5"/>
        <v>15.91814670102</v>
      </c>
      <c r="H46" s="22"/>
      <c r="I46" s="22"/>
      <c r="J46" s="22"/>
    </row>
    <row r="47" spans="1:10" ht="13.8" outlineLevel="2" x14ac:dyDescent="0.3">
      <c r="A47" s="228" t="s">
        <v>188</v>
      </c>
      <c r="B47" s="163">
        <f t="shared" ref="B47:F47" si="6">SUM(B$48:B$51)</f>
        <v>4.1880116000000003</v>
      </c>
      <c r="C47" s="163">
        <f t="shared" si="6"/>
        <v>4.1880116000000003</v>
      </c>
      <c r="D47" s="163">
        <f t="shared" si="6"/>
        <v>4.1880116000000003</v>
      </c>
      <c r="E47" s="163">
        <f t="shared" si="6"/>
        <v>5.4750116000000002</v>
      </c>
      <c r="F47" s="163">
        <f t="shared" si="6"/>
        <v>11.2570116</v>
      </c>
      <c r="G47" s="163">
        <v>11.2570116</v>
      </c>
      <c r="H47" s="22"/>
      <c r="I47" s="22"/>
      <c r="J47" s="22"/>
    </row>
    <row r="48" spans="1:10" ht="13.8" outlineLevel="3" x14ac:dyDescent="0.3">
      <c r="A48" s="209" t="s">
        <v>105</v>
      </c>
      <c r="B48" s="173">
        <v>1.1600000000000001E-5</v>
      </c>
      <c r="C48" s="173">
        <v>1.1600000000000001E-5</v>
      </c>
      <c r="D48" s="173">
        <v>1.1600000000000001E-5</v>
      </c>
      <c r="E48" s="173">
        <v>1.1600000000000001E-5</v>
      </c>
      <c r="F48" s="173">
        <v>1.1600000000000001E-5</v>
      </c>
      <c r="G48" s="173">
        <v>1.1600000000000001E-5</v>
      </c>
      <c r="H48" s="22"/>
      <c r="I48" s="22"/>
      <c r="J48" s="22"/>
    </row>
    <row r="49" spans="1:10" ht="13.8" outlineLevel="3" x14ac:dyDescent="0.3">
      <c r="A49" s="209" t="s">
        <v>71</v>
      </c>
      <c r="B49" s="173">
        <v>2.1880000000000002</v>
      </c>
      <c r="C49" s="173">
        <v>2.1880000000000002</v>
      </c>
      <c r="D49" s="173">
        <v>2.1880000000000002</v>
      </c>
      <c r="E49" s="173">
        <v>3.4750000000000001</v>
      </c>
      <c r="F49" s="173">
        <v>3.4750000000000001</v>
      </c>
      <c r="G49" s="173">
        <v>3.4750000000000001</v>
      </c>
      <c r="H49" s="22"/>
      <c r="I49" s="22"/>
      <c r="J49" s="22"/>
    </row>
    <row r="50" spans="1:10" ht="13.8" outlineLevel="3" x14ac:dyDescent="0.3">
      <c r="A50" s="209" t="s">
        <v>1</v>
      </c>
      <c r="B50" s="173">
        <v>2</v>
      </c>
      <c r="C50" s="173">
        <v>2</v>
      </c>
      <c r="D50" s="173">
        <v>2</v>
      </c>
      <c r="E50" s="173">
        <v>2</v>
      </c>
      <c r="F50" s="173">
        <v>2</v>
      </c>
      <c r="G50" s="173">
        <v>2</v>
      </c>
      <c r="H50" s="22"/>
      <c r="I50" s="22"/>
      <c r="J50" s="22"/>
    </row>
    <row r="51" spans="1:10" ht="13.8" outlineLevel="3" x14ac:dyDescent="0.3">
      <c r="A51" s="209" t="s">
        <v>183</v>
      </c>
      <c r="B51" s="173">
        <v>0</v>
      </c>
      <c r="C51" s="173">
        <v>0</v>
      </c>
      <c r="D51" s="173">
        <v>0</v>
      </c>
      <c r="E51" s="173">
        <v>0</v>
      </c>
      <c r="F51" s="173">
        <v>5.782</v>
      </c>
      <c r="G51" s="173">
        <v>5.782</v>
      </c>
      <c r="H51" s="22"/>
      <c r="I51" s="22"/>
      <c r="J51" s="22"/>
    </row>
    <row r="52" spans="1:10" ht="13.8" outlineLevel="2" x14ac:dyDescent="0.3">
      <c r="A52" s="228" t="s">
        <v>111</v>
      </c>
      <c r="B52" s="163">
        <f t="shared" ref="B52:F52" si="7">SUM(B$53:B$55)</f>
        <v>5.1638483502600003</v>
      </c>
      <c r="C52" s="163">
        <f t="shared" si="7"/>
        <v>5.1735548529399997</v>
      </c>
      <c r="D52" s="163">
        <f t="shared" si="7"/>
        <v>5.3965844586100005</v>
      </c>
      <c r="E52" s="163">
        <f t="shared" si="7"/>
        <v>5.4377355213099996</v>
      </c>
      <c r="F52" s="163">
        <f t="shared" si="7"/>
        <v>4.6834198968100003</v>
      </c>
      <c r="G52" s="163">
        <v>4.6601804510199996</v>
      </c>
      <c r="H52" s="22"/>
      <c r="I52" s="22"/>
      <c r="J52" s="22"/>
    </row>
    <row r="53" spans="1:10" ht="13.8" outlineLevel="3" x14ac:dyDescent="0.3">
      <c r="A53" s="209" t="s">
        <v>46</v>
      </c>
      <c r="B53" s="173">
        <v>1.75162567326</v>
      </c>
      <c r="C53" s="173">
        <v>1.77687823077</v>
      </c>
      <c r="D53" s="173">
        <v>1.9210643619900001</v>
      </c>
      <c r="E53" s="173">
        <v>1.93500584489</v>
      </c>
      <c r="F53" s="173">
        <v>1.18732319674</v>
      </c>
      <c r="G53" s="173">
        <v>1.1277595869199999</v>
      </c>
      <c r="H53" s="22"/>
      <c r="I53" s="22"/>
      <c r="J53" s="22"/>
    </row>
    <row r="54" spans="1:10" ht="13.8" outlineLevel="3" x14ac:dyDescent="0.3">
      <c r="A54" s="209" t="s">
        <v>117</v>
      </c>
      <c r="B54" s="173">
        <v>3.3534463771</v>
      </c>
      <c r="C54" s="173">
        <v>3.3417335875399998</v>
      </c>
      <c r="D54" s="173">
        <v>3.42057706199</v>
      </c>
      <c r="E54" s="173">
        <v>3.4477866417900001</v>
      </c>
      <c r="F54" s="173">
        <v>3.4449869307199998</v>
      </c>
      <c r="G54" s="173">
        <v>3.4813110947500001</v>
      </c>
      <c r="H54" s="22"/>
      <c r="I54" s="22"/>
      <c r="J54" s="22"/>
    </row>
    <row r="55" spans="1:10" ht="13.8" outlineLevel="3" x14ac:dyDescent="0.3">
      <c r="A55" s="209" t="s">
        <v>88</v>
      </c>
      <c r="B55" s="173">
        <v>5.8776299900000002E-2</v>
      </c>
      <c r="C55" s="173">
        <v>5.4943034629999998E-2</v>
      </c>
      <c r="D55" s="173">
        <v>5.4943034629999998E-2</v>
      </c>
      <c r="E55" s="173">
        <v>5.4943034629999998E-2</v>
      </c>
      <c r="F55" s="173">
        <v>5.1109769350000001E-2</v>
      </c>
      <c r="G55" s="173">
        <v>5.1109769350000001E-2</v>
      </c>
      <c r="H55" s="22"/>
      <c r="I55" s="22"/>
      <c r="J55" s="22"/>
    </row>
    <row r="56" spans="1:10" ht="13.8" outlineLevel="2" x14ac:dyDescent="0.3">
      <c r="A56" s="228" t="s">
        <v>130</v>
      </c>
      <c r="B56" s="163">
        <f t="shared" ref="B56:F56" si="8">SUM(B$57:B$57)</f>
        <v>9.5465000000000003E-4</v>
      </c>
      <c r="C56" s="163">
        <f t="shared" si="8"/>
        <v>9.5465000000000003E-4</v>
      </c>
      <c r="D56" s="163">
        <f t="shared" si="8"/>
        <v>9.5465000000000003E-4</v>
      </c>
      <c r="E56" s="163">
        <f t="shared" si="8"/>
        <v>9.5465000000000003E-4</v>
      </c>
      <c r="F56" s="163">
        <f t="shared" si="8"/>
        <v>9.5465000000000003E-4</v>
      </c>
      <c r="G56" s="163">
        <v>9.5465000000000003E-4</v>
      </c>
      <c r="H56" s="22"/>
      <c r="I56" s="22"/>
      <c r="J56" s="22"/>
    </row>
    <row r="57" spans="1:10" ht="13.8" outlineLevel="3" x14ac:dyDescent="0.3">
      <c r="A57" s="209" t="s">
        <v>65</v>
      </c>
      <c r="B57" s="173">
        <v>9.5465000000000003E-4</v>
      </c>
      <c r="C57" s="173">
        <v>9.5465000000000003E-4</v>
      </c>
      <c r="D57" s="173">
        <v>9.5465000000000003E-4</v>
      </c>
      <c r="E57" s="173">
        <v>9.5465000000000003E-4</v>
      </c>
      <c r="F57" s="173">
        <v>9.5465000000000003E-4</v>
      </c>
      <c r="G57" s="173">
        <v>9.5465000000000003E-4</v>
      </c>
      <c r="H57" s="22"/>
      <c r="I57" s="22"/>
      <c r="J57" s="22"/>
    </row>
    <row r="58" spans="1:10" ht="14.4" x14ac:dyDescent="0.3">
      <c r="A58" s="195" t="s">
        <v>59</v>
      </c>
      <c r="B58" s="35">
        <f t="shared" ref="B58:G58" si="9">B$59+B$90</f>
        <v>1159.44798054387</v>
      </c>
      <c r="C58" s="35">
        <f t="shared" si="9"/>
        <v>1248.4564078946601</v>
      </c>
      <c r="D58" s="35">
        <f t="shared" si="9"/>
        <v>1223.6001908311</v>
      </c>
      <c r="E58" s="35">
        <f t="shared" si="9"/>
        <v>1387.8050131600899</v>
      </c>
      <c r="F58" s="35">
        <f t="shared" si="9"/>
        <v>1328.8949829736</v>
      </c>
      <c r="G58" s="35">
        <f t="shared" si="9"/>
        <v>1303.6990184455501</v>
      </c>
      <c r="H58" s="22"/>
      <c r="I58" s="22"/>
      <c r="J58" s="22"/>
    </row>
    <row r="59" spans="1:10" ht="14.4" outlineLevel="1" x14ac:dyDescent="0.3">
      <c r="A59" s="218" t="s">
        <v>64</v>
      </c>
      <c r="B59" s="91">
        <f t="shared" ref="B59:G59" si="10">B$60+B$67+B$75+B$80+B$88</f>
        <v>931.87402666823004</v>
      </c>
      <c r="C59" s="91">
        <f t="shared" si="10"/>
        <v>1011.29094926876</v>
      </c>
      <c r="D59" s="91">
        <f t="shared" si="10"/>
        <v>993.60736098669986</v>
      </c>
      <c r="E59" s="91">
        <f t="shared" si="10"/>
        <v>1131.9745269479999</v>
      </c>
      <c r="F59" s="91">
        <f t="shared" si="10"/>
        <v>1083.3075683618999</v>
      </c>
      <c r="G59" s="91">
        <f t="shared" si="10"/>
        <v>1058.0437957383901</v>
      </c>
      <c r="H59" s="22"/>
      <c r="I59" s="22"/>
      <c r="J59" s="22"/>
    </row>
    <row r="60" spans="1:10" ht="13.8" outlineLevel="2" x14ac:dyDescent="0.3">
      <c r="A60" s="228" t="s">
        <v>170</v>
      </c>
      <c r="B60" s="163">
        <f t="shared" ref="B60:F60" si="11">SUM(B$61:B$66)</f>
        <v>292.19705520369001</v>
      </c>
      <c r="C60" s="163">
        <f t="shared" si="11"/>
        <v>304.90542589189999</v>
      </c>
      <c r="D60" s="163">
        <f t="shared" si="11"/>
        <v>299.04192133538999</v>
      </c>
      <c r="E60" s="163">
        <f t="shared" si="11"/>
        <v>342.22884132926998</v>
      </c>
      <c r="F60" s="163">
        <f t="shared" si="11"/>
        <v>325.90260181383002</v>
      </c>
      <c r="G60" s="163">
        <v>327.74917446013001</v>
      </c>
      <c r="H60" s="22"/>
      <c r="I60" s="22"/>
      <c r="J60" s="22"/>
    </row>
    <row r="61" spans="1:10" ht="13.8" outlineLevel="3" x14ac:dyDescent="0.3">
      <c r="A61" s="209" t="s">
        <v>17</v>
      </c>
      <c r="B61" s="173">
        <v>87.456819999999993</v>
      </c>
      <c r="C61" s="173">
        <v>90.942581000000004</v>
      </c>
      <c r="D61" s="173">
        <v>89.137968999999998</v>
      </c>
      <c r="E61" s="173">
        <v>102.483227</v>
      </c>
      <c r="F61" s="173">
        <v>96.792344</v>
      </c>
      <c r="G61" s="173">
        <v>98.053454000000002</v>
      </c>
      <c r="H61" s="22"/>
      <c r="I61" s="22"/>
      <c r="J61" s="22"/>
    </row>
    <row r="62" spans="1:10" ht="13.8" outlineLevel="3" x14ac:dyDescent="0.3">
      <c r="A62" s="209" t="s">
        <v>51</v>
      </c>
      <c r="B62" s="173">
        <v>11.98128275454</v>
      </c>
      <c r="C62" s="173">
        <v>12.58002115927</v>
      </c>
      <c r="D62" s="173">
        <v>12.119927905040001</v>
      </c>
      <c r="E62" s="173">
        <v>14.080206506550001</v>
      </c>
      <c r="F62" s="173">
        <v>13.116376517659999</v>
      </c>
      <c r="G62" s="173">
        <v>12.57362956733</v>
      </c>
      <c r="H62" s="22"/>
      <c r="I62" s="22"/>
      <c r="J62" s="22"/>
    </row>
    <row r="63" spans="1:10" ht="13.8" outlineLevel="3" x14ac:dyDescent="0.3">
      <c r="A63" s="209" t="s">
        <v>89</v>
      </c>
      <c r="B63" s="173">
        <v>18.590715185450001</v>
      </c>
      <c r="C63" s="173">
        <v>19.331684156840002</v>
      </c>
      <c r="D63" s="173">
        <v>18.69622672393</v>
      </c>
      <c r="E63" s="173">
        <v>21.495325380280001</v>
      </c>
      <c r="F63" s="173">
        <v>20.296818450789999</v>
      </c>
      <c r="G63" s="173">
        <v>20.578140386499999</v>
      </c>
      <c r="H63" s="22"/>
      <c r="I63" s="22"/>
      <c r="J63" s="22"/>
    </row>
    <row r="64" spans="1:10" ht="13.8" outlineLevel="3" x14ac:dyDescent="0.3">
      <c r="A64" s="209" t="s">
        <v>125</v>
      </c>
      <c r="B64" s="173">
        <v>116.13319515038</v>
      </c>
      <c r="C64" s="173">
        <v>121.2510063932</v>
      </c>
      <c r="D64" s="173">
        <v>119.31617634182</v>
      </c>
      <c r="E64" s="173">
        <v>136.29754793658</v>
      </c>
      <c r="F64" s="173">
        <v>130.38521292725</v>
      </c>
      <c r="G64" s="173">
        <v>131.11660748260999</v>
      </c>
      <c r="H64" s="22"/>
      <c r="I64" s="22"/>
      <c r="J64" s="22"/>
    </row>
    <row r="65" spans="1:10" ht="13.8" outlineLevel="3" x14ac:dyDescent="0.3">
      <c r="A65" s="209" t="s">
        <v>139</v>
      </c>
      <c r="B65" s="173">
        <v>57.493439262499997</v>
      </c>
      <c r="C65" s="173">
        <v>60.230327709309996</v>
      </c>
      <c r="D65" s="173">
        <v>59.205398794419999</v>
      </c>
      <c r="E65" s="173">
        <v>67.225612366980002</v>
      </c>
      <c r="F65" s="173">
        <v>64.690058646219995</v>
      </c>
      <c r="G65" s="173">
        <v>64.798186101530007</v>
      </c>
      <c r="H65" s="22"/>
      <c r="I65" s="22"/>
      <c r="J65" s="22"/>
    </row>
    <row r="66" spans="1:10" ht="13.8" outlineLevel="3" x14ac:dyDescent="0.3">
      <c r="A66" s="209" t="s">
        <v>134</v>
      </c>
      <c r="B66" s="173">
        <v>0.54160285082000004</v>
      </c>
      <c r="C66" s="173">
        <v>0.56980547327999997</v>
      </c>
      <c r="D66" s="173">
        <v>0.56622257018</v>
      </c>
      <c r="E66" s="173">
        <v>0.64692213888000005</v>
      </c>
      <c r="F66" s="173">
        <v>0.62179127191000005</v>
      </c>
      <c r="G66" s="173">
        <v>0.62915692215999997</v>
      </c>
      <c r="H66" s="22"/>
      <c r="I66" s="22"/>
      <c r="J66" s="22"/>
    </row>
    <row r="67" spans="1:10" ht="13.8" outlineLevel="2" x14ac:dyDescent="0.3">
      <c r="A67" s="228" t="s">
        <v>42</v>
      </c>
      <c r="B67" s="163">
        <f t="shared" ref="B67:F67" si="12">SUM(B$68:B$74)</f>
        <v>38.587261669610001</v>
      </c>
      <c r="C67" s="163">
        <f t="shared" si="12"/>
        <v>40.561492256679998</v>
      </c>
      <c r="D67" s="163">
        <f t="shared" si="12"/>
        <v>39.76797019552</v>
      </c>
      <c r="E67" s="163">
        <f t="shared" si="12"/>
        <v>41.405400126750003</v>
      </c>
      <c r="F67" s="163">
        <f t="shared" si="12"/>
        <v>39.877999973439998</v>
      </c>
      <c r="G67" s="163">
        <v>39.734527582509998</v>
      </c>
      <c r="H67" s="22"/>
      <c r="I67" s="22"/>
      <c r="J67" s="22"/>
    </row>
    <row r="68" spans="1:10" ht="13.8" outlineLevel="3" x14ac:dyDescent="0.3">
      <c r="A68" s="209" t="s">
        <v>27</v>
      </c>
      <c r="B68" s="173">
        <v>3.6202200000000002</v>
      </c>
      <c r="C68" s="173">
        <v>3.7721200000000001</v>
      </c>
      <c r="D68" s="173">
        <v>3.6776200000000001</v>
      </c>
      <c r="E68" s="173">
        <v>0</v>
      </c>
      <c r="F68" s="173">
        <v>0</v>
      </c>
      <c r="G68" s="173">
        <v>0</v>
      </c>
      <c r="H68" s="22"/>
      <c r="I68" s="22"/>
      <c r="J68" s="22"/>
    </row>
    <row r="69" spans="1:10" ht="13.8" outlineLevel="3" x14ac:dyDescent="0.3">
      <c r="A69" s="209" t="s">
        <v>48</v>
      </c>
      <c r="B69" s="173">
        <v>6.4320433100400001</v>
      </c>
      <c r="C69" s="173">
        <v>6.6884048576000001</v>
      </c>
      <c r="D69" s="173">
        <v>6.55568401842</v>
      </c>
      <c r="E69" s="173">
        <v>7.5371658221200004</v>
      </c>
      <c r="F69" s="173">
        <v>7.11862778326</v>
      </c>
      <c r="G69" s="173">
        <v>7.2113765721999998</v>
      </c>
      <c r="H69" s="22"/>
      <c r="I69" s="22"/>
      <c r="J69" s="22"/>
    </row>
    <row r="70" spans="1:10" ht="13.8" outlineLevel="3" x14ac:dyDescent="0.3">
      <c r="A70" s="209" t="s">
        <v>106</v>
      </c>
      <c r="B70" s="173">
        <v>0.15374539101000001</v>
      </c>
      <c r="C70" s="173">
        <v>0.15987321143</v>
      </c>
      <c r="D70" s="173">
        <v>0.15670077985</v>
      </c>
      <c r="E70" s="173">
        <v>0.18016117905000001</v>
      </c>
      <c r="F70" s="173">
        <v>0.17015684740000001</v>
      </c>
      <c r="G70" s="173">
        <v>0.17237382544999999</v>
      </c>
      <c r="H70" s="22"/>
      <c r="I70" s="22"/>
      <c r="J70" s="22"/>
    </row>
    <row r="71" spans="1:10" ht="13.8" outlineLevel="3" x14ac:dyDescent="0.3">
      <c r="A71" s="209" t="s">
        <v>116</v>
      </c>
      <c r="B71" s="173">
        <v>14.350423071130001</v>
      </c>
      <c r="C71" s="173">
        <v>15.09768568886</v>
      </c>
      <c r="D71" s="173">
        <v>14.880425777459999</v>
      </c>
      <c r="E71" s="173">
        <v>17.00122421539</v>
      </c>
      <c r="F71" s="173">
        <v>16.3407807424</v>
      </c>
      <c r="G71" s="173">
        <v>16.30109718357</v>
      </c>
      <c r="H71" s="22"/>
      <c r="I71" s="22"/>
      <c r="J71" s="22"/>
    </row>
    <row r="72" spans="1:10" ht="13.8" outlineLevel="3" x14ac:dyDescent="0.3">
      <c r="A72" s="209" t="s">
        <v>129</v>
      </c>
      <c r="B72" s="173">
        <v>7.8694291629999996E-2</v>
      </c>
      <c r="C72" s="173">
        <v>8.2792101300000004E-2</v>
      </c>
      <c r="D72" s="173">
        <v>8.160069985E-2</v>
      </c>
      <c r="E72" s="173">
        <v>9.3230651799999995E-2</v>
      </c>
      <c r="F72" s="173">
        <v>8.9608937580000006E-2</v>
      </c>
      <c r="G72" s="173">
        <v>8.9391322430000003E-2</v>
      </c>
      <c r="H72" s="22"/>
      <c r="I72" s="22"/>
      <c r="J72" s="22"/>
    </row>
    <row r="73" spans="1:10" ht="13.8" outlineLevel="3" x14ac:dyDescent="0.3">
      <c r="A73" s="209" t="s">
        <v>207</v>
      </c>
      <c r="B73" s="173">
        <v>0.58780514750000001</v>
      </c>
      <c r="C73" s="173">
        <v>0.61123326047000004</v>
      </c>
      <c r="D73" s="173">
        <v>0.59910430102000001</v>
      </c>
      <c r="E73" s="173">
        <v>0.67062651400999995</v>
      </c>
      <c r="F73" s="173">
        <v>0.63338669301999995</v>
      </c>
      <c r="G73" s="173">
        <v>0.64163910492999998</v>
      </c>
      <c r="H73" s="22"/>
      <c r="I73" s="22"/>
      <c r="J73" s="22"/>
    </row>
    <row r="74" spans="1:10" ht="13.8" outlineLevel="3" x14ac:dyDescent="0.3">
      <c r="A74" s="209" t="s">
        <v>24</v>
      </c>
      <c r="B74" s="173">
        <v>13.3643304583</v>
      </c>
      <c r="C74" s="173">
        <v>14.149383137019999</v>
      </c>
      <c r="D74" s="173">
        <v>13.81683461892</v>
      </c>
      <c r="E74" s="173">
        <v>15.922991744380001</v>
      </c>
      <c r="F74" s="173">
        <v>15.52543896978</v>
      </c>
      <c r="G74" s="173">
        <v>15.318649573929999</v>
      </c>
      <c r="H74" s="22"/>
      <c r="I74" s="22"/>
      <c r="J74" s="22"/>
    </row>
    <row r="75" spans="1:10" ht="13.8" outlineLevel="2" x14ac:dyDescent="0.3">
      <c r="A75" s="228" t="s">
        <v>210</v>
      </c>
      <c r="B75" s="163">
        <f t="shared" ref="B75:F75" si="13">SUM(B$76:B$79)</f>
        <v>33.342212997930005</v>
      </c>
      <c r="C75" s="163">
        <f t="shared" si="13"/>
        <v>34.671131494180003</v>
      </c>
      <c r="D75" s="163">
        <f t="shared" si="13"/>
        <v>33.174817320789998</v>
      </c>
      <c r="E75" s="163">
        <f t="shared" si="13"/>
        <v>37.978878089479998</v>
      </c>
      <c r="F75" s="163">
        <f t="shared" si="13"/>
        <v>35.869914915629998</v>
      </c>
      <c r="G75" s="163">
        <v>36.261760979249999</v>
      </c>
      <c r="H75" s="22"/>
      <c r="I75" s="22"/>
      <c r="J75" s="22"/>
    </row>
    <row r="76" spans="1:10" ht="13.8" outlineLevel="3" x14ac:dyDescent="0.3">
      <c r="A76" s="209" t="s">
        <v>60</v>
      </c>
      <c r="B76" s="173">
        <v>6.6055000000000001</v>
      </c>
      <c r="C76" s="173">
        <v>6.8687750000000003</v>
      </c>
      <c r="D76" s="173">
        <v>6.732475</v>
      </c>
      <c r="E76" s="173">
        <v>7.7404250000000001</v>
      </c>
      <c r="F76" s="173">
        <v>7.3106</v>
      </c>
      <c r="G76" s="173">
        <v>7.40585</v>
      </c>
      <c r="H76" s="22"/>
      <c r="I76" s="22"/>
      <c r="J76" s="22"/>
    </row>
    <row r="77" spans="1:10" ht="13.8" outlineLevel="3" x14ac:dyDescent="0.3">
      <c r="A77" s="209" t="s">
        <v>182</v>
      </c>
      <c r="B77" s="173">
        <v>1.3509357200000001E-3</v>
      </c>
      <c r="C77" s="173">
        <v>1.4047798800000001E-3</v>
      </c>
      <c r="D77" s="173">
        <v>1.3769042400000001E-3</v>
      </c>
      <c r="E77" s="173">
        <v>1.58304695E-3</v>
      </c>
      <c r="F77" s="173">
        <v>1.4951405199999999E-3</v>
      </c>
      <c r="G77" s="173">
        <v>1.51462074E-3</v>
      </c>
      <c r="H77" s="22"/>
      <c r="I77" s="22"/>
      <c r="J77" s="22"/>
    </row>
    <row r="78" spans="1:10" ht="13.8" outlineLevel="3" x14ac:dyDescent="0.3">
      <c r="A78" s="209" t="s">
        <v>169</v>
      </c>
      <c r="B78" s="173">
        <v>4.3171068115700004</v>
      </c>
      <c r="C78" s="173">
        <v>4.4891734675099997</v>
      </c>
      <c r="D78" s="173">
        <v>4.4000929045700001</v>
      </c>
      <c r="E78" s="173">
        <v>4.8961564693500002</v>
      </c>
      <c r="F78" s="173">
        <v>4.6242734067900004</v>
      </c>
      <c r="G78" s="173">
        <v>4.6090191840100001</v>
      </c>
      <c r="H78" s="22"/>
      <c r="I78" s="22"/>
      <c r="J78" s="22"/>
    </row>
    <row r="79" spans="1:10" ht="13.8" outlineLevel="3" x14ac:dyDescent="0.3">
      <c r="A79" s="209" t="s">
        <v>204</v>
      </c>
      <c r="B79" s="173">
        <v>22.418255250640001</v>
      </c>
      <c r="C79" s="173">
        <v>23.311778246789999</v>
      </c>
      <c r="D79" s="173">
        <v>22.040872511980002</v>
      </c>
      <c r="E79" s="173">
        <v>25.34071357318</v>
      </c>
      <c r="F79" s="173">
        <v>23.933546368319998</v>
      </c>
      <c r="G79" s="173">
        <v>24.2453771745</v>
      </c>
      <c r="H79" s="22"/>
      <c r="I79" s="22"/>
      <c r="J79" s="22"/>
    </row>
    <row r="80" spans="1:10" ht="13.8" outlineLevel="2" x14ac:dyDescent="0.3">
      <c r="A80" s="228" t="s">
        <v>52</v>
      </c>
      <c r="B80" s="163">
        <f t="shared" ref="B80:F80" si="14">SUM(B$81:B$87)</f>
        <v>527.52570759700006</v>
      </c>
      <c r="C80" s="163">
        <f t="shared" si="14"/>
        <v>589.01641282599996</v>
      </c>
      <c r="D80" s="163">
        <f t="shared" si="14"/>
        <v>580.20319453499997</v>
      </c>
      <c r="E80" s="163">
        <f t="shared" si="14"/>
        <v>663.33109500249998</v>
      </c>
      <c r="F80" s="163">
        <f t="shared" si="14"/>
        <v>636.40058525899997</v>
      </c>
      <c r="G80" s="163">
        <v>608.96622151650001</v>
      </c>
      <c r="H80" s="22"/>
      <c r="I80" s="22"/>
      <c r="J80" s="22"/>
    </row>
    <row r="81" spans="1:10" ht="13.8" outlineLevel="3" x14ac:dyDescent="0.3">
      <c r="A81" s="209" t="s">
        <v>113</v>
      </c>
      <c r="B81" s="173">
        <v>71.058599999999998</v>
      </c>
      <c r="C81" s="173">
        <v>74.758799999999994</v>
      </c>
      <c r="D81" s="173">
        <v>73.683000000000007</v>
      </c>
      <c r="E81" s="173">
        <v>84.1845</v>
      </c>
      <c r="F81" s="173">
        <v>80.914199999999994</v>
      </c>
      <c r="G81" s="173">
        <v>80.717699999999994</v>
      </c>
      <c r="H81" s="22"/>
      <c r="I81" s="22"/>
      <c r="J81" s="22"/>
    </row>
    <row r="82" spans="1:10" ht="13.8" outlineLevel="3" x14ac:dyDescent="0.3">
      <c r="A82" s="209" t="s">
        <v>196</v>
      </c>
      <c r="B82" s="173">
        <v>279.63773759700001</v>
      </c>
      <c r="C82" s="173">
        <v>294.19917782599998</v>
      </c>
      <c r="D82" s="173">
        <v>289.96556953499999</v>
      </c>
      <c r="E82" s="173">
        <v>331.29224500250001</v>
      </c>
      <c r="F82" s="173">
        <v>318.42259525899999</v>
      </c>
      <c r="G82" s="173">
        <v>290.74340651649999</v>
      </c>
      <c r="H82" s="22"/>
      <c r="I82" s="22"/>
      <c r="J82" s="22"/>
    </row>
    <row r="83" spans="1:10" ht="13.8" outlineLevel="3" x14ac:dyDescent="0.3">
      <c r="A83" s="209" t="s">
        <v>171</v>
      </c>
      <c r="B83" s="173">
        <v>23.686199999999999</v>
      </c>
      <c r="C83" s="173">
        <v>24.919599999999999</v>
      </c>
      <c r="D83" s="173">
        <v>24.561</v>
      </c>
      <c r="E83" s="173">
        <v>28.061499999999999</v>
      </c>
      <c r="F83" s="173">
        <v>26.971399999999999</v>
      </c>
      <c r="G83" s="173">
        <v>26.905899999999999</v>
      </c>
      <c r="H83" s="22"/>
      <c r="I83" s="22"/>
      <c r="J83" s="22"/>
    </row>
    <row r="84" spans="1:10" ht="13.8" outlineLevel="3" x14ac:dyDescent="0.3">
      <c r="A84" s="209" t="s">
        <v>211</v>
      </c>
      <c r="B84" s="173">
        <v>71.058599999999998</v>
      </c>
      <c r="C84" s="173">
        <v>74.758799999999994</v>
      </c>
      <c r="D84" s="173">
        <v>73.683000000000007</v>
      </c>
      <c r="E84" s="173">
        <v>84.1845</v>
      </c>
      <c r="F84" s="173">
        <v>80.914199999999994</v>
      </c>
      <c r="G84" s="173">
        <v>80.717699999999994</v>
      </c>
      <c r="H84" s="22"/>
      <c r="I84" s="22"/>
      <c r="J84" s="22"/>
    </row>
    <row r="85" spans="1:10" ht="13.8" outlineLevel="3" x14ac:dyDescent="0.3">
      <c r="A85" s="209" t="s">
        <v>23</v>
      </c>
      <c r="B85" s="173">
        <v>55.662570000000002</v>
      </c>
      <c r="C85" s="173">
        <v>58.561059999999998</v>
      </c>
      <c r="D85" s="173">
        <v>57.718350000000001</v>
      </c>
      <c r="E85" s="173">
        <v>65.944524999999999</v>
      </c>
      <c r="F85" s="173">
        <v>63.38279</v>
      </c>
      <c r="G85" s="173">
        <v>63.228864999999999</v>
      </c>
      <c r="H85" s="22"/>
      <c r="I85" s="22"/>
      <c r="J85" s="22"/>
    </row>
    <row r="86" spans="1:10" ht="13.8" outlineLevel="3" x14ac:dyDescent="0.3">
      <c r="A86" s="209" t="s">
        <v>58</v>
      </c>
      <c r="B86" s="173">
        <v>26.422000000000001</v>
      </c>
      <c r="C86" s="173">
        <v>27.475100000000001</v>
      </c>
      <c r="D86" s="173">
        <v>26.9299</v>
      </c>
      <c r="E86" s="173">
        <v>30.9617</v>
      </c>
      <c r="F86" s="173">
        <v>29.2424</v>
      </c>
      <c r="G86" s="173">
        <v>29.6234</v>
      </c>
      <c r="H86" s="22"/>
      <c r="I86" s="22"/>
      <c r="J86" s="22"/>
    </row>
    <row r="87" spans="1:10" ht="13.8" outlineLevel="3" x14ac:dyDescent="0.3">
      <c r="A87" s="209" t="s">
        <v>177</v>
      </c>
      <c r="B87" s="173">
        <v>0</v>
      </c>
      <c r="C87" s="173">
        <v>34.343874999999997</v>
      </c>
      <c r="D87" s="173">
        <v>33.662374999999997</v>
      </c>
      <c r="E87" s="173">
        <v>38.702125000000002</v>
      </c>
      <c r="F87" s="173">
        <v>36.552999999999997</v>
      </c>
      <c r="G87" s="173">
        <v>37.029249999999998</v>
      </c>
      <c r="H87" s="22"/>
      <c r="I87" s="22"/>
      <c r="J87" s="22"/>
    </row>
    <row r="88" spans="1:10" ht="13.8" outlineLevel="2" x14ac:dyDescent="0.3">
      <c r="A88" s="228" t="s">
        <v>173</v>
      </c>
      <c r="B88" s="163">
        <f t="shared" ref="B88:F88" si="15">SUM(B$89:B$89)</f>
        <v>40.221789200000003</v>
      </c>
      <c r="C88" s="163">
        <f t="shared" si="15"/>
        <v>42.1364868</v>
      </c>
      <c r="D88" s="163">
        <f t="shared" si="15"/>
        <v>41.419457600000001</v>
      </c>
      <c r="E88" s="163">
        <f t="shared" si="15"/>
        <v>47.0303124</v>
      </c>
      <c r="F88" s="163">
        <f t="shared" si="15"/>
        <v>45.256466400000001</v>
      </c>
      <c r="G88" s="163">
        <v>45.3321112</v>
      </c>
      <c r="H88" s="22"/>
      <c r="I88" s="22"/>
      <c r="J88" s="22"/>
    </row>
    <row r="89" spans="1:10" ht="13.8" outlineLevel="3" x14ac:dyDescent="0.3">
      <c r="A89" s="209" t="s">
        <v>139</v>
      </c>
      <c r="B89" s="173">
        <v>40.221789200000003</v>
      </c>
      <c r="C89" s="173">
        <v>42.1364868</v>
      </c>
      <c r="D89" s="173">
        <v>41.419457600000001</v>
      </c>
      <c r="E89" s="173">
        <v>47.0303124</v>
      </c>
      <c r="F89" s="173">
        <v>45.256466400000001</v>
      </c>
      <c r="G89" s="173">
        <v>45.3321112</v>
      </c>
      <c r="H89" s="22"/>
      <c r="I89" s="22"/>
      <c r="J89" s="22"/>
    </row>
    <row r="90" spans="1:10" ht="14.4" outlineLevel="1" x14ac:dyDescent="0.3">
      <c r="A90" s="218" t="s">
        <v>14</v>
      </c>
      <c r="B90" s="91">
        <f t="shared" ref="B90:G90" si="16">B$91+B$97+B$98+B$105</f>
        <v>227.57395387564003</v>
      </c>
      <c r="C90" s="91">
        <f t="shared" si="16"/>
        <v>237.16545862589999</v>
      </c>
      <c r="D90" s="91">
        <f t="shared" si="16"/>
        <v>229.99282984440003</v>
      </c>
      <c r="E90" s="91">
        <f t="shared" si="16"/>
        <v>255.83048621209002</v>
      </c>
      <c r="F90" s="91">
        <f t="shared" si="16"/>
        <v>245.58741461169998</v>
      </c>
      <c r="G90" s="91">
        <f t="shared" si="16"/>
        <v>245.65522270715999</v>
      </c>
      <c r="H90" s="22"/>
      <c r="I90" s="22"/>
      <c r="J90" s="22"/>
    </row>
    <row r="91" spans="1:10" ht="13.8" outlineLevel="2" x14ac:dyDescent="0.3">
      <c r="A91" s="228" t="s">
        <v>170</v>
      </c>
      <c r="B91" s="163">
        <f t="shared" ref="B91:F91" si="17">SUM(B$92:B$96)</f>
        <v>190.85308737639002</v>
      </c>
      <c r="C91" s="163">
        <f t="shared" si="17"/>
        <v>200.21791213464999</v>
      </c>
      <c r="D91" s="163">
        <f t="shared" si="17"/>
        <v>193.58817312683001</v>
      </c>
      <c r="E91" s="163">
        <f t="shared" si="17"/>
        <v>214.40209405606001</v>
      </c>
      <c r="F91" s="163">
        <f t="shared" si="17"/>
        <v>205.92532101734</v>
      </c>
      <c r="G91" s="163">
        <v>206.47607431291999</v>
      </c>
      <c r="H91" s="22"/>
      <c r="I91" s="22"/>
      <c r="J91" s="22"/>
    </row>
    <row r="92" spans="1:10" ht="13.8" outlineLevel="3" x14ac:dyDescent="0.3">
      <c r="A92" s="209" t="s">
        <v>61</v>
      </c>
      <c r="B92" s="173">
        <v>2.6421999999999999</v>
      </c>
      <c r="C92" s="173">
        <v>2.7475100000000001</v>
      </c>
      <c r="D92" s="173">
        <v>2.69299</v>
      </c>
      <c r="E92" s="173">
        <v>3.0961699999999999</v>
      </c>
      <c r="F92" s="173">
        <v>2.9242400000000002</v>
      </c>
      <c r="G92" s="173">
        <v>2.9623400000000002</v>
      </c>
      <c r="H92" s="22"/>
      <c r="I92" s="22"/>
      <c r="J92" s="22"/>
    </row>
    <row r="93" spans="1:10" ht="13.8" outlineLevel="3" x14ac:dyDescent="0.3">
      <c r="A93" s="209" t="s">
        <v>51</v>
      </c>
      <c r="B93" s="173">
        <v>7.9946693819899997</v>
      </c>
      <c r="C93" s="173">
        <v>8.6380931397000005</v>
      </c>
      <c r="D93" s="173">
        <v>8.5731466942699992</v>
      </c>
      <c r="E93" s="173">
        <v>9.3912525057200007</v>
      </c>
      <c r="F93" s="173">
        <v>9.0024226602499997</v>
      </c>
      <c r="G93" s="173">
        <v>9.1389220559800002</v>
      </c>
      <c r="H93" s="22"/>
      <c r="I93" s="22"/>
      <c r="J93" s="22"/>
    </row>
    <row r="94" spans="1:10" ht="13.8" outlineLevel="3" x14ac:dyDescent="0.3">
      <c r="A94" s="209" t="s">
        <v>89</v>
      </c>
      <c r="B94" s="173">
        <v>1.4470008299999999</v>
      </c>
      <c r="C94" s="173">
        <v>1.5046738515</v>
      </c>
      <c r="D94" s="173">
        <v>1.4748159734999999</v>
      </c>
      <c r="E94" s="173">
        <v>1.6956175005</v>
      </c>
      <c r="F94" s="173">
        <v>1.601460036</v>
      </c>
      <c r="G94" s="173">
        <v>1.6223255009999999</v>
      </c>
      <c r="H94" s="22"/>
      <c r="I94" s="22"/>
      <c r="J94" s="22"/>
    </row>
    <row r="95" spans="1:10" ht="13.8" outlineLevel="3" x14ac:dyDescent="0.3">
      <c r="A95" s="209" t="s">
        <v>125</v>
      </c>
      <c r="B95" s="173">
        <v>10.8254236629</v>
      </c>
      <c r="C95" s="173">
        <v>11.389130696760001</v>
      </c>
      <c r="D95" s="173">
        <v>11.225237926909999</v>
      </c>
      <c r="E95" s="173">
        <v>12.82508912854</v>
      </c>
      <c r="F95" s="173">
        <v>12.071186346239999</v>
      </c>
      <c r="G95" s="173">
        <v>12.125065365019999</v>
      </c>
      <c r="H95" s="22"/>
      <c r="I95" s="22"/>
      <c r="J95" s="22"/>
    </row>
    <row r="96" spans="1:10" ht="13.8" outlineLevel="3" x14ac:dyDescent="0.3">
      <c r="A96" s="209" t="s">
        <v>139</v>
      </c>
      <c r="B96" s="173">
        <v>167.94379350150001</v>
      </c>
      <c r="C96" s="173">
        <v>175.93850444668999</v>
      </c>
      <c r="D96" s="173">
        <v>169.62198253215001</v>
      </c>
      <c r="E96" s="173">
        <v>187.39396492130001</v>
      </c>
      <c r="F96" s="173">
        <v>180.32601197484999</v>
      </c>
      <c r="G96" s="173">
        <v>180.62742139092001</v>
      </c>
      <c r="H96" s="22"/>
      <c r="I96" s="22"/>
      <c r="J96" s="22"/>
    </row>
    <row r="97" spans="1:10" ht="13.8" outlineLevel="2" x14ac:dyDescent="0.3">
      <c r="A97" s="228" t="s">
        <v>42</v>
      </c>
      <c r="B97" s="163"/>
      <c r="C97" s="163"/>
      <c r="D97" s="163"/>
      <c r="E97" s="163"/>
      <c r="F97" s="163"/>
      <c r="G97" s="163"/>
      <c r="H97" s="22"/>
      <c r="I97" s="22"/>
      <c r="J97" s="22"/>
    </row>
    <row r="98" spans="1:10" ht="13.8" outlineLevel="2" x14ac:dyDescent="0.3">
      <c r="A98" s="228" t="s">
        <v>210</v>
      </c>
      <c r="B98" s="163">
        <f t="shared" ref="B98:F98" si="18">SUM(B$99:B$104)</f>
        <v>34.05327729071</v>
      </c>
      <c r="C98" s="163">
        <f t="shared" si="18"/>
        <v>34.152970722519996</v>
      </c>
      <c r="D98" s="163">
        <f t="shared" si="18"/>
        <v>33.657635754189997</v>
      </c>
      <c r="E98" s="163">
        <f t="shared" si="18"/>
        <v>38.309248121719996</v>
      </c>
      <c r="F98" s="163">
        <f t="shared" si="18"/>
        <v>36.660594561460002</v>
      </c>
      <c r="G98" s="163">
        <v>36.172632447470001</v>
      </c>
      <c r="H98" s="22"/>
      <c r="I98" s="22"/>
      <c r="J98" s="22"/>
    </row>
    <row r="99" spans="1:10" ht="13.8" outlineLevel="3" x14ac:dyDescent="0.3">
      <c r="A99" s="209" t="s">
        <v>70</v>
      </c>
      <c r="B99" s="173">
        <v>3.43046205458</v>
      </c>
      <c r="C99" s="173">
        <v>3.81304878108</v>
      </c>
      <c r="D99" s="173">
        <v>3.7581779447499999</v>
      </c>
      <c r="E99" s="173">
        <v>4.3941648635100004</v>
      </c>
      <c r="F99" s="173">
        <v>4.2499880658500002</v>
      </c>
      <c r="G99" s="173">
        <v>4.2396669769099997</v>
      </c>
      <c r="H99" s="22"/>
      <c r="I99" s="22"/>
      <c r="J99" s="22"/>
    </row>
    <row r="100" spans="1:10" ht="13.8" outlineLevel="3" x14ac:dyDescent="0.3">
      <c r="A100" s="209" t="s">
        <v>204</v>
      </c>
      <c r="B100" s="173">
        <v>0.71897552226000006</v>
      </c>
      <c r="C100" s="173">
        <v>0.75062755141000004</v>
      </c>
      <c r="D100" s="173">
        <v>0.73723514311000005</v>
      </c>
      <c r="E100" s="173">
        <v>0.72652288224999995</v>
      </c>
      <c r="F100" s="173">
        <v>0.69691690391000005</v>
      </c>
      <c r="G100" s="173">
        <v>0.73318986982000001</v>
      </c>
      <c r="H100" s="22"/>
      <c r="I100" s="22"/>
      <c r="J100" s="22"/>
    </row>
    <row r="101" spans="1:10" ht="13.8" outlineLevel="3" x14ac:dyDescent="0.3">
      <c r="A101" s="209" t="s">
        <v>121</v>
      </c>
      <c r="B101" s="173">
        <v>0.22458699762000001</v>
      </c>
      <c r="C101" s="173">
        <v>0.23353834753</v>
      </c>
      <c r="D101" s="173">
        <v>0.22890414757999999</v>
      </c>
      <c r="E101" s="173">
        <v>0.13158722282999999</v>
      </c>
      <c r="F101" s="173">
        <v>0.12428019795</v>
      </c>
      <c r="G101" s="173">
        <v>0.12589944792999999</v>
      </c>
      <c r="H101" s="22"/>
      <c r="I101" s="22"/>
      <c r="J101" s="22"/>
    </row>
    <row r="102" spans="1:10" ht="13.8" outlineLevel="3" x14ac:dyDescent="0.3">
      <c r="A102" s="209" t="s">
        <v>143</v>
      </c>
      <c r="B102" s="173">
        <v>0.48319847999999999</v>
      </c>
      <c r="C102" s="173">
        <v>0.50835984000000001</v>
      </c>
      <c r="D102" s="173">
        <v>0.50104439999999995</v>
      </c>
      <c r="E102" s="173">
        <v>0.57245460000000004</v>
      </c>
      <c r="F102" s="173">
        <v>0.36681103999999998</v>
      </c>
      <c r="G102" s="173">
        <v>0.36592024000000001</v>
      </c>
      <c r="H102" s="22"/>
      <c r="I102" s="22"/>
      <c r="J102" s="22"/>
    </row>
    <row r="103" spans="1:10" ht="13.8" outlineLevel="3" x14ac:dyDescent="0.3">
      <c r="A103" s="209" t="s">
        <v>115</v>
      </c>
      <c r="B103" s="173">
        <v>28.423439999999999</v>
      </c>
      <c r="C103" s="173">
        <v>28.034549999999999</v>
      </c>
      <c r="D103" s="173">
        <v>27.631125000000001</v>
      </c>
      <c r="E103" s="173">
        <v>31.569187500000002</v>
      </c>
      <c r="F103" s="173">
        <v>30.342825000000001</v>
      </c>
      <c r="G103" s="173">
        <v>30.269137499999999</v>
      </c>
      <c r="H103" s="22"/>
      <c r="I103" s="22"/>
      <c r="J103" s="22"/>
    </row>
    <row r="104" spans="1:10" ht="13.8" outlineLevel="3" x14ac:dyDescent="0.3">
      <c r="A104" s="209" t="s">
        <v>97</v>
      </c>
      <c r="B104" s="173">
        <v>0.77261423625000003</v>
      </c>
      <c r="C104" s="173">
        <v>0.81284620249999995</v>
      </c>
      <c r="D104" s="173">
        <v>0.80114911875000006</v>
      </c>
      <c r="E104" s="173">
        <v>0.91533105312999996</v>
      </c>
      <c r="F104" s="173">
        <v>0.87977335374999999</v>
      </c>
      <c r="G104" s="173">
        <v>0.43881841281</v>
      </c>
      <c r="H104" s="22"/>
      <c r="I104" s="22"/>
      <c r="J104" s="22"/>
    </row>
    <row r="105" spans="1:10" ht="13.8" outlineLevel="2" x14ac:dyDescent="0.3">
      <c r="A105" s="228" t="s">
        <v>173</v>
      </c>
      <c r="B105" s="163">
        <f t="shared" ref="B105:F105" si="19">SUM(B$106:B$106)</f>
        <v>2.6675892085399999</v>
      </c>
      <c r="C105" s="163">
        <f t="shared" si="19"/>
        <v>2.7945757687300001</v>
      </c>
      <c r="D105" s="163">
        <f t="shared" si="19"/>
        <v>2.7470209633799998</v>
      </c>
      <c r="E105" s="163">
        <f t="shared" si="19"/>
        <v>3.1191440343100001</v>
      </c>
      <c r="F105" s="163">
        <f t="shared" si="19"/>
        <v>3.0014990329</v>
      </c>
      <c r="G105" s="163">
        <v>3.00651594677</v>
      </c>
      <c r="H105" s="22"/>
      <c r="I105" s="22"/>
      <c r="J105" s="22"/>
    </row>
    <row r="106" spans="1:10" ht="13.8" outlineLevel="3" x14ac:dyDescent="0.3">
      <c r="A106" s="209" t="s">
        <v>139</v>
      </c>
      <c r="B106" s="173">
        <v>2.6675892085399999</v>
      </c>
      <c r="C106" s="173">
        <v>2.7945757687300001</v>
      </c>
      <c r="D106" s="173">
        <v>2.7470209633799998</v>
      </c>
      <c r="E106" s="173">
        <v>3.1191440343100001</v>
      </c>
      <c r="F106" s="173">
        <v>3.0014990329</v>
      </c>
      <c r="G106" s="173">
        <v>3.00651594677</v>
      </c>
      <c r="H106" s="22"/>
      <c r="I106" s="22"/>
      <c r="J106" s="22"/>
    </row>
    <row r="107" spans="1:10" x14ac:dyDescent="0.2">
      <c r="B107" s="242"/>
      <c r="C107" s="242"/>
      <c r="D107" s="242"/>
      <c r="E107" s="242"/>
      <c r="F107" s="242"/>
      <c r="G107" s="242"/>
      <c r="H107" s="22"/>
      <c r="I107" s="22"/>
      <c r="J107" s="22"/>
    </row>
    <row r="108" spans="1:10" x14ac:dyDescent="0.2">
      <c r="B108" s="242"/>
      <c r="C108" s="242"/>
      <c r="D108" s="242"/>
      <c r="E108" s="242"/>
      <c r="F108" s="242"/>
      <c r="G108" s="242"/>
      <c r="H108" s="22"/>
      <c r="I108" s="22"/>
      <c r="J108" s="22"/>
    </row>
    <row r="109" spans="1:10" x14ac:dyDescent="0.2">
      <c r="B109" s="242"/>
      <c r="C109" s="242"/>
      <c r="D109" s="242"/>
      <c r="E109" s="242"/>
      <c r="F109" s="242"/>
      <c r="G109" s="242"/>
      <c r="H109" s="22"/>
      <c r="I109" s="22"/>
      <c r="J109" s="22"/>
    </row>
    <row r="110" spans="1:10" x14ac:dyDescent="0.2">
      <c r="B110" s="242"/>
      <c r="C110" s="242"/>
      <c r="D110" s="242"/>
      <c r="E110" s="242"/>
      <c r="F110" s="242"/>
      <c r="G110" s="242"/>
      <c r="H110" s="22"/>
      <c r="I110" s="22"/>
      <c r="J110" s="22"/>
    </row>
    <row r="111" spans="1:10" x14ac:dyDescent="0.2">
      <c r="B111" s="242"/>
      <c r="C111" s="242"/>
      <c r="D111" s="242"/>
      <c r="E111" s="242"/>
      <c r="F111" s="242"/>
      <c r="G111" s="242"/>
      <c r="H111" s="22"/>
      <c r="I111" s="22"/>
      <c r="J111" s="22"/>
    </row>
    <row r="112" spans="1:10" x14ac:dyDescent="0.2">
      <c r="B112" s="242"/>
      <c r="C112" s="242"/>
      <c r="D112" s="242"/>
      <c r="E112" s="242"/>
      <c r="F112" s="242"/>
      <c r="G112" s="242"/>
      <c r="H112" s="22"/>
      <c r="I112" s="22"/>
      <c r="J112" s="22"/>
    </row>
    <row r="113" spans="2:10" x14ac:dyDescent="0.2">
      <c r="B113" s="242"/>
      <c r="C113" s="242"/>
      <c r="D113" s="242"/>
      <c r="E113" s="242"/>
      <c r="F113" s="242"/>
      <c r="G113" s="242"/>
      <c r="H113" s="22"/>
      <c r="I113" s="22"/>
      <c r="J113" s="22"/>
    </row>
    <row r="114" spans="2:10" x14ac:dyDescent="0.2">
      <c r="B114" s="242"/>
      <c r="C114" s="242"/>
      <c r="D114" s="242"/>
      <c r="E114" s="242"/>
      <c r="F114" s="242"/>
      <c r="G114" s="242"/>
      <c r="H114" s="22"/>
      <c r="I114" s="22"/>
      <c r="J114" s="22"/>
    </row>
    <row r="115" spans="2:10" x14ac:dyDescent="0.2">
      <c r="B115" s="242"/>
      <c r="C115" s="242"/>
      <c r="D115" s="242"/>
      <c r="E115" s="242"/>
      <c r="F115" s="242"/>
      <c r="G115" s="242"/>
      <c r="H115" s="22"/>
      <c r="I115" s="22"/>
      <c r="J115" s="22"/>
    </row>
    <row r="116" spans="2:10" x14ac:dyDescent="0.2">
      <c r="B116" s="242"/>
      <c r="C116" s="242"/>
      <c r="D116" s="242"/>
      <c r="E116" s="242"/>
      <c r="F116" s="242"/>
      <c r="G116" s="242"/>
      <c r="H116" s="22"/>
      <c r="I116" s="22"/>
      <c r="J116" s="22"/>
    </row>
    <row r="117" spans="2:10" x14ac:dyDescent="0.2">
      <c r="B117" s="242"/>
      <c r="C117" s="242"/>
      <c r="D117" s="242"/>
      <c r="E117" s="242"/>
      <c r="F117" s="242"/>
      <c r="G117" s="242"/>
      <c r="H117" s="22"/>
      <c r="I117" s="22"/>
      <c r="J117" s="22"/>
    </row>
    <row r="118" spans="2:10" x14ac:dyDescent="0.2">
      <c r="B118" s="242"/>
      <c r="C118" s="242"/>
      <c r="D118" s="242"/>
      <c r="E118" s="242"/>
      <c r="F118" s="242"/>
      <c r="G118" s="242"/>
      <c r="H118" s="22"/>
      <c r="I118" s="22"/>
      <c r="J118" s="22"/>
    </row>
    <row r="119" spans="2:10" x14ac:dyDescent="0.2">
      <c r="B119" s="242"/>
      <c r="C119" s="242"/>
      <c r="D119" s="242"/>
      <c r="E119" s="242"/>
      <c r="F119" s="242"/>
      <c r="G119" s="242"/>
      <c r="H119" s="22"/>
      <c r="I119" s="22"/>
      <c r="J119" s="22"/>
    </row>
    <row r="120" spans="2:10" x14ac:dyDescent="0.2">
      <c r="B120" s="242"/>
      <c r="C120" s="242"/>
      <c r="D120" s="242"/>
      <c r="E120" s="242"/>
      <c r="F120" s="242"/>
      <c r="G120" s="242"/>
      <c r="H120" s="22"/>
      <c r="I120" s="22"/>
      <c r="J120" s="22"/>
    </row>
    <row r="121" spans="2:10" x14ac:dyDescent="0.2">
      <c r="B121" s="242"/>
      <c r="C121" s="242"/>
      <c r="D121" s="242"/>
      <c r="E121" s="242"/>
      <c r="F121" s="242"/>
      <c r="G121" s="242"/>
      <c r="H121" s="22"/>
      <c r="I121" s="22"/>
      <c r="J121" s="22"/>
    </row>
    <row r="122" spans="2:10" x14ac:dyDescent="0.2">
      <c r="B122" s="242"/>
      <c r="C122" s="242"/>
      <c r="D122" s="242"/>
      <c r="E122" s="242"/>
      <c r="F122" s="242"/>
      <c r="G122" s="242"/>
      <c r="H122" s="22"/>
      <c r="I122" s="22"/>
      <c r="J122" s="22"/>
    </row>
    <row r="123" spans="2:10" x14ac:dyDescent="0.2">
      <c r="B123" s="242"/>
      <c r="C123" s="242"/>
      <c r="D123" s="242"/>
      <c r="E123" s="242"/>
      <c r="F123" s="242"/>
      <c r="G123" s="242"/>
      <c r="H123" s="22"/>
      <c r="I123" s="22"/>
      <c r="J123" s="22"/>
    </row>
    <row r="124" spans="2:10" x14ac:dyDescent="0.2">
      <c r="B124" s="242"/>
      <c r="C124" s="242"/>
      <c r="D124" s="242"/>
      <c r="E124" s="242"/>
      <c r="F124" s="242"/>
      <c r="G124" s="242"/>
      <c r="H124" s="22"/>
      <c r="I124" s="22"/>
      <c r="J124" s="22"/>
    </row>
    <row r="125" spans="2:10" x14ac:dyDescent="0.2">
      <c r="B125" s="242"/>
      <c r="C125" s="242"/>
      <c r="D125" s="242"/>
      <c r="E125" s="242"/>
      <c r="F125" s="242"/>
      <c r="G125" s="242"/>
      <c r="H125" s="22"/>
      <c r="I125" s="22"/>
      <c r="J125" s="22"/>
    </row>
    <row r="126" spans="2:10" x14ac:dyDescent="0.2">
      <c r="B126" s="242"/>
      <c r="C126" s="242"/>
      <c r="D126" s="242"/>
      <c r="E126" s="242"/>
      <c r="F126" s="242"/>
      <c r="G126" s="242"/>
      <c r="H126" s="22"/>
      <c r="I126" s="22"/>
      <c r="J126" s="22"/>
    </row>
    <row r="127" spans="2:10" x14ac:dyDescent="0.2">
      <c r="B127" s="242"/>
      <c r="C127" s="242"/>
      <c r="D127" s="242"/>
      <c r="E127" s="242"/>
      <c r="F127" s="242"/>
      <c r="G127" s="242"/>
      <c r="H127" s="22"/>
      <c r="I127" s="22"/>
      <c r="J127" s="22"/>
    </row>
    <row r="128" spans="2:10" x14ac:dyDescent="0.2">
      <c r="B128" s="242"/>
      <c r="C128" s="242"/>
      <c r="D128" s="242"/>
      <c r="E128" s="242"/>
      <c r="F128" s="242"/>
      <c r="G128" s="242"/>
      <c r="H128" s="22"/>
      <c r="I128" s="22"/>
      <c r="J128" s="22"/>
    </row>
    <row r="129" spans="2:10" x14ac:dyDescent="0.2">
      <c r="B129" s="242"/>
      <c r="C129" s="242"/>
      <c r="D129" s="242"/>
      <c r="E129" s="242"/>
      <c r="F129" s="242"/>
      <c r="G129" s="242"/>
      <c r="H129" s="22"/>
      <c r="I129" s="22"/>
      <c r="J129" s="22"/>
    </row>
    <row r="130" spans="2:10" x14ac:dyDescent="0.2">
      <c r="B130" s="242"/>
      <c r="C130" s="242"/>
      <c r="D130" s="242"/>
      <c r="E130" s="242"/>
      <c r="F130" s="242"/>
      <c r="G130" s="242"/>
      <c r="H130" s="22"/>
      <c r="I130" s="22"/>
      <c r="J130" s="22"/>
    </row>
    <row r="131" spans="2:10" x14ac:dyDescent="0.2">
      <c r="B131" s="242"/>
      <c r="C131" s="242"/>
      <c r="D131" s="242"/>
      <c r="E131" s="242"/>
      <c r="F131" s="242"/>
      <c r="G131" s="242"/>
      <c r="H131" s="22"/>
      <c r="I131" s="22"/>
      <c r="J131" s="22"/>
    </row>
    <row r="132" spans="2:10" x14ac:dyDescent="0.2">
      <c r="B132" s="242"/>
      <c r="C132" s="242"/>
      <c r="D132" s="242"/>
      <c r="E132" s="242"/>
      <c r="F132" s="242"/>
      <c r="G132" s="242"/>
      <c r="H132" s="22"/>
      <c r="I132" s="22"/>
      <c r="J132" s="22"/>
    </row>
    <row r="133" spans="2:10" x14ac:dyDescent="0.2">
      <c r="B133" s="242"/>
      <c r="C133" s="242"/>
      <c r="D133" s="242"/>
      <c r="E133" s="242"/>
      <c r="F133" s="242"/>
      <c r="G133" s="242"/>
      <c r="H133" s="22"/>
      <c r="I133" s="22"/>
      <c r="J133" s="22"/>
    </row>
    <row r="134" spans="2:10" x14ac:dyDescent="0.2">
      <c r="B134" s="242"/>
      <c r="C134" s="242"/>
      <c r="D134" s="242"/>
      <c r="E134" s="242"/>
      <c r="F134" s="242"/>
      <c r="G134" s="242"/>
      <c r="H134" s="22"/>
      <c r="I134" s="22"/>
      <c r="J134" s="22"/>
    </row>
    <row r="135" spans="2:10" x14ac:dyDescent="0.2">
      <c r="B135" s="242"/>
      <c r="C135" s="242"/>
      <c r="D135" s="242"/>
      <c r="E135" s="242"/>
      <c r="F135" s="242"/>
      <c r="G135" s="242"/>
      <c r="H135" s="22"/>
      <c r="I135" s="22"/>
      <c r="J135" s="22"/>
    </row>
    <row r="136" spans="2:10" x14ac:dyDescent="0.2">
      <c r="B136" s="242"/>
      <c r="C136" s="242"/>
      <c r="D136" s="242"/>
      <c r="E136" s="242"/>
      <c r="F136" s="242"/>
      <c r="G136" s="242"/>
      <c r="H136" s="22"/>
      <c r="I136" s="22"/>
      <c r="J136" s="22"/>
    </row>
    <row r="137" spans="2:10" x14ac:dyDescent="0.2">
      <c r="B137" s="242"/>
      <c r="C137" s="242"/>
      <c r="D137" s="242"/>
      <c r="E137" s="242"/>
      <c r="F137" s="242"/>
      <c r="G137" s="242"/>
      <c r="H137" s="22"/>
      <c r="I137" s="22"/>
      <c r="J137" s="22"/>
    </row>
    <row r="138" spans="2:10" x14ac:dyDescent="0.2">
      <c r="B138" s="242"/>
      <c r="C138" s="242"/>
      <c r="D138" s="242"/>
      <c r="E138" s="242"/>
      <c r="F138" s="242"/>
      <c r="G138" s="242"/>
      <c r="H138" s="22"/>
      <c r="I138" s="22"/>
      <c r="J138" s="22"/>
    </row>
    <row r="139" spans="2:10" x14ac:dyDescent="0.2">
      <c r="B139" s="242"/>
      <c r="C139" s="242"/>
      <c r="D139" s="242"/>
      <c r="E139" s="242"/>
      <c r="F139" s="242"/>
      <c r="G139" s="242"/>
      <c r="H139" s="22"/>
      <c r="I139" s="22"/>
      <c r="J139" s="22"/>
    </row>
    <row r="140" spans="2:10" x14ac:dyDescent="0.2">
      <c r="B140" s="242"/>
      <c r="C140" s="242"/>
      <c r="D140" s="242"/>
      <c r="E140" s="242"/>
      <c r="F140" s="242"/>
      <c r="G140" s="242"/>
      <c r="H140" s="22"/>
      <c r="I140" s="22"/>
      <c r="J140" s="22"/>
    </row>
    <row r="141" spans="2:10" x14ac:dyDescent="0.2">
      <c r="B141" s="242"/>
      <c r="C141" s="242"/>
      <c r="D141" s="242"/>
      <c r="E141" s="242"/>
      <c r="F141" s="242"/>
      <c r="G141" s="242"/>
      <c r="H141" s="22"/>
      <c r="I141" s="22"/>
      <c r="J141" s="22"/>
    </row>
    <row r="142" spans="2:10" x14ac:dyDescent="0.2">
      <c r="B142" s="242"/>
      <c r="C142" s="242"/>
      <c r="D142" s="242"/>
      <c r="E142" s="242"/>
      <c r="F142" s="242"/>
      <c r="G142" s="242"/>
      <c r="H142" s="22"/>
      <c r="I142" s="22"/>
      <c r="J142" s="22"/>
    </row>
    <row r="143" spans="2:10" x14ac:dyDescent="0.2">
      <c r="B143" s="242"/>
      <c r="C143" s="242"/>
      <c r="D143" s="242"/>
      <c r="E143" s="242"/>
      <c r="F143" s="242"/>
      <c r="G143" s="242"/>
      <c r="H143" s="22"/>
      <c r="I143" s="22"/>
      <c r="J143" s="22"/>
    </row>
    <row r="144" spans="2:10" x14ac:dyDescent="0.2">
      <c r="B144" s="242"/>
      <c r="C144" s="242"/>
      <c r="D144" s="242"/>
      <c r="E144" s="242"/>
      <c r="F144" s="242"/>
      <c r="G144" s="242"/>
      <c r="H144" s="22"/>
      <c r="I144" s="22"/>
      <c r="J144" s="22"/>
    </row>
    <row r="145" spans="2:10" x14ac:dyDescent="0.2">
      <c r="B145" s="242"/>
      <c r="C145" s="242"/>
      <c r="D145" s="242"/>
      <c r="E145" s="242"/>
      <c r="F145" s="242"/>
      <c r="G145" s="242"/>
      <c r="H145" s="22"/>
      <c r="I145" s="22"/>
      <c r="J145" s="22"/>
    </row>
    <row r="146" spans="2:10" x14ac:dyDescent="0.2">
      <c r="B146" s="242"/>
      <c r="C146" s="242"/>
      <c r="D146" s="242"/>
      <c r="E146" s="242"/>
      <c r="F146" s="242"/>
      <c r="G146" s="242"/>
      <c r="H146" s="22"/>
      <c r="I146" s="22"/>
      <c r="J146" s="22"/>
    </row>
    <row r="147" spans="2:10" x14ac:dyDescent="0.2">
      <c r="B147" s="242"/>
      <c r="C147" s="242"/>
      <c r="D147" s="242"/>
      <c r="E147" s="242"/>
      <c r="F147" s="242"/>
      <c r="G147" s="242"/>
      <c r="H147" s="22"/>
      <c r="I147" s="22"/>
      <c r="J147" s="22"/>
    </row>
    <row r="148" spans="2:10" x14ac:dyDescent="0.2">
      <c r="B148" s="242"/>
      <c r="C148" s="242"/>
      <c r="D148" s="242"/>
      <c r="E148" s="242"/>
      <c r="F148" s="242"/>
      <c r="G148" s="242"/>
      <c r="H148" s="22"/>
      <c r="I148" s="22"/>
      <c r="J148" s="22"/>
    </row>
    <row r="149" spans="2:10" x14ac:dyDescent="0.2">
      <c r="B149" s="242"/>
      <c r="C149" s="242"/>
      <c r="D149" s="242"/>
      <c r="E149" s="242"/>
      <c r="F149" s="242"/>
      <c r="G149" s="242"/>
      <c r="H149" s="22"/>
      <c r="I149" s="22"/>
      <c r="J149" s="22"/>
    </row>
    <row r="150" spans="2:10" x14ac:dyDescent="0.2">
      <c r="B150" s="242"/>
      <c r="C150" s="242"/>
      <c r="D150" s="242"/>
      <c r="E150" s="242"/>
      <c r="F150" s="242"/>
      <c r="G150" s="242"/>
      <c r="H150" s="22"/>
      <c r="I150" s="22"/>
      <c r="J150" s="22"/>
    </row>
    <row r="151" spans="2:10" x14ac:dyDescent="0.2">
      <c r="B151" s="242"/>
      <c r="C151" s="242"/>
      <c r="D151" s="242"/>
      <c r="E151" s="242"/>
      <c r="F151" s="242"/>
      <c r="G151" s="242"/>
      <c r="H151" s="22"/>
      <c r="I151" s="22"/>
      <c r="J151" s="22"/>
    </row>
    <row r="152" spans="2:10" x14ac:dyDescent="0.2">
      <c r="B152" s="242"/>
      <c r="C152" s="242"/>
      <c r="D152" s="242"/>
      <c r="E152" s="242"/>
      <c r="F152" s="242"/>
      <c r="G152" s="242"/>
      <c r="H152" s="22"/>
      <c r="I152" s="22"/>
      <c r="J152" s="22"/>
    </row>
    <row r="153" spans="2:10" x14ac:dyDescent="0.2">
      <c r="B153" s="242"/>
      <c r="C153" s="242"/>
      <c r="D153" s="242"/>
      <c r="E153" s="242"/>
      <c r="F153" s="242"/>
      <c r="G153" s="242"/>
      <c r="H153" s="22"/>
      <c r="I153" s="22"/>
      <c r="J153" s="22"/>
    </row>
    <row r="154" spans="2:10" x14ac:dyDescent="0.2">
      <c r="B154" s="242"/>
      <c r="C154" s="242"/>
      <c r="D154" s="242"/>
      <c r="E154" s="242"/>
      <c r="F154" s="242"/>
      <c r="G154" s="242"/>
      <c r="H154" s="22"/>
      <c r="I154" s="22"/>
      <c r="J154" s="22"/>
    </row>
    <row r="155" spans="2:10" x14ac:dyDescent="0.2">
      <c r="B155" s="242"/>
      <c r="C155" s="242"/>
      <c r="D155" s="242"/>
      <c r="E155" s="242"/>
      <c r="F155" s="242"/>
      <c r="G155" s="242"/>
      <c r="H155" s="22"/>
      <c r="I155" s="22"/>
      <c r="J155" s="22"/>
    </row>
    <row r="156" spans="2:10" x14ac:dyDescent="0.2">
      <c r="B156" s="242"/>
      <c r="C156" s="242"/>
      <c r="D156" s="242"/>
      <c r="E156" s="242"/>
      <c r="F156" s="242"/>
      <c r="G156" s="242"/>
      <c r="H156" s="22"/>
      <c r="I156" s="22"/>
      <c r="J156" s="22"/>
    </row>
    <row r="157" spans="2:10" x14ac:dyDescent="0.2">
      <c r="B157" s="242"/>
      <c r="C157" s="242"/>
      <c r="D157" s="242"/>
      <c r="E157" s="242"/>
      <c r="F157" s="242"/>
      <c r="G157" s="242"/>
      <c r="H157" s="22"/>
      <c r="I157" s="22"/>
      <c r="J157" s="22"/>
    </row>
    <row r="158" spans="2:10" x14ac:dyDescent="0.2">
      <c r="B158" s="242"/>
      <c r="C158" s="242"/>
      <c r="D158" s="242"/>
      <c r="E158" s="242"/>
      <c r="F158" s="242"/>
      <c r="G158" s="242"/>
      <c r="H158" s="22"/>
      <c r="I158" s="22"/>
      <c r="J158" s="22"/>
    </row>
    <row r="159" spans="2:10" x14ac:dyDescent="0.2">
      <c r="B159" s="242"/>
      <c r="C159" s="242"/>
      <c r="D159" s="242"/>
      <c r="E159" s="242"/>
      <c r="F159" s="242"/>
      <c r="G159" s="242"/>
      <c r="H159" s="22"/>
      <c r="I159" s="22"/>
      <c r="J159" s="22"/>
    </row>
    <row r="160" spans="2:10" x14ac:dyDescent="0.2">
      <c r="B160" s="242"/>
      <c r="C160" s="242"/>
      <c r="D160" s="242"/>
      <c r="E160" s="242"/>
      <c r="F160" s="242"/>
      <c r="G160" s="242"/>
      <c r="H160" s="22"/>
      <c r="I160" s="22"/>
      <c r="J160" s="22"/>
    </row>
    <row r="161" spans="2:10" x14ac:dyDescent="0.2">
      <c r="B161" s="242"/>
      <c r="C161" s="242"/>
      <c r="D161" s="242"/>
      <c r="E161" s="242"/>
      <c r="F161" s="242"/>
      <c r="G161" s="242"/>
      <c r="H161" s="22"/>
      <c r="I161" s="22"/>
      <c r="J161" s="22"/>
    </row>
    <row r="162" spans="2:10" x14ac:dyDescent="0.2">
      <c r="B162" s="242"/>
      <c r="C162" s="242"/>
      <c r="D162" s="242"/>
      <c r="E162" s="242"/>
      <c r="F162" s="242"/>
      <c r="G162" s="242"/>
      <c r="H162" s="22"/>
      <c r="I162" s="22"/>
      <c r="J162" s="22"/>
    </row>
    <row r="163" spans="2:10" x14ac:dyDescent="0.2">
      <c r="B163" s="242"/>
      <c r="C163" s="242"/>
      <c r="D163" s="242"/>
      <c r="E163" s="242"/>
      <c r="F163" s="242"/>
      <c r="G163" s="242"/>
      <c r="H163" s="22"/>
      <c r="I163" s="22"/>
      <c r="J163" s="22"/>
    </row>
    <row r="164" spans="2:10" x14ac:dyDescent="0.2">
      <c r="B164" s="242"/>
      <c r="C164" s="242"/>
      <c r="D164" s="242"/>
      <c r="E164" s="242"/>
      <c r="F164" s="242"/>
      <c r="G164" s="242"/>
      <c r="H164" s="22"/>
      <c r="I164" s="22"/>
      <c r="J164" s="22"/>
    </row>
    <row r="165" spans="2:10" x14ac:dyDescent="0.2">
      <c r="B165" s="242"/>
      <c r="C165" s="242"/>
      <c r="D165" s="242"/>
      <c r="E165" s="242"/>
      <c r="F165" s="242"/>
      <c r="G165" s="242"/>
      <c r="H165" s="22"/>
      <c r="I165" s="22"/>
      <c r="J165" s="22"/>
    </row>
    <row r="166" spans="2:10" x14ac:dyDescent="0.2">
      <c r="B166" s="242"/>
      <c r="C166" s="242"/>
      <c r="D166" s="242"/>
      <c r="E166" s="242"/>
      <c r="F166" s="242"/>
      <c r="G166" s="242"/>
      <c r="H166" s="22"/>
      <c r="I166" s="22"/>
      <c r="J166" s="22"/>
    </row>
    <row r="167" spans="2:10" x14ac:dyDescent="0.2">
      <c r="B167" s="242"/>
      <c r="C167" s="242"/>
      <c r="D167" s="242"/>
      <c r="E167" s="242"/>
      <c r="F167" s="242"/>
      <c r="G167" s="242"/>
      <c r="H167" s="22"/>
      <c r="I167" s="22"/>
      <c r="J167" s="22"/>
    </row>
    <row r="168" spans="2:10" x14ac:dyDescent="0.2">
      <c r="B168" s="242"/>
      <c r="C168" s="242"/>
      <c r="D168" s="242"/>
      <c r="E168" s="242"/>
      <c r="F168" s="242"/>
      <c r="G168" s="242"/>
      <c r="H168" s="22"/>
      <c r="I168" s="22"/>
      <c r="J168" s="22"/>
    </row>
    <row r="169" spans="2:10" x14ac:dyDescent="0.2">
      <c r="B169" s="242"/>
      <c r="C169" s="242"/>
      <c r="D169" s="242"/>
      <c r="E169" s="242"/>
      <c r="F169" s="242"/>
      <c r="G169" s="242"/>
      <c r="H169" s="22"/>
      <c r="I169" s="22"/>
      <c r="J169" s="22"/>
    </row>
    <row r="170" spans="2:10" x14ac:dyDescent="0.2">
      <c r="B170" s="242"/>
      <c r="C170" s="242"/>
      <c r="D170" s="242"/>
      <c r="E170" s="242"/>
      <c r="F170" s="242"/>
      <c r="G170" s="242"/>
      <c r="H170" s="22"/>
      <c r="I170" s="22"/>
      <c r="J170" s="22"/>
    </row>
    <row r="171" spans="2:10" x14ac:dyDescent="0.2">
      <c r="B171" s="242"/>
      <c r="C171" s="242"/>
      <c r="D171" s="242"/>
      <c r="E171" s="242"/>
      <c r="F171" s="242"/>
      <c r="G171" s="242"/>
      <c r="H171" s="22"/>
      <c r="I171" s="22"/>
      <c r="J171" s="22"/>
    </row>
    <row r="172" spans="2:10" x14ac:dyDescent="0.2">
      <c r="B172" s="242"/>
      <c r="C172" s="242"/>
      <c r="D172" s="242"/>
      <c r="E172" s="242"/>
      <c r="F172" s="242"/>
      <c r="G172" s="242"/>
      <c r="H172" s="22"/>
      <c r="I172" s="22"/>
      <c r="J172" s="22"/>
    </row>
    <row r="173" spans="2:10" x14ac:dyDescent="0.2">
      <c r="B173" s="242"/>
      <c r="C173" s="242"/>
      <c r="D173" s="242"/>
      <c r="E173" s="242"/>
      <c r="F173" s="242"/>
      <c r="G173" s="242"/>
      <c r="H173" s="22"/>
      <c r="I173" s="22"/>
      <c r="J173" s="22"/>
    </row>
    <row r="174" spans="2:10" x14ac:dyDescent="0.2">
      <c r="B174" s="242"/>
      <c r="C174" s="242"/>
      <c r="D174" s="242"/>
      <c r="E174" s="242"/>
      <c r="F174" s="242"/>
      <c r="G174" s="242"/>
      <c r="H174" s="22"/>
      <c r="I174" s="22"/>
      <c r="J174" s="22"/>
    </row>
    <row r="175" spans="2:10" x14ac:dyDescent="0.2">
      <c r="B175" s="242"/>
      <c r="C175" s="242"/>
      <c r="D175" s="242"/>
      <c r="E175" s="242"/>
      <c r="F175" s="242"/>
      <c r="G175" s="242"/>
      <c r="H175" s="22"/>
      <c r="I175" s="22"/>
      <c r="J175" s="22"/>
    </row>
    <row r="176" spans="2:10" x14ac:dyDescent="0.2">
      <c r="B176" s="242"/>
      <c r="C176" s="242"/>
      <c r="D176" s="242"/>
      <c r="E176" s="242"/>
      <c r="F176" s="242"/>
      <c r="G176" s="242"/>
      <c r="H176" s="22"/>
      <c r="I176" s="22"/>
      <c r="J176" s="22"/>
    </row>
    <row r="177" spans="2:10" x14ac:dyDescent="0.2">
      <c r="B177" s="242"/>
      <c r="C177" s="242"/>
      <c r="D177" s="242"/>
      <c r="E177" s="242"/>
      <c r="F177" s="242"/>
      <c r="G177" s="242"/>
      <c r="H177" s="22"/>
      <c r="I177" s="22"/>
      <c r="J177" s="22"/>
    </row>
    <row r="178" spans="2:10" x14ac:dyDescent="0.2">
      <c r="B178" s="242"/>
      <c r="C178" s="242"/>
      <c r="D178" s="242"/>
      <c r="E178" s="242"/>
      <c r="F178" s="242"/>
      <c r="G178" s="242"/>
      <c r="H178" s="22"/>
      <c r="I178" s="22"/>
      <c r="J178" s="22"/>
    </row>
    <row r="179" spans="2:10" x14ac:dyDescent="0.2">
      <c r="B179" s="242"/>
      <c r="C179" s="242"/>
      <c r="D179" s="242"/>
      <c r="E179" s="242"/>
      <c r="F179" s="242"/>
      <c r="G179" s="242"/>
      <c r="H179" s="22"/>
      <c r="I179" s="22"/>
      <c r="J179" s="22"/>
    </row>
    <row r="180" spans="2:10" x14ac:dyDescent="0.2">
      <c r="B180" s="242"/>
      <c r="C180" s="242"/>
      <c r="D180" s="242"/>
      <c r="E180" s="242"/>
      <c r="F180" s="242"/>
      <c r="G180" s="242"/>
      <c r="H180" s="22"/>
      <c r="I180" s="22"/>
      <c r="J180" s="22"/>
    </row>
  </sheetData>
  <mergeCells count="1">
    <mergeCell ref="A2:G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6">
    <tabColor indexed="48"/>
    <outlinePr applyStyles="1" summaryBelow="0"/>
    <pageSetUpPr fitToPage="1"/>
  </sheetPr>
  <dimension ref="A2:S245"/>
  <sheetViews>
    <sheetView workbookViewId="0">
      <selection activeCell="A2" sqref="A2:D2"/>
    </sheetView>
  </sheetViews>
  <sheetFormatPr defaultColWidth="9.109375" defaultRowHeight="13.8" x14ac:dyDescent="0.3"/>
  <cols>
    <col min="1" max="1" width="66" style="17" bestFit="1" customWidth="1"/>
    <col min="2" max="2" width="18" style="233" customWidth="1"/>
    <col min="3" max="3" width="17.44140625" style="233" customWidth="1"/>
    <col min="4" max="4" width="11.44140625" style="125" bestFit="1" customWidth="1"/>
    <col min="5" max="16384" width="9.109375" style="17"/>
  </cols>
  <sheetData>
    <row r="2" spans="1:19" ht="18" x14ac:dyDescent="0.35">
      <c r="A2" s="4" t="str">
        <f>IF(REPORT_LANG="UKR","Державний та гарантований державою борг України за станом на ","State debt and State guaranteed debt of Ukraine as of ") &amp; STRPRESENTDATE</f>
        <v>Державний та гарантований державою борг України за станом на 31.05.2020</v>
      </c>
      <c r="B2" s="3"/>
      <c r="C2" s="3"/>
      <c r="D2" s="3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</row>
    <row r="3" spans="1:19" ht="18" x14ac:dyDescent="0.35">
      <c r="A3" s="1" t="str">
        <f>IF(REPORT_LANG="UKR","(за видами відсоткових ставок)","by interest rate types")</f>
        <v>(за видами відсоткових ставок)</v>
      </c>
      <c r="B3" s="1"/>
      <c r="C3" s="1"/>
      <c r="D3" s="1"/>
    </row>
    <row r="4" spans="1:19" x14ac:dyDescent="0.3">
      <c r="B4" s="226"/>
      <c r="C4" s="226"/>
      <c r="D4" s="115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</row>
    <row r="5" spans="1:19" s="12" customFormat="1" x14ac:dyDescent="0.3">
      <c r="B5" s="247"/>
      <c r="C5" s="247"/>
      <c r="D5" s="12" t="str">
        <f>VALVAL</f>
        <v>млрд. одиниць</v>
      </c>
    </row>
    <row r="6" spans="1:19" s="55" customFormat="1" x14ac:dyDescent="0.3">
      <c r="A6" s="50"/>
      <c r="B6" s="48" t="str">
        <f>IF(REPORT_LANG="UKR","дол.США","USD")</f>
        <v>дол.США</v>
      </c>
      <c r="C6" s="48" t="str">
        <f>IF(REPORT_LANG="UKR","грн.","UAH")</f>
        <v>грн.</v>
      </c>
      <c r="D6" s="44" t="s">
        <v>185</v>
      </c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</row>
    <row r="7" spans="1:19" s="152" customFormat="1" ht="15.6" x14ac:dyDescent="0.3">
      <c r="A7" s="102" t="str">
        <f>IF(REPORT_LANG="UKR","Загальна сума державного та гарантованого державою боргу","Total amount of state debt and state guaranteed debt")</f>
        <v>Загальна сума державного та гарантованого державою боргу</v>
      </c>
      <c r="B7" s="114">
        <f t="shared" ref="B7:D7" si="0">SUM(B8:B19)</f>
        <v>82.118183048470001</v>
      </c>
      <c r="C7" s="114">
        <f t="shared" si="0"/>
        <v>2209.4636212732298</v>
      </c>
      <c r="D7" s="134">
        <f t="shared" si="0"/>
        <v>1</v>
      </c>
    </row>
    <row r="8" spans="1:19" s="60" customFormat="1" x14ac:dyDescent="0.3">
      <c r="A8" s="72" t="s">
        <v>156</v>
      </c>
      <c r="B8" s="112">
        <v>8.2719902696599998</v>
      </c>
      <c r="C8" s="112">
        <v>222.56534299634001</v>
      </c>
      <c r="D8" s="261">
        <v>0.100733</v>
      </c>
    </row>
    <row r="9" spans="1:19" s="60" customFormat="1" x14ac:dyDescent="0.3">
      <c r="A9" s="72" t="s">
        <v>175</v>
      </c>
      <c r="B9" s="112">
        <v>5.3955799658399997</v>
      </c>
      <c r="C9" s="112">
        <v>145.172935</v>
      </c>
      <c r="D9" s="261">
        <v>6.5705E-2</v>
      </c>
    </row>
    <row r="10" spans="1:19" s="60" customFormat="1" x14ac:dyDescent="0.3">
      <c r="A10" s="72" t="s">
        <v>112</v>
      </c>
      <c r="B10" s="112">
        <v>10.9182088181</v>
      </c>
      <c r="C10" s="112">
        <v>293.76423463921998</v>
      </c>
      <c r="D10" s="261">
        <v>0.13295699999999999</v>
      </c>
    </row>
    <row r="11" spans="1:19" x14ac:dyDescent="0.3">
      <c r="A11" s="64" t="s">
        <v>150</v>
      </c>
      <c r="B11" s="173">
        <v>57.532403994870002</v>
      </c>
      <c r="C11" s="173">
        <v>1547.9611086376699</v>
      </c>
      <c r="D11" s="66">
        <v>0.70060500000000003</v>
      </c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</row>
    <row r="12" spans="1:19" x14ac:dyDescent="0.3">
      <c r="B12" s="226"/>
      <c r="C12" s="226"/>
      <c r="D12" s="115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</row>
    <row r="13" spans="1:19" x14ac:dyDescent="0.3">
      <c r="B13" s="226"/>
      <c r="C13" s="226"/>
      <c r="D13" s="115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</row>
    <row r="14" spans="1:19" x14ac:dyDescent="0.3">
      <c r="B14" s="226"/>
      <c r="C14" s="226"/>
      <c r="D14" s="115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</row>
    <row r="15" spans="1:19" x14ac:dyDescent="0.3">
      <c r="B15" s="226"/>
      <c r="C15" s="226"/>
      <c r="D15" s="115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</row>
    <row r="16" spans="1:19" x14ac:dyDescent="0.3">
      <c r="B16" s="226"/>
      <c r="C16" s="226"/>
      <c r="D16" s="115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</row>
    <row r="17" spans="2:17" x14ac:dyDescent="0.3">
      <c r="B17" s="226"/>
      <c r="C17" s="226"/>
      <c r="D17" s="115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</row>
    <row r="18" spans="2:17" x14ac:dyDescent="0.3">
      <c r="B18" s="226"/>
      <c r="C18" s="226"/>
      <c r="D18" s="115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</row>
    <row r="19" spans="2:17" x14ac:dyDescent="0.3">
      <c r="B19" s="226"/>
      <c r="C19" s="226"/>
      <c r="D19" s="115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</row>
    <row r="20" spans="2:17" x14ac:dyDescent="0.3">
      <c r="B20" s="226"/>
      <c r="C20" s="226"/>
      <c r="D20" s="115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</row>
    <row r="21" spans="2:17" x14ac:dyDescent="0.3">
      <c r="B21" s="226"/>
      <c r="C21" s="226"/>
      <c r="D21" s="115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</row>
    <row r="22" spans="2:17" x14ac:dyDescent="0.3">
      <c r="B22" s="226"/>
      <c r="C22" s="226"/>
      <c r="D22" s="115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</row>
    <row r="23" spans="2:17" x14ac:dyDescent="0.3">
      <c r="B23" s="226"/>
      <c r="C23" s="226"/>
      <c r="D23" s="115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</row>
    <row r="24" spans="2:17" x14ac:dyDescent="0.3">
      <c r="B24" s="226"/>
      <c r="C24" s="226"/>
      <c r="D24" s="115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</row>
    <row r="25" spans="2:17" x14ac:dyDescent="0.3">
      <c r="B25" s="226"/>
      <c r="C25" s="226"/>
      <c r="D25" s="115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</row>
    <row r="26" spans="2:17" x14ac:dyDescent="0.3">
      <c r="B26" s="226"/>
      <c r="C26" s="226"/>
      <c r="D26" s="115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</row>
    <row r="27" spans="2:17" x14ac:dyDescent="0.3">
      <c r="B27" s="226"/>
      <c r="C27" s="226"/>
      <c r="D27" s="115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</row>
    <row r="28" spans="2:17" x14ac:dyDescent="0.3">
      <c r="B28" s="226"/>
      <c r="C28" s="226"/>
      <c r="D28" s="115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</row>
    <row r="29" spans="2:17" x14ac:dyDescent="0.3">
      <c r="B29" s="226"/>
      <c r="C29" s="226"/>
      <c r="D29" s="115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</row>
    <row r="30" spans="2:17" x14ac:dyDescent="0.3">
      <c r="B30" s="226"/>
      <c r="C30" s="226"/>
      <c r="D30" s="115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</row>
    <row r="31" spans="2:17" x14ac:dyDescent="0.3">
      <c r="B31" s="226"/>
      <c r="C31" s="226"/>
      <c r="D31" s="115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</row>
    <row r="32" spans="2:17" x14ac:dyDescent="0.3">
      <c r="B32" s="226"/>
      <c r="C32" s="226"/>
      <c r="D32" s="115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</row>
    <row r="33" spans="2:17" x14ac:dyDescent="0.3">
      <c r="B33" s="226"/>
      <c r="C33" s="226"/>
      <c r="D33" s="115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</row>
    <row r="34" spans="2:17" x14ac:dyDescent="0.3">
      <c r="B34" s="226"/>
      <c r="C34" s="226"/>
      <c r="D34" s="115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</row>
    <row r="35" spans="2:17" x14ac:dyDescent="0.3">
      <c r="B35" s="226"/>
      <c r="C35" s="226"/>
      <c r="D35" s="115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</row>
    <row r="36" spans="2:17" x14ac:dyDescent="0.3">
      <c r="B36" s="226"/>
      <c r="C36" s="226"/>
      <c r="D36" s="115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</row>
    <row r="37" spans="2:17" x14ac:dyDescent="0.3">
      <c r="B37" s="226"/>
      <c r="C37" s="226"/>
      <c r="D37" s="115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</row>
    <row r="38" spans="2:17" x14ac:dyDescent="0.3">
      <c r="B38" s="226"/>
      <c r="C38" s="226"/>
      <c r="D38" s="115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</row>
    <row r="39" spans="2:17" x14ac:dyDescent="0.3">
      <c r="B39" s="226"/>
      <c r="C39" s="226"/>
      <c r="D39" s="115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</row>
    <row r="40" spans="2:17" x14ac:dyDescent="0.3">
      <c r="B40" s="226"/>
      <c r="C40" s="226"/>
      <c r="D40" s="115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</row>
    <row r="41" spans="2:17" x14ac:dyDescent="0.3">
      <c r="B41" s="226"/>
      <c r="C41" s="226"/>
      <c r="D41" s="115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</row>
    <row r="42" spans="2:17" x14ac:dyDescent="0.3">
      <c r="B42" s="226"/>
      <c r="C42" s="226"/>
      <c r="D42" s="115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</row>
    <row r="43" spans="2:17" x14ac:dyDescent="0.3">
      <c r="B43" s="226"/>
      <c r="C43" s="226"/>
      <c r="D43" s="115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</row>
    <row r="44" spans="2:17" x14ac:dyDescent="0.3">
      <c r="B44" s="226"/>
      <c r="C44" s="226"/>
      <c r="D44" s="115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</row>
    <row r="45" spans="2:17" x14ac:dyDescent="0.3">
      <c r="B45" s="226"/>
      <c r="C45" s="226"/>
      <c r="D45" s="115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</row>
    <row r="46" spans="2:17" x14ac:dyDescent="0.3">
      <c r="B46" s="226"/>
      <c r="C46" s="226"/>
      <c r="D46" s="115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</row>
    <row r="47" spans="2:17" x14ac:dyDescent="0.3">
      <c r="B47" s="226"/>
      <c r="C47" s="226"/>
      <c r="D47" s="115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</row>
    <row r="48" spans="2:17" x14ac:dyDescent="0.3">
      <c r="B48" s="226"/>
      <c r="C48" s="226"/>
      <c r="D48" s="115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</row>
    <row r="49" spans="2:17" x14ac:dyDescent="0.3">
      <c r="B49" s="226"/>
      <c r="C49" s="226"/>
      <c r="D49" s="115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</row>
    <row r="50" spans="2:17" x14ac:dyDescent="0.3">
      <c r="B50" s="226"/>
      <c r="C50" s="226"/>
      <c r="D50" s="115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</row>
    <row r="51" spans="2:17" x14ac:dyDescent="0.3">
      <c r="B51" s="226"/>
      <c r="C51" s="226"/>
      <c r="D51" s="115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</row>
    <row r="52" spans="2:17" x14ac:dyDescent="0.3">
      <c r="B52" s="226"/>
      <c r="C52" s="226"/>
      <c r="D52" s="115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</row>
    <row r="53" spans="2:17" x14ac:dyDescent="0.3">
      <c r="B53" s="226"/>
      <c r="C53" s="226"/>
      <c r="D53" s="115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</row>
    <row r="54" spans="2:17" x14ac:dyDescent="0.3">
      <c r="B54" s="226"/>
      <c r="C54" s="226"/>
      <c r="D54" s="115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</row>
    <row r="55" spans="2:17" x14ac:dyDescent="0.3">
      <c r="B55" s="226"/>
      <c r="C55" s="226"/>
      <c r="D55" s="115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</row>
    <row r="56" spans="2:17" x14ac:dyDescent="0.3">
      <c r="B56" s="226"/>
      <c r="C56" s="226"/>
      <c r="D56" s="115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</row>
    <row r="57" spans="2:17" x14ac:dyDescent="0.3">
      <c r="B57" s="226"/>
      <c r="C57" s="226"/>
      <c r="D57" s="115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</row>
    <row r="58" spans="2:17" x14ac:dyDescent="0.3">
      <c r="B58" s="226"/>
      <c r="C58" s="226"/>
      <c r="D58" s="115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</row>
    <row r="59" spans="2:17" x14ac:dyDescent="0.3">
      <c r="B59" s="226"/>
      <c r="C59" s="226"/>
      <c r="D59" s="115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</row>
    <row r="60" spans="2:17" x14ac:dyDescent="0.3">
      <c r="B60" s="226"/>
      <c r="C60" s="226"/>
      <c r="D60" s="115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</row>
    <row r="61" spans="2:17" x14ac:dyDescent="0.3">
      <c r="B61" s="226"/>
      <c r="C61" s="226"/>
      <c r="D61" s="115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</row>
    <row r="62" spans="2:17" x14ac:dyDescent="0.3">
      <c r="B62" s="226"/>
      <c r="C62" s="226"/>
      <c r="D62" s="115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</row>
    <row r="63" spans="2:17" x14ac:dyDescent="0.3">
      <c r="B63" s="226"/>
      <c r="C63" s="226"/>
      <c r="D63" s="115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</row>
    <row r="64" spans="2:17" x14ac:dyDescent="0.3">
      <c r="B64" s="226"/>
      <c r="C64" s="226"/>
      <c r="D64" s="115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</row>
    <row r="65" spans="2:17" x14ac:dyDescent="0.3">
      <c r="B65" s="226"/>
      <c r="C65" s="226"/>
      <c r="D65" s="115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</row>
    <row r="66" spans="2:17" x14ac:dyDescent="0.3">
      <c r="B66" s="226"/>
      <c r="C66" s="226"/>
      <c r="D66" s="115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</row>
    <row r="67" spans="2:17" x14ac:dyDescent="0.3">
      <c r="B67" s="226"/>
      <c r="C67" s="226"/>
      <c r="D67" s="115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</row>
    <row r="68" spans="2:17" x14ac:dyDescent="0.3">
      <c r="B68" s="226"/>
      <c r="C68" s="226"/>
      <c r="D68" s="115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</row>
    <row r="69" spans="2:17" x14ac:dyDescent="0.3">
      <c r="B69" s="226"/>
      <c r="C69" s="226"/>
      <c r="D69" s="115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</row>
    <row r="70" spans="2:17" x14ac:dyDescent="0.3">
      <c r="B70" s="226"/>
      <c r="C70" s="226"/>
      <c r="D70" s="115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</row>
    <row r="71" spans="2:17" x14ac:dyDescent="0.3">
      <c r="B71" s="226"/>
      <c r="C71" s="226"/>
      <c r="D71" s="115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</row>
    <row r="72" spans="2:17" x14ac:dyDescent="0.3">
      <c r="B72" s="226"/>
      <c r="C72" s="226"/>
      <c r="D72" s="115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</row>
    <row r="73" spans="2:17" x14ac:dyDescent="0.3">
      <c r="B73" s="226"/>
      <c r="C73" s="226"/>
      <c r="D73" s="115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</row>
    <row r="74" spans="2:17" x14ac:dyDescent="0.3">
      <c r="B74" s="226"/>
      <c r="C74" s="226"/>
      <c r="D74" s="115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</row>
    <row r="75" spans="2:17" x14ac:dyDescent="0.3">
      <c r="B75" s="226"/>
      <c r="C75" s="226"/>
      <c r="D75" s="115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</row>
    <row r="76" spans="2:17" x14ac:dyDescent="0.3">
      <c r="B76" s="226"/>
      <c r="C76" s="226"/>
      <c r="D76" s="115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</row>
    <row r="77" spans="2:17" x14ac:dyDescent="0.3">
      <c r="B77" s="226"/>
      <c r="C77" s="226"/>
      <c r="D77" s="115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</row>
    <row r="78" spans="2:17" x14ac:dyDescent="0.3">
      <c r="B78" s="226"/>
      <c r="C78" s="226"/>
      <c r="D78" s="115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</row>
    <row r="79" spans="2:17" x14ac:dyDescent="0.3">
      <c r="B79" s="226"/>
      <c r="C79" s="226"/>
      <c r="D79" s="115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</row>
    <row r="80" spans="2:17" x14ac:dyDescent="0.3">
      <c r="B80" s="226"/>
      <c r="C80" s="226"/>
      <c r="D80" s="115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</row>
    <row r="81" spans="2:17" x14ac:dyDescent="0.3">
      <c r="B81" s="226"/>
      <c r="C81" s="226"/>
      <c r="D81" s="115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</row>
    <row r="82" spans="2:17" x14ac:dyDescent="0.3">
      <c r="B82" s="226"/>
      <c r="C82" s="226"/>
      <c r="D82" s="115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</row>
    <row r="83" spans="2:17" x14ac:dyDescent="0.3">
      <c r="B83" s="226"/>
      <c r="C83" s="226"/>
      <c r="D83" s="115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</row>
    <row r="84" spans="2:17" x14ac:dyDescent="0.3">
      <c r="B84" s="226"/>
      <c r="C84" s="226"/>
      <c r="D84" s="115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</row>
    <row r="85" spans="2:17" x14ac:dyDescent="0.3">
      <c r="B85" s="226"/>
      <c r="C85" s="226"/>
      <c r="D85" s="115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</row>
    <row r="86" spans="2:17" x14ac:dyDescent="0.3">
      <c r="B86" s="226"/>
      <c r="C86" s="226"/>
      <c r="D86" s="115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</row>
    <row r="87" spans="2:17" x14ac:dyDescent="0.3">
      <c r="B87" s="226"/>
      <c r="C87" s="226"/>
      <c r="D87" s="115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</row>
    <row r="88" spans="2:17" x14ac:dyDescent="0.3">
      <c r="B88" s="226"/>
      <c r="C88" s="226"/>
      <c r="D88" s="115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</row>
    <row r="89" spans="2:17" x14ac:dyDescent="0.3">
      <c r="B89" s="226"/>
      <c r="C89" s="226"/>
      <c r="D89" s="115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</row>
    <row r="90" spans="2:17" x14ac:dyDescent="0.3">
      <c r="B90" s="226"/>
      <c r="C90" s="226"/>
      <c r="D90" s="115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</row>
    <row r="91" spans="2:17" x14ac:dyDescent="0.3">
      <c r="B91" s="226"/>
      <c r="C91" s="226"/>
      <c r="D91" s="115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</row>
    <row r="92" spans="2:17" x14ac:dyDescent="0.3">
      <c r="B92" s="226"/>
      <c r="C92" s="226"/>
      <c r="D92" s="115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</row>
    <row r="93" spans="2:17" x14ac:dyDescent="0.3">
      <c r="B93" s="226"/>
      <c r="C93" s="226"/>
      <c r="D93" s="115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</row>
    <row r="94" spans="2:17" x14ac:dyDescent="0.3">
      <c r="B94" s="226"/>
      <c r="C94" s="226"/>
      <c r="D94" s="115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</row>
    <row r="95" spans="2:17" x14ac:dyDescent="0.3">
      <c r="B95" s="226"/>
      <c r="C95" s="226"/>
      <c r="D95" s="115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</row>
    <row r="96" spans="2:17" x14ac:dyDescent="0.3">
      <c r="B96" s="226"/>
      <c r="C96" s="226"/>
      <c r="D96" s="115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</row>
    <row r="97" spans="2:17" x14ac:dyDescent="0.3">
      <c r="B97" s="226"/>
      <c r="C97" s="226"/>
      <c r="D97" s="115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</row>
    <row r="98" spans="2:17" x14ac:dyDescent="0.3">
      <c r="B98" s="226"/>
      <c r="C98" s="226"/>
      <c r="D98" s="115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</row>
    <row r="99" spans="2:17" x14ac:dyDescent="0.3">
      <c r="B99" s="226"/>
      <c r="C99" s="226"/>
      <c r="D99" s="115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</row>
    <row r="100" spans="2:17" x14ac:dyDescent="0.3">
      <c r="B100" s="226"/>
      <c r="C100" s="226"/>
      <c r="D100" s="115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</row>
    <row r="101" spans="2:17" x14ac:dyDescent="0.3">
      <c r="B101" s="226"/>
      <c r="C101" s="226"/>
      <c r="D101" s="115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</row>
    <row r="102" spans="2:17" x14ac:dyDescent="0.3">
      <c r="B102" s="226"/>
      <c r="C102" s="226"/>
      <c r="D102" s="115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</row>
    <row r="103" spans="2:17" x14ac:dyDescent="0.3">
      <c r="B103" s="226"/>
      <c r="C103" s="226"/>
      <c r="D103" s="115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</row>
    <row r="104" spans="2:17" x14ac:dyDescent="0.3">
      <c r="B104" s="226"/>
      <c r="C104" s="226"/>
      <c r="D104" s="115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</row>
    <row r="105" spans="2:17" x14ac:dyDescent="0.3">
      <c r="B105" s="226"/>
      <c r="C105" s="226"/>
      <c r="D105" s="115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</row>
    <row r="106" spans="2:17" x14ac:dyDescent="0.3">
      <c r="B106" s="226"/>
      <c r="C106" s="226"/>
      <c r="D106" s="115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</row>
    <row r="107" spans="2:17" x14ac:dyDescent="0.3">
      <c r="B107" s="226"/>
      <c r="C107" s="226"/>
      <c r="D107" s="115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</row>
    <row r="108" spans="2:17" x14ac:dyDescent="0.3">
      <c r="B108" s="226"/>
      <c r="C108" s="226"/>
      <c r="D108" s="115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</row>
    <row r="109" spans="2:17" x14ac:dyDescent="0.3">
      <c r="B109" s="226"/>
      <c r="C109" s="226"/>
      <c r="D109" s="115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</row>
    <row r="110" spans="2:17" x14ac:dyDescent="0.3">
      <c r="B110" s="226"/>
      <c r="C110" s="226"/>
      <c r="D110" s="115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</row>
    <row r="111" spans="2:17" x14ac:dyDescent="0.3">
      <c r="B111" s="226"/>
      <c r="C111" s="226"/>
      <c r="D111" s="115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</row>
    <row r="112" spans="2:17" x14ac:dyDescent="0.3">
      <c r="B112" s="226"/>
      <c r="C112" s="226"/>
      <c r="D112" s="115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</row>
    <row r="113" spans="2:17" x14ac:dyDescent="0.3">
      <c r="B113" s="226"/>
      <c r="C113" s="226"/>
      <c r="D113" s="115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</row>
    <row r="114" spans="2:17" x14ac:dyDescent="0.3">
      <c r="B114" s="226"/>
      <c r="C114" s="226"/>
      <c r="D114" s="115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</row>
    <row r="115" spans="2:17" x14ac:dyDescent="0.3">
      <c r="B115" s="226"/>
      <c r="C115" s="226"/>
      <c r="D115" s="115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</row>
    <row r="116" spans="2:17" x14ac:dyDescent="0.3">
      <c r="B116" s="226"/>
      <c r="C116" s="226"/>
      <c r="D116" s="115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</row>
    <row r="117" spans="2:17" x14ac:dyDescent="0.3">
      <c r="B117" s="226"/>
      <c r="C117" s="226"/>
      <c r="D117" s="115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</row>
    <row r="118" spans="2:17" x14ac:dyDescent="0.3">
      <c r="B118" s="226"/>
      <c r="C118" s="226"/>
      <c r="D118" s="115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</row>
    <row r="119" spans="2:17" x14ac:dyDescent="0.3">
      <c r="B119" s="226"/>
      <c r="C119" s="226"/>
      <c r="D119" s="115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</row>
    <row r="120" spans="2:17" x14ac:dyDescent="0.3">
      <c r="B120" s="226"/>
      <c r="C120" s="226"/>
      <c r="D120" s="115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</row>
    <row r="121" spans="2:17" x14ac:dyDescent="0.3">
      <c r="B121" s="226"/>
      <c r="C121" s="226"/>
      <c r="D121" s="115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</row>
    <row r="122" spans="2:17" x14ac:dyDescent="0.3">
      <c r="B122" s="226"/>
      <c r="C122" s="226"/>
      <c r="D122" s="115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</row>
    <row r="123" spans="2:17" x14ac:dyDescent="0.3">
      <c r="B123" s="226"/>
      <c r="C123" s="226"/>
      <c r="D123" s="115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</row>
    <row r="124" spans="2:17" x14ac:dyDescent="0.3">
      <c r="B124" s="226"/>
      <c r="C124" s="226"/>
      <c r="D124" s="115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</row>
    <row r="125" spans="2:17" x14ac:dyDescent="0.3">
      <c r="B125" s="226"/>
      <c r="C125" s="226"/>
      <c r="D125" s="115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</row>
    <row r="126" spans="2:17" x14ac:dyDescent="0.3">
      <c r="B126" s="226"/>
      <c r="C126" s="226"/>
      <c r="D126" s="115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</row>
    <row r="127" spans="2:17" x14ac:dyDescent="0.3">
      <c r="B127" s="226"/>
      <c r="C127" s="226"/>
      <c r="D127" s="115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</row>
    <row r="128" spans="2:17" x14ac:dyDescent="0.3">
      <c r="B128" s="226"/>
      <c r="C128" s="226"/>
      <c r="D128" s="115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</row>
    <row r="129" spans="2:17" x14ac:dyDescent="0.3">
      <c r="B129" s="226"/>
      <c r="C129" s="226"/>
      <c r="D129" s="115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</row>
    <row r="130" spans="2:17" x14ac:dyDescent="0.3">
      <c r="B130" s="226"/>
      <c r="C130" s="226"/>
      <c r="D130" s="115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</row>
    <row r="131" spans="2:17" x14ac:dyDescent="0.3">
      <c r="B131" s="226"/>
      <c r="C131" s="226"/>
      <c r="D131" s="115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</row>
    <row r="132" spans="2:17" x14ac:dyDescent="0.3">
      <c r="B132" s="226"/>
      <c r="C132" s="226"/>
      <c r="D132" s="115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</row>
    <row r="133" spans="2:17" x14ac:dyDescent="0.3">
      <c r="B133" s="226"/>
      <c r="C133" s="226"/>
      <c r="D133" s="115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</row>
    <row r="134" spans="2:17" x14ac:dyDescent="0.3">
      <c r="B134" s="226"/>
      <c r="C134" s="226"/>
      <c r="D134" s="115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</row>
    <row r="135" spans="2:17" x14ac:dyDescent="0.3">
      <c r="B135" s="226"/>
      <c r="C135" s="226"/>
      <c r="D135" s="115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</row>
    <row r="136" spans="2:17" x14ac:dyDescent="0.3">
      <c r="B136" s="226"/>
      <c r="C136" s="226"/>
      <c r="D136" s="115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</row>
    <row r="137" spans="2:17" x14ac:dyDescent="0.3">
      <c r="B137" s="226"/>
      <c r="C137" s="226"/>
      <c r="D137" s="115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</row>
    <row r="138" spans="2:17" x14ac:dyDescent="0.3">
      <c r="B138" s="226"/>
      <c r="C138" s="226"/>
      <c r="D138" s="115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</row>
    <row r="139" spans="2:17" x14ac:dyDescent="0.3">
      <c r="B139" s="226"/>
      <c r="C139" s="226"/>
      <c r="D139" s="115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</row>
    <row r="140" spans="2:17" x14ac:dyDescent="0.3">
      <c r="B140" s="226"/>
      <c r="C140" s="226"/>
      <c r="D140" s="115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</row>
    <row r="141" spans="2:17" x14ac:dyDescent="0.3">
      <c r="B141" s="226"/>
      <c r="C141" s="226"/>
      <c r="D141" s="115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</row>
    <row r="142" spans="2:17" x14ac:dyDescent="0.3">
      <c r="B142" s="226"/>
      <c r="C142" s="226"/>
      <c r="D142" s="115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</row>
    <row r="143" spans="2:17" x14ac:dyDescent="0.3">
      <c r="B143" s="226"/>
      <c r="C143" s="226"/>
      <c r="D143" s="115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</row>
    <row r="144" spans="2:17" x14ac:dyDescent="0.3">
      <c r="B144" s="226"/>
      <c r="C144" s="226"/>
      <c r="D144" s="115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</row>
    <row r="145" spans="2:17" x14ac:dyDescent="0.3">
      <c r="B145" s="226"/>
      <c r="C145" s="226"/>
      <c r="D145" s="115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</row>
    <row r="146" spans="2:17" x14ac:dyDescent="0.3">
      <c r="B146" s="226"/>
      <c r="C146" s="226"/>
      <c r="D146" s="115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</row>
    <row r="147" spans="2:17" x14ac:dyDescent="0.3">
      <c r="B147" s="226"/>
      <c r="C147" s="226"/>
      <c r="D147" s="115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</row>
    <row r="148" spans="2:17" x14ac:dyDescent="0.3">
      <c r="B148" s="226"/>
      <c r="C148" s="226"/>
      <c r="D148" s="115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</row>
    <row r="149" spans="2:17" x14ac:dyDescent="0.3">
      <c r="B149" s="226"/>
      <c r="C149" s="226"/>
      <c r="D149" s="115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</row>
    <row r="150" spans="2:17" x14ac:dyDescent="0.3">
      <c r="B150" s="226"/>
      <c r="C150" s="226"/>
      <c r="D150" s="115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</row>
    <row r="151" spans="2:17" x14ac:dyDescent="0.3">
      <c r="B151" s="226"/>
      <c r="C151" s="226"/>
      <c r="D151" s="115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</row>
    <row r="152" spans="2:17" x14ac:dyDescent="0.3">
      <c r="B152" s="226"/>
      <c r="C152" s="226"/>
      <c r="D152" s="115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</row>
    <row r="153" spans="2:17" x14ac:dyDescent="0.3">
      <c r="B153" s="226"/>
      <c r="C153" s="226"/>
      <c r="D153" s="115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</row>
    <row r="154" spans="2:17" x14ac:dyDescent="0.3">
      <c r="B154" s="226"/>
      <c r="C154" s="226"/>
      <c r="D154" s="115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</row>
    <row r="155" spans="2:17" x14ac:dyDescent="0.3">
      <c r="B155" s="226"/>
      <c r="C155" s="226"/>
      <c r="D155" s="115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</row>
    <row r="156" spans="2:17" x14ac:dyDescent="0.3">
      <c r="B156" s="226"/>
      <c r="C156" s="226"/>
      <c r="D156" s="115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</row>
    <row r="157" spans="2:17" x14ac:dyDescent="0.3">
      <c r="B157" s="226"/>
      <c r="C157" s="226"/>
      <c r="D157" s="115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</row>
    <row r="158" spans="2:17" x14ac:dyDescent="0.3">
      <c r="B158" s="226"/>
      <c r="C158" s="226"/>
      <c r="D158" s="115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</row>
    <row r="159" spans="2:17" x14ac:dyDescent="0.3">
      <c r="B159" s="226"/>
      <c r="C159" s="226"/>
      <c r="D159" s="115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</row>
    <row r="160" spans="2:17" x14ac:dyDescent="0.3">
      <c r="B160" s="226"/>
      <c r="C160" s="226"/>
      <c r="D160" s="115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</row>
    <row r="161" spans="2:17" x14ac:dyDescent="0.3">
      <c r="B161" s="226"/>
      <c r="C161" s="226"/>
      <c r="D161" s="115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</row>
    <row r="162" spans="2:17" x14ac:dyDescent="0.3">
      <c r="B162" s="226"/>
      <c r="C162" s="226"/>
      <c r="D162" s="115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</row>
    <row r="163" spans="2:17" x14ac:dyDescent="0.3">
      <c r="B163" s="226"/>
      <c r="C163" s="226"/>
      <c r="D163" s="115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</row>
    <row r="164" spans="2:17" x14ac:dyDescent="0.3">
      <c r="B164" s="226"/>
      <c r="C164" s="226"/>
      <c r="D164" s="115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</row>
    <row r="165" spans="2:17" x14ac:dyDescent="0.3">
      <c r="B165" s="226"/>
      <c r="C165" s="226"/>
      <c r="D165" s="115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</row>
    <row r="166" spans="2:17" x14ac:dyDescent="0.3">
      <c r="B166" s="226"/>
      <c r="C166" s="226"/>
      <c r="D166" s="115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</row>
    <row r="167" spans="2:17" x14ac:dyDescent="0.3">
      <c r="B167" s="226"/>
      <c r="C167" s="226"/>
      <c r="D167" s="115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</row>
    <row r="168" spans="2:17" x14ac:dyDescent="0.3">
      <c r="B168" s="226"/>
      <c r="C168" s="226"/>
      <c r="D168" s="115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</row>
    <row r="169" spans="2:17" x14ac:dyDescent="0.3">
      <c r="B169" s="226"/>
      <c r="C169" s="226"/>
      <c r="D169" s="115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</row>
    <row r="170" spans="2:17" x14ac:dyDescent="0.3">
      <c r="B170" s="226"/>
      <c r="C170" s="226"/>
      <c r="D170" s="115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</row>
    <row r="171" spans="2:17" x14ac:dyDescent="0.3">
      <c r="B171" s="226"/>
      <c r="C171" s="226"/>
      <c r="D171" s="115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</row>
    <row r="172" spans="2:17" x14ac:dyDescent="0.3">
      <c r="B172" s="226"/>
      <c r="C172" s="226"/>
      <c r="D172" s="115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</row>
    <row r="173" spans="2:17" x14ac:dyDescent="0.3">
      <c r="B173" s="226"/>
      <c r="C173" s="226"/>
      <c r="D173" s="115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</row>
    <row r="174" spans="2:17" x14ac:dyDescent="0.3">
      <c r="B174" s="226"/>
      <c r="C174" s="226"/>
      <c r="D174" s="115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</row>
    <row r="175" spans="2:17" x14ac:dyDescent="0.3">
      <c r="B175" s="226"/>
      <c r="C175" s="226"/>
      <c r="D175" s="115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</row>
    <row r="176" spans="2:17" x14ac:dyDescent="0.3">
      <c r="B176" s="226"/>
      <c r="C176" s="226"/>
      <c r="D176" s="115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</row>
    <row r="177" spans="2:17" x14ac:dyDescent="0.3">
      <c r="B177" s="226"/>
      <c r="C177" s="226"/>
      <c r="D177" s="115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</row>
    <row r="178" spans="2:17" x14ac:dyDescent="0.3">
      <c r="B178" s="226"/>
      <c r="C178" s="226"/>
      <c r="D178" s="115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</row>
    <row r="179" spans="2:17" x14ac:dyDescent="0.3">
      <c r="B179" s="226"/>
      <c r="C179" s="226"/>
      <c r="D179" s="115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</row>
    <row r="180" spans="2:17" x14ac:dyDescent="0.3">
      <c r="B180" s="226"/>
      <c r="C180" s="226"/>
      <c r="D180" s="115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</row>
    <row r="181" spans="2:17" x14ac:dyDescent="0.3">
      <c r="B181" s="226"/>
      <c r="C181" s="226"/>
      <c r="D181" s="115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</row>
    <row r="182" spans="2:17" x14ac:dyDescent="0.3">
      <c r="B182" s="226"/>
      <c r="C182" s="226"/>
      <c r="D182" s="115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</row>
    <row r="183" spans="2:17" x14ac:dyDescent="0.3">
      <c r="B183" s="226"/>
      <c r="C183" s="226"/>
      <c r="D183" s="115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</row>
    <row r="184" spans="2:17" x14ac:dyDescent="0.3">
      <c r="B184" s="226"/>
      <c r="C184" s="226"/>
      <c r="D184" s="115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</row>
    <row r="185" spans="2:17" x14ac:dyDescent="0.3">
      <c r="B185" s="226"/>
      <c r="C185" s="226"/>
      <c r="D185" s="115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</row>
    <row r="186" spans="2:17" x14ac:dyDescent="0.3">
      <c r="B186" s="226"/>
      <c r="C186" s="226"/>
      <c r="D186" s="115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</row>
    <row r="187" spans="2:17" x14ac:dyDescent="0.3">
      <c r="B187" s="226"/>
      <c r="C187" s="226"/>
      <c r="D187" s="115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</row>
    <row r="188" spans="2:17" x14ac:dyDescent="0.3">
      <c r="B188" s="226"/>
      <c r="C188" s="226"/>
      <c r="D188" s="115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</row>
    <row r="189" spans="2:17" x14ac:dyDescent="0.3">
      <c r="B189" s="226"/>
      <c r="C189" s="226"/>
      <c r="D189" s="115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</row>
    <row r="190" spans="2:17" x14ac:dyDescent="0.3">
      <c r="B190" s="226"/>
      <c r="C190" s="226"/>
      <c r="D190" s="115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</row>
    <row r="191" spans="2:17" x14ac:dyDescent="0.3">
      <c r="B191" s="226"/>
      <c r="C191" s="226"/>
      <c r="D191" s="115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</row>
    <row r="192" spans="2:17" x14ac:dyDescent="0.3">
      <c r="B192" s="226"/>
      <c r="C192" s="226"/>
      <c r="D192" s="115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</row>
    <row r="193" spans="2:17" x14ac:dyDescent="0.3">
      <c r="B193" s="226"/>
      <c r="C193" s="226"/>
      <c r="D193" s="115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</row>
    <row r="194" spans="2:17" x14ac:dyDescent="0.3">
      <c r="B194" s="226"/>
      <c r="C194" s="226"/>
      <c r="D194" s="115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</row>
    <row r="195" spans="2:17" x14ac:dyDescent="0.3">
      <c r="B195" s="226"/>
      <c r="C195" s="226"/>
      <c r="D195" s="115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</row>
    <row r="196" spans="2:17" x14ac:dyDescent="0.3">
      <c r="B196" s="226"/>
      <c r="C196" s="226"/>
      <c r="D196" s="115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</row>
    <row r="197" spans="2:17" x14ac:dyDescent="0.3">
      <c r="B197" s="226"/>
      <c r="C197" s="226"/>
      <c r="D197" s="115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</row>
    <row r="198" spans="2:17" x14ac:dyDescent="0.3">
      <c r="B198" s="226"/>
      <c r="C198" s="226"/>
      <c r="D198" s="115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</row>
    <row r="199" spans="2:17" x14ac:dyDescent="0.3">
      <c r="B199" s="226"/>
      <c r="C199" s="226"/>
      <c r="D199" s="115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</row>
    <row r="200" spans="2:17" x14ac:dyDescent="0.3">
      <c r="B200" s="226"/>
      <c r="C200" s="226"/>
      <c r="D200" s="115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</row>
    <row r="201" spans="2:17" x14ac:dyDescent="0.3">
      <c r="B201" s="226"/>
      <c r="C201" s="226"/>
      <c r="D201" s="115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</row>
    <row r="202" spans="2:17" x14ac:dyDescent="0.3">
      <c r="B202" s="226"/>
      <c r="C202" s="226"/>
      <c r="D202" s="115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</row>
    <row r="203" spans="2:17" x14ac:dyDescent="0.3">
      <c r="B203" s="226"/>
      <c r="C203" s="226"/>
      <c r="D203" s="115"/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</row>
    <row r="204" spans="2:17" x14ac:dyDescent="0.3">
      <c r="B204" s="226"/>
      <c r="C204" s="226"/>
      <c r="D204" s="115"/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</row>
    <row r="205" spans="2:17" x14ac:dyDescent="0.3">
      <c r="B205" s="226"/>
      <c r="C205" s="226"/>
      <c r="D205" s="115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</row>
    <row r="206" spans="2:17" x14ac:dyDescent="0.3">
      <c r="B206" s="226"/>
      <c r="C206" s="226"/>
      <c r="D206" s="115"/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</row>
    <row r="207" spans="2:17" x14ac:dyDescent="0.3">
      <c r="B207" s="226"/>
      <c r="C207" s="226"/>
      <c r="D207" s="115"/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</row>
    <row r="208" spans="2:17" x14ac:dyDescent="0.3">
      <c r="B208" s="226"/>
      <c r="C208" s="226"/>
      <c r="D208" s="115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</row>
    <row r="209" spans="2:17" x14ac:dyDescent="0.3">
      <c r="B209" s="226"/>
      <c r="C209" s="226"/>
      <c r="D209" s="115"/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</row>
    <row r="210" spans="2:17" x14ac:dyDescent="0.3">
      <c r="B210" s="226"/>
      <c r="C210" s="226"/>
      <c r="D210" s="115"/>
      <c r="E210" s="9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</row>
    <row r="211" spans="2:17" x14ac:dyDescent="0.3">
      <c r="B211" s="226"/>
      <c r="C211" s="226"/>
      <c r="D211" s="115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</row>
    <row r="212" spans="2:17" x14ac:dyDescent="0.3">
      <c r="B212" s="226"/>
      <c r="C212" s="226"/>
      <c r="D212" s="115"/>
      <c r="E212" s="9"/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</row>
    <row r="213" spans="2:17" x14ac:dyDescent="0.3">
      <c r="B213" s="226"/>
      <c r="C213" s="226"/>
      <c r="D213" s="115"/>
      <c r="E213" s="9"/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9"/>
    </row>
    <row r="214" spans="2:17" x14ac:dyDescent="0.3">
      <c r="B214" s="226"/>
      <c r="C214" s="226"/>
      <c r="D214" s="115"/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</row>
    <row r="215" spans="2:17" x14ac:dyDescent="0.3">
      <c r="B215" s="226"/>
      <c r="C215" s="226"/>
      <c r="D215" s="115"/>
      <c r="E215" s="9"/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</row>
    <row r="216" spans="2:17" x14ac:dyDescent="0.3">
      <c r="B216" s="226"/>
      <c r="C216" s="226"/>
      <c r="D216" s="115"/>
      <c r="E216" s="9"/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9"/>
    </row>
    <row r="217" spans="2:17" x14ac:dyDescent="0.3">
      <c r="B217" s="226"/>
      <c r="C217" s="226"/>
      <c r="D217" s="115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</row>
    <row r="218" spans="2:17" x14ac:dyDescent="0.3">
      <c r="B218" s="226"/>
      <c r="C218" s="226"/>
      <c r="D218" s="115"/>
      <c r="E218" s="9"/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</row>
    <row r="219" spans="2:17" x14ac:dyDescent="0.3">
      <c r="B219" s="226"/>
      <c r="C219" s="226"/>
      <c r="D219" s="115"/>
      <c r="E219" s="9"/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9"/>
    </row>
    <row r="220" spans="2:17" x14ac:dyDescent="0.3">
      <c r="B220" s="226"/>
      <c r="C220" s="226"/>
      <c r="D220" s="115"/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</row>
    <row r="221" spans="2:17" x14ac:dyDescent="0.3">
      <c r="B221" s="226"/>
      <c r="C221" s="226"/>
      <c r="D221" s="115"/>
      <c r="E221" s="9"/>
      <c r="F221" s="9"/>
      <c r="G221" s="9"/>
      <c r="H221" s="9"/>
      <c r="I221" s="9"/>
      <c r="J221" s="9"/>
      <c r="K221" s="9"/>
      <c r="L221" s="9"/>
      <c r="M221" s="9"/>
      <c r="N221" s="9"/>
      <c r="O221" s="9"/>
      <c r="P221" s="9"/>
      <c r="Q221" s="9"/>
    </row>
    <row r="222" spans="2:17" x14ac:dyDescent="0.3">
      <c r="B222" s="226"/>
      <c r="C222" s="226"/>
      <c r="D222" s="115"/>
      <c r="E222" s="9"/>
      <c r="F222" s="9"/>
      <c r="G222" s="9"/>
      <c r="H222" s="9"/>
      <c r="I222" s="9"/>
      <c r="J222" s="9"/>
      <c r="K222" s="9"/>
      <c r="L222" s="9"/>
      <c r="M222" s="9"/>
      <c r="N222" s="9"/>
      <c r="O222" s="9"/>
      <c r="P222" s="9"/>
      <c r="Q222" s="9"/>
    </row>
    <row r="223" spans="2:17" x14ac:dyDescent="0.3">
      <c r="B223" s="226"/>
      <c r="C223" s="226"/>
      <c r="D223" s="115"/>
      <c r="E223" s="9"/>
      <c r="F223" s="9"/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9"/>
    </row>
    <row r="224" spans="2:17" x14ac:dyDescent="0.3">
      <c r="B224" s="226"/>
      <c r="C224" s="226"/>
      <c r="D224" s="115"/>
      <c r="E224" s="9"/>
      <c r="F224" s="9"/>
      <c r="G224" s="9"/>
      <c r="H224" s="9"/>
      <c r="I224" s="9"/>
      <c r="J224" s="9"/>
      <c r="K224" s="9"/>
      <c r="L224" s="9"/>
      <c r="M224" s="9"/>
      <c r="N224" s="9"/>
      <c r="O224" s="9"/>
      <c r="P224" s="9"/>
      <c r="Q224" s="9"/>
    </row>
    <row r="225" spans="2:17" x14ac:dyDescent="0.3">
      <c r="B225" s="226"/>
      <c r="C225" s="226"/>
      <c r="D225" s="115"/>
      <c r="E225" s="9"/>
      <c r="F225" s="9"/>
      <c r="G225" s="9"/>
      <c r="H225" s="9"/>
      <c r="I225" s="9"/>
      <c r="J225" s="9"/>
      <c r="K225" s="9"/>
      <c r="L225" s="9"/>
      <c r="M225" s="9"/>
      <c r="N225" s="9"/>
      <c r="O225" s="9"/>
      <c r="P225" s="9"/>
      <c r="Q225" s="9"/>
    </row>
    <row r="226" spans="2:17" x14ac:dyDescent="0.3">
      <c r="B226" s="226"/>
      <c r="C226" s="226"/>
      <c r="D226" s="115"/>
      <c r="E226" s="9"/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</row>
    <row r="227" spans="2:17" x14ac:dyDescent="0.3">
      <c r="B227" s="226"/>
      <c r="C227" s="226"/>
      <c r="D227" s="115"/>
      <c r="E227" s="9"/>
      <c r="F227" s="9"/>
      <c r="G227" s="9"/>
      <c r="H227" s="9"/>
      <c r="I227" s="9"/>
      <c r="J227" s="9"/>
      <c r="K227" s="9"/>
      <c r="L227" s="9"/>
      <c r="M227" s="9"/>
      <c r="N227" s="9"/>
      <c r="O227" s="9"/>
      <c r="P227" s="9"/>
      <c r="Q227" s="9"/>
    </row>
    <row r="228" spans="2:17" x14ac:dyDescent="0.3">
      <c r="B228" s="226"/>
      <c r="C228" s="226"/>
      <c r="D228" s="115"/>
      <c r="E228" s="9"/>
      <c r="F228" s="9"/>
      <c r="G228" s="9"/>
      <c r="H228" s="9"/>
      <c r="I228" s="9"/>
      <c r="J228" s="9"/>
      <c r="K228" s="9"/>
      <c r="L228" s="9"/>
      <c r="M228" s="9"/>
      <c r="N228" s="9"/>
      <c r="O228" s="9"/>
      <c r="P228" s="9"/>
      <c r="Q228" s="9"/>
    </row>
    <row r="229" spans="2:17" x14ac:dyDescent="0.3">
      <c r="B229" s="226"/>
      <c r="C229" s="226"/>
      <c r="D229" s="115"/>
      <c r="E229" s="9"/>
      <c r="F229" s="9"/>
      <c r="G229" s="9"/>
      <c r="H229" s="9"/>
      <c r="I229" s="9"/>
      <c r="J229" s="9"/>
      <c r="K229" s="9"/>
      <c r="L229" s="9"/>
      <c r="M229" s="9"/>
      <c r="N229" s="9"/>
      <c r="O229" s="9"/>
      <c r="P229" s="9"/>
      <c r="Q229" s="9"/>
    </row>
    <row r="230" spans="2:17" x14ac:dyDescent="0.3">
      <c r="B230" s="226"/>
      <c r="C230" s="226"/>
      <c r="D230" s="115"/>
      <c r="E230" s="9"/>
      <c r="F230" s="9"/>
      <c r="G230" s="9"/>
      <c r="H230" s="9"/>
      <c r="I230" s="9"/>
      <c r="J230" s="9"/>
      <c r="K230" s="9"/>
      <c r="L230" s="9"/>
      <c r="M230" s="9"/>
      <c r="N230" s="9"/>
      <c r="O230" s="9"/>
      <c r="P230" s="9"/>
      <c r="Q230" s="9"/>
    </row>
    <row r="231" spans="2:17" x14ac:dyDescent="0.3">
      <c r="B231" s="226"/>
      <c r="C231" s="226"/>
      <c r="D231" s="115"/>
      <c r="E231" s="9"/>
      <c r="F231" s="9"/>
      <c r="G231" s="9"/>
      <c r="H231" s="9"/>
      <c r="I231" s="9"/>
      <c r="J231" s="9"/>
      <c r="K231" s="9"/>
      <c r="L231" s="9"/>
      <c r="M231" s="9"/>
      <c r="N231" s="9"/>
      <c r="O231" s="9"/>
      <c r="P231" s="9"/>
      <c r="Q231" s="9"/>
    </row>
    <row r="232" spans="2:17" x14ac:dyDescent="0.3">
      <c r="B232" s="226"/>
      <c r="C232" s="226"/>
      <c r="D232" s="115"/>
      <c r="E232" s="9"/>
      <c r="F232" s="9"/>
      <c r="G232" s="9"/>
      <c r="H232" s="9"/>
      <c r="I232" s="9"/>
      <c r="J232" s="9"/>
      <c r="K232" s="9"/>
      <c r="L232" s="9"/>
      <c r="M232" s="9"/>
      <c r="N232" s="9"/>
      <c r="O232" s="9"/>
      <c r="P232" s="9"/>
      <c r="Q232" s="9"/>
    </row>
    <row r="233" spans="2:17" x14ac:dyDescent="0.3">
      <c r="B233" s="226"/>
      <c r="C233" s="226"/>
      <c r="D233" s="115"/>
      <c r="E233" s="9"/>
      <c r="F233" s="9"/>
      <c r="G233" s="9"/>
      <c r="H233" s="9"/>
      <c r="I233" s="9"/>
      <c r="J233" s="9"/>
      <c r="K233" s="9"/>
      <c r="L233" s="9"/>
      <c r="M233" s="9"/>
      <c r="N233" s="9"/>
      <c r="O233" s="9"/>
      <c r="P233" s="9"/>
      <c r="Q233" s="9"/>
    </row>
    <row r="234" spans="2:17" x14ac:dyDescent="0.3">
      <c r="B234" s="226"/>
      <c r="C234" s="226"/>
      <c r="D234" s="115"/>
      <c r="E234" s="9"/>
      <c r="F234" s="9"/>
      <c r="G234" s="9"/>
      <c r="H234" s="9"/>
      <c r="I234" s="9"/>
      <c r="J234" s="9"/>
      <c r="K234" s="9"/>
      <c r="L234" s="9"/>
      <c r="M234" s="9"/>
      <c r="N234" s="9"/>
      <c r="O234" s="9"/>
      <c r="P234" s="9"/>
      <c r="Q234" s="9"/>
    </row>
    <row r="235" spans="2:17" x14ac:dyDescent="0.3">
      <c r="B235" s="226"/>
      <c r="C235" s="226"/>
      <c r="D235" s="115"/>
      <c r="E235" s="9"/>
      <c r="F235" s="9"/>
      <c r="G235" s="9"/>
      <c r="H235" s="9"/>
      <c r="I235" s="9"/>
      <c r="J235" s="9"/>
      <c r="K235" s="9"/>
      <c r="L235" s="9"/>
      <c r="M235" s="9"/>
      <c r="N235" s="9"/>
      <c r="O235" s="9"/>
      <c r="P235" s="9"/>
      <c r="Q235" s="9"/>
    </row>
    <row r="236" spans="2:17" x14ac:dyDescent="0.3">
      <c r="B236" s="226"/>
      <c r="C236" s="226"/>
      <c r="D236" s="115"/>
      <c r="E236" s="9"/>
      <c r="F236" s="9"/>
      <c r="G236" s="9"/>
      <c r="H236" s="9"/>
      <c r="I236" s="9"/>
      <c r="J236" s="9"/>
      <c r="K236" s="9"/>
      <c r="L236" s="9"/>
      <c r="M236" s="9"/>
      <c r="N236" s="9"/>
      <c r="O236" s="9"/>
      <c r="P236" s="9"/>
      <c r="Q236" s="9"/>
    </row>
    <row r="237" spans="2:17" x14ac:dyDescent="0.3">
      <c r="B237" s="226"/>
      <c r="C237" s="226"/>
      <c r="D237" s="115"/>
      <c r="E237" s="9"/>
      <c r="F237" s="9"/>
      <c r="G237" s="9"/>
      <c r="H237" s="9"/>
      <c r="I237" s="9"/>
      <c r="J237" s="9"/>
      <c r="K237" s="9"/>
      <c r="L237" s="9"/>
      <c r="M237" s="9"/>
      <c r="N237" s="9"/>
      <c r="O237" s="9"/>
      <c r="P237" s="9"/>
      <c r="Q237" s="9"/>
    </row>
    <row r="238" spans="2:17" x14ac:dyDescent="0.3">
      <c r="B238" s="226"/>
      <c r="C238" s="226"/>
      <c r="D238" s="115"/>
      <c r="E238" s="9"/>
      <c r="F238" s="9"/>
      <c r="G238" s="9"/>
      <c r="H238" s="9"/>
      <c r="I238" s="9"/>
      <c r="J238" s="9"/>
      <c r="K238" s="9"/>
      <c r="L238" s="9"/>
      <c r="M238" s="9"/>
      <c r="N238" s="9"/>
      <c r="O238" s="9"/>
      <c r="P238" s="9"/>
      <c r="Q238" s="9"/>
    </row>
    <row r="239" spans="2:17" x14ac:dyDescent="0.3">
      <c r="B239" s="226"/>
      <c r="C239" s="226"/>
      <c r="D239" s="115"/>
      <c r="E239" s="9"/>
      <c r="F239" s="9"/>
      <c r="G239" s="9"/>
      <c r="H239" s="9"/>
      <c r="I239" s="9"/>
      <c r="J239" s="9"/>
      <c r="K239" s="9"/>
      <c r="L239" s="9"/>
      <c r="M239" s="9"/>
      <c r="N239" s="9"/>
      <c r="O239" s="9"/>
      <c r="P239" s="9"/>
      <c r="Q239" s="9"/>
    </row>
    <row r="240" spans="2:17" x14ac:dyDescent="0.3">
      <c r="B240" s="226"/>
      <c r="C240" s="226"/>
      <c r="D240" s="115"/>
      <c r="E240" s="9"/>
      <c r="F240" s="9"/>
      <c r="G240" s="9"/>
      <c r="H240" s="9"/>
      <c r="I240" s="9"/>
      <c r="J240" s="9"/>
      <c r="K240" s="9"/>
      <c r="L240" s="9"/>
      <c r="M240" s="9"/>
      <c r="N240" s="9"/>
      <c r="O240" s="9"/>
      <c r="P240" s="9"/>
      <c r="Q240" s="9"/>
    </row>
    <row r="241" spans="2:17" x14ac:dyDescent="0.3">
      <c r="B241" s="226"/>
      <c r="C241" s="226"/>
      <c r="D241" s="115"/>
      <c r="E241" s="9"/>
      <c r="F241" s="9"/>
      <c r="G241" s="9"/>
      <c r="H241" s="9"/>
      <c r="I241" s="9"/>
      <c r="J241" s="9"/>
      <c r="K241" s="9"/>
      <c r="L241" s="9"/>
      <c r="M241" s="9"/>
      <c r="N241" s="9"/>
      <c r="O241" s="9"/>
      <c r="P241" s="9"/>
      <c r="Q241" s="9"/>
    </row>
    <row r="242" spans="2:17" x14ac:dyDescent="0.3">
      <c r="B242" s="226"/>
      <c r="C242" s="226"/>
      <c r="D242" s="115"/>
      <c r="E242" s="9"/>
      <c r="F242" s="9"/>
      <c r="G242" s="9"/>
      <c r="H242" s="9"/>
      <c r="I242" s="9"/>
      <c r="J242" s="9"/>
      <c r="K242" s="9"/>
      <c r="L242" s="9"/>
      <c r="M242" s="9"/>
      <c r="N242" s="9"/>
      <c r="O242" s="9"/>
      <c r="P242" s="9"/>
      <c r="Q242" s="9"/>
    </row>
    <row r="243" spans="2:17" x14ac:dyDescent="0.3">
      <c r="B243" s="226"/>
      <c r="C243" s="226"/>
      <c r="D243" s="115"/>
      <c r="E243" s="9"/>
      <c r="F243" s="9"/>
      <c r="G243" s="9"/>
      <c r="H243" s="9"/>
      <c r="I243" s="9"/>
      <c r="J243" s="9"/>
      <c r="K243" s="9"/>
      <c r="L243" s="9"/>
      <c r="M243" s="9"/>
      <c r="N243" s="9"/>
      <c r="O243" s="9"/>
      <c r="P243" s="9"/>
      <c r="Q243" s="9"/>
    </row>
    <row r="244" spans="2:17" x14ac:dyDescent="0.3">
      <c r="B244" s="226"/>
      <c r="C244" s="226"/>
      <c r="D244" s="115"/>
      <c r="E244" s="9"/>
      <c r="F244" s="9"/>
      <c r="G244" s="9"/>
      <c r="H244" s="9"/>
      <c r="I244" s="9"/>
      <c r="J244" s="9"/>
      <c r="K244" s="9"/>
      <c r="L244" s="9"/>
      <c r="M244" s="9"/>
      <c r="N244" s="9"/>
      <c r="O244" s="9"/>
      <c r="P244" s="9"/>
      <c r="Q244" s="9"/>
    </row>
    <row r="245" spans="2:17" x14ac:dyDescent="0.3">
      <c r="B245" s="226"/>
      <c r="C245" s="226"/>
      <c r="D245" s="115"/>
      <c r="E245" s="9"/>
      <c r="F245" s="9"/>
      <c r="G245" s="9"/>
      <c r="H245" s="9"/>
      <c r="I245" s="9"/>
      <c r="J245" s="9"/>
      <c r="K245" s="9"/>
      <c r="L245" s="9"/>
      <c r="M245" s="9"/>
      <c r="N245" s="9"/>
      <c r="O245" s="9"/>
      <c r="P245" s="9"/>
      <c r="Q245" s="9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>
    <tabColor indexed="48"/>
    <outlinePr applyStyles="1" summaryBelow="0"/>
    <pageSetUpPr fitToPage="1"/>
  </sheetPr>
  <dimension ref="A2:S251"/>
  <sheetViews>
    <sheetView workbookViewId="0">
      <selection activeCell="C33" sqref="C33"/>
    </sheetView>
  </sheetViews>
  <sheetFormatPr defaultColWidth="9.109375" defaultRowHeight="13.8" outlineLevelRow="1" x14ac:dyDescent="0.3"/>
  <cols>
    <col min="1" max="1" width="66" style="17" bestFit="1" customWidth="1"/>
    <col min="2" max="2" width="17.6640625" style="233" customWidth="1"/>
    <col min="3" max="3" width="17.88671875" style="233" customWidth="1"/>
    <col min="4" max="4" width="11.44140625" style="125" bestFit="1" customWidth="1"/>
    <col min="5" max="16384" width="9.109375" style="17"/>
  </cols>
  <sheetData>
    <row r="2" spans="1:19" ht="18" x14ac:dyDescent="0.35">
      <c r="A2" s="4" t="str">
        <f>"Державний та гарантований державою борг України за станом на " &amp; STRPRESENTDATE</f>
        <v>Державний та гарантований державою борг України за станом на 31.05.2020</v>
      </c>
      <c r="B2" s="3"/>
      <c r="C2" s="3"/>
      <c r="D2" s="3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</row>
    <row r="3" spans="1:19" ht="18" x14ac:dyDescent="0.35">
      <c r="A3" s="1" t="s">
        <v>81</v>
      </c>
      <c r="B3" s="1"/>
      <c r="C3" s="1"/>
      <c r="D3" s="1"/>
    </row>
    <row r="4" spans="1:19" x14ac:dyDescent="0.3">
      <c r="B4" s="226"/>
      <c r="C4" s="226"/>
      <c r="D4" s="115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</row>
    <row r="5" spans="1:19" s="12" customFormat="1" x14ac:dyDescent="0.3">
      <c r="A5" s="220"/>
      <c r="B5" s="247"/>
      <c r="C5" s="247"/>
      <c r="D5" s="12" t="str">
        <f>VALVAL</f>
        <v>млрд. одиниць</v>
      </c>
    </row>
    <row r="6" spans="1:19" s="11" customFormat="1" x14ac:dyDescent="0.25">
      <c r="A6" s="143"/>
      <c r="B6" s="166" t="s">
        <v>162</v>
      </c>
      <c r="C6" s="166" t="s">
        <v>165</v>
      </c>
      <c r="D6" s="44" t="s">
        <v>185</v>
      </c>
    </row>
    <row r="7" spans="1:19" s="97" customFormat="1" ht="15.6" x14ac:dyDescent="0.25">
      <c r="A7" s="241" t="s">
        <v>145</v>
      </c>
      <c r="B7" s="114">
        <f t="shared" ref="B7:D7" si="0">SUM(B8:B18)</f>
        <v>82.118183048470001</v>
      </c>
      <c r="C7" s="114">
        <f t="shared" si="0"/>
        <v>2209.4636212732298</v>
      </c>
      <c r="D7" s="134">
        <f t="shared" si="0"/>
        <v>1</v>
      </c>
    </row>
    <row r="8" spans="1:19" s="15" customFormat="1" x14ac:dyDescent="0.25">
      <c r="A8" s="176" t="s">
        <v>156</v>
      </c>
      <c r="B8" s="216">
        <v>8.2719902696599998</v>
      </c>
      <c r="C8" s="216">
        <v>222.56534299634001</v>
      </c>
      <c r="D8" s="105">
        <v>0.100733</v>
      </c>
    </row>
    <row r="9" spans="1:19" s="15" customFormat="1" x14ac:dyDescent="0.25">
      <c r="A9" s="176" t="s">
        <v>175</v>
      </c>
      <c r="B9" s="216">
        <v>5.3955799658399997</v>
      </c>
      <c r="C9" s="216">
        <v>145.172935</v>
      </c>
      <c r="D9" s="105">
        <v>6.5705E-2</v>
      </c>
    </row>
    <row r="10" spans="1:19" s="15" customFormat="1" x14ac:dyDescent="0.25">
      <c r="A10" s="176" t="s">
        <v>112</v>
      </c>
      <c r="B10" s="216">
        <v>10.9182088181</v>
      </c>
      <c r="C10" s="216">
        <v>293.76423463921998</v>
      </c>
      <c r="D10" s="105">
        <v>0.13295699999999999</v>
      </c>
    </row>
    <row r="11" spans="1:19" x14ac:dyDescent="0.3">
      <c r="A11" s="64" t="s">
        <v>150</v>
      </c>
      <c r="B11" s="173">
        <v>57.532403994870002</v>
      </c>
      <c r="C11" s="173">
        <v>1547.9611086376699</v>
      </c>
      <c r="D11" s="66">
        <v>0.70060500000000003</v>
      </c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</row>
    <row r="12" spans="1:19" x14ac:dyDescent="0.3">
      <c r="A12" s="146"/>
      <c r="B12" s="226"/>
      <c r="C12" s="226"/>
      <c r="D12" s="115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</row>
    <row r="13" spans="1:19" x14ac:dyDescent="0.3">
      <c r="A13" s="146"/>
      <c r="B13" s="226"/>
      <c r="C13" s="226"/>
      <c r="D13" s="115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</row>
    <row r="14" spans="1:19" x14ac:dyDescent="0.3">
      <c r="A14" s="146"/>
      <c r="B14" s="226"/>
      <c r="C14" s="226"/>
      <c r="D14" s="115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</row>
    <row r="15" spans="1:19" x14ac:dyDescent="0.3">
      <c r="A15" s="146"/>
      <c r="B15" s="226"/>
      <c r="C15" s="226"/>
      <c r="D15" s="115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</row>
    <row r="16" spans="1:19" x14ac:dyDescent="0.3">
      <c r="A16" s="146"/>
      <c r="B16" s="226"/>
      <c r="C16" s="226"/>
      <c r="D16" s="115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</row>
    <row r="17" spans="1:19" x14ac:dyDescent="0.3">
      <c r="A17" s="146"/>
      <c r="B17" s="226"/>
      <c r="C17" s="226"/>
      <c r="D17" s="115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</row>
    <row r="18" spans="1:19" x14ac:dyDescent="0.3">
      <c r="A18" s="146"/>
      <c r="B18" s="226"/>
      <c r="C18" s="226"/>
      <c r="D18" s="115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</row>
    <row r="19" spans="1:19" x14ac:dyDescent="0.3">
      <c r="A19" s="161" t="s">
        <v>157</v>
      </c>
      <c r="B19" s="226"/>
      <c r="C19" s="226"/>
      <c r="D19" s="115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</row>
    <row r="20" spans="1:19" x14ac:dyDescent="0.3">
      <c r="B20" s="207" t="str">
        <f>"Державний борг України за станом на " &amp; TEXT(DREPORTDATE,"dd.MM.yyyy")</f>
        <v>Державний борг України за станом на 31.05.2020</v>
      </c>
      <c r="C20" s="226"/>
      <c r="D20" s="12" t="str">
        <f>VALVAL</f>
        <v>млрд. одиниць</v>
      </c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</row>
    <row r="21" spans="1:19" s="104" customFormat="1" x14ac:dyDescent="0.3">
      <c r="A21" s="143"/>
      <c r="B21" s="166" t="s">
        <v>162</v>
      </c>
      <c r="C21" s="166" t="s">
        <v>165</v>
      </c>
      <c r="D21" s="44" t="s">
        <v>185</v>
      </c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</row>
    <row r="22" spans="1:19" s="230" customFormat="1" ht="14.4" x14ac:dyDescent="0.3">
      <c r="A22" s="160" t="s">
        <v>145</v>
      </c>
      <c r="B22" s="41">
        <f t="shared" ref="B22:C22" si="1">B$23+B$28</f>
        <v>82.118183048470001</v>
      </c>
      <c r="C22" s="41">
        <f t="shared" si="1"/>
        <v>2209.4636212732303</v>
      </c>
      <c r="D22" s="57">
        <v>1</v>
      </c>
      <c r="E22" s="224"/>
      <c r="F22" s="224"/>
      <c r="G22" s="224"/>
      <c r="H22" s="224"/>
      <c r="I22" s="224"/>
      <c r="J22" s="224"/>
      <c r="K22" s="224"/>
      <c r="L22" s="224"/>
      <c r="M22" s="224"/>
      <c r="N22" s="224"/>
      <c r="O22" s="224"/>
      <c r="P22" s="224"/>
      <c r="Q22" s="224"/>
    </row>
    <row r="23" spans="1:19" s="131" customFormat="1" ht="14.4" x14ac:dyDescent="0.3">
      <c r="A23" s="130" t="s">
        <v>64</v>
      </c>
      <c r="B23" s="49">
        <f t="shared" ref="B23:C23" si="2">SUM(B$24:B$27)</f>
        <v>72.396398257469997</v>
      </c>
      <c r="C23" s="49">
        <f t="shared" si="2"/>
        <v>1947.89025186505</v>
      </c>
      <c r="D23" s="136">
        <v>0.88161199999999995</v>
      </c>
      <c r="E23" s="122"/>
      <c r="F23" s="122"/>
      <c r="G23" s="122"/>
      <c r="H23" s="122"/>
      <c r="I23" s="122"/>
      <c r="J23" s="122"/>
      <c r="K23" s="122"/>
      <c r="L23" s="122"/>
      <c r="M23" s="122"/>
      <c r="N23" s="122"/>
      <c r="O23" s="122"/>
      <c r="P23" s="122"/>
      <c r="Q23" s="122"/>
    </row>
    <row r="24" spans="1:19" s="131" customFormat="1" outlineLevel="1" x14ac:dyDescent="0.3">
      <c r="A24" s="24" t="s">
        <v>156</v>
      </c>
      <c r="B24" s="112">
        <v>6.25282500462</v>
      </c>
      <c r="C24" s="112">
        <v>168.23788429171</v>
      </c>
      <c r="D24" s="261">
        <v>7.6144000000000003E-2</v>
      </c>
      <c r="E24" s="122"/>
      <c r="F24" s="122"/>
      <c r="G24" s="122"/>
      <c r="H24" s="122"/>
      <c r="I24" s="122"/>
      <c r="J24" s="122"/>
      <c r="K24" s="122"/>
      <c r="L24" s="122"/>
      <c r="M24" s="122"/>
      <c r="N24" s="122"/>
      <c r="O24" s="122"/>
      <c r="P24" s="122"/>
      <c r="Q24" s="122"/>
    </row>
    <row r="25" spans="1:19" s="131" customFormat="1" outlineLevel="1" x14ac:dyDescent="0.3">
      <c r="A25" s="24" t="s">
        <v>175</v>
      </c>
      <c r="B25" s="248">
        <v>5.3955799658399997</v>
      </c>
      <c r="C25" s="248">
        <v>145.172935</v>
      </c>
      <c r="D25" s="39">
        <v>6.5705E-2</v>
      </c>
      <c r="E25" s="122"/>
      <c r="F25" s="122"/>
      <c r="G25" s="122"/>
      <c r="H25" s="122"/>
      <c r="I25" s="122"/>
      <c r="J25" s="122"/>
      <c r="K25" s="122"/>
      <c r="L25" s="122"/>
      <c r="M25" s="122"/>
      <c r="N25" s="122"/>
      <c r="O25" s="122"/>
      <c r="P25" s="122"/>
      <c r="Q25" s="122"/>
    </row>
    <row r="26" spans="1:19" s="131" customFormat="1" outlineLevel="1" x14ac:dyDescent="0.3">
      <c r="A26" s="29" t="s">
        <v>112</v>
      </c>
      <c r="B26" s="173">
        <v>4.0931653392499996</v>
      </c>
      <c r="C26" s="173">
        <v>110.13029730153001</v>
      </c>
      <c r="D26" s="66">
        <v>4.9845E-2</v>
      </c>
      <c r="E26" s="122"/>
      <c r="F26" s="122"/>
      <c r="G26" s="122"/>
      <c r="H26" s="122"/>
      <c r="I26" s="122"/>
      <c r="J26" s="122"/>
      <c r="K26" s="122"/>
      <c r="L26" s="122"/>
      <c r="M26" s="122"/>
      <c r="N26" s="122"/>
      <c r="O26" s="122"/>
      <c r="P26" s="122"/>
      <c r="Q26" s="122"/>
    </row>
    <row r="27" spans="1:19" s="131" customFormat="1" outlineLevel="1" x14ac:dyDescent="0.3">
      <c r="A27" s="29" t="s">
        <v>150</v>
      </c>
      <c r="B27" s="173">
        <v>56.654827947759998</v>
      </c>
      <c r="C27" s="173">
        <v>1524.3491352718099</v>
      </c>
      <c r="D27" s="66">
        <v>0.68991800000000003</v>
      </c>
      <c r="E27" s="122"/>
      <c r="F27" s="122"/>
      <c r="G27" s="122"/>
      <c r="H27" s="122"/>
      <c r="I27" s="122"/>
      <c r="J27" s="122"/>
      <c r="K27" s="122"/>
      <c r="L27" s="122"/>
      <c r="M27" s="122"/>
      <c r="N27" s="122"/>
      <c r="O27" s="122"/>
      <c r="P27" s="122"/>
      <c r="Q27" s="122"/>
    </row>
    <row r="28" spans="1:19" s="94" customFormat="1" ht="14.4" x14ac:dyDescent="0.3">
      <c r="A28" s="165" t="s">
        <v>14</v>
      </c>
      <c r="B28" s="16">
        <f t="shared" ref="B28:C28" si="3">SUM(B$29:B$31)</f>
        <v>9.721784791000001</v>
      </c>
      <c r="C28" s="16">
        <f t="shared" si="3"/>
        <v>261.57336940818004</v>
      </c>
      <c r="D28" s="147">
        <v>0.11838799999999999</v>
      </c>
      <c r="E28" s="89"/>
      <c r="F28" s="89"/>
      <c r="G28" s="89"/>
      <c r="H28" s="89"/>
      <c r="I28" s="89"/>
      <c r="J28" s="89"/>
      <c r="K28" s="89"/>
      <c r="L28" s="89"/>
      <c r="M28" s="89"/>
      <c r="N28" s="89"/>
      <c r="O28" s="89"/>
      <c r="P28" s="89"/>
      <c r="Q28" s="89"/>
    </row>
    <row r="29" spans="1:19" s="131" customFormat="1" outlineLevel="1" x14ac:dyDescent="0.3">
      <c r="A29" s="29" t="s">
        <v>156</v>
      </c>
      <c r="B29" s="173">
        <v>2.0191652650399998</v>
      </c>
      <c r="C29" s="173">
        <v>54.327458704629997</v>
      </c>
      <c r="D29" s="66">
        <v>2.4589E-2</v>
      </c>
      <c r="E29" s="122"/>
      <c r="F29" s="122"/>
      <c r="G29" s="122"/>
      <c r="H29" s="122"/>
      <c r="I29" s="122"/>
      <c r="J29" s="122"/>
      <c r="K29" s="122"/>
      <c r="L29" s="122"/>
      <c r="M29" s="122"/>
      <c r="N29" s="122"/>
      <c r="O29" s="122"/>
      <c r="P29" s="122"/>
      <c r="Q29" s="122"/>
    </row>
    <row r="30" spans="1:19" s="131" customFormat="1" outlineLevel="1" x14ac:dyDescent="0.3">
      <c r="A30" s="29" t="s">
        <v>112</v>
      </c>
      <c r="B30" s="173">
        <v>6.8250434788499996</v>
      </c>
      <c r="C30" s="173">
        <v>183.63393733769001</v>
      </c>
      <c r="D30" s="66">
        <v>8.3112000000000005E-2</v>
      </c>
      <c r="E30" s="122"/>
      <c r="F30" s="122"/>
      <c r="G30" s="122"/>
      <c r="H30" s="122"/>
      <c r="I30" s="122"/>
      <c r="J30" s="122"/>
      <c r="K30" s="122"/>
      <c r="L30" s="122"/>
      <c r="M30" s="122"/>
      <c r="N30" s="122"/>
      <c r="O30" s="122"/>
      <c r="P30" s="122"/>
      <c r="Q30" s="122"/>
    </row>
    <row r="31" spans="1:19" s="131" customFormat="1" outlineLevel="1" x14ac:dyDescent="0.3">
      <c r="A31" s="29" t="s">
        <v>150</v>
      </c>
      <c r="B31" s="173">
        <v>0.87757604711000003</v>
      </c>
      <c r="C31" s="173">
        <v>23.611973365859999</v>
      </c>
      <c r="D31" s="66">
        <v>1.0687E-2</v>
      </c>
      <c r="E31" s="122"/>
      <c r="F31" s="122"/>
      <c r="G31" s="122"/>
      <c r="H31" s="122"/>
      <c r="I31" s="122"/>
      <c r="J31" s="122"/>
      <c r="K31" s="122"/>
      <c r="L31" s="122"/>
      <c r="M31" s="122"/>
      <c r="N31" s="122"/>
      <c r="O31" s="122"/>
      <c r="P31" s="122"/>
      <c r="Q31" s="122"/>
    </row>
    <row r="32" spans="1:19" s="131" customFormat="1" x14ac:dyDescent="0.3">
      <c r="A32" s="146"/>
      <c r="B32" s="226"/>
      <c r="C32" s="226"/>
      <c r="D32" s="115"/>
      <c r="E32" s="122"/>
      <c r="F32" s="122"/>
      <c r="G32" s="122"/>
      <c r="H32" s="122"/>
      <c r="I32" s="122"/>
      <c r="J32" s="122"/>
      <c r="K32" s="122"/>
      <c r="L32" s="122"/>
      <c r="M32" s="122"/>
      <c r="N32" s="122"/>
      <c r="O32" s="122"/>
      <c r="P32" s="122"/>
      <c r="Q32" s="122"/>
    </row>
    <row r="33" spans="1:17" x14ac:dyDescent="0.3">
      <c r="A33" s="146"/>
      <c r="B33" s="226"/>
      <c r="C33" s="226"/>
      <c r="D33" s="115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</row>
    <row r="34" spans="1:17" x14ac:dyDescent="0.3">
      <c r="A34" s="146"/>
      <c r="B34" s="226"/>
      <c r="C34" s="226"/>
      <c r="D34" s="115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</row>
    <row r="35" spans="1:17" x14ac:dyDescent="0.3">
      <c r="A35" s="146"/>
      <c r="B35" s="226"/>
      <c r="C35" s="226"/>
      <c r="D35" s="115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</row>
    <row r="36" spans="1:17" x14ac:dyDescent="0.3">
      <c r="A36" s="146"/>
      <c r="B36" s="226"/>
      <c r="C36" s="226"/>
      <c r="D36" s="115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</row>
    <row r="37" spans="1:17" x14ac:dyDescent="0.3">
      <c r="A37" s="146"/>
      <c r="B37" s="226"/>
      <c r="C37" s="226"/>
      <c r="D37" s="115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</row>
    <row r="38" spans="1:17" x14ac:dyDescent="0.3">
      <c r="A38" s="146"/>
      <c r="B38" s="226"/>
      <c r="C38" s="226"/>
      <c r="D38" s="115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</row>
    <row r="39" spans="1:17" x14ac:dyDescent="0.3">
      <c r="B39" s="226"/>
      <c r="C39" s="226"/>
      <c r="D39" s="115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</row>
    <row r="40" spans="1:17" x14ac:dyDescent="0.3">
      <c r="B40" s="226"/>
      <c r="C40" s="226"/>
      <c r="D40" s="115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</row>
    <row r="41" spans="1:17" x14ac:dyDescent="0.3">
      <c r="B41" s="226"/>
      <c r="C41" s="226"/>
      <c r="D41" s="115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</row>
    <row r="42" spans="1:17" x14ac:dyDescent="0.3">
      <c r="B42" s="226"/>
      <c r="C42" s="226"/>
      <c r="D42" s="115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</row>
    <row r="43" spans="1:17" x14ac:dyDescent="0.3">
      <c r="B43" s="226"/>
      <c r="C43" s="226"/>
      <c r="D43" s="115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</row>
    <row r="44" spans="1:17" x14ac:dyDescent="0.3">
      <c r="B44" s="226"/>
      <c r="C44" s="226"/>
      <c r="D44" s="115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</row>
    <row r="45" spans="1:17" x14ac:dyDescent="0.3">
      <c r="B45" s="226"/>
      <c r="C45" s="226"/>
      <c r="D45" s="115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</row>
    <row r="46" spans="1:17" x14ac:dyDescent="0.3">
      <c r="B46" s="226"/>
      <c r="C46" s="226"/>
      <c r="D46" s="115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</row>
    <row r="47" spans="1:17" x14ac:dyDescent="0.3">
      <c r="B47" s="226"/>
      <c r="C47" s="226"/>
      <c r="D47" s="115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</row>
    <row r="48" spans="1:17" x14ac:dyDescent="0.3">
      <c r="B48" s="226"/>
      <c r="C48" s="226"/>
      <c r="D48" s="115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</row>
    <row r="49" spans="2:17" x14ac:dyDescent="0.3">
      <c r="B49" s="226"/>
      <c r="C49" s="226"/>
      <c r="D49" s="115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</row>
    <row r="50" spans="2:17" x14ac:dyDescent="0.3">
      <c r="B50" s="226"/>
      <c r="C50" s="226"/>
      <c r="D50" s="115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</row>
    <row r="51" spans="2:17" x14ac:dyDescent="0.3">
      <c r="B51" s="226"/>
      <c r="C51" s="226"/>
      <c r="D51" s="115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</row>
    <row r="52" spans="2:17" x14ac:dyDescent="0.3">
      <c r="B52" s="226"/>
      <c r="C52" s="226"/>
      <c r="D52" s="115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</row>
    <row r="53" spans="2:17" x14ac:dyDescent="0.3">
      <c r="B53" s="226"/>
      <c r="C53" s="226"/>
      <c r="D53" s="115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</row>
    <row r="54" spans="2:17" x14ac:dyDescent="0.3">
      <c r="B54" s="226"/>
      <c r="C54" s="226"/>
      <c r="D54" s="115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</row>
    <row r="55" spans="2:17" x14ac:dyDescent="0.3">
      <c r="B55" s="226"/>
      <c r="C55" s="226"/>
      <c r="D55" s="115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</row>
    <row r="56" spans="2:17" x14ac:dyDescent="0.3">
      <c r="B56" s="226"/>
      <c r="C56" s="226"/>
      <c r="D56" s="115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</row>
    <row r="57" spans="2:17" x14ac:dyDescent="0.3">
      <c r="B57" s="226"/>
      <c r="C57" s="226"/>
      <c r="D57" s="115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</row>
    <row r="58" spans="2:17" x14ac:dyDescent="0.3">
      <c r="B58" s="226"/>
      <c r="C58" s="226"/>
      <c r="D58" s="115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</row>
    <row r="59" spans="2:17" x14ac:dyDescent="0.3">
      <c r="B59" s="226"/>
      <c r="C59" s="226"/>
      <c r="D59" s="115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</row>
    <row r="60" spans="2:17" x14ac:dyDescent="0.3">
      <c r="B60" s="226"/>
      <c r="C60" s="226"/>
      <c r="D60" s="115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</row>
    <row r="61" spans="2:17" x14ac:dyDescent="0.3">
      <c r="B61" s="226"/>
      <c r="C61" s="226"/>
      <c r="D61" s="115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</row>
    <row r="62" spans="2:17" x14ac:dyDescent="0.3">
      <c r="B62" s="226"/>
      <c r="C62" s="226"/>
      <c r="D62" s="115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</row>
    <row r="63" spans="2:17" x14ac:dyDescent="0.3">
      <c r="B63" s="226"/>
      <c r="C63" s="226"/>
      <c r="D63" s="115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</row>
    <row r="64" spans="2:17" x14ac:dyDescent="0.3">
      <c r="B64" s="226"/>
      <c r="C64" s="226"/>
      <c r="D64" s="115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</row>
    <row r="65" spans="2:17" x14ac:dyDescent="0.3">
      <c r="B65" s="226"/>
      <c r="C65" s="226"/>
      <c r="D65" s="115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</row>
    <row r="66" spans="2:17" x14ac:dyDescent="0.3">
      <c r="B66" s="226"/>
      <c r="C66" s="226"/>
      <c r="D66" s="115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</row>
    <row r="67" spans="2:17" x14ac:dyDescent="0.3">
      <c r="B67" s="226"/>
      <c r="C67" s="226"/>
      <c r="D67" s="115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</row>
    <row r="68" spans="2:17" x14ac:dyDescent="0.3">
      <c r="B68" s="226"/>
      <c r="C68" s="226"/>
      <c r="D68" s="115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</row>
    <row r="69" spans="2:17" x14ac:dyDescent="0.3">
      <c r="B69" s="226"/>
      <c r="C69" s="226"/>
      <c r="D69" s="115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</row>
    <row r="70" spans="2:17" x14ac:dyDescent="0.3">
      <c r="B70" s="226"/>
      <c r="C70" s="226"/>
      <c r="D70" s="115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</row>
    <row r="71" spans="2:17" x14ac:dyDescent="0.3">
      <c r="B71" s="226"/>
      <c r="C71" s="226"/>
      <c r="D71" s="115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</row>
    <row r="72" spans="2:17" x14ac:dyDescent="0.3">
      <c r="B72" s="226"/>
      <c r="C72" s="226"/>
      <c r="D72" s="115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</row>
    <row r="73" spans="2:17" x14ac:dyDescent="0.3">
      <c r="B73" s="226"/>
      <c r="C73" s="226"/>
      <c r="D73" s="115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</row>
    <row r="74" spans="2:17" x14ac:dyDescent="0.3">
      <c r="B74" s="226"/>
      <c r="C74" s="226"/>
      <c r="D74" s="115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</row>
    <row r="75" spans="2:17" x14ac:dyDescent="0.3">
      <c r="B75" s="226"/>
      <c r="C75" s="226"/>
      <c r="D75" s="115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</row>
    <row r="76" spans="2:17" x14ac:dyDescent="0.3">
      <c r="B76" s="226"/>
      <c r="C76" s="226"/>
      <c r="D76" s="115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</row>
    <row r="77" spans="2:17" x14ac:dyDescent="0.3">
      <c r="B77" s="226"/>
      <c r="C77" s="226"/>
      <c r="D77" s="115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</row>
    <row r="78" spans="2:17" x14ac:dyDescent="0.3">
      <c r="B78" s="226"/>
      <c r="C78" s="226"/>
      <c r="D78" s="115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</row>
    <row r="79" spans="2:17" x14ac:dyDescent="0.3">
      <c r="B79" s="226"/>
      <c r="C79" s="226"/>
      <c r="D79" s="115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</row>
    <row r="80" spans="2:17" x14ac:dyDescent="0.3">
      <c r="B80" s="226"/>
      <c r="C80" s="226"/>
      <c r="D80" s="115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</row>
    <row r="81" spans="2:17" x14ac:dyDescent="0.3">
      <c r="B81" s="226"/>
      <c r="C81" s="226"/>
      <c r="D81" s="115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</row>
    <row r="82" spans="2:17" x14ac:dyDescent="0.3">
      <c r="B82" s="226"/>
      <c r="C82" s="226"/>
      <c r="D82" s="115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</row>
    <row r="83" spans="2:17" x14ac:dyDescent="0.3">
      <c r="B83" s="226"/>
      <c r="C83" s="226"/>
      <c r="D83" s="115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</row>
    <row r="84" spans="2:17" x14ac:dyDescent="0.3">
      <c r="B84" s="226"/>
      <c r="C84" s="226"/>
      <c r="D84" s="115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</row>
    <row r="85" spans="2:17" x14ac:dyDescent="0.3">
      <c r="B85" s="226"/>
      <c r="C85" s="226"/>
      <c r="D85" s="115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</row>
    <row r="86" spans="2:17" x14ac:dyDescent="0.3">
      <c r="B86" s="226"/>
      <c r="C86" s="226"/>
      <c r="D86" s="115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</row>
    <row r="87" spans="2:17" x14ac:dyDescent="0.3">
      <c r="B87" s="226"/>
      <c r="C87" s="226"/>
      <c r="D87" s="115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</row>
    <row r="88" spans="2:17" x14ac:dyDescent="0.3">
      <c r="B88" s="226"/>
      <c r="C88" s="226"/>
      <c r="D88" s="115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</row>
    <row r="89" spans="2:17" x14ac:dyDescent="0.3">
      <c r="B89" s="226"/>
      <c r="C89" s="226"/>
      <c r="D89" s="115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</row>
    <row r="90" spans="2:17" x14ac:dyDescent="0.3">
      <c r="B90" s="226"/>
      <c r="C90" s="226"/>
      <c r="D90" s="115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</row>
    <row r="91" spans="2:17" x14ac:dyDescent="0.3">
      <c r="B91" s="226"/>
      <c r="C91" s="226"/>
      <c r="D91" s="115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</row>
    <row r="92" spans="2:17" x14ac:dyDescent="0.3">
      <c r="B92" s="226"/>
      <c r="C92" s="226"/>
      <c r="D92" s="115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</row>
    <row r="93" spans="2:17" x14ac:dyDescent="0.3">
      <c r="B93" s="226"/>
      <c r="C93" s="226"/>
      <c r="D93" s="115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</row>
    <row r="94" spans="2:17" x14ac:dyDescent="0.3">
      <c r="B94" s="226"/>
      <c r="C94" s="226"/>
      <c r="D94" s="115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</row>
    <row r="95" spans="2:17" x14ac:dyDescent="0.3">
      <c r="B95" s="226"/>
      <c r="C95" s="226"/>
      <c r="D95" s="115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</row>
    <row r="96" spans="2:17" x14ac:dyDescent="0.3">
      <c r="B96" s="226"/>
      <c r="C96" s="226"/>
      <c r="D96" s="115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</row>
    <row r="97" spans="2:17" x14ac:dyDescent="0.3">
      <c r="B97" s="226"/>
      <c r="C97" s="226"/>
      <c r="D97" s="115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</row>
    <row r="98" spans="2:17" x14ac:dyDescent="0.3">
      <c r="B98" s="226"/>
      <c r="C98" s="226"/>
      <c r="D98" s="115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</row>
    <row r="99" spans="2:17" x14ac:dyDescent="0.3">
      <c r="B99" s="226"/>
      <c r="C99" s="226"/>
      <c r="D99" s="115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</row>
    <row r="100" spans="2:17" x14ac:dyDescent="0.3">
      <c r="B100" s="226"/>
      <c r="C100" s="226"/>
      <c r="D100" s="115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</row>
    <row r="101" spans="2:17" x14ac:dyDescent="0.3">
      <c r="B101" s="226"/>
      <c r="C101" s="226"/>
      <c r="D101" s="115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</row>
    <row r="102" spans="2:17" x14ac:dyDescent="0.3">
      <c r="B102" s="226"/>
      <c r="C102" s="226"/>
      <c r="D102" s="115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</row>
    <row r="103" spans="2:17" x14ac:dyDescent="0.3">
      <c r="B103" s="226"/>
      <c r="C103" s="226"/>
      <c r="D103" s="115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</row>
    <row r="104" spans="2:17" x14ac:dyDescent="0.3">
      <c r="B104" s="226"/>
      <c r="C104" s="226"/>
      <c r="D104" s="115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</row>
    <row r="105" spans="2:17" x14ac:dyDescent="0.3">
      <c r="B105" s="226"/>
      <c r="C105" s="226"/>
      <c r="D105" s="115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</row>
    <row r="106" spans="2:17" x14ac:dyDescent="0.3">
      <c r="B106" s="226"/>
      <c r="C106" s="226"/>
      <c r="D106" s="115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</row>
    <row r="107" spans="2:17" x14ac:dyDescent="0.3">
      <c r="B107" s="226"/>
      <c r="C107" s="226"/>
      <c r="D107" s="115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</row>
    <row r="108" spans="2:17" x14ac:dyDescent="0.3">
      <c r="B108" s="226"/>
      <c r="C108" s="226"/>
      <c r="D108" s="115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</row>
    <row r="109" spans="2:17" x14ac:dyDescent="0.3">
      <c r="B109" s="226"/>
      <c r="C109" s="226"/>
      <c r="D109" s="115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</row>
    <row r="110" spans="2:17" x14ac:dyDescent="0.3">
      <c r="B110" s="226"/>
      <c r="C110" s="226"/>
      <c r="D110" s="115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</row>
    <row r="111" spans="2:17" x14ac:dyDescent="0.3">
      <c r="B111" s="226"/>
      <c r="C111" s="226"/>
      <c r="D111" s="115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</row>
    <row r="112" spans="2:17" x14ac:dyDescent="0.3">
      <c r="B112" s="226"/>
      <c r="C112" s="226"/>
      <c r="D112" s="115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</row>
    <row r="113" spans="2:17" x14ac:dyDescent="0.3">
      <c r="B113" s="226"/>
      <c r="C113" s="226"/>
      <c r="D113" s="115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</row>
    <row r="114" spans="2:17" x14ac:dyDescent="0.3">
      <c r="B114" s="226"/>
      <c r="C114" s="226"/>
      <c r="D114" s="115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</row>
    <row r="115" spans="2:17" x14ac:dyDescent="0.3">
      <c r="B115" s="226"/>
      <c r="C115" s="226"/>
      <c r="D115" s="115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</row>
    <row r="116" spans="2:17" x14ac:dyDescent="0.3">
      <c r="B116" s="226"/>
      <c r="C116" s="226"/>
      <c r="D116" s="115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</row>
    <row r="117" spans="2:17" x14ac:dyDescent="0.3">
      <c r="B117" s="226"/>
      <c r="C117" s="226"/>
      <c r="D117" s="115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</row>
    <row r="118" spans="2:17" x14ac:dyDescent="0.3">
      <c r="B118" s="226"/>
      <c r="C118" s="226"/>
      <c r="D118" s="115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</row>
    <row r="119" spans="2:17" x14ac:dyDescent="0.3">
      <c r="B119" s="226"/>
      <c r="C119" s="226"/>
      <c r="D119" s="115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</row>
    <row r="120" spans="2:17" x14ac:dyDescent="0.3">
      <c r="B120" s="226"/>
      <c r="C120" s="226"/>
      <c r="D120" s="115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</row>
    <row r="121" spans="2:17" x14ac:dyDescent="0.3">
      <c r="B121" s="226"/>
      <c r="C121" s="226"/>
      <c r="D121" s="115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</row>
    <row r="122" spans="2:17" x14ac:dyDescent="0.3">
      <c r="B122" s="226"/>
      <c r="C122" s="226"/>
      <c r="D122" s="115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</row>
    <row r="123" spans="2:17" x14ac:dyDescent="0.3">
      <c r="B123" s="226"/>
      <c r="C123" s="226"/>
      <c r="D123" s="115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</row>
    <row r="124" spans="2:17" x14ac:dyDescent="0.3">
      <c r="B124" s="226"/>
      <c r="C124" s="226"/>
      <c r="D124" s="115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</row>
    <row r="125" spans="2:17" x14ac:dyDescent="0.3">
      <c r="B125" s="226"/>
      <c r="C125" s="226"/>
      <c r="D125" s="115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</row>
    <row r="126" spans="2:17" x14ac:dyDescent="0.3">
      <c r="B126" s="226"/>
      <c r="C126" s="226"/>
      <c r="D126" s="115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</row>
    <row r="127" spans="2:17" x14ac:dyDescent="0.3">
      <c r="B127" s="226"/>
      <c r="C127" s="226"/>
      <c r="D127" s="115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</row>
    <row r="128" spans="2:17" x14ac:dyDescent="0.3">
      <c r="B128" s="226"/>
      <c r="C128" s="226"/>
      <c r="D128" s="115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</row>
    <row r="129" spans="2:17" x14ac:dyDescent="0.3">
      <c r="B129" s="226"/>
      <c r="C129" s="226"/>
      <c r="D129" s="115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</row>
    <row r="130" spans="2:17" x14ac:dyDescent="0.3">
      <c r="B130" s="226"/>
      <c r="C130" s="226"/>
      <c r="D130" s="115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</row>
    <row r="131" spans="2:17" x14ac:dyDescent="0.3">
      <c r="B131" s="226"/>
      <c r="C131" s="226"/>
      <c r="D131" s="115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</row>
    <row r="132" spans="2:17" x14ac:dyDescent="0.3">
      <c r="B132" s="226"/>
      <c r="C132" s="226"/>
      <c r="D132" s="115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</row>
    <row r="133" spans="2:17" x14ac:dyDescent="0.3">
      <c r="B133" s="226"/>
      <c r="C133" s="226"/>
      <c r="D133" s="115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</row>
    <row r="134" spans="2:17" x14ac:dyDescent="0.3">
      <c r="B134" s="226"/>
      <c r="C134" s="226"/>
      <c r="D134" s="115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</row>
    <row r="135" spans="2:17" x14ac:dyDescent="0.3">
      <c r="B135" s="226"/>
      <c r="C135" s="226"/>
      <c r="D135" s="115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</row>
    <row r="136" spans="2:17" x14ac:dyDescent="0.3">
      <c r="B136" s="226"/>
      <c r="C136" s="226"/>
      <c r="D136" s="115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</row>
    <row r="137" spans="2:17" x14ac:dyDescent="0.3">
      <c r="B137" s="226"/>
      <c r="C137" s="226"/>
      <c r="D137" s="115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</row>
    <row r="138" spans="2:17" x14ac:dyDescent="0.3">
      <c r="B138" s="226"/>
      <c r="C138" s="226"/>
      <c r="D138" s="115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</row>
    <row r="139" spans="2:17" x14ac:dyDescent="0.3">
      <c r="B139" s="226"/>
      <c r="C139" s="226"/>
      <c r="D139" s="115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</row>
    <row r="140" spans="2:17" x14ac:dyDescent="0.3">
      <c r="B140" s="226"/>
      <c r="C140" s="226"/>
      <c r="D140" s="115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</row>
    <row r="141" spans="2:17" x14ac:dyDescent="0.3">
      <c r="B141" s="226"/>
      <c r="C141" s="226"/>
      <c r="D141" s="115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</row>
    <row r="142" spans="2:17" x14ac:dyDescent="0.3">
      <c r="B142" s="226"/>
      <c r="C142" s="226"/>
      <c r="D142" s="115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</row>
    <row r="143" spans="2:17" x14ac:dyDescent="0.3">
      <c r="B143" s="226"/>
      <c r="C143" s="226"/>
      <c r="D143" s="115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</row>
    <row r="144" spans="2:17" x14ac:dyDescent="0.3">
      <c r="B144" s="226"/>
      <c r="C144" s="226"/>
      <c r="D144" s="115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</row>
    <row r="145" spans="2:17" x14ac:dyDescent="0.3">
      <c r="B145" s="226"/>
      <c r="C145" s="226"/>
      <c r="D145" s="115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</row>
    <row r="146" spans="2:17" x14ac:dyDescent="0.3">
      <c r="B146" s="226"/>
      <c r="C146" s="226"/>
      <c r="D146" s="115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</row>
    <row r="147" spans="2:17" x14ac:dyDescent="0.3">
      <c r="B147" s="226"/>
      <c r="C147" s="226"/>
      <c r="D147" s="115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</row>
    <row r="148" spans="2:17" x14ac:dyDescent="0.3">
      <c r="B148" s="226"/>
      <c r="C148" s="226"/>
      <c r="D148" s="115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</row>
    <row r="149" spans="2:17" x14ac:dyDescent="0.3">
      <c r="B149" s="226"/>
      <c r="C149" s="226"/>
      <c r="D149" s="115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</row>
    <row r="150" spans="2:17" x14ac:dyDescent="0.3">
      <c r="B150" s="226"/>
      <c r="C150" s="226"/>
      <c r="D150" s="115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</row>
    <row r="151" spans="2:17" x14ac:dyDescent="0.3">
      <c r="B151" s="226"/>
      <c r="C151" s="226"/>
      <c r="D151" s="115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</row>
    <row r="152" spans="2:17" x14ac:dyDescent="0.3">
      <c r="B152" s="226"/>
      <c r="C152" s="226"/>
      <c r="D152" s="115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</row>
    <row r="153" spans="2:17" x14ac:dyDescent="0.3">
      <c r="B153" s="226"/>
      <c r="C153" s="226"/>
      <c r="D153" s="115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</row>
    <row r="154" spans="2:17" x14ac:dyDescent="0.3">
      <c r="B154" s="226"/>
      <c r="C154" s="226"/>
      <c r="D154" s="115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</row>
    <row r="155" spans="2:17" x14ac:dyDescent="0.3">
      <c r="B155" s="226"/>
      <c r="C155" s="226"/>
      <c r="D155" s="115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</row>
    <row r="156" spans="2:17" x14ac:dyDescent="0.3">
      <c r="B156" s="226"/>
      <c r="C156" s="226"/>
      <c r="D156" s="115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</row>
    <row r="157" spans="2:17" x14ac:dyDescent="0.3">
      <c r="B157" s="226"/>
      <c r="C157" s="226"/>
      <c r="D157" s="115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</row>
    <row r="158" spans="2:17" x14ac:dyDescent="0.3">
      <c r="B158" s="226"/>
      <c r="C158" s="226"/>
      <c r="D158" s="115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</row>
    <row r="159" spans="2:17" x14ac:dyDescent="0.3">
      <c r="B159" s="226"/>
      <c r="C159" s="226"/>
      <c r="D159" s="115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</row>
    <row r="160" spans="2:17" x14ac:dyDescent="0.3">
      <c r="B160" s="226"/>
      <c r="C160" s="226"/>
      <c r="D160" s="115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</row>
    <row r="161" spans="2:17" x14ac:dyDescent="0.3">
      <c r="B161" s="226"/>
      <c r="C161" s="226"/>
      <c r="D161" s="115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</row>
    <row r="162" spans="2:17" x14ac:dyDescent="0.3">
      <c r="B162" s="226"/>
      <c r="C162" s="226"/>
      <c r="D162" s="115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</row>
    <row r="163" spans="2:17" x14ac:dyDescent="0.3">
      <c r="B163" s="226"/>
      <c r="C163" s="226"/>
      <c r="D163" s="115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</row>
    <row r="164" spans="2:17" x14ac:dyDescent="0.3">
      <c r="B164" s="226"/>
      <c r="C164" s="226"/>
      <c r="D164" s="115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</row>
    <row r="165" spans="2:17" x14ac:dyDescent="0.3">
      <c r="B165" s="226"/>
      <c r="C165" s="226"/>
      <c r="D165" s="115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</row>
    <row r="166" spans="2:17" x14ac:dyDescent="0.3">
      <c r="B166" s="226"/>
      <c r="C166" s="226"/>
      <c r="D166" s="115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</row>
    <row r="167" spans="2:17" x14ac:dyDescent="0.3">
      <c r="B167" s="226"/>
      <c r="C167" s="226"/>
      <c r="D167" s="115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</row>
    <row r="168" spans="2:17" x14ac:dyDescent="0.3">
      <c r="B168" s="226"/>
      <c r="C168" s="226"/>
      <c r="D168" s="115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</row>
    <row r="169" spans="2:17" x14ac:dyDescent="0.3">
      <c r="B169" s="226"/>
      <c r="C169" s="226"/>
      <c r="D169" s="115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</row>
    <row r="170" spans="2:17" x14ac:dyDescent="0.3">
      <c r="B170" s="226"/>
      <c r="C170" s="226"/>
      <c r="D170" s="115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</row>
    <row r="171" spans="2:17" x14ac:dyDescent="0.3">
      <c r="B171" s="226"/>
      <c r="C171" s="226"/>
      <c r="D171" s="115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</row>
    <row r="172" spans="2:17" x14ac:dyDescent="0.3">
      <c r="B172" s="226"/>
      <c r="C172" s="226"/>
      <c r="D172" s="115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</row>
    <row r="173" spans="2:17" x14ac:dyDescent="0.3">
      <c r="B173" s="226"/>
      <c r="C173" s="226"/>
      <c r="D173" s="115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</row>
    <row r="174" spans="2:17" x14ac:dyDescent="0.3">
      <c r="B174" s="226"/>
      <c r="C174" s="226"/>
      <c r="D174" s="115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</row>
    <row r="175" spans="2:17" x14ac:dyDescent="0.3">
      <c r="B175" s="226"/>
      <c r="C175" s="226"/>
      <c r="D175" s="115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</row>
    <row r="176" spans="2:17" x14ac:dyDescent="0.3">
      <c r="B176" s="226"/>
      <c r="C176" s="226"/>
      <c r="D176" s="115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</row>
    <row r="177" spans="2:17" x14ac:dyDescent="0.3">
      <c r="B177" s="226"/>
      <c r="C177" s="226"/>
      <c r="D177" s="115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</row>
    <row r="178" spans="2:17" x14ac:dyDescent="0.3">
      <c r="B178" s="226"/>
      <c r="C178" s="226"/>
      <c r="D178" s="115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</row>
    <row r="179" spans="2:17" x14ac:dyDescent="0.3">
      <c r="B179" s="226"/>
      <c r="C179" s="226"/>
      <c r="D179" s="115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</row>
    <row r="180" spans="2:17" x14ac:dyDescent="0.3">
      <c r="B180" s="226"/>
      <c r="C180" s="226"/>
      <c r="D180" s="115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</row>
    <row r="181" spans="2:17" x14ac:dyDescent="0.3">
      <c r="B181" s="226"/>
      <c r="C181" s="226"/>
      <c r="D181" s="115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</row>
    <row r="182" spans="2:17" x14ac:dyDescent="0.3">
      <c r="B182" s="226"/>
      <c r="C182" s="226"/>
      <c r="D182" s="115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</row>
    <row r="183" spans="2:17" x14ac:dyDescent="0.3">
      <c r="B183" s="226"/>
      <c r="C183" s="226"/>
      <c r="D183" s="115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</row>
    <row r="184" spans="2:17" x14ac:dyDescent="0.3">
      <c r="B184" s="226"/>
      <c r="C184" s="226"/>
      <c r="D184" s="115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</row>
    <row r="185" spans="2:17" x14ac:dyDescent="0.3">
      <c r="B185" s="226"/>
      <c r="C185" s="226"/>
      <c r="D185" s="115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</row>
    <row r="186" spans="2:17" x14ac:dyDescent="0.3">
      <c r="B186" s="226"/>
      <c r="C186" s="226"/>
      <c r="D186" s="115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</row>
    <row r="187" spans="2:17" x14ac:dyDescent="0.3">
      <c r="B187" s="226"/>
      <c r="C187" s="226"/>
      <c r="D187" s="115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</row>
    <row r="188" spans="2:17" x14ac:dyDescent="0.3">
      <c r="B188" s="226"/>
      <c r="C188" s="226"/>
      <c r="D188" s="115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</row>
    <row r="189" spans="2:17" x14ac:dyDescent="0.3">
      <c r="B189" s="226"/>
      <c r="C189" s="226"/>
      <c r="D189" s="115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</row>
    <row r="190" spans="2:17" x14ac:dyDescent="0.3">
      <c r="B190" s="226"/>
      <c r="C190" s="226"/>
      <c r="D190" s="115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</row>
    <row r="191" spans="2:17" x14ac:dyDescent="0.3">
      <c r="B191" s="226"/>
      <c r="C191" s="226"/>
      <c r="D191" s="115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</row>
    <row r="192" spans="2:17" x14ac:dyDescent="0.3">
      <c r="B192" s="226"/>
      <c r="C192" s="226"/>
      <c r="D192" s="115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</row>
    <row r="193" spans="2:17" x14ac:dyDescent="0.3">
      <c r="B193" s="226"/>
      <c r="C193" s="226"/>
      <c r="D193" s="115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</row>
    <row r="194" spans="2:17" x14ac:dyDescent="0.3">
      <c r="B194" s="226"/>
      <c r="C194" s="226"/>
      <c r="D194" s="115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</row>
    <row r="195" spans="2:17" x14ac:dyDescent="0.3">
      <c r="B195" s="226"/>
      <c r="C195" s="226"/>
      <c r="D195" s="115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</row>
    <row r="196" spans="2:17" x14ac:dyDescent="0.3">
      <c r="B196" s="226"/>
      <c r="C196" s="226"/>
      <c r="D196" s="115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</row>
    <row r="197" spans="2:17" x14ac:dyDescent="0.3">
      <c r="B197" s="226"/>
      <c r="C197" s="226"/>
      <c r="D197" s="115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</row>
    <row r="198" spans="2:17" x14ac:dyDescent="0.3">
      <c r="B198" s="226"/>
      <c r="C198" s="226"/>
      <c r="D198" s="115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</row>
    <row r="199" spans="2:17" x14ac:dyDescent="0.3">
      <c r="B199" s="226"/>
      <c r="C199" s="226"/>
      <c r="D199" s="115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</row>
    <row r="200" spans="2:17" x14ac:dyDescent="0.3">
      <c r="B200" s="226"/>
      <c r="C200" s="226"/>
      <c r="D200" s="115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</row>
    <row r="201" spans="2:17" x14ac:dyDescent="0.3">
      <c r="B201" s="226"/>
      <c r="C201" s="226"/>
      <c r="D201" s="115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</row>
    <row r="202" spans="2:17" x14ac:dyDescent="0.3">
      <c r="B202" s="226"/>
      <c r="C202" s="226"/>
      <c r="D202" s="115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</row>
    <row r="203" spans="2:17" x14ac:dyDescent="0.3">
      <c r="B203" s="226"/>
      <c r="C203" s="226"/>
      <c r="D203" s="115"/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</row>
    <row r="204" spans="2:17" x14ac:dyDescent="0.3">
      <c r="B204" s="226"/>
      <c r="C204" s="226"/>
      <c r="D204" s="115"/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</row>
    <row r="205" spans="2:17" x14ac:dyDescent="0.3">
      <c r="B205" s="226"/>
      <c r="C205" s="226"/>
      <c r="D205" s="115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</row>
    <row r="206" spans="2:17" x14ac:dyDescent="0.3">
      <c r="B206" s="226"/>
      <c r="C206" s="226"/>
      <c r="D206" s="115"/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</row>
    <row r="207" spans="2:17" x14ac:dyDescent="0.3">
      <c r="B207" s="226"/>
      <c r="C207" s="226"/>
      <c r="D207" s="115"/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</row>
    <row r="208" spans="2:17" x14ac:dyDescent="0.3">
      <c r="B208" s="226"/>
      <c r="C208" s="226"/>
      <c r="D208" s="115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</row>
    <row r="209" spans="2:17" x14ac:dyDescent="0.3">
      <c r="B209" s="226"/>
      <c r="C209" s="226"/>
      <c r="D209" s="115"/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</row>
    <row r="210" spans="2:17" x14ac:dyDescent="0.3">
      <c r="B210" s="226"/>
      <c r="C210" s="226"/>
      <c r="D210" s="115"/>
      <c r="E210" s="9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</row>
    <row r="211" spans="2:17" x14ac:dyDescent="0.3">
      <c r="B211" s="226"/>
      <c r="C211" s="226"/>
      <c r="D211" s="115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</row>
    <row r="212" spans="2:17" x14ac:dyDescent="0.3">
      <c r="B212" s="226"/>
      <c r="C212" s="226"/>
      <c r="D212" s="115"/>
      <c r="E212" s="9"/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</row>
    <row r="213" spans="2:17" x14ac:dyDescent="0.3">
      <c r="B213" s="226"/>
      <c r="C213" s="226"/>
      <c r="D213" s="115"/>
      <c r="E213" s="9"/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9"/>
    </row>
    <row r="214" spans="2:17" x14ac:dyDescent="0.3">
      <c r="B214" s="226"/>
      <c r="C214" s="226"/>
      <c r="D214" s="115"/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</row>
    <row r="215" spans="2:17" x14ac:dyDescent="0.3">
      <c r="B215" s="226"/>
      <c r="C215" s="226"/>
      <c r="D215" s="115"/>
      <c r="E215" s="9"/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</row>
    <row r="216" spans="2:17" x14ac:dyDescent="0.3">
      <c r="B216" s="226"/>
      <c r="C216" s="226"/>
      <c r="D216" s="115"/>
      <c r="E216" s="9"/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9"/>
    </row>
    <row r="217" spans="2:17" x14ac:dyDescent="0.3">
      <c r="B217" s="226"/>
      <c r="C217" s="226"/>
      <c r="D217" s="115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</row>
    <row r="218" spans="2:17" x14ac:dyDescent="0.3">
      <c r="B218" s="226"/>
      <c r="C218" s="226"/>
      <c r="D218" s="115"/>
      <c r="E218" s="9"/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</row>
    <row r="219" spans="2:17" x14ac:dyDescent="0.3">
      <c r="B219" s="226"/>
      <c r="C219" s="226"/>
      <c r="D219" s="115"/>
      <c r="E219" s="9"/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9"/>
    </row>
    <row r="220" spans="2:17" x14ac:dyDescent="0.3">
      <c r="B220" s="226"/>
      <c r="C220" s="226"/>
      <c r="D220" s="115"/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</row>
    <row r="221" spans="2:17" x14ac:dyDescent="0.3">
      <c r="B221" s="226"/>
      <c r="C221" s="226"/>
      <c r="D221" s="115"/>
      <c r="E221" s="9"/>
      <c r="F221" s="9"/>
      <c r="G221" s="9"/>
      <c r="H221" s="9"/>
      <c r="I221" s="9"/>
      <c r="J221" s="9"/>
      <c r="K221" s="9"/>
      <c r="L221" s="9"/>
      <c r="M221" s="9"/>
      <c r="N221" s="9"/>
      <c r="O221" s="9"/>
      <c r="P221" s="9"/>
      <c r="Q221" s="9"/>
    </row>
    <row r="222" spans="2:17" x14ac:dyDescent="0.3">
      <c r="B222" s="226"/>
      <c r="C222" s="226"/>
      <c r="D222" s="115"/>
      <c r="E222" s="9"/>
      <c r="F222" s="9"/>
      <c r="G222" s="9"/>
      <c r="H222" s="9"/>
      <c r="I222" s="9"/>
      <c r="J222" s="9"/>
      <c r="K222" s="9"/>
      <c r="L222" s="9"/>
      <c r="M222" s="9"/>
      <c r="N222" s="9"/>
      <c r="O222" s="9"/>
      <c r="P222" s="9"/>
      <c r="Q222" s="9"/>
    </row>
    <row r="223" spans="2:17" x14ac:dyDescent="0.3">
      <c r="B223" s="226"/>
      <c r="C223" s="226"/>
      <c r="D223" s="115"/>
      <c r="E223" s="9"/>
      <c r="F223" s="9"/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9"/>
    </row>
    <row r="224" spans="2:17" x14ac:dyDescent="0.3">
      <c r="B224" s="226"/>
      <c r="C224" s="226"/>
      <c r="D224" s="115"/>
      <c r="E224" s="9"/>
      <c r="F224" s="9"/>
      <c r="G224" s="9"/>
      <c r="H224" s="9"/>
      <c r="I224" s="9"/>
      <c r="J224" s="9"/>
      <c r="K224" s="9"/>
      <c r="L224" s="9"/>
      <c r="M224" s="9"/>
      <c r="N224" s="9"/>
      <c r="O224" s="9"/>
      <c r="P224" s="9"/>
      <c r="Q224" s="9"/>
    </row>
    <row r="225" spans="2:17" x14ac:dyDescent="0.3">
      <c r="B225" s="226"/>
      <c r="C225" s="226"/>
      <c r="D225" s="115"/>
      <c r="E225" s="9"/>
      <c r="F225" s="9"/>
      <c r="G225" s="9"/>
      <c r="H225" s="9"/>
      <c r="I225" s="9"/>
      <c r="J225" s="9"/>
      <c r="K225" s="9"/>
      <c r="L225" s="9"/>
      <c r="M225" s="9"/>
      <c r="N225" s="9"/>
      <c r="O225" s="9"/>
      <c r="P225" s="9"/>
      <c r="Q225" s="9"/>
    </row>
    <row r="226" spans="2:17" x14ac:dyDescent="0.3">
      <c r="B226" s="226"/>
      <c r="C226" s="226"/>
      <c r="D226" s="115"/>
      <c r="E226" s="9"/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</row>
    <row r="227" spans="2:17" x14ac:dyDescent="0.3">
      <c r="B227" s="226"/>
      <c r="C227" s="226"/>
      <c r="D227" s="115"/>
      <c r="E227" s="9"/>
      <c r="F227" s="9"/>
      <c r="G227" s="9"/>
      <c r="H227" s="9"/>
      <c r="I227" s="9"/>
      <c r="J227" s="9"/>
      <c r="K227" s="9"/>
      <c r="L227" s="9"/>
      <c r="M227" s="9"/>
      <c r="N227" s="9"/>
      <c r="O227" s="9"/>
      <c r="P227" s="9"/>
      <c r="Q227" s="9"/>
    </row>
    <row r="228" spans="2:17" x14ac:dyDescent="0.3">
      <c r="B228" s="226"/>
      <c r="C228" s="226"/>
      <c r="D228" s="115"/>
      <c r="E228" s="9"/>
      <c r="F228" s="9"/>
      <c r="G228" s="9"/>
      <c r="H228" s="9"/>
      <c r="I228" s="9"/>
      <c r="J228" s="9"/>
      <c r="K228" s="9"/>
      <c r="L228" s="9"/>
      <c r="M228" s="9"/>
      <c r="N228" s="9"/>
      <c r="O228" s="9"/>
      <c r="P228" s="9"/>
      <c r="Q228" s="9"/>
    </row>
    <row r="229" spans="2:17" x14ac:dyDescent="0.3">
      <c r="B229" s="226"/>
      <c r="C229" s="226"/>
      <c r="D229" s="115"/>
      <c r="E229" s="9"/>
      <c r="F229" s="9"/>
      <c r="G229" s="9"/>
      <c r="H229" s="9"/>
      <c r="I229" s="9"/>
      <c r="J229" s="9"/>
      <c r="K229" s="9"/>
      <c r="L229" s="9"/>
      <c r="M229" s="9"/>
      <c r="N229" s="9"/>
      <c r="O229" s="9"/>
      <c r="P229" s="9"/>
      <c r="Q229" s="9"/>
    </row>
    <row r="230" spans="2:17" x14ac:dyDescent="0.3">
      <c r="B230" s="226"/>
      <c r="C230" s="226"/>
      <c r="D230" s="115"/>
      <c r="E230" s="9"/>
      <c r="F230" s="9"/>
      <c r="G230" s="9"/>
      <c r="H230" s="9"/>
      <c r="I230" s="9"/>
      <c r="J230" s="9"/>
      <c r="K230" s="9"/>
      <c r="L230" s="9"/>
      <c r="M230" s="9"/>
      <c r="N230" s="9"/>
      <c r="O230" s="9"/>
      <c r="P230" s="9"/>
      <c r="Q230" s="9"/>
    </row>
    <row r="231" spans="2:17" x14ac:dyDescent="0.3">
      <c r="B231" s="226"/>
      <c r="C231" s="226"/>
      <c r="D231" s="115"/>
      <c r="E231" s="9"/>
      <c r="F231" s="9"/>
      <c r="G231" s="9"/>
      <c r="H231" s="9"/>
      <c r="I231" s="9"/>
      <c r="J231" s="9"/>
      <c r="K231" s="9"/>
      <c r="L231" s="9"/>
      <c r="M231" s="9"/>
      <c r="N231" s="9"/>
      <c r="O231" s="9"/>
      <c r="P231" s="9"/>
      <c r="Q231" s="9"/>
    </row>
    <row r="232" spans="2:17" x14ac:dyDescent="0.3">
      <c r="B232" s="226"/>
      <c r="C232" s="226"/>
      <c r="D232" s="115"/>
      <c r="E232" s="9"/>
      <c r="F232" s="9"/>
      <c r="G232" s="9"/>
      <c r="H232" s="9"/>
      <c r="I232" s="9"/>
      <c r="J232" s="9"/>
      <c r="K232" s="9"/>
      <c r="L232" s="9"/>
      <c r="M232" s="9"/>
      <c r="N232" s="9"/>
      <c r="O232" s="9"/>
      <c r="P232" s="9"/>
      <c r="Q232" s="9"/>
    </row>
    <row r="233" spans="2:17" x14ac:dyDescent="0.3">
      <c r="B233" s="226"/>
      <c r="C233" s="226"/>
      <c r="D233" s="115"/>
      <c r="E233" s="9"/>
      <c r="F233" s="9"/>
      <c r="G233" s="9"/>
      <c r="H233" s="9"/>
      <c r="I233" s="9"/>
      <c r="J233" s="9"/>
      <c r="K233" s="9"/>
      <c r="L233" s="9"/>
      <c r="M233" s="9"/>
      <c r="N233" s="9"/>
      <c r="O233" s="9"/>
      <c r="P233" s="9"/>
      <c r="Q233" s="9"/>
    </row>
    <row r="234" spans="2:17" x14ac:dyDescent="0.3">
      <c r="B234" s="226"/>
      <c r="C234" s="226"/>
      <c r="D234" s="115"/>
      <c r="E234" s="9"/>
      <c r="F234" s="9"/>
      <c r="G234" s="9"/>
      <c r="H234" s="9"/>
      <c r="I234" s="9"/>
      <c r="J234" s="9"/>
      <c r="K234" s="9"/>
      <c r="L234" s="9"/>
      <c r="M234" s="9"/>
      <c r="N234" s="9"/>
      <c r="O234" s="9"/>
      <c r="P234" s="9"/>
      <c r="Q234" s="9"/>
    </row>
    <row r="235" spans="2:17" x14ac:dyDescent="0.3">
      <c r="B235" s="226"/>
      <c r="C235" s="226"/>
      <c r="D235" s="115"/>
      <c r="E235" s="9"/>
      <c r="F235" s="9"/>
      <c r="G235" s="9"/>
      <c r="H235" s="9"/>
      <c r="I235" s="9"/>
      <c r="J235" s="9"/>
      <c r="K235" s="9"/>
      <c r="L235" s="9"/>
      <c r="M235" s="9"/>
      <c r="N235" s="9"/>
      <c r="O235" s="9"/>
      <c r="P235" s="9"/>
      <c r="Q235" s="9"/>
    </row>
    <row r="236" spans="2:17" x14ac:dyDescent="0.3">
      <c r="B236" s="226"/>
      <c r="C236" s="226"/>
      <c r="D236" s="115"/>
      <c r="E236" s="9"/>
      <c r="F236" s="9"/>
      <c r="G236" s="9"/>
      <c r="H236" s="9"/>
      <c r="I236" s="9"/>
      <c r="J236" s="9"/>
      <c r="K236" s="9"/>
      <c r="L236" s="9"/>
      <c r="M236" s="9"/>
      <c r="N236" s="9"/>
      <c r="O236" s="9"/>
      <c r="P236" s="9"/>
      <c r="Q236" s="9"/>
    </row>
    <row r="237" spans="2:17" x14ac:dyDescent="0.3">
      <c r="B237" s="226"/>
      <c r="C237" s="226"/>
      <c r="D237" s="115"/>
      <c r="E237" s="9"/>
      <c r="F237" s="9"/>
      <c r="G237" s="9"/>
      <c r="H237" s="9"/>
      <c r="I237" s="9"/>
      <c r="J237" s="9"/>
      <c r="K237" s="9"/>
      <c r="L237" s="9"/>
      <c r="M237" s="9"/>
      <c r="N237" s="9"/>
      <c r="O237" s="9"/>
      <c r="P237" s="9"/>
      <c r="Q237" s="9"/>
    </row>
    <row r="238" spans="2:17" x14ac:dyDescent="0.3">
      <c r="B238" s="226"/>
      <c r="C238" s="226"/>
      <c r="D238" s="115"/>
      <c r="E238" s="9"/>
      <c r="F238" s="9"/>
      <c r="G238" s="9"/>
      <c r="H238" s="9"/>
      <c r="I238" s="9"/>
      <c r="J238" s="9"/>
      <c r="K238" s="9"/>
      <c r="L238" s="9"/>
      <c r="M238" s="9"/>
      <c r="N238" s="9"/>
      <c r="O238" s="9"/>
      <c r="P238" s="9"/>
      <c r="Q238" s="9"/>
    </row>
    <row r="239" spans="2:17" x14ac:dyDescent="0.3">
      <c r="B239" s="226"/>
      <c r="C239" s="226"/>
      <c r="D239" s="115"/>
      <c r="E239" s="9"/>
      <c r="F239" s="9"/>
      <c r="G239" s="9"/>
      <c r="H239" s="9"/>
      <c r="I239" s="9"/>
      <c r="J239" s="9"/>
      <c r="K239" s="9"/>
      <c r="L239" s="9"/>
      <c r="M239" s="9"/>
      <c r="N239" s="9"/>
      <c r="O239" s="9"/>
      <c r="P239" s="9"/>
      <c r="Q239" s="9"/>
    </row>
    <row r="240" spans="2:17" x14ac:dyDescent="0.3">
      <c r="B240" s="226"/>
      <c r="C240" s="226"/>
      <c r="D240" s="115"/>
      <c r="E240" s="9"/>
      <c r="F240" s="9"/>
      <c r="G240" s="9"/>
      <c r="H240" s="9"/>
      <c r="I240" s="9"/>
      <c r="J240" s="9"/>
      <c r="K240" s="9"/>
      <c r="L240" s="9"/>
      <c r="M240" s="9"/>
      <c r="N240" s="9"/>
      <c r="O240" s="9"/>
      <c r="P240" s="9"/>
      <c r="Q240" s="9"/>
    </row>
    <row r="241" spans="2:17" x14ac:dyDescent="0.3">
      <c r="B241" s="226"/>
      <c r="C241" s="226"/>
      <c r="D241" s="115"/>
      <c r="E241" s="9"/>
      <c r="F241" s="9"/>
      <c r="G241" s="9"/>
      <c r="H241" s="9"/>
      <c r="I241" s="9"/>
      <c r="J241" s="9"/>
      <c r="K241" s="9"/>
      <c r="L241" s="9"/>
      <c r="M241" s="9"/>
      <c r="N241" s="9"/>
      <c r="O241" s="9"/>
      <c r="P241" s="9"/>
      <c r="Q241" s="9"/>
    </row>
    <row r="242" spans="2:17" x14ac:dyDescent="0.3">
      <c r="B242" s="226"/>
      <c r="C242" s="226"/>
      <c r="D242" s="115"/>
      <c r="E242" s="9"/>
      <c r="F242" s="9"/>
      <c r="G242" s="9"/>
      <c r="H242" s="9"/>
      <c r="I242" s="9"/>
      <c r="J242" s="9"/>
      <c r="K242" s="9"/>
      <c r="L242" s="9"/>
      <c r="M242" s="9"/>
      <c r="N242" s="9"/>
      <c r="O242" s="9"/>
      <c r="P242" s="9"/>
      <c r="Q242" s="9"/>
    </row>
    <row r="243" spans="2:17" x14ac:dyDescent="0.3">
      <c r="B243" s="226"/>
      <c r="C243" s="226"/>
      <c r="D243" s="115"/>
      <c r="E243" s="9"/>
      <c r="F243" s="9"/>
      <c r="G243" s="9"/>
      <c r="H243" s="9"/>
      <c r="I243" s="9"/>
      <c r="J243" s="9"/>
      <c r="K243" s="9"/>
      <c r="L243" s="9"/>
      <c r="M243" s="9"/>
      <c r="N243" s="9"/>
      <c r="O243" s="9"/>
      <c r="P243" s="9"/>
      <c r="Q243" s="9"/>
    </row>
    <row r="244" spans="2:17" x14ac:dyDescent="0.3">
      <c r="E244" s="9"/>
      <c r="F244" s="9"/>
      <c r="G244" s="9"/>
      <c r="H244" s="9"/>
      <c r="I244" s="9"/>
      <c r="J244" s="9"/>
      <c r="K244" s="9"/>
      <c r="L244" s="9"/>
      <c r="M244" s="9"/>
      <c r="N244" s="9"/>
      <c r="O244" s="9"/>
      <c r="P244" s="9"/>
      <c r="Q244" s="9"/>
    </row>
    <row r="245" spans="2:17" x14ac:dyDescent="0.3">
      <c r="E245" s="9"/>
      <c r="F245" s="9"/>
      <c r="G245" s="9"/>
      <c r="H245" s="9"/>
      <c r="I245" s="9"/>
      <c r="J245" s="9"/>
      <c r="K245" s="9"/>
      <c r="L245" s="9"/>
      <c r="M245" s="9"/>
      <c r="N245" s="9"/>
      <c r="O245" s="9"/>
      <c r="P245" s="9"/>
      <c r="Q245" s="9"/>
    </row>
    <row r="246" spans="2:17" x14ac:dyDescent="0.3">
      <c r="E246" s="9"/>
      <c r="F246" s="9"/>
      <c r="G246" s="9"/>
      <c r="H246" s="9"/>
      <c r="I246" s="9"/>
      <c r="J246" s="9"/>
      <c r="K246" s="9"/>
      <c r="L246" s="9"/>
      <c r="M246" s="9"/>
      <c r="N246" s="9"/>
      <c r="O246" s="9"/>
      <c r="P246" s="9"/>
      <c r="Q246" s="9"/>
    </row>
    <row r="247" spans="2:17" x14ac:dyDescent="0.3">
      <c r="E247" s="9"/>
      <c r="F247" s="9"/>
      <c r="G247" s="9"/>
      <c r="H247" s="9"/>
      <c r="I247" s="9"/>
      <c r="J247" s="9"/>
      <c r="K247" s="9"/>
      <c r="L247" s="9"/>
      <c r="M247" s="9"/>
      <c r="N247" s="9"/>
      <c r="O247" s="9"/>
      <c r="P247" s="9"/>
      <c r="Q247" s="9"/>
    </row>
    <row r="248" spans="2:17" x14ac:dyDescent="0.3">
      <c r="E248" s="9"/>
      <c r="F248" s="9"/>
      <c r="G248" s="9"/>
      <c r="H248" s="9"/>
      <c r="I248" s="9"/>
      <c r="J248" s="9"/>
      <c r="K248" s="9"/>
      <c r="L248" s="9"/>
      <c r="M248" s="9"/>
      <c r="N248" s="9"/>
      <c r="O248" s="9"/>
      <c r="P248" s="9"/>
      <c r="Q248" s="9"/>
    </row>
    <row r="249" spans="2:17" x14ac:dyDescent="0.3">
      <c r="E249" s="9"/>
      <c r="F249" s="9"/>
      <c r="G249" s="9"/>
      <c r="H249" s="9"/>
      <c r="I249" s="9"/>
      <c r="J249" s="9"/>
      <c r="K249" s="9"/>
      <c r="L249" s="9"/>
      <c r="M249" s="9"/>
      <c r="N249" s="9"/>
      <c r="O249" s="9"/>
      <c r="P249" s="9"/>
      <c r="Q249" s="9"/>
    </row>
    <row r="250" spans="2:17" x14ac:dyDescent="0.3">
      <c r="E250" s="9"/>
      <c r="F250" s="9"/>
      <c r="G250" s="9"/>
      <c r="H250" s="9"/>
      <c r="I250" s="9"/>
      <c r="J250" s="9"/>
      <c r="K250" s="9"/>
      <c r="L250" s="9"/>
      <c r="M250" s="9"/>
      <c r="N250" s="9"/>
      <c r="O250" s="9"/>
      <c r="P250" s="9"/>
      <c r="Q250" s="9"/>
    </row>
    <row r="251" spans="2:17" x14ac:dyDescent="0.3">
      <c r="E251" s="9"/>
      <c r="F251" s="9"/>
      <c r="G251" s="9"/>
      <c r="H251" s="9"/>
      <c r="I251" s="9"/>
      <c r="J251" s="9"/>
      <c r="K251" s="9"/>
      <c r="L251" s="9"/>
      <c r="M251" s="9"/>
      <c r="N251" s="9"/>
      <c r="O251" s="9"/>
      <c r="P251" s="9"/>
      <c r="Q251" s="9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>
    <tabColor indexed="48"/>
    <outlinePr applyStyles="1" summaryBelow="0"/>
    <pageSetUpPr fitToPage="1"/>
  </sheetPr>
  <dimension ref="A2:S238"/>
  <sheetViews>
    <sheetView workbookViewId="0">
      <selection activeCell="H17" sqref="H17"/>
    </sheetView>
  </sheetViews>
  <sheetFormatPr defaultColWidth="9.109375" defaultRowHeight="13.8" outlineLevelRow="1" x14ac:dyDescent="0.3"/>
  <cols>
    <col min="1" max="1" width="66" style="17" bestFit="1" customWidth="1"/>
    <col min="2" max="2" width="17.44140625" style="233" customWidth="1"/>
    <col min="3" max="3" width="18.109375" style="233" customWidth="1"/>
    <col min="4" max="4" width="11.44140625" style="125" bestFit="1" customWidth="1"/>
    <col min="5" max="5" width="17.109375" style="233" customWidth="1"/>
    <col min="6" max="6" width="17.5546875" style="233" customWidth="1"/>
    <col min="7" max="7" width="11.44140625" style="125" bestFit="1" customWidth="1"/>
    <col min="8" max="8" width="16.109375" style="233" bestFit="1" customWidth="1"/>
    <col min="9" max="16384" width="9.109375" style="17"/>
  </cols>
  <sheetData>
    <row r="2" spans="1:19" ht="18" x14ac:dyDescent="0.35">
      <c r="A2" s="5" t="s">
        <v>201</v>
      </c>
      <c r="B2" s="3"/>
      <c r="C2" s="3"/>
      <c r="D2" s="3"/>
      <c r="E2" s="3"/>
      <c r="F2" s="3"/>
      <c r="G2" s="3"/>
      <c r="H2" s="3"/>
      <c r="I2" s="9"/>
      <c r="J2" s="9"/>
      <c r="K2" s="9"/>
      <c r="L2" s="9"/>
      <c r="M2" s="9"/>
      <c r="N2" s="9"/>
      <c r="O2" s="9"/>
      <c r="P2" s="9"/>
      <c r="Q2" s="9"/>
      <c r="R2" s="9"/>
      <c r="S2" s="9"/>
    </row>
    <row r="3" spans="1:19" x14ac:dyDescent="0.3">
      <c r="A3" s="243"/>
    </row>
    <row r="4" spans="1:19" s="12" customFormat="1" x14ac:dyDescent="0.3">
      <c r="B4" s="247"/>
      <c r="C4" s="247"/>
      <c r="D4" s="119"/>
      <c r="E4" s="247"/>
      <c r="F4" s="247"/>
      <c r="G4" s="119"/>
      <c r="H4" s="12" t="str">
        <f>VALVAL</f>
        <v>млрд. одиниць</v>
      </c>
    </row>
    <row r="5" spans="1:19" s="145" customFormat="1" x14ac:dyDescent="0.25">
      <c r="A5" s="95"/>
      <c r="B5" s="265">
        <v>43830</v>
      </c>
      <c r="C5" s="266"/>
      <c r="D5" s="267"/>
      <c r="E5" s="265">
        <v>43982</v>
      </c>
      <c r="F5" s="266"/>
      <c r="G5" s="267"/>
      <c r="H5" s="69"/>
    </row>
    <row r="6" spans="1:19" s="123" customFormat="1" x14ac:dyDescent="0.25">
      <c r="A6" s="50"/>
      <c r="B6" s="166" t="s">
        <v>162</v>
      </c>
      <c r="C6" s="166" t="s">
        <v>165</v>
      </c>
      <c r="D6" s="44" t="s">
        <v>185</v>
      </c>
      <c r="E6" s="166" t="s">
        <v>162</v>
      </c>
      <c r="F6" s="166" t="s">
        <v>165</v>
      </c>
      <c r="G6" s="44" t="s">
        <v>185</v>
      </c>
      <c r="H6" s="166" t="s">
        <v>62</v>
      </c>
    </row>
    <row r="7" spans="1:19" s="97" customFormat="1" ht="15.6" x14ac:dyDescent="0.25">
      <c r="A7" s="241" t="s">
        <v>145</v>
      </c>
      <c r="B7" s="258">
        <f t="shared" ref="B7:H7" si="0">SUM(B8:B15)</f>
        <v>84.365406859510003</v>
      </c>
      <c r="C7" s="258">
        <f t="shared" si="0"/>
        <v>1998.2958999565101</v>
      </c>
      <c r="D7" s="153">
        <f t="shared" si="0"/>
        <v>1</v>
      </c>
      <c r="E7" s="258">
        <f t="shared" si="0"/>
        <v>82.118183048470001</v>
      </c>
      <c r="F7" s="258">
        <f t="shared" si="0"/>
        <v>2209.4636212732298</v>
      </c>
      <c r="G7" s="153">
        <f t="shared" si="0"/>
        <v>1</v>
      </c>
      <c r="H7" s="258">
        <f t="shared" si="0"/>
        <v>0</v>
      </c>
    </row>
    <row r="8" spans="1:19" s="15" customFormat="1" x14ac:dyDescent="0.25">
      <c r="A8" s="176" t="s">
        <v>156</v>
      </c>
      <c r="B8" s="216">
        <v>8.4529305735599998</v>
      </c>
      <c r="C8" s="216">
        <v>200.21780415137999</v>
      </c>
      <c r="D8" s="105">
        <v>0.10019400000000001</v>
      </c>
      <c r="E8" s="216">
        <v>8.2719902696599998</v>
      </c>
      <c r="F8" s="216">
        <v>222.56534299634001</v>
      </c>
      <c r="G8" s="105">
        <v>0.100733</v>
      </c>
      <c r="H8" s="216">
        <v>5.3799999999999996E-4</v>
      </c>
    </row>
    <row r="9" spans="1:19" s="15" customFormat="1" x14ac:dyDescent="0.25">
      <c r="A9" s="176" t="s">
        <v>175</v>
      </c>
      <c r="B9" s="216">
        <v>6.1290090855299999</v>
      </c>
      <c r="C9" s="216">
        <v>145.172935</v>
      </c>
      <c r="D9" s="105">
        <v>7.2648000000000004E-2</v>
      </c>
      <c r="E9" s="216">
        <v>5.3955799658399997</v>
      </c>
      <c r="F9" s="216">
        <v>145.172935</v>
      </c>
      <c r="G9" s="105">
        <v>6.5705E-2</v>
      </c>
      <c r="H9" s="216">
        <v>-6.9430000000000004E-3</v>
      </c>
    </row>
    <row r="10" spans="1:19" s="15" customFormat="1" x14ac:dyDescent="0.25">
      <c r="A10" s="176" t="s">
        <v>112</v>
      </c>
      <c r="B10" s="216">
        <v>11.328394219950001</v>
      </c>
      <c r="C10" s="216">
        <v>268.32661117254003</v>
      </c>
      <c r="D10" s="105">
        <v>0.13427800000000001</v>
      </c>
      <c r="E10" s="216">
        <v>10.9182088181</v>
      </c>
      <c r="F10" s="216">
        <v>293.76423463921998</v>
      </c>
      <c r="G10" s="105">
        <v>0.13295699999999999</v>
      </c>
      <c r="H10" s="216">
        <v>-1.32E-3</v>
      </c>
    </row>
    <row r="11" spans="1:19" s="15" customFormat="1" x14ac:dyDescent="0.25">
      <c r="A11" s="176" t="s">
        <v>150</v>
      </c>
      <c r="B11" s="216">
        <v>58.45507298047</v>
      </c>
      <c r="C11" s="216">
        <v>1384.57854963259</v>
      </c>
      <c r="D11" s="105">
        <v>0.69288000000000005</v>
      </c>
      <c r="E11" s="216">
        <v>57.532403994870002</v>
      </c>
      <c r="F11" s="216">
        <v>1547.9611086376699</v>
      </c>
      <c r="G11" s="105">
        <v>0.70060500000000003</v>
      </c>
      <c r="H11" s="216">
        <v>7.7250000000000001E-3</v>
      </c>
    </row>
    <row r="12" spans="1:19" s="15" customFormat="1" x14ac:dyDescent="0.25">
      <c r="A12" s="176"/>
      <c r="B12" s="216"/>
      <c r="C12" s="216"/>
      <c r="D12" s="105"/>
      <c r="E12" s="216"/>
      <c r="F12" s="216"/>
      <c r="G12" s="105"/>
      <c r="H12" s="216">
        <f t="shared" ref="H12:H13" si="1">G12-D12</f>
        <v>0</v>
      </c>
    </row>
    <row r="13" spans="1:19" s="15" customFormat="1" x14ac:dyDescent="0.25">
      <c r="A13" s="176"/>
      <c r="B13" s="216"/>
      <c r="C13" s="216"/>
      <c r="D13" s="105"/>
      <c r="E13" s="216"/>
      <c r="F13" s="216"/>
      <c r="G13" s="105"/>
      <c r="H13" s="192">
        <f t="shared" si="1"/>
        <v>0</v>
      </c>
    </row>
    <row r="14" spans="1:19" x14ac:dyDescent="0.3">
      <c r="B14" s="226"/>
      <c r="C14" s="226"/>
      <c r="D14" s="115"/>
      <c r="E14" s="226"/>
      <c r="F14" s="226"/>
      <c r="G14" s="115"/>
      <c r="H14" s="240"/>
      <c r="I14" s="9"/>
      <c r="J14" s="9"/>
      <c r="K14" s="9"/>
      <c r="L14" s="9"/>
      <c r="M14" s="9"/>
      <c r="N14" s="9"/>
      <c r="O14" s="9"/>
      <c r="P14" s="9"/>
      <c r="Q14" s="9"/>
    </row>
    <row r="15" spans="1:19" x14ac:dyDescent="0.3">
      <c r="B15" s="226"/>
      <c r="C15" s="226"/>
      <c r="D15" s="115"/>
      <c r="E15" s="226"/>
      <c r="F15" s="226"/>
      <c r="G15" s="115"/>
      <c r="H15" s="240"/>
      <c r="I15" s="9"/>
      <c r="J15" s="9"/>
      <c r="K15" s="9"/>
      <c r="L15" s="9"/>
      <c r="M15" s="9"/>
      <c r="N15" s="9"/>
      <c r="O15" s="9"/>
      <c r="P15" s="9"/>
      <c r="Q15" s="9"/>
    </row>
    <row r="16" spans="1:19" x14ac:dyDescent="0.3">
      <c r="B16" s="226"/>
      <c r="C16" s="226"/>
      <c r="D16" s="115"/>
      <c r="E16" s="226"/>
      <c r="F16" s="226"/>
      <c r="G16" s="115"/>
      <c r="H16" s="194"/>
      <c r="I16" s="9"/>
      <c r="J16" s="9"/>
      <c r="K16" s="9"/>
      <c r="L16" s="9"/>
      <c r="M16" s="9"/>
      <c r="N16" s="9"/>
      <c r="O16" s="9"/>
      <c r="P16" s="9"/>
      <c r="Q16" s="9"/>
    </row>
    <row r="17" spans="1:19" x14ac:dyDescent="0.3">
      <c r="B17" s="226"/>
      <c r="C17" s="226"/>
      <c r="D17" s="115"/>
      <c r="E17" s="226"/>
      <c r="F17" s="226"/>
      <c r="G17" s="115"/>
      <c r="H17" s="12" t="str">
        <f>VALVAL</f>
        <v>млрд. одиниць</v>
      </c>
      <c r="I17" s="9"/>
      <c r="J17" s="9"/>
      <c r="K17" s="9"/>
      <c r="L17" s="9"/>
      <c r="M17" s="9"/>
      <c r="N17" s="9"/>
      <c r="O17" s="9"/>
      <c r="P17" s="9"/>
      <c r="Q17" s="9"/>
    </row>
    <row r="18" spans="1:19" x14ac:dyDescent="0.3">
      <c r="A18" s="95"/>
      <c r="B18" s="265">
        <v>43830</v>
      </c>
      <c r="C18" s="266"/>
      <c r="D18" s="267"/>
      <c r="E18" s="265">
        <v>43982</v>
      </c>
      <c r="F18" s="266"/>
      <c r="G18" s="267"/>
      <c r="H18" s="69"/>
      <c r="I18" s="145"/>
      <c r="J18" s="145"/>
      <c r="K18" s="145"/>
      <c r="L18" s="145"/>
      <c r="M18" s="145"/>
      <c r="N18" s="145"/>
      <c r="O18" s="145"/>
      <c r="P18" s="145"/>
      <c r="Q18" s="145"/>
      <c r="R18" s="145"/>
      <c r="S18" s="145"/>
    </row>
    <row r="19" spans="1:19" s="235" customFormat="1" x14ac:dyDescent="0.3">
      <c r="A19" s="144"/>
      <c r="B19" s="7" t="s">
        <v>162</v>
      </c>
      <c r="C19" s="7" t="s">
        <v>165</v>
      </c>
      <c r="D19" s="158" t="s">
        <v>185</v>
      </c>
      <c r="E19" s="7" t="s">
        <v>162</v>
      </c>
      <c r="F19" s="7" t="s">
        <v>165</v>
      </c>
      <c r="G19" s="158" t="s">
        <v>185</v>
      </c>
      <c r="H19" s="7" t="s">
        <v>62</v>
      </c>
      <c r="I19" s="227"/>
      <c r="J19" s="227"/>
      <c r="K19" s="227"/>
      <c r="L19" s="227"/>
      <c r="M19" s="227"/>
      <c r="N19" s="227"/>
      <c r="O19" s="227"/>
      <c r="P19" s="227"/>
      <c r="Q19" s="227"/>
    </row>
    <row r="20" spans="1:19" s="230" customFormat="1" ht="14.4" x14ac:dyDescent="0.3">
      <c r="A20" s="160" t="s">
        <v>145</v>
      </c>
      <c r="B20" s="178">
        <f t="shared" ref="B20:G20" si="2">B$21+B$26</f>
        <v>84.365406859510003</v>
      </c>
      <c r="C20" s="178">
        <f t="shared" si="2"/>
        <v>1998.2958999565101</v>
      </c>
      <c r="D20" s="68">
        <f t="shared" si="2"/>
        <v>0.99999899999999997</v>
      </c>
      <c r="E20" s="178">
        <f t="shared" si="2"/>
        <v>82.118183048470001</v>
      </c>
      <c r="F20" s="178">
        <f t="shared" si="2"/>
        <v>2209.4636212732303</v>
      </c>
      <c r="G20" s="68">
        <f t="shared" si="2"/>
        <v>1</v>
      </c>
      <c r="H20" s="178">
        <v>0</v>
      </c>
      <c r="I20" s="224"/>
      <c r="J20" s="224"/>
      <c r="K20" s="224"/>
      <c r="L20" s="224"/>
      <c r="M20" s="224"/>
      <c r="N20" s="224"/>
      <c r="O20" s="224"/>
      <c r="P20" s="224"/>
      <c r="Q20" s="224"/>
    </row>
    <row r="21" spans="1:19" s="94" customFormat="1" ht="14.4" x14ac:dyDescent="0.3">
      <c r="A21" s="130" t="s">
        <v>64</v>
      </c>
      <c r="B21" s="187">
        <f t="shared" ref="B21:G21" si="3">SUM(B$22:B$25)</f>
        <v>74.362672420229998</v>
      </c>
      <c r="C21" s="187">
        <f t="shared" si="3"/>
        <v>1761.3691314806101</v>
      </c>
      <c r="D21" s="76">
        <f t="shared" si="3"/>
        <v>0.88143499999999997</v>
      </c>
      <c r="E21" s="187">
        <f t="shared" si="3"/>
        <v>72.396398257469997</v>
      </c>
      <c r="F21" s="187">
        <f t="shared" si="3"/>
        <v>1947.89025186505</v>
      </c>
      <c r="G21" s="76">
        <f t="shared" si="3"/>
        <v>0.88161200000000006</v>
      </c>
      <c r="H21" s="187">
        <v>1.7699999999999999E-4</v>
      </c>
      <c r="I21" s="89"/>
      <c r="J21" s="89"/>
      <c r="K21" s="89"/>
      <c r="L21" s="89"/>
      <c r="M21" s="89"/>
      <c r="N21" s="89"/>
      <c r="O21" s="89"/>
      <c r="P21" s="89"/>
      <c r="Q21" s="89"/>
    </row>
    <row r="22" spans="1:19" s="131" customFormat="1" outlineLevel="1" x14ac:dyDescent="0.3">
      <c r="A22" s="24" t="s">
        <v>156</v>
      </c>
      <c r="B22" s="112">
        <v>6.3343077622499999</v>
      </c>
      <c r="C22" s="112">
        <v>150.03568051798001</v>
      </c>
      <c r="D22" s="261">
        <v>7.5081999999999996E-2</v>
      </c>
      <c r="E22" s="112">
        <v>6.25282500462</v>
      </c>
      <c r="F22" s="112">
        <v>168.23788429171</v>
      </c>
      <c r="G22" s="261">
        <v>7.6144000000000003E-2</v>
      </c>
      <c r="H22" s="112">
        <v>1.062E-3</v>
      </c>
      <c r="I22" s="122"/>
      <c r="J22" s="122"/>
      <c r="K22" s="122"/>
      <c r="L22" s="122"/>
      <c r="M22" s="122"/>
      <c r="N22" s="122"/>
      <c r="O22" s="122"/>
      <c r="P22" s="122"/>
      <c r="Q22" s="122"/>
    </row>
    <row r="23" spans="1:19" outlineLevel="1" x14ac:dyDescent="0.3">
      <c r="A23" s="29" t="s">
        <v>175</v>
      </c>
      <c r="B23" s="173">
        <v>6.1290090855299999</v>
      </c>
      <c r="C23" s="173">
        <v>145.172935</v>
      </c>
      <c r="D23" s="66">
        <v>7.2648000000000004E-2</v>
      </c>
      <c r="E23" s="173">
        <v>5.3955799658399997</v>
      </c>
      <c r="F23" s="173">
        <v>145.172935</v>
      </c>
      <c r="G23" s="66">
        <v>6.5705E-2</v>
      </c>
      <c r="H23" s="173">
        <v>-6.9430000000000004E-3</v>
      </c>
      <c r="I23" s="9"/>
      <c r="J23" s="9"/>
      <c r="K23" s="9"/>
      <c r="L23" s="9"/>
      <c r="M23" s="9"/>
      <c r="N23" s="9"/>
      <c r="O23" s="9"/>
      <c r="P23" s="9"/>
      <c r="Q23" s="9"/>
    </row>
    <row r="24" spans="1:19" outlineLevel="1" x14ac:dyDescent="0.3">
      <c r="A24" s="29" t="s">
        <v>112</v>
      </c>
      <c r="B24" s="173">
        <v>4.1254075563999999</v>
      </c>
      <c r="C24" s="173">
        <v>97.715228462499994</v>
      </c>
      <c r="D24" s="66">
        <v>4.8898999999999998E-2</v>
      </c>
      <c r="E24" s="173">
        <v>4.0931653392499996</v>
      </c>
      <c r="F24" s="173">
        <v>110.13029730153001</v>
      </c>
      <c r="G24" s="66">
        <v>4.9845E-2</v>
      </c>
      <c r="H24" s="173">
        <v>9.4600000000000001E-4</v>
      </c>
      <c r="I24" s="9"/>
      <c r="J24" s="9"/>
      <c r="K24" s="9"/>
      <c r="L24" s="9"/>
      <c r="M24" s="9"/>
      <c r="N24" s="9"/>
      <c r="O24" s="9"/>
      <c r="P24" s="9"/>
      <c r="Q24" s="9"/>
    </row>
    <row r="25" spans="1:19" outlineLevel="1" x14ac:dyDescent="0.3">
      <c r="A25" s="29" t="s">
        <v>150</v>
      </c>
      <c r="B25" s="173">
        <v>57.773948016049999</v>
      </c>
      <c r="C25" s="173">
        <v>1368.44528750013</v>
      </c>
      <c r="D25" s="66">
        <v>0.68480600000000003</v>
      </c>
      <c r="E25" s="173">
        <v>56.654827947759998</v>
      </c>
      <c r="F25" s="173">
        <v>1524.3491352718099</v>
      </c>
      <c r="G25" s="66">
        <v>0.68991800000000003</v>
      </c>
      <c r="H25" s="173">
        <v>5.1120000000000002E-3</v>
      </c>
      <c r="I25" s="9"/>
      <c r="J25" s="9"/>
      <c r="K25" s="9"/>
      <c r="L25" s="9"/>
      <c r="M25" s="9"/>
      <c r="N25" s="9"/>
      <c r="O25" s="9"/>
      <c r="P25" s="9"/>
      <c r="Q25" s="9"/>
    </row>
    <row r="26" spans="1:19" ht="14.4" x14ac:dyDescent="0.3">
      <c r="A26" s="165" t="s">
        <v>14</v>
      </c>
      <c r="B26" s="16">
        <f t="shared" ref="B26:G26" si="4">SUM(B$27:B$29)</f>
        <v>10.002734439280001</v>
      </c>
      <c r="C26" s="16">
        <f t="shared" si="4"/>
        <v>236.92676847590002</v>
      </c>
      <c r="D26" s="147">
        <f t="shared" si="4"/>
        <v>0.11856399999999999</v>
      </c>
      <c r="E26" s="16">
        <f t="shared" si="4"/>
        <v>9.721784791000001</v>
      </c>
      <c r="F26" s="16">
        <f t="shared" si="4"/>
        <v>261.57336940818004</v>
      </c>
      <c r="G26" s="147">
        <f t="shared" si="4"/>
        <v>0.11838800000000001</v>
      </c>
      <c r="H26" s="16">
        <v>-1.7699999999999999E-4</v>
      </c>
      <c r="I26" s="9"/>
      <c r="J26" s="9"/>
      <c r="K26" s="9"/>
      <c r="L26" s="9"/>
      <c r="M26" s="9"/>
      <c r="N26" s="9"/>
      <c r="O26" s="9"/>
      <c r="P26" s="9"/>
      <c r="Q26" s="9"/>
    </row>
    <row r="27" spans="1:19" outlineLevel="1" x14ac:dyDescent="0.3">
      <c r="A27" s="29" t="s">
        <v>156</v>
      </c>
      <c r="B27" s="173">
        <v>2.1186228113099999</v>
      </c>
      <c r="C27" s="173">
        <v>50.182123633400003</v>
      </c>
      <c r="D27" s="66">
        <v>2.5111999999999999E-2</v>
      </c>
      <c r="E27" s="173">
        <v>2.0191652650399998</v>
      </c>
      <c r="F27" s="173">
        <v>54.327458704629997</v>
      </c>
      <c r="G27" s="66">
        <v>2.4589E-2</v>
      </c>
      <c r="H27" s="173">
        <v>-5.2400000000000005E-4</v>
      </c>
      <c r="I27" s="9"/>
      <c r="J27" s="9"/>
      <c r="K27" s="9"/>
      <c r="L27" s="9"/>
      <c r="M27" s="9"/>
      <c r="N27" s="9"/>
      <c r="O27" s="9"/>
      <c r="P27" s="9"/>
      <c r="Q27" s="9"/>
    </row>
    <row r="28" spans="1:19" outlineLevel="1" x14ac:dyDescent="0.3">
      <c r="A28" s="29" t="s">
        <v>112</v>
      </c>
      <c r="B28" s="173">
        <v>7.2029866635499999</v>
      </c>
      <c r="C28" s="173">
        <v>170.61138271004</v>
      </c>
      <c r="D28" s="66">
        <v>8.5377999999999996E-2</v>
      </c>
      <c r="E28" s="173">
        <v>6.8250434788499996</v>
      </c>
      <c r="F28" s="173">
        <v>183.63393733769001</v>
      </c>
      <c r="G28" s="66">
        <v>8.3112000000000005E-2</v>
      </c>
      <c r="H28" s="173">
        <v>-2.2659999999999998E-3</v>
      </c>
      <c r="I28" s="9"/>
      <c r="J28" s="9"/>
      <c r="K28" s="9"/>
      <c r="L28" s="9"/>
      <c r="M28" s="9"/>
      <c r="N28" s="9"/>
      <c r="O28" s="9"/>
      <c r="P28" s="9"/>
      <c r="Q28" s="9"/>
    </row>
    <row r="29" spans="1:19" outlineLevel="1" x14ac:dyDescent="0.3">
      <c r="A29" s="29" t="s">
        <v>150</v>
      </c>
      <c r="B29" s="173">
        <v>0.68112496442000003</v>
      </c>
      <c r="C29" s="173">
        <v>16.133262132460001</v>
      </c>
      <c r="D29" s="66">
        <v>8.0739999999999996E-3</v>
      </c>
      <c r="E29" s="173">
        <v>0.87757604711000003</v>
      </c>
      <c r="F29" s="173">
        <v>23.611973365859999</v>
      </c>
      <c r="G29" s="66">
        <v>1.0687E-2</v>
      </c>
      <c r="H29" s="173">
        <v>2.6129999999999999E-3</v>
      </c>
      <c r="I29" s="9"/>
      <c r="J29" s="9"/>
      <c r="K29" s="9"/>
      <c r="L29" s="9"/>
      <c r="M29" s="9"/>
      <c r="N29" s="9"/>
      <c r="O29" s="9"/>
      <c r="P29" s="9"/>
      <c r="Q29" s="9"/>
    </row>
    <row r="30" spans="1:19" x14ac:dyDescent="0.3">
      <c r="B30" s="226"/>
      <c r="C30" s="226"/>
      <c r="D30" s="115"/>
      <c r="E30" s="226"/>
      <c r="F30" s="226"/>
      <c r="G30" s="115"/>
      <c r="H30" s="226"/>
      <c r="I30" s="9"/>
      <c r="J30" s="9"/>
      <c r="K30" s="9"/>
      <c r="L30" s="9"/>
      <c r="M30" s="9"/>
      <c r="N30" s="9"/>
      <c r="O30" s="9"/>
      <c r="P30" s="9"/>
      <c r="Q30" s="9"/>
    </row>
    <row r="31" spans="1:19" x14ac:dyDescent="0.3">
      <c r="B31" s="226"/>
      <c r="C31" s="226"/>
      <c r="D31" s="115"/>
      <c r="E31" s="226"/>
      <c r="F31" s="226"/>
      <c r="G31" s="115"/>
      <c r="H31" s="226"/>
      <c r="I31" s="9"/>
      <c r="J31" s="9"/>
      <c r="K31" s="9"/>
      <c r="L31" s="9"/>
      <c r="M31" s="9"/>
      <c r="N31" s="9"/>
      <c r="O31" s="9"/>
      <c r="P31" s="9"/>
      <c r="Q31" s="9"/>
    </row>
    <row r="32" spans="1:19" x14ac:dyDescent="0.3">
      <c r="B32" s="226"/>
      <c r="C32" s="226"/>
      <c r="D32" s="115"/>
      <c r="E32" s="226"/>
      <c r="F32" s="226"/>
      <c r="G32" s="115"/>
      <c r="H32" s="226"/>
      <c r="I32" s="9"/>
      <c r="J32" s="9"/>
      <c r="K32" s="9"/>
      <c r="L32" s="9"/>
      <c r="M32" s="9"/>
      <c r="N32" s="9"/>
      <c r="O32" s="9"/>
      <c r="P32" s="9"/>
      <c r="Q32" s="9"/>
    </row>
    <row r="33" spans="2:17" x14ac:dyDescent="0.3">
      <c r="B33" s="226"/>
      <c r="C33" s="226"/>
      <c r="D33" s="115"/>
      <c r="E33" s="226"/>
      <c r="F33" s="226"/>
      <c r="G33" s="115"/>
      <c r="H33" s="226"/>
      <c r="I33" s="9"/>
      <c r="J33" s="9"/>
      <c r="K33" s="9"/>
      <c r="L33" s="9"/>
      <c r="M33" s="9"/>
      <c r="N33" s="9"/>
      <c r="O33" s="9"/>
      <c r="P33" s="9"/>
      <c r="Q33" s="9"/>
    </row>
    <row r="34" spans="2:17" x14ac:dyDescent="0.3">
      <c r="B34" s="226"/>
      <c r="C34" s="226"/>
      <c r="D34" s="115"/>
      <c r="E34" s="226"/>
      <c r="F34" s="226"/>
      <c r="G34" s="115"/>
      <c r="H34" s="226"/>
      <c r="I34" s="9"/>
      <c r="J34" s="9"/>
      <c r="K34" s="9"/>
      <c r="L34" s="9"/>
      <c r="M34" s="9"/>
      <c r="N34" s="9"/>
      <c r="O34" s="9"/>
      <c r="P34" s="9"/>
      <c r="Q34" s="9"/>
    </row>
    <row r="35" spans="2:17" x14ac:dyDescent="0.3">
      <c r="B35" s="226"/>
      <c r="C35" s="226"/>
      <c r="D35" s="115"/>
      <c r="E35" s="226"/>
      <c r="F35" s="226"/>
      <c r="G35" s="115"/>
      <c r="H35" s="226"/>
      <c r="I35" s="9"/>
      <c r="J35" s="9"/>
      <c r="K35" s="9"/>
      <c r="L35" s="9"/>
      <c r="M35" s="9"/>
      <c r="N35" s="9"/>
      <c r="O35" s="9"/>
      <c r="P35" s="9"/>
      <c r="Q35" s="9"/>
    </row>
    <row r="36" spans="2:17" x14ac:dyDescent="0.3">
      <c r="B36" s="226"/>
      <c r="C36" s="226"/>
      <c r="D36" s="115"/>
      <c r="E36" s="226"/>
      <c r="F36" s="226"/>
      <c r="G36" s="115"/>
      <c r="H36" s="226"/>
      <c r="I36" s="9"/>
      <c r="J36" s="9"/>
      <c r="K36" s="9"/>
      <c r="L36" s="9"/>
      <c r="M36" s="9"/>
      <c r="N36" s="9"/>
      <c r="O36" s="9"/>
      <c r="P36" s="9"/>
      <c r="Q36" s="9"/>
    </row>
    <row r="37" spans="2:17" x14ac:dyDescent="0.3">
      <c r="B37" s="226"/>
      <c r="C37" s="226"/>
      <c r="D37" s="115"/>
      <c r="E37" s="226"/>
      <c r="F37" s="226"/>
      <c r="G37" s="115"/>
      <c r="H37" s="226"/>
      <c r="I37" s="9"/>
      <c r="J37" s="9"/>
      <c r="K37" s="9"/>
      <c r="L37" s="9"/>
      <c r="M37" s="9"/>
      <c r="N37" s="9"/>
      <c r="O37" s="9"/>
      <c r="P37" s="9"/>
      <c r="Q37" s="9"/>
    </row>
    <row r="38" spans="2:17" x14ac:dyDescent="0.3">
      <c r="B38" s="226"/>
      <c r="C38" s="226"/>
      <c r="D38" s="115"/>
      <c r="E38" s="226"/>
      <c r="F38" s="226"/>
      <c r="G38" s="115"/>
      <c r="H38" s="226"/>
      <c r="I38" s="9"/>
      <c r="J38" s="9"/>
      <c r="K38" s="9"/>
      <c r="L38" s="9"/>
      <c r="M38" s="9"/>
      <c r="N38" s="9"/>
      <c r="O38" s="9"/>
      <c r="P38" s="9"/>
      <c r="Q38" s="9"/>
    </row>
    <row r="39" spans="2:17" x14ac:dyDescent="0.3">
      <c r="B39" s="226"/>
      <c r="C39" s="226"/>
      <c r="D39" s="115"/>
      <c r="E39" s="226"/>
      <c r="F39" s="226"/>
      <c r="G39" s="115"/>
      <c r="H39" s="226"/>
      <c r="I39" s="9"/>
      <c r="J39" s="9"/>
      <c r="K39" s="9"/>
      <c r="L39" s="9"/>
      <c r="M39" s="9"/>
      <c r="N39" s="9"/>
      <c r="O39" s="9"/>
      <c r="P39" s="9"/>
      <c r="Q39" s="9"/>
    </row>
    <row r="40" spans="2:17" x14ac:dyDescent="0.3">
      <c r="B40" s="226"/>
      <c r="C40" s="226"/>
      <c r="D40" s="115"/>
      <c r="E40" s="226"/>
      <c r="F40" s="226"/>
      <c r="G40" s="115"/>
      <c r="H40" s="226"/>
      <c r="I40" s="9"/>
      <c r="J40" s="9"/>
      <c r="K40" s="9"/>
      <c r="L40" s="9"/>
      <c r="M40" s="9"/>
      <c r="N40" s="9"/>
      <c r="O40" s="9"/>
      <c r="P40" s="9"/>
      <c r="Q40" s="9"/>
    </row>
    <row r="41" spans="2:17" x14ac:dyDescent="0.3">
      <c r="B41" s="226"/>
      <c r="C41" s="226"/>
      <c r="D41" s="115"/>
      <c r="E41" s="226"/>
      <c r="F41" s="226"/>
      <c r="G41" s="115"/>
      <c r="H41" s="226"/>
      <c r="I41" s="9"/>
      <c r="J41" s="9"/>
      <c r="K41" s="9"/>
      <c r="L41" s="9"/>
      <c r="M41" s="9"/>
      <c r="N41" s="9"/>
      <c r="O41" s="9"/>
      <c r="P41" s="9"/>
      <c r="Q41" s="9"/>
    </row>
    <row r="42" spans="2:17" x14ac:dyDescent="0.3">
      <c r="B42" s="226"/>
      <c r="C42" s="226"/>
      <c r="D42" s="115"/>
      <c r="E42" s="226"/>
      <c r="F42" s="226"/>
      <c r="G42" s="115"/>
      <c r="H42" s="226"/>
      <c r="I42" s="9"/>
      <c r="J42" s="9"/>
      <c r="K42" s="9"/>
      <c r="L42" s="9"/>
      <c r="M42" s="9"/>
      <c r="N42" s="9"/>
      <c r="O42" s="9"/>
      <c r="P42" s="9"/>
      <c r="Q42" s="9"/>
    </row>
    <row r="43" spans="2:17" x14ac:dyDescent="0.3">
      <c r="B43" s="226"/>
      <c r="C43" s="226"/>
      <c r="D43" s="115"/>
      <c r="E43" s="226"/>
      <c r="F43" s="226"/>
      <c r="G43" s="115"/>
      <c r="H43" s="226"/>
      <c r="I43" s="9"/>
      <c r="J43" s="9"/>
      <c r="K43" s="9"/>
      <c r="L43" s="9"/>
      <c r="M43" s="9"/>
      <c r="N43" s="9"/>
      <c r="O43" s="9"/>
      <c r="P43" s="9"/>
      <c r="Q43" s="9"/>
    </row>
    <row r="44" spans="2:17" x14ac:dyDescent="0.3">
      <c r="B44" s="226"/>
      <c r="C44" s="226"/>
      <c r="D44" s="115"/>
      <c r="E44" s="226"/>
      <c r="F44" s="226"/>
      <c r="G44" s="115"/>
      <c r="H44" s="226"/>
      <c r="I44" s="9"/>
      <c r="J44" s="9"/>
      <c r="K44" s="9"/>
      <c r="L44" s="9"/>
      <c r="M44" s="9"/>
      <c r="N44" s="9"/>
      <c r="O44" s="9"/>
      <c r="P44" s="9"/>
      <c r="Q44" s="9"/>
    </row>
    <row r="45" spans="2:17" x14ac:dyDescent="0.3">
      <c r="B45" s="226"/>
      <c r="C45" s="226"/>
      <c r="D45" s="115"/>
      <c r="E45" s="226"/>
      <c r="F45" s="226"/>
      <c r="G45" s="115"/>
      <c r="H45" s="226"/>
      <c r="I45" s="9"/>
      <c r="J45" s="9"/>
      <c r="K45" s="9"/>
      <c r="L45" s="9"/>
      <c r="M45" s="9"/>
      <c r="N45" s="9"/>
      <c r="O45" s="9"/>
      <c r="P45" s="9"/>
      <c r="Q45" s="9"/>
    </row>
    <row r="46" spans="2:17" x14ac:dyDescent="0.3">
      <c r="B46" s="226"/>
      <c r="C46" s="226"/>
      <c r="D46" s="115"/>
      <c r="E46" s="226"/>
      <c r="F46" s="226"/>
      <c r="G46" s="115"/>
      <c r="H46" s="226"/>
      <c r="I46" s="9"/>
      <c r="J46" s="9"/>
      <c r="K46" s="9"/>
      <c r="L46" s="9"/>
      <c r="M46" s="9"/>
      <c r="N46" s="9"/>
      <c r="O46" s="9"/>
      <c r="P46" s="9"/>
      <c r="Q46" s="9"/>
    </row>
    <row r="47" spans="2:17" x14ac:dyDescent="0.3">
      <c r="B47" s="226"/>
      <c r="C47" s="226"/>
      <c r="D47" s="115"/>
      <c r="E47" s="226"/>
      <c r="F47" s="226"/>
      <c r="G47" s="115"/>
      <c r="H47" s="226"/>
      <c r="I47" s="9"/>
      <c r="J47" s="9"/>
      <c r="K47" s="9"/>
      <c r="L47" s="9"/>
      <c r="M47" s="9"/>
      <c r="N47" s="9"/>
      <c r="O47" s="9"/>
      <c r="P47" s="9"/>
      <c r="Q47" s="9"/>
    </row>
    <row r="48" spans="2:17" x14ac:dyDescent="0.3">
      <c r="B48" s="226"/>
      <c r="C48" s="226"/>
      <c r="D48" s="115"/>
      <c r="E48" s="226"/>
      <c r="F48" s="226"/>
      <c r="G48" s="115"/>
      <c r="H48" s="226"/>
      <c r="I48" s="9"/>
      <c r="J48" s="9"/>
      <c r="K48" s="9"/>
      <c r="L48" s="9"/>
      <c r="M48" s="9"/>
      <c r="N48" s="9"/>
      <c r="O48" s="9"/>
      <c r="P48" s="9"/>
      <c r="Q48" s="9"/>
    </row>
    <row r="49" spans="2:17" x14ac:dyDescent="0.3">
      <c r="B49" s="226"/>
      <c r="C49" s="226"/>
      <c r="D49" s="115"/>
      <c r="E49" s="226"/>
      <c r="F49" s="226"/>
      <c r="G49" s="115"/>
      <c r="H49" s="226"/>
      <c r="I49" s="9"/>
      <c r="J49" s="9"/>
      <c r="K49" s="9"/>
      <c r="L49" s="9"/>
      <c r="M49" s="9"/>
      <c r="N49" s="9"/>
      <c r="O49" s="9"/>
      <c r="P49" s="9"/>
      <c r="Q49" s="9"/>
    </row>
    <row r="50" spans="2:17" x14ac:dyDescent="0.3">
      <c r="B50" s="226"/>
      <c r="C50" s="226"/>
      <c r="D50" s="115"/>
      <c r="E50" s="226"/>
      <c r="F50" s="226"/>
      <c r="G50" s="115"/>
      <c r="H50" s="226"/>
      <c r="I50" s="9"/>
      <c r="J50" s="9"/>
      <c r="K50" s="9"/>
      <c r="L50" s="9"/>
      <c r="M50" s="9"/>
      <c r="N50" s="9"/>
      <c r="O50" s="9"/>
      <c r="P50" s="9"/>
      <c r="Q50" s="9"/>
    </row>
    <row r="51" spans="2:17" x14ac:dyDescent="0.3">
      <c r="B51" s="226"/>
      <c r="C51" s="226"/>
      <c r="D51" s="115"/>
      <c r="E51" s="226"/>
      <c r="F51" s="226"/>
      <c r="G51" s="115"/>
      <c r="H51" s="226"/>
      <c r="I51" s="9"/>
      <c r="J51" s="9"/>
      <c r="K51" s="9"/>
      <c r="L51" s="9"/>
      <c r="M51" s="9"/>
      <c r="N51" s="9"/>
      <c r="O51" s="9"/>
      <c r="P51" s="9"/>
      <c r="Q51" s="9"/>
    </row>
    <row r="52" spans="2:17" x14ac:dyDescent="0.3">
      <c r="B52" s="226"/>
      <c r="C52" s="226"/>
      <c r="D52" s="115"/>
      <c r="E52" s="226"/>
      <c r="F52" s="226"/>
      <c r="G52" s="115"/>
      <c r="H52" s="226"/>
      <c r="I52" s="9"/>
      <c r="J52" s="9"/>
      <c r="K52" s="9"/>
      <c r="L52" s="9"/>
      <c r="M52" s="9"/>
      <c r="N52" s="9"/>
      <c r="O52" s="9"/>
      <c r="P52" s="9"/>
      <c r="Q52" s="9"/>
    </row>
    <row r="53" spans="2:17" x14ac:dyDescent="0.3">
      <c r="B53" s="226"/>
      <c r="C53" s="226"/>
      <c r="D53" s="115"/>
      <c r="E53" s="226"/>
      <c r="F53" s="226"/>
      <c r="G53" s="115"/>
      <c r="H53" s="226"/>
      <c r="I53" s="9"/>
      <c r="J53" s="9"/>
      <c r="K53" s="9"/>
      <c r="L53" s="9"/>
      <c r="M53" s="9"/>
      <c r="N53" s="9"/>
      <c r="O53" s="9"/>
      <c r="P53" s="9"/>
      <c r="Q53" s="9"/>
    </row>
    <row r="54" spans="2:17" x14ac:dyDescent="0.3">
      <c r="B54" s="226"/>
      <c r="C54" s="226"/>
      <c r="D54" s="115"/>
      <c r="E54" s="226"/>
      <c r="F54" s="226"/>
      <c r="G54" s="115"/>
      <c r="H54" s="226"/>
      <c r="I54" s="9"/>
      <c r="J54" s="9"/>
      <c r="K54" s="9"/>
      <c r="L54" s="9"/>
      <c r="M54" s="9"/>
      <c r="N54" s="9"/>
      <c r="O54" s="9"/>
      <c r="P54" s="9"/>
      <c r="Q54" s="9"/>
    </row>
    <row r="55" spans="2:17" x14ac:dyDescent="0.3">
      <c r="B55" s="226"/>
      <c r="C55" s="226"/>
      <c r="D55" s="115"/>
      <c r="E55" s="226"/>
      <c r="F55" s="226"/>
      <c r="G55" s="115"/>
      <c r="H55" s="226"/>
      <c r="I55" s="9"/>
      <c r="J55" s="9"/>
      <c r="K55" s="9"/>
      <c r="L55" s="9"/>
      <c r="M55" s="9"/>
      <c r="N55" s="9"/>
      <c r="O55" s="9"/>
      <c r="P55" s="9"/>
      <c r="Q55" s="9"/>
    </row>
    <row r="56" spans="2:17" x14ac:dyDescent="0.3">
      <c r="B56" s="226"/>
      <c r="C56" s="226"/>
      <c r="D56" s="115"/>
      <c r="E56" s="226"/>
      <c r="F56" s="226"/>
      <c r="G56" s="115"/>
      <c r="H56" s="226"/>
      <c r="I56" s="9"/>
      <c r="J56" s="9"/>
      <c r="K56" s="9"/>
      <c r="L56" s="9"/>
      <c r="M56" s="9"/>
      <c r="N56" s="9"/>
      <c r="O56" s="9"/>
      <c r="P56" s="9"/>
      <c r="Q56" s="9"/>
    </row>
    <row r="57" spans="2:17" x14ac:dyDescent="0.3">
      <c r="B57" s="226"/>
      <c r="C57" s="226"/>
      <c r="D57" s="115"/>
      <c r="E57" s="226"/>
      <c r="F57" s="226"/>
      <c r="G57" s="115"/>
      <c r="H57" s="226"/>
      <c r="I57" s="9"/>
      <c r="J57" s="9"/>
      <c r="K57" s="9"/>
      <c r="L57" s="9"/>
      <c r="M57" s="9"/>
      <c r="N57" s="9"/>
      <c r="O57" s="9"/>
      <c r="P57" s="9"/>
      <c r="Q57" s="9"/>
    </row>
    <row r="58" spans="2:17" x14ac:dyDescent="0.3">
      <c r="B58" s="226"/>
      <c r="C58" s="226"/>
      <c r="D58" s="115"/>
      <c r="E58" s="226"/>
      <c r="F58" s="226"/>
      <c r="G58" s="115"/>
      <c r="H58" s="226"/>
      <c r="I58" s="9"/>
      <c r="J58" s="9"/>
      <c r="K58" s="9"/>
      <c r="L58" s="9"/>
      <c r="M58" s="9"/>
      <c r="N58" s="9"/>
      <c r="O58" s="9"/>
      <c r="P58" s="9"/>
      <c r="Q58" s="9"/>
    </row>
    <row r="59" spans="2:17" x14ac:dyDescent="0.3">
      <c r="B59" s="226"/>
      <c r="C59" s="226"/>
      <c r="D59" s="115"/>
      <c r="E59" s="226"/>
      <c r="F59" s="226"/>
      <c r="G59" s="115"/>
      <c r="H59" s="226"/>
      <c r="I59" s="9"/>
      <c r="J59" s="9"/>
      <c r="K59" s="9"/>
      <c r="L59" s="9"/>
      <c r="M59" s="9"/>
      <c r="N59" s="9"/>
      <c r="O59" s="9"/>
      <c r="P59" s="9"/>
      <c r="Q59" s="9"/>
    </row>
    <row r="60" spans="2:17" x14ac:dyDescent="0.3">
      <c r="B60" s="226"/>
      <c r="C60" s="226"/>
      <c r="D60" s="115"/>
      <c r="E60" s="226"/>
      <c r="F60" s="226"/>
      <c r="G60" s="115"/>
      <c r="H60" s="226"/>
      <c r="I60" s="9"/>
      <c r="J60" s="9"/>
      <c r="K60" s="9"/>
      <c r="L60" s="9"/>
      <c r="M60" s="9"/>
      <c r="N60" s="9"/>
      <c r="O60" s="9"/>
      <c r="P60" s="9"/>
      <c r="Q60" s="9"/>
    </row>
    <row r="61" spans="2:17" x14ac:dyDescent="0.3">
      <c r="B61" s="226"/>
      <c r="C61" s="226"/>
      <c r="D61" s="115"/>
      <c r="E61" s="226"/>
      <c r="F61" s="226"/>
      <c r="G61" s="115"/>
      <c r="H61" s="226"/>
      <c r="I61" s="9"/>
      <c r="J61" s="9"/>
      <c r="K61" s="9"/>
      <c r="L61" s="9"/>
      <c r="M61" s="9"/>
      <c r="N61" s="9"/>
      <c r="O61" s="9"/>
      <c r="P61" s="9"/>
      <c r="Q61" s="9"/>
    </row>
    <row r="62" spans="2:17" x14ac:dyDescent="0.3">
      <c r="B62" s="226"/>
      <c r="C62" s="226"/>
      <c r="D62" s="115"/>
      <c r="E62" s="226"/>
      <c r="F62" s="226"/>
      <c r="G62" s="115"/>
      <c r="H62" s="226"/>
      <c r="I62" s="9"/>
      <c r="J62" s="9"/>
      <c r="K62" s="9"/>
      <c r="L62" s="9"/>
      <c r="M62" s="9"/>
      <c r="N62" s="9"/>
      <c r="O62" s="9"/>
      <c r="P62" s="9"/>
      <c r="Q62" s="9"/>
    </row>
    <row r="63" spans="2:17" x14ac:dyDescent="0.3">
      <c r="B63" s="226"/>
      <c r="C63" s="226"/>
      <c r="D63" s="115"/>
      <c r="E63" s="226"/>
      <c r="F63" s="226"/>
      <c r="G63" s="115"/>
      <c r="H63" s="226"/>
      <c r="I63" s="9"/>
      <c r="J63" s="9"/>
      <c r="K63" s="9"/>
      <c r="L63" s="9"/>
      <c r="M63" s="9"/>
      <c r="N63" s="9"/>
      <c r="O63" s="9"/>
      <c r="P63" s="9"/>
      <c r="Q63" s="9"/>
    </row>
    <row r="64" spans="2:17" x14ac:dyDescent="0.3">
      <c r="B64" s="226"/>
      <c r="C64" s="226"/>
      <c r="D64" s="115"/>
      <c r="E64" s="226"/>
      <c r="F64" s="226"/>
      <c r="G64" s="115"/>
      <c r="H64" s="226"/>
      <c r="I64" s="9"/>
      <c r="J64" s="9"/>
      <c r="K64" s="9"/>
      <c r="L64" s="9"/>
      <c r="M64" s="9"/>
      <c r="N64" s="9"/>
      <c r="O64" s="9"/>
      <c r="P64" s="9"/>
      <c r="Q64" s="9"/>
    </row>
    <row r="65" spans="2:17" x14ac:dyDescent="0.3">
      <c r="B65" s="226"/>
      <c r="C65" s="226"/>
      <c r="D65" s="115"/>
      <c r="E65" s="226"/>
      <c r="F65" s="226"/>
      <c r="G65" s="115"/>
      <c r="H65" s="226"/>
      <c r="I65" s="9"/>
      <c r="J65" s="9"/>
      <c r="K65" s="9"/>
      <c r="L65" s="9"/>
      <c r="M65" s="9"/>
      <c r="N65" s="9"/>
      <c r="O65" s="9"/>
      <c r="P65" s="9"/>
      <c r="Q65" s="9"/>
    </row>
    <row r="66" spans="2:17" x14ac:dyDescent="0.3">
      <c r="B66" s="226"/>
      <c r="C66" s="226"/>
      <c r="D66" s="115"/>
      <c r="E66" s="226"/>
      <c r="F66" s="226"/>
      <c r="G66" s="115"/>
      <c r="H66" s="226"/>
      <c r="I66" s="9"/>
      <c r="J66" s="9"/>
      <c r="K66" s="9"/>
      <c r="L66" s="9"/>
      <c r="M66" s="9"/>
      <c r="N66" s="9"/>
      <c r="O66" s="9"/>
      <c r="P66" s="9"/>
      <c r="Q66" s="9"/>
    </row>
    <row r="67" spans="2:17" x14ac:dyDescent="0.3">
      <c r="B67" s="226"/>
      <c r="C67" s="226"/>
      <c r="D67" s="115"/>
      <c r="E67" s="226"/>
      <c r="F67" s="226"/>
      <c r="G67" s="115"/>
      <c r="H67" s="226"/>
      <c r="I67" s="9"/>
      <c r="J67" s="9"/>
      <c r="K67" s="9"/>
      <c r="L67" s="9"/>
      <c r="M67" s="9"/>
      <c r="N67" s="9"/>
      <c r="O67" s="9"/>
      <c r="P67" s="9"/>
      <c r="Q67" s="9"/>
    </row>
    <row r="68" spans="2:17" x14ac:dyDescent="0.3">
      <c r="B68" s="226"/>
      <c r="C68" s="226"/>
      <c r="D68" s="115"/>
      <c r="E68" s="226"/>
      <c r="F68" s="226"/>
      <c r="G68" s="115"/>
      <c r="H68" s="226"/>
      <c r="I68" s="9"/>
      <c r="J68" s="9"/>
      <c r="K68" s="9"/>
      <c r="L68" s="9"/>
      <c r="M68" s="9"/>
      <c r="N68" s="9"/>
      <c r="O68" s="9"/>
      <c r="P68" s="9"/>
      <c r="Q68" s="9"/>
    </row>
    <row r="69" spans="2:17" x14ac:dyDescent="0.3">
      <c r="B69" s="226"/>
      <c r="C69" s="226"/>
      <c r="D69" s="115"/>
      <c r="E69" s="226"/>
      <c r="F69" s="226"/>
      <c r="G69" s="115"/>
      <c r="H69" s="226"/>
      <c r="I69" s="9"/>
      <c r="J69" s="9"/>
      <c r="K69" s="9"/>
      <c r="L69" s="9"/>
      <c r="M69" s="9"/>
      <c r="N69" s="9"/>
      <c r="O69" s="9"/>
      <c r="P69" s="9"/>
      <c r="Q69" s="9"/>
    </row>
    <row r="70" spans="2:17" x14ac:dyDescent="0.3">
      <c r="B70" s="226"/>
      <c r="C70" s="226"/>
      <c r="D70" s="115"/>
      <c r="E70" s="226"/>
      <c r="F70" s="226"/>
      <c r="G70" s="115"/>
      <c r="H70" s="226"/>
      <c r="I70" s="9"/>
      <c r="J70" s="9"/>
      <c r="K70" s="9"/>
      <c r="L70" s="9"/>
      <c r="M70" s="9"/>
      <c r="N70" s="9"/>
      <c r="O70" s="9"/>
      <c r="P70" s="9"/>
      <c r="Q70" s="9"/>
    </row>
    <row r="71" spans="2:17" x14ac:dyDescent="0.3">
      <c r="B71" s="226"/>
      <c r="C71" s="226"/>
      <c r="D71" s="115"/>
      <c r="E71" s="226"/>
      <c r="F71" s="226"/>
      <c r="G71" s="115"/>
      <c r="H71" s="226"/>
      <c r="I71" s="9"/>
      <c r="J71" s="9"/>
      <c r="K71" s="9"/>
      <c r="L71" s="9"/>
      <c r="M71" s="9"/>
      <c r="N71" s="9"/>
      <c r="O71" s="9"/>
      <c r="P71" s="9"/>
      <c r="Q71" s="9"/>
    </row>
    <row r="72" spans="2:17" x14ac:dyDescent="0.3">
      <c r="B72" s="226"/>
      <c r="C72" s="226"/>
      <c r="D72" s="115"/>
      <c r="E72" s="226"/>
      <c r="F72" s="226"/>
      <c r="G72" s="115"/>
      <c r="H72" s="226"/>
      <c r="I72" s="9"/>
      <c r="J72" s="9"/>
      <c r="K72" s="9"/>
      <c r="L72" s="9"/>
      <c r="M72" s="9"/>
      <c r="N72" s="9"/>
      <c r="O72" s="9"/>
      <c r="P72" s="9"/>
      <c r="Q72" s="9"/>
    </row>
    <row r="73" spans="2:17" x14ac:dyDescent="0.3">
      <c r="B73" s="226"/>
      <c r="C73" s="226"/>
      <c r="D73" s="115"/>
      <c r="E73" s="226"/>
      <c r="F73" s="226"/>
      <c r="G73" s="115"/>
      <c r="H73" s="226"/>
      <c r="I73" s="9"/>
      <c r="J73" s="9"/>
      <c r="K73" s="9"/>
      <c r="L73" s="9"/>
      <c r="M73" s="9"/>
      <c r="N73" s="9"/>
      <c r="O73" s="9"/>
      <c r="P73" s="9"/>
      <c r="Q73" s="9"/>
    </row>
    <row r="74" spans="2:17" x14ac:dyDescent="0.3">
      <c r="B74" s="226"/>
      <c r="C74" s="226"/>
      <c r="D74" s="115"/>
      <c r="E74" s="226"/>
      <c r="F74" s="226"/>
      <c r="G74" s="115"/>
      <c r="H74" s="226"/>
      <c r="I74" s="9"/>
      <c r="J74" s="9"/>
      <c r="K74" s="9"/>
      <c r="L74" s="9"/>
      <c r="M74" s="9"/>
      <c r="N74" s="9"/>
      <c r="O74" s="9"/>
      <c r="P74" s="9"/>
      <c r="Q74" s="9"/>
    </row>
    <row r="75" spans="2:17" x14ac:dyDescent="0.3">
      <c r="B75" s="226"/>
      <c r="C75" s="226"/>
      <c r="D75" s="115"/>
      <c r="E75" s="226"/>
      <c r="F75" s="226"/>
      <c r="G75" s="115"/>
      <c r="H75" s="226"/>
      <c r="I75" s="9"/>
      <c r="J75" s="9"/>
      <c r="K75" s="9"/>
      <c r="L75" s="9"/>
      <c r="M75" s="9"/>
      <c r="N75" s="9"/>
      <c r="O75" s="9"/>
      <c r="P75" s="9"/>
      <c r="Q75" s="9"/>
    </row>
    <row r="76" spans="2:17" x14ac:dyDescent="0.3">
      <c r="B76" s="226"/>
      <c r="C76" s="226"/>
      <c r="D76" s="115"/>
      <c r="E76" s="226"/>
      <c r="F76" s="226"/>
      <c r="G76" s="115"/>
      <c r="H76" s="226"/>
      <c r="I76" s="9"/>
      <c r="J76" s="9"/>
      <c r="K76" s="9"/>
      <c r="L76" s="9"/>
      <c r="M76" s="9"/>
      <c r="N76" s="9"/>
      <c r="O76" s="9"/>
      <c r="P76" s="9"/>
      <c r="Q76" s="9"/>
    </row>
    <row r="77" spans="2:17" x14ac:dyDescent="0.3">
      <c r="B77" s="226"/>
      <c r="C77" s="226"/>
      <c r="D77" s="115"/>
      <c r="E77" s="226"/>
      <c r="F77" s="226"/>
      <c r="G77" s="115"/>
      <c r="H77" s="226"/>
      <c r="I77" s="9"/>
      <c r="J77" s="9"/>
      <c r="K77" s="9"/>
      <c r="L77" s="9"/>
      <c r="M77" s="9"/>
      <c r="N77" s="9"/>
      <c r="O77" s="9"/>
      <c r="P77" s="9"/>
      <c r="Q77" s="9"/>
    </row>
    <row r="78" spans="2:17" x14ac:dyDescent="0.3">
      <c r="B78" s="226"/>
      <c r="C78" s="226"/>
      <c r="D78" s="115"/>
      <c r="E78" s="226"/>
      <c r="F78" s="226"/>
      <c r="G78" s="115"/>
      <c r="H78" s="226"/>
      <c r="I78" s="9"/>
      <c r="J78" s="9"/>
      <c r="K78" s="9"/>
      <c r="L78" s="9"/>
      <c r="M78" s="9"/>
      <c r="N78" s="9"/>
      <c r="O78" s="9"/>
      <c r="P78" s="9"/>
      <c r="Q78" s="9"/>
    </row>
    <row r="79" spans="2:17" x14ac:dyDescent="0.3">
      <c r="B79" s="226"/>
      <c r="C79" s="226"/>
      <c r="D79" s="115"/>
      <c r="E79" s="226"/>
      <c r="F79" s="226"/>
      <c r="G79" s="115"/>
      <c r="H79" s="226"/>
      <c r="I79" s="9"/>
      <c r="J79" s="9"/>
      <c r="K79" s="9"/>
      <c r="L79" s="9"/>
      <c r="M79" s="9"/>
      <c r="N79" s="9"/>
      <c r="O79" s="9"/>
      <c r="P79" s="9"/>
      <c r="Q79" s="9"/>
    </row>
    <row r="80" spans="2:17" x14ac:dyDescent="0.3">
      <c r="B80" s="226"/>
      <c r="C80" s="226"/>
      <c r="D80" s="115"/>
      <c r="E80" s="226"/>
      <c r="F80" s="226"/>
      <c r="G80" s="115"/>
      <c r="H80" s="226"/>
      <c r="I80" s="9"/>
      <c r="J80" s="9"/>
      <c r="K80" s="9"/>
      <c r="L80" s="9"/>
      <c r="M80" s="9"/>
      <c r="N80" s="9"/>
      <c r="O80" s="9"/>
      <c r="P80" s="9"/>
      <c r="Q80" s="9"/>
    </row>
    <row r="81" spans="2:17" x14ac:dyDescent="0.3">
      <c r="B81" s="226"/>
      <c r="C81" s="226"/>
      <c r="D81" s="115"/>
      <c r="E81" s="226"/>
      <c r="F81" s="226"/>
      <c r="G81" s="115"/>
      <c r="H81" s="226"/>
      <c r="I81" s="9"/>
      <c r="J81" s="9"/>
      <c r="K81" s="9"/>
      <c r="L81" s="9"/>
      <c r="M81" s="9"/>
      <c r="N81" s="9"/>
      <c r="O81" s="9"/>
      <c r="P81" s="9"/>
      <c r="Q81" s="9"/>
    </row>
    <row r="82" spans="2:17" x14ac:dyDescent="0.3">
      <c r="B82" s="226"/>
      <c r="C82" s="226"/>
      <c r="D82" s="115"/>
      <c r="E82" s="226"/>
      <c r="F82" s="226"/>
      <c r="G82" s="115"/>
      <c r="H82" s="226"/>
      <c r="I82" s="9"/>
      <c r="J82" s="9"/>
      <c r="K82" s="9"/>
      <c r="L82" s="9"/>
      <c r="M82" s="9"/>
      <c r="N82" s="9"/>
      <c r="O82" s="9"/>
      <c r="P82" s="9"/>
      <c r="Q82" s="9"/>
    </row>
    <row r="83" spans="2:17" x14ac:dyDescent="0.3">
      <c r="B83" s="226"/>
      <c r="C83" s="226"/>
      <c r="D83" s="115"/>
      <c r="E83" s="226"/>
      <c r="F83" s="226"/>
      <c r="G83" s="115"/>
      <c r="H83" s="226"/>
      <c r="I83" s="9"/>
      <c r="J83" s="9"/>
      <c r="K83" s="9"/>
      <c r="L83" s="9"/>
      <c r="M83" s="9"/>
      <c r="N83" s="9"/>
      <c r="O83" s="9"/>
      <c r="P83" s="9"/>
      <c r="Q83" s="9"/>
    </row>
    <row r="84" spans="2:17" x14ac:dyDescent="0.3">
      <c r="B84" s="226"/>
      <c r="C84" s="226"/>
      <c r="D84" s="115"/>
      <c r="E84" s="226"/>
      <c r="F84" s="226"/>
      <c r="G84" s="115"/>
      <c r="H84" s="226"/>
      <c r="I84" s="9"/>
      <c r="J84" s="9"/>
      <c r="K84" s="9"/>
      <c r="L84" s="9"/>
      <c r="M84" s="9"/>
      <c r="N84" s="9"/>
      <c r="O84" s="9"/>
      <c r="P84" s="9"/>
      <c r="Q84" s="9"/>
    </row>
    <row r="85" spans="2:17" x14ac:dyDescent="0.3">
      <c r="B85" s="226"/>
      <c r="C85" s="226"/>
      <c r="D85" s="115"/>
      <c r="E85" s="226"/>
      <c r="F85" s="226"/>
      <c r="G85" s="115"/>
      <c r="H85" s="226"/>
      <c r="I85" s="9"/>
      <c r="J85" s="9"/>
      <c r="K85" s="9"/>
      <c r="L85" s="9"/>
      <c r="M85" s="9"/>
      <c r="N85" s="9"/>
      <c r="O85" s="9"/>
      <c r="P85" s="9"/>
      <c r="Q85" s="9"/>
    </row>
    <row r="86" spans="2:17" x14ac:dyDescent="0.3">
      <c r="B86" s="226"/>
      <c r="C86" s="226"/>
      <c r="D86" s="115"/>
      <c r="E86" s="226"/>
      <c r="F86" s="226"/>
      <c r="G86" s="115"/>
      <c r="H86" s="226"/>
      <c r="I86" s="9"/>
      <c r="J86" s="9"/>
      <c r="K86" s="9"/>
      <c r="L86" s="9"/>
      <c r="M86" s="9"/>
      <c r="N86" s="9"/>
      <c r="O86" s="9"/>
      <c r="P86" s="9"/>
      <c r="Q86" s="9"/>
    </row>
    <row r="87" spans="2:17" x14ac:dyDescent="0.3">
      <c r="B87" s="226"/>
      <c r="C87" s="226"/>
      <c r="D87" s="115"/>
      <c r="E87" s="226"/>
      <c r="F87" s="226"/>
      <c r="G87" s="115"/>
      <c r="H87" s="226"/>
      <c r="I87" s="9"/>
      <c r="J87" s="9"/>
      <c r="K87" s="9"/>
      <c r="L87" s="9"/>
      <c r="M87" s="9"/>
      <c r="N87" s="9"/>
      <c r="O87" s="9"/>
      <c r="P87" s="9"/>
      <c r="Q87" s="9"/>
    </row>
    <row r="88" spans="2:17" x14ac:dyDescent="0.3">
      <c r="B88" s="226"/>
      <c r="C88" s="226"/>
      <c r="D88" s="115"/>
      <c r="E88" s="226"/>
      <c r="F88" s="226"/>
      <c r="G88" s="115"/>
      <c r="H88" s="226"/>
      <c r="I88" s="9"/>
      <c r="J88" s="9"/>
      <c r="K88" s="9"/>
      <c r="L88" s="9"/>
      <c r="M88" s="9"/>
      <c r="N88" s="9"/>
      <c r="O88" s="9"/>
      <c r="P88" s="9"/>
      <c r="Q88" s="9"/>
    </row>
    <row r="89" spans="2:17" x14ac:dyDescent="0.3">
      <c r="B89" s="226"/>
      <c r="C89" s="226"/>
      <c r="D89" s="115"/>
      <c r="E89" s="226"/>
      <c r="F89" s="226"/>
      <c r="G89" s="115"/>
      <c r="H89" s="226"/>
      <c r="I89" s="9"/>
      <c r="J89" s="9"/>
      <c r="K89" s="9"/>
      <c r="L89" s="9"/>
      <c r="M89" s="9"/>
      <c r="N89" s="9"/>
      <c r="O89" s="9"/>
      <c r="P89" s="9"/>
      <c r="Q89" s="9"/>
    </row>
    <row r="90" spans="2:17" x14ac:dyDescent="0.3">
      <c r="B90" s="226"/>
      <c r="C90" s="226"/>
      <c r="D90" s="115"/>
      <c r="E90" s="226"/>
      <c r="F90" s="226"/>
      <c r="G90" s="115"/>
      <c r="H90" s="226"/>
      <c r="I90" s="9"/>
      <c r="J90" s="9"/>
      <c r="K90" s="9"/>
      <c r="L90" s="9"/>
      <c r="M90" s="9"/>
      <c r="N90" s="9"/>
      <c r="O90" s="9"/>
      <c r="P90" s="9"/>
      <c r="Q90" s="9"/>
    </row>
    <row r="91" spans="2:17" x14ac:dyDescent="0.3">
      <c r="B91" s="226"/>
      <c r="C91" s="226"/>
      <c r="D91" s="115"/>
      <c r="E91" s="226"/>
      <c r="F91" s="226"/>
      <c r="G91" s="115"/>
      <c r="H91" s="226"/>
      <c r="I91" s="9"/>
      <c r="J91" s="9"/>
      <c r="K91" s="9"/>
      <c r="L91" s="9"/>
      <c r="M91" s="9"/>
      <c r="N91" s="9"/>
      <c r="O91" s="9"/>
      <c r="P91" s="9"/>
      <c r="Q91" s="9"/>
    </row>
    <row r="92" spans="2:17" x14ac:dyDescent="0.3">
      <c r="B92" s="226"/>
      <c r="C92" s="226"/>
      <c r="D92" s="115"/>
      <c r="E92" s="226"/>
      <c r="F92" s="226"/>
      <c r="G92" s="115"/>
      <c r="H92" s="226"/>
      <c r="I92" s="9"/>
      <c r="J92" s="9"/>
      <c r="K92" s="9"/>
      <c r="L92" s="9"/>
      <c r="M92" s="9"/>
      <c r="N92" s="9"/>
      <c r="O92" s="9"/>
      <c r="P92" s="9"/>
      <c r="Q92" s="9"/>
    </row>
    <row r="93" spans="2:17" x14ac:dyDescent="0.3">
      <c r="B93" s="226"/>
      <c r="C93" s="226"/>
      <c r="D93" s="115"/>
      <c r="E93" s="226"/>
      <c r="F93" s="226"/>
      <c r="G93" s="115"/>
      <c r="H93" s="226"/>
      <c r="I93" s="9"/>
      <c r="J93" s="9"/>
      <c r="K93" s="9"/>
      <c r="L93" s="9"/>
      <c r="M93" s="9"/>
      <c r="N93" s="9"/>
      <c r="O93" s="9"/>
      <c r="P93" s="9"/>
      <c r="Q93" s="9"/>
    </row>
    <row r="94" spans="2:17" x14ac:dyDescent="0.3">
      <c r="B94" s="226"/>
      <c r="C94" s="226"/>
      <c r="D94" s="115"/>
      <c r="E94" s="226"/>
      <c r="F94" s="226"/>
      <c r="G94" s="115"/>
      <c r="H94" s="226"/>
      <c r="I94" s="9"/>
      <c r="J94" s="9"/>
      <c r="K94" s="9"/>
      <c r="L94" s="9"/>
      <c r="M94" s="9"/>
      <c r="N94" s="9"/>
      <c r="O94" s="9"/>
      <c r="P94" s="9"/>
      <c r="Q94" s="9"/>
    </row>
    <row r="95" spans="2:17" x14ac:dyDescent="0.3">
      <c r="B95" s="226"/>
      <c r="C95" s="226"/>
      <c r="D95" s="115"/>
      <c r="E95" s="226"/>
      <c r="F95" s="226"/>
      <c r="G95" s="115"/>
      <c r="H95" s="226"/>
      <c r="I95" s="9"/>
      <c r="J95" s="9"/>
      <c r="K95" s="9"/>
      <c r="L95" s="9"/>
      <c r="M95" s="9"/>
      <c r="N95" s="9"/>
      <c r="O95" s="9"/>
      <c r="P95" s="9"/>
      <c r="Q95" s="9"/>
    </row>
    <row r="96" spans="2:17" x14ac:dyDescent="0.3">
      <c r="B96" s="226"/>
      <c r="C96" s="226"/>
      <c r="D96" s="115"/>
      <c r="E96" s="226"/>
      <c r="F96" s="226"/>
      <c r="G96" s="115"/>
      <c r="H96" s="226"/>
      <c r="I96" s="9"/>
      <c r="J96" s="9"/>
      <c r="K96" s="9"/>
      <c r="L96" s="9"/>
      <c r="M96" s="9"/>
      <c r="N96" s="9"/>
      <c r="O96" s="9"/>
      <c r="P96" s="9"/>
      <c r="Q96" s="9"/>
    </row>
    <row r="97" spans="2:17" x14ac:dyDescent="0.3">
      <c r="B97" s="226"/>
      <c r="C97" s="226"/>
      <c r="D97" s="115"/>
      <c r="E97" s="226"/>
      <c r="F97" s="226"/>
      <c r="G97" s="115"/>
      <c r="H97" s="226"/>
      <c r="I97" s="9"/>
      <c r="J97" s="9"/>
      <c r="K97" s="9"/>
      <c r="L97" s="9"/>
      <c r="M97" s="9"/>
      <c r="N97" s="9"/>
      <c r="O97" s="9"/>
      <c r="P97" s="9"/>
      <c r="Q97" s="9"/>
    </row>
    <row r="98" spans="2:17" x14ac:dyDescent="0.3">
      <c r="B98" s="226"/>
      <c r="C98" s="226"/>
      <c r="D98" s="115"/>
      <c r="E98" s="226"/>
      <c r="F98" s="226"/>
      <c r="G98" s="115"/>
      <c r="H98" s="226"/>
      <c r="I98" s="9"/>
      <c r="J98" s="9"/>
      <c r="K98" s="9"/>
      <c r="L98" s="9"/>
      <c r="M98" s="9"/>
      <c r="N98" s="9"/>
      <c r="O98" s="9"/>
      <c r="P98" s="9"/>
      <c r="Q98" s="9"/>
    </row>
    <row r="99" spans="2:17" x14ac:dyDescent="0.3">
      <c r="B99" s="226"/>
      <c r="C99" s="226"/>
      <c r="D99" s="115"/>
      <c r="E99" s="226"/>
      <c r="F99" s="226"/>
      <c r="G99" s="115"/>
      <c r="H99" s="226"/>
      <c r="I99" s="9"/>
      <c r="J99" s="9"/>
      <c r="K99" s="9"/>
      <c r="L99" s="9"/>
      <c r="M99" s="9"/>
      <c r="N99" s="9"/>
      <c r="O99" s="9"/>
      <c r="P99" s="9"/>
      <c r="Q99" s="9"/>
    </row>
    <row r="100" spans="2:17" x14ac:dyDescent="0.3">
      <c r="B100" s="226"/>
      <c r="C100" s="226"/>
      <c r="D100" s="115"/>
      <c r="E100" s="226"/>
      <c r="F100" s="226"/>
      <c r="G100" s="115"/>
      <c r="H100" s="226"/>
      <c r="I100" s="9"/>
      <c r="J100" s="9"/>
      <c r="K100" s="9"/>
      <c r="L100" s="9"/>
      <c r="M100" s="9"/>
      <c r="N100" s="9"/>
      <c r="O100" s="9"/>
      <c r="P100" s="9"/>
      <c r="Q100" s="9"/>
    </row>
    <row r="101" spans="2:17" x14ac:dyDescent="0.3">
      <c r="B101" s="226"/>
      <c r="C101" s="226"/>
      <c r="D101" s="115"/>
      <c r="E101" s="226"/>
      <c r="F101" s="226"/>
      <c r="G101" s="115"/>
      <c r="H101" s="226"/>
      <c r="I101" s="9"/>
      <c r="J101" s="9"/>
      <c r="K101" s="9"/>
      <c r="L101" s="9"/>
      <c r="M101" s="9"/>
      <c r="N101" s="9"/>
      <c r="O101" s="9"/>
      <c r="P101" s="9"/>
      <c r="Q101" s="9"/>
    </row>
    <row r="102" spans="2:17" x14ac:dyDescent="0.3">
      <c r="B102" s="226"/>
      <c r="C102" s="226"/>
      <c r="D102" s="115"/>
      <c r="E102" s="226"/>
      <c r="F102" s="226"/>
      <c r="G102" s="115"/>
      <c r="H102" s="226"/>
      <c r="I102" s="9"/>
      <c r="J102" s="9"/>
      <c r="K102" s="9"/>
      <c r="L102" s="9"/>
      <c r="M102" s="9"/>
      <c r="N102" s="9"/>
      <c r="O102" s="9"/>
      <c r="P102" s="9"/>
      <c r="Q102" s="9"/>
    </row>
    <row r="103" spans="2:17" x14ac:dyDescent="0.3">
      <c r="B103" s="226"/>
      <c r="C103" s="226"/>
      <c r="D103" s="115"/>
      <c r="E103" s="226"/>
      <c r="F103" s="226"/>
      <c r="G103" s="115"/>
      <c r="H103" s="226"/>
      <c r="I103" s="9"/>
      <c r="J103" s="9"/>
      <c r="K103" s="9"/>
      <c r="L103" s="9"/>
      <c r="M103" s="9"/>
      <c r="N103" s="9"/>
      <c r="O103" s="9"/>
      <c r="P103" s="9"/>
      <c r="Q103" s="9"/>
    </row>
    <row r="104" spans="2:17" x14ac:dyDescent="0.3">
      <c r="B104" s="226"/>
      <c r="C104" s="226"/>
      <c r="D104" s="115"/>
      <c r="E104" s="226"/>
      <c r="F104" s="226"/>
      <c r="G104" s="115"/>
      <c r="H104" s="226"/>
      <c r="I104" s="9"/>
      <c r="J104" s="9"/>
      <c r="K104" s="9"/>
      <c r="L104" s="9"/>
      <c r="M104" s="9"/>
      <c r="N104" s="9"/>
      <c r="O104" s="9"/>
      <c r="P104" s="9"/>
      <c r="Q104" s="9"/>
    </row>
    <row r="105" spans="2:17" x14ac:dyDescent="0.3">
      <c r="B105" s="226"/>
      <c r="C105" s="226"/>
      <c r="D105" s="115"/>
      <c r="E105" s="226"/>
      <c r="F105" s="226"/>
      <c r="G105" s="115"/>
      <c r="H105" s="226"/>
      <c r="I105" s="9"/>
      <c r="J105" s="9"/>
      <c r="K105" s="9"/>
      <c r="L105" s="9"/>
      <c r="M105" s="9"/>
      <c r="N105" s="9"/>
      <c r="O105" s="9"/>
      <c r="P105" s="9"/>
      <c r="Q105" s="9"/>
    </row>
    <row r="106" spans="2:17" x14ac:dyDescent="0.3">
      <c r="B106" s="226"/>
      <c r="C106" s="226"/>
      <c r="D106" s="115"/>
      <c r="E106" s="226"/>
      <c r="F106" s="226"/>
      <c r="G106" s="115"/>
      <c r="H106" s="226"/>
      <c r="I106" s="9"/>
      <c r="J106" s="9"/>
      <c r="K106" s="9"/>
      <c r="L106" s="9"/>
      <c r="M106" s="9"/>
      <c r="N106" s="9"/>
      <c r="O106" s="9"/>
      <c r="P106" s="9"/>
      <c r="Q106" s="9"/>
    </row>
    <row r="107" spans="2:17" x14ac:dyDescent="0.3">
      <c r="B107" s="226"/>
      <c r="C107" s="226"/>
      <c r="D107" s="115"/>
      <c r="E107" s="226"/>
      <c r="F107" s="226"/>
      <c r="G107" s="115"/>
      <c r="H107" s="226"/>
      <c r="I107" s="9"/>
      <c r="J107" s="9"/>
      <c r="K107" s="9"/>
      <c r="L107" s="9"/>
      <c r="M107" s="9"/>
      <c r="N107" s="9"/>
      <c r="O107" s="9"/>
      <c r="P107" s="9"/>
      <c r="Q107" s="9"/>
    </row>
    <row r="108" spans="2:17" x14ac:dyDescent="0.3">
      <c r="B108" s="226"/>
      <c r="C108" s="226"/>
      <c r="D108" s="115"/>
      <c r="E108" s="226"/>
      <c r="F108" s="226"/>
      <c r="G108" s="115"/>
      <c r="H108" s="226"/>
      <c r="I108" s="9"/>
      <c r="J108" s="9"/>
      <c r="K108" s="9"/>
      <c r="L108" s="9"/>
      <c r="M108" s="9"/>
      <c r="N108" s="9"/>
      <c r="O108" s="9"/>
      <c r="P108" s="9"/>
      <c r="Q108" s="9"/>
    </row>
    <row r="109" spans="2:17" x14ac:dyDescent="0.3">
      <c r="B109" s="226"/>
      <c r="C109" s="226"/>
      <c r="D109" s="115"/>
      <c r="E109" s="226"/>
      <c r="F109" s="226"/>
      <c r="G109" s="115"/>
      <c r="H109" s="226"/>
      <c r="I109" s="9"/>
      <c r="J109" s="9"/>
      <c r="K109" s="9"/>
      <c r="L109" s="9"/>
      <c r="M109" s="9"/>
      <c r="N109" s="9"/>
      <c r="O109" s="9"/>
      <c r="P109" s="9"/>
      <c r="Q109" s="9"/>
    </row>
    <row r="110" spans="2:17" x14ac:dyDescent="0.3">
      <c r="B110" s="226"/>
      <c r="C110" s="226"/>
      <c r="D110" s="115"/>
      <c r="E110" s="226"/>
      <c r="F110" s="226"/>
      <c r="G110" s="115"/>
      <c r="H110" s="226"/>
      <c r="I110" s="9"/>
      <c r="J110" s="9"/>
      <c r="K110" s="9"/>
      <c r="L110" s="9"/>
      <c r="M110" s="9"/>
      <c r="N110" s="9"/>
      <c r="O110" s="9"/>
      <c r="P110" s="9"/>
      <c r="Q110" s="9"/>
    </row>
    <row r="111" spans="2:17" x14ac:dyDescent="0.3">
      <c r="B111" s="226"/>
      <c r="C111" s="226"/>
      <c r="D111" s="115"/>
      <c r="E111" s="226"/>
      <c r="F111" s="226"/>
      <c r="G111" s="115"/>
      <c r="H111" s="226"/>
      <c r="I111" s="9"/>
      <c r="J111" s="9"/>
      <c r="K111" s="9"/>
      <c r="L111" s="9"/>
      <c r="M111" s="9"/>
      <c r="N111" s="9"/>
      <c r="O111" s="9"/>
      <c r="P111" s="9"/>
      <c r="Q111" s="9"/>
    </row>
    <row r="112" spans="2:17" x14ac:dyDescent="0.3">
      <c r="B112" s="226"/>
      <c r="C112" s="226"/>
      <c r="D112" s="115"/>
      <c r="E112" s="226"/>
      <c r="F112" s="226"/>
      <c r="G112" s="115"/>
      <c r="H112" s="226"/>
      <c r="I112" s="9"/>
      <c r="J112" s="9"/>
      <c r="K112" s="9"/>
      <c r="L112" s="9"/>
      <c r="M112" s="9"/>
      <c r="N112" s="9"/>
      <c r="O112" s="9"/>
      <c r="P112" s="9"/>
      <c r="Q112" s="9"/>
    </row>
    <row r="113" spans="2:17" x14ac:dyDescent="0.3">
      <c r="B113" s="226"/>
      <c r="C113" s="226"/>
      <c r="D113" s="115"/>
      <c r="E113" s="226"/>
      <c r="F113" s="226"/>
      <c r="G113" s="115"/>
      <c r="H113" s="226"/>
      <c r="I113" s="9"/>
      <c r="J113" s="9"/>
      <c r="K113" s="9"/>
      <c r="L113" s="9"/>
      <c r="M113" s="9"/>
      <c r="N113" s="9"/>
      <c r="O113" s="9"/>
      <c r="P113" s="9"/>
      <c r="Q113" s="9"/>
    </row>
    <row r="114" spans="2:17" x14ac:dyDescent="0.3">
      <c r="B114" s="226"/>
      <c r="C114" s="226"/>
      <c r="D114" s="115"/>
      <c r="E114" s="226"/>
      <c r="F114" s="226"/>
      <c r="G114" s="115"/>
      <c r="H114" s="226"/>
      <c r="I114" s="9"/>
      <c r="J114" s="9"/>
      <c r="K114" s="9"/>
      <c r="L114" s="9"/>
      <c r="M114" s="9"/>
      <c r="N114" s="9"/>
      <c r="O114" s="9"/>
      <c r="P114" s="9"/>
      <c r="Q114" s="9"/>
    </row>
    <row r="115" spans="2:17" x14ac:dyDescent="0.3">
      <c r="B115" s="226"/>
      <c r="C115" s="226"/>
      <c r="D115" s="115"/>
      <c r="E115" s="226"/>
      <c r="F115" s="226"/>
      <c r="G115" s="115"/>
      <c r="H115" s="226"/>
      <c r="I115" s="9"/>
      <c r="J115" s="9"/>
      <c r="K115" s="9"/>
      <c r="L115" s="9"/>
      <c r="M115" s="9"/>
      <c r="N115" s="9"/>
      <c r="O115" s="9"/>
      <c r="P115" s="9"/>
      <c r="Q115" s="9"/>
    </row>
    <row r="116" spans="2:17" x14ac:dyDescent="0.3">
      <c r="B116" s="226"/>
      <c r="C116" s="226"/>
      <c r="D116" s="115"/>
      <c r="E116" s="226"/>
      <c r="F116" s="226"/>
      <c r="G116" s="115"/>
      <c r="H116" s="226"/>
      <c r="I116" s="9"/>
      <c r="J116" s="9"/>
      <c r="K116" s="9"/>
      <c r="L116" s="9"/>
      <c r="M116" s="9"/>
      <c r="N116" s="9"/>
      <c r="O116" s="9"/>
      <c r="P116" s="9"/>
      <c r="Q116" s="9"/>
    </row>
    <row r="117" spans="2:17" x14ac:dyDescent="0.3">
      <c r="B117" s="226"/>
      <c r="C117" s="226"/>
      <c r="D117" s="115"/>
      <c r="E117" s="226"/>
      <c r="F117" s="226"/>
      <c r="G117" s="115"/>
      <c r="H117" s="226"/>
      <c r="I117" s="9"/>
      <c r="J117" s="9"/>
      <c r="K117" s="9"/>
      <c r="L117" s="9"/>
      <c r="M117" s="9"/>
      <c r="N117" s="9"/>
      <c r="O117" s="9"/>
      <c r="P117" s="9"/>
      <c r="Q117" s="9"/>
    </row>
    <row r="118" spans="2:17" x14ac:dyDescent="0.3">
      <c r="B118" s="226"/>
      <c r="C118" s="226"/>
      <c r="D118" s="115"/>
      <c r="E118" s="226"/>
      <c r="F118" s="226"/>
      <c r="G118" s="115"/>
      <c r="H118" s="226"/>
      <c r="I118" s="9"/>
      <c r="J118" s="9"/>
      <c r="K118" s="9"/>
      <c r="L118" s="9"/>
      <c r="M118" s="9"/>
      <c r="N118" s="9"/>
      <c r="O118" s="9"/>
      <c r="P118" s="9"/>
      <c r="Q118" s="9"/>
    </row>
    <row r="119" spans="2:17" x14ac:dyDescent="0.3">
      <c r="B119" s="226"/>
      <c r="C119" s="226"/>
      <c r="D119" s="115"/>
      <c r="E119" s="226"/>
      <c r="F119" s="226"/>
      <c r="G119" s="115"/>
      <c r="H119" s="226"/>
      <c r="I119" s="9"/>
      <c r="J119" s="9"/>
      <c r="K119" s="9"/>
      <c r="L119" s="9"/>
      <c r="M119" s="9"/>
      <c r="N119" s="9"/>
      <c r="O119" s="9"/>
      <c r="P119" s="9"/>
      <c r="Q119" s="9"/>
    </row>
    <row r="120" spans="2:17" x14ac:dyDescent="0.3">
      <c r="B120" s="226"/>
      <c r="C120" s="226"/>
      <c r="D120" s="115"/>
      <c r="E120" s="226"/>
      <c r="F120" s="226"/>
      <c r="G120" s="115"/>
      <c r="H120" s="226"/>
      <c r="I120" s="9"/>
      <c r="J120" s="9"/>
      <c r="K120" s="9"/>
      <c r="L120" s="9"/>
      <c r="M120" s="9"/>
      <c r="N120" s="9"/>
      <c r="O120" s="9"/>
      <c r="P120" s="9"/>
      <c r="Q120" s="9"/>
    </row>
    <row r="121" spans="2:17" x14ac:dyDescent="0.3">
      <c r="B121" s="226"/>
      <c r="C121" s="226"/>
      <c r="D121" s="115"/>
      <c r="E121" s="226"/>
      <c r="F121" s="226"/>
      <c r="G121" s="115"/>
      <c r="H121" s="226"/>
      <c r="I121" s="9"/>
      <c r="J121" s="9"/>
      <c r="K121" s="9"/>
      <c r="L121" s="9"/>
      <c r="M121" s="9"/>
      <c r="N121" s="9"/>
      <c r="O121" s="9"/>
      <c r="P121" s="9"/>
      <c r="Q121" s="9"/>
    </row>
    <row r="122" spans="2:17" x14ac:dyDescent="0.3">
      <c r="B122" s="226"/>
      <c r="C122" s="226"/>
      <c r="D122" s="115"/>
      <c r="E122" s="226"/>
      <c r="F122" s="226"/>
      <c r="G122" s="115"/>
      <c r="H122" s="226"/>
      <c r="I122" s="9"/>
      <c r="J122" s="9"/>
      <c r="K122" s="9"/>
      <c r="L122" s="9"/>
      <c r="M122" s="9"/>
      <c r="N122" s="9"/>
      <c r="O122" s="9"/>
      <c r="P122" s="9"/>
      <c r="Q122" s="9"/>
    </row>
    <row r="123" spans="2:17" x14ac:dyDescent="0.3">
      <c r="B123" s="226"/>
      <c r="C123" s="226"/>
      <c r="D123" s="115"/>
      <c r="E123" s="226"/>
      <c r="F123" s="226"/>
      <c r="G123" s="115"/>
      <c r="H123" s="226"/>
      <c r="I123" s="9"/>
      <c r="J123" s="9"/>
      <c r="K123" s="9"/>
      <c r="L123" s="9"/>
      <c r="M123" s="9"/>
      <c r="N123" s="9"/>
      <c r="O123" s="9"/>
      <c r="P123" s="9"/>
      <c r="Q123" s="9"/>
    </row>
    <row r="124" spans="2:17" x14ac:dyDescent="0.3">
      <c r="B124" s="226"/>
      <c r="C124" s="226"/>
      <c r="D124" s="115"/>
      <c r="E124" s="226"/>
      <c r="F124" s="226"/>
      <c r="G124" s="115"/>
      <c r="H124" s="226"/>
      <c r="I124" s="9"/>
      <c r="J124" s="9"/>
      <c r="K124" s="9"/>
      <c r="L124" s="9"/>
      <c r="M124" s="9"/>
      <c r="N124" s="9"/>
      <c r="O124" s="9"/>
      <c r="P124" s="9"/>
      <c r="Q124" s="9"/>
    </row>
    <row r="125" spans="2:17" x14ac:dyDescent="0.3">
      <c r="B125" s="226"/>
      <c r="C125" s="226"/>
      <c r="D125" s="115"/>
      <c r="E125" s="226"/>
      <c r="F125" s="226"/>
      <c r="G125" s="115"/>
      <c r="H125" s="226"/>
      <c r="I125" s="9"/>
      <c r="J125" s="9"/>
      <c r="K125" s="9"/>
      <c r="L125" s="9"/>
      <c r="M125" s="9"/>
      <c r="N125" s="9"/>
      <c r="O125" s="9"/>
      <c r="P125" s="9"/>
      <c r="Q125" s="9"/>
    </row>
    <row r="126" spans="2:17" x14ac:dyDescent="0.3">
      <c r="B126" s="226"/>
      <c r="C126" s="226"/>
      <c r="D126" s="115"/>
      <c r="E126" s="226"/>
      <c r="F126" s="226"/>
      <c r="G126" s="115"/>
      <c r="H126" s="226"/>
      <c r="I126" s="9"/>
      <c r="J126" s="9"/>
      <c r="K126" s="9"/>
      <c r="L126" s="9"/>
      <c r="M126" s="9"/>
      <c r="N126" s="9"/>
      <c r="O126" s="9"/>
      <c r="P126" s="9"/>
      <c r="Q126" s="9"/>
    </row>
    <row r="127" spans="2:17" x14ac:dyDescent="0.3">
      <c r="B127" s="226"/>
      <c r="C127" s="226"/>
      <c r="D127" s="115"/>
      <c r="E127" s="226"/>
      <c r="F127" s="226"/>
      <c r="G127" s="115"/>
      <c r="H127" s="226"/>
      <c r="I127" s="9"/>
      <c r="J127" s="9"/>
      <c r="K127" s="9"/>
      <c r="L127" s="9"/>
      <c r="M127" s="9"/>
      <c r="N127" s="9"/>
      <c r="O127" s="9"/>
      <c r="P127" s="9"/>
      <c r="Q127" s="9"/>
    </row>
    <row r="128" spans="2:17" x14ac:dyDescent="0.3">
      <c r="B128" s="226"/>
      <c r="C128" s="226"/>
      <c r="D128" s="115"/>
      <c r="E128" s="226"/>
      <c r="F128" s="226"/>
      <c r="G128" s="115"/>
      <c r="H128" s="226"/>
      <c r="I128" s="9"/>
      <c r="J128" s="9"/>
      <c r="K128" s="9"/>
      <c r="L128" s="9"/>
      <c r="M128" s="9"/>
      <c r="N128" s="9"/>
      <c r="O128" s="9"/>
      <c r="P128" s="9"/>
      <c r="Q128" s="9"/>
    </row>
    <row r="129" spans="2:17" x14ac:dyDescent="0.3">
      <c r="B129" s="226"/>
      <c r="C129" s="226"/>
      <c r="D129" s="115"/>
      <c r="E129" s="226"/>
      <c r="F129" s="226"/>
      <c r="G129" s="115"/>
      <c r="H129" s="226"/>
      <c r="I129" s="9"/>
      <c r="J129" s="9"/>
      <c r="K129" s="9"/>
      <c r="L129" s="9"/>
      <c r="M129" s="9"/>
      <c r="N129" s="9"/>
      <c r="O129" s="9"/>
      <c r="P129" s="9"/>
      <c r="Q129" s="9"/>
    </row>
    <row r="130" spans="2:17" x14ac:dyDescent="0.3">
      <c r="B130" s="226"/>
      <c r="C130" s="226"/>
      <c r="D130" s="115"/>
      <c r="E130" s="226"/>
      <c r="F130" s="226"/>
      <c r="G130" s="115"/>
      <c r="H130" s="226"/>
      <c r="I130" s="9"/>
      <c r="J130" s="9"/>
      <c r="K130" s="9"/>
      <c r="L130" s="9"/>
      <c r="M130" s="9"/>
      <c r="N130" s="9"/>
      <c r="O130" s="9"/>
      <c r="P130" s="9"/>
      <c r="Q130" s="9"/>
    </row>
    <row r="131" spans="2:17" x14ac:dyDescent="0.3">
      <c r="B131" s="226"/>
      <c r="C131" s="226"/>
      <c r="D131" s="115"/>
      <c r="E131" s="226"/>
      <c r="F131" s="226"/>
      <c r="G131" s="115"/>
      <c r="H131" s="226"/>
      <c r="I131" s="9"/>
      <c r="J131" s="9"/>
      <c r="K131" s="9"/>
      <c r="L131" s="9"/>
      <c r="M131" s="9"/>
      <c r="N131" s="9"/>
      <c r="O131" s="9"/>
      <c r="P131" s="9"/>
      <c r="Q131" s="9"/>
    </row>
    <row r="132" spans="2:17" x14ac:dyDescent="0.3">
      <c r="B132" s="226"/>
      <c r="C132" s="226"/>
      <c r="D132" s="115"/>
      <c r="E132" s="226"/>
      <c r="F132" s="226"/>
      <c r="G132" s="115"/>
      <c r="H132" s="226"/>
      <c r="I132" s="9"/>
      <c r="J132" s="9"/>
      <c r="K132" s="9"/>
      <c r="L132" s="9"/>
      <c r="M132" s="9"/>
      <c r="N132" s="9"/>
      <c r="O132" s="9"/>
      <c r="P132" s="9"/>
      <c r="Q132" s="9"/>
    </row>
    <row r="133" spans="2:17" x14ac:dyDescent="0.3">
      <c r="B133" s="226"/>
      <c r="C133" s="226"/>
      <c r="D133" s="115"/>
      <c r="E133" s="226"/>
      <c r="F133" s="226"/>
      <c r="G133" s="115"/>
      <c r="H133" s="226"/>
      <c r="I133" s="9"/>
      <c r="J133" s="9"/>
      <c r="K133" s="9"/>
      <c r="L133" s="9"/>
      <c r="M133" s="9"/>
      <c r="N133" s="9"/>
      <c r="O133" s="9"/>
      <c r="P133" s="9"/>
      <c r="Q133" s="9"/>
    </row>
    <row r="134" spans="2:17" x14ac:dyDescent="0.3">
      <c r="B134" s="226"/>
      <c r="C134" s="226"/>
      <c r="D134" s="115"/>
      <c r="E134" s="226"/>
      <c r="F134" s="226"/>
      <c r="G134" s="115"/>
      <c r="H134" s="226"/>
      <c r="I134" s="9"/>
      <c r="J134" s="9"/>
      <c r="K134" s="9"/>
      <c r="L134" s="9"/>
      <c r="M134" s="9"/>
      <c r="N134" s="9"/>
      <c r="O134" s="9"/>
      <c r="P134" s="9"/>
      <c r="Q134" s="9"/>
    </row>
    <row r="135" spans="2:17" x14ac:dyDescent="0.3">
      <c r="B135" s="226"/>
      <c r="C135" s="226"/>
      <c r="D135" s="115"/>
      <c r="E135" s="226"/>
      <c r="F135" s="226"/>
      <c r="G135" s="115"/>
      <c r="H135" s="226"/>
      <c r="I135" s="9"/>
      <c r="J135" s="9"/>
      <c r="K135" s="9"/>
      <c r="L135" s="9"/>
      <c r="M135" s="9"/>
      <c r="N135" s="9"/>
      <c r="O135" s="9"/>
      <c r="P135" s="9"/>
      <c r="Q135" s="9"/>
    </row>
    <row r="136" spans="2:17" x14ac:dyDescent="0.3">
      <c r="B136" s="226"/>
      <c r="C136" s="226"/>
      <c r="D136" s="115"/>
      <c r="E136" s="226"/>
      <c r="F136" s="226"/>
      <c r="G136" s="115"/>
      <c r="H136" s="226"/>
      <c r="I136" s="9"/>
      <c r="J136" s="9"/>
      <c r="K136" s="9"/>
      <c r="L136" s="9"/>
      <c r="M136" s="9"/>
      <c r="N136" s="9"/>
      <c r="O136" s="9"/>
      <c r="P136" s="9"/>
      <c r="Q136" s="9"/>
    </row>
    <row r="137" spans="2:17" x14ac:dyDescent="0.3">
      <c r="B137" s="226"/>
      <c r="C137" s="226"/>
      <c r="D137" s="115"/>
      <c r="E137" s="226"/>
      <c r="F137" s="226"/>
      <c r="G137" s="115"/>
      <c r="H137" s="226"/>
      <c r="I137" s="9"/>
      <c r="J137" s="9"/>
      <c r="K137" s="9"/>
      <c r="L137" s="9"/>
      <c r="M137" s="9"/>
      <c r="N137" s="9"/>
      <c r="O137" s="9"/>
      <c r="P137" s="9"/>
      <c r="Q137" s="9"/>
    </row>
    <row r="138" spans="2:17" x14ac:dyDescent="0.3">
      <c r="B138" s="226"/>
      <c r="C138" s="226"/>
      <c r="D138" s="115"/>
      <c r="E138" s="226"/>
      <c r="F138" s="226"/>
      <c r="G138" s="115"/>
      <c r="H138" s="226"/>
      <c r="I138" s="9"/>
      <c r="J138" s="9"/>
      <c r="K138" s="9"/>
      <c r="L138" s="9"/>
      <c r="M138" s="9"/>
      <c r="N138" s="9"/>
      <c r="O138" s="9"/>
      <c r="P138" s="9"/>
      <c r="Q138" s="9"/>
    </row>
    <row r="139" spans="2:17" x14ac:dyDescent="0.3">
      <c r="B139" s="226"/>
      <c r="C139" s="226"/>
      <c r="D139" s="115"/>
      <c r="E139" s="226"/>
      <c r="F139" s="226"/>
      <c r="G139" s="115"/>
      <c r="H139" s="226"/>
      <c r="I139" s="9"/>
      <c r="J139" s="9"/>
      <c r="K139" s="9"/>
      <c r="L139" s="9"/>
      <c r="M139" s="9"/>
      <c r="N139" s="9"/>
      <c r="O139" s="9"/>
      <c r="P139" s="9"/>
      <c r="Q139" s="9"/>
    </row>
    <row r="140" spans="2:17" x14ac:dyDescent="0.3">
      <c r="B140" s="226"/>
      <c r="C140" s="226"/>
      <c r="D140" s="115"/>
      <c r="E140" s="226"/>
      <c r="F140" s="226"/>
      <c r="G140" s="115"/>
      <c r="H140" s="226"/>
      <c r="I140" s="9"/>
      <c r="J140" s="9"/>
      <c r="K140" s="9"/>
      <c r="L140" s="9"/>
      <c r="M140" s="9"/>
      <c r="N140" s="9"/>
      <c r="O140" s="9"/>
      <c r="P140" s="9"/>
      <c r="Q140" s="9"/>
    </row>
    <row r="141" spans="2:17" x14ac:dyDescent="0.3">
      <c r="B141" s="226"/>
      <c r="C141" s="226"/>
      <c r="D141" s="115"/>
      <c r="E141" s="226"/>
      <c r="F141" s="226"/>
      <c r="G141" s="115"/>
      <c r="H141" s="226"/>
      <c r="I141" s="9"/>
      <c r="J141" s="9"/>
      <c r="K141" s="9"/>
      <c r="L141" s="9"/>
      <c r="M141" s="9"/>
      <c r="N141" s="9"/>
      <c r="O141" s="9"/>
      <c r="P141" s="9"/>
      <c r="Q141" s="9"/>
    </row>
    <row r="142" spans="2:17" x14ac:dyDescent="0.3">
      <c r="B142" s="226"/>
      <c r="C142" s="226"/>
      <c r="D142" s="115"/>
      <c r="E142" s="226"/>
      <c r="F142" s="226"/>
      <c r="G142" s="115"/>
      <c r="H142" s="226"/>
      <c r="I142" s="9"/>
      <c r="J142" s="9"/>
      <c r="K142" s="9"/>
      <c r="L142" s="9"/>
      <c r="M142" s="9"/>
      <c r="N142" s="9"/>
      <c r="O142" s="9"/>
      <c r="P142" s="9"/>
      <c r="Q142" s="9"/>
    </row>
    <row r="143" spans="2:17" x14ac:dyDescent="0.3">
      <c r="B143" s="226"/>
      <c r="C143" s="226"/>
      <c r="D143" s="115"/>
      <c r="E143" s="226"/>
      <c r="F143" s="226"/>
      <c r="G143" s="115"/>
      <c r="H143" s="226"/>
      <c r="I143" s="9"/>
      <c r="J143" s="9"/>
      <c r="K143" s="9"/>
      <c r="L143" s="9"/>
      <c r="M143" s="9"/>
      <c r="N143" s="9"/>
      <c r="O143" s="9"/>
      <c r="P143" s="9"/>
      <c r="Q143" s="9"/>
    </row>
    <row r="144" spans="2:17" x14ac:dyDescent="0.3">
      <c r="B144" s="226"/>
      <c r="C144" s="226"/>
      <c r="D144" s="115"/>
      <c r="E144" s="226"/>
      <c r="F144" s="226"/>
      <c r="G144" s="115"/>
      <c r="H144" s="226"/>
      <c r="I144" s="9"/>
      <c r="J144" s="9"/>
      <c r="K144" s="9"/>
      <c r="L144" s="9"/>
      <c r="M144" s="9"/>
      <c r="N144" s="9"/>
      <c r="O144" s="9"/>
      <c r="P144" s="9"/>
      <c r="Q144" s="9"/>
    </row>
    <row r="145" spans="2:17" x14ac:dyDescent="0.3">
      <c r="B145" s="226"/>
      <c r="C145" s="226"/>
      <c r="D145" s="115"/>
      <c r="E145" s="226"/>
      <c r="F145" s="226"/>
      <c r="G145" s="115"/>
      <c r="H145" s="226"/>
      <c r="I145" s="9"/>
      <c r="J145" s="9"/>
      <c r="K145" s="9"/>
      <c r="L145" s="9"/>
      <c r="M145" s="9"/>
      <c r="N145" s="9"/>
      <c r="O145" s="9"/>
      <c r="P145" s="9"/>
      <c r="Q145" s="9"/>
    </row>
    <row r="146" spans="2:17" x14ac:dyDescent="0.3">
      <c r="B146" s="226"/>
      <c r="C146" s="226"/>
      <c r="D146" s="115"/>
      <c r="E146" s="226"/>
      <c r="F146" s="226"/>
      <c r="G146" s="115"/>
      <c r="H146" s="226"/>
      <c r="I146" s="9"/>
      <c r="J146" s="9"/>
      <c r="K146" s="9"/>
      <c r="L146" s="9"/>
      <c r="M146" s="9"/>
      <c r="N146" s="9"/>
      <c r="O146" s="9"/>
      <c r="P146" s="9"/>
      <c r="Q146" s="9"/>
    </row>
    <row r="147" spans="2:17" x14ac:dyDescent="0.3">
      <c r="B147" s="226"/>
      <c r="C147" s="226"/>
      <c r="D147" s="115"/>
      <c r="E147" s="226"/>
      <c r="F147" s="226"/>
      <c r="G147" s="115"/>
      <c r="H147" s="226"/>
      <c r="I147" s="9"/>
      <c r="J147" s="9"/>
      <c r="K147" s="9"/>
      <c r="L147" s="9"/>
      <c r="M147" s="9"/>
      <c r="N147" s="9"/>
      <c r="O147" s="9"/>
      <c r="P147" s="9"/>
      <c r="Q147" s="9"/>
    </row>
    <row r="148" spans="2:17" x14ac:dyDescent="0.3">
      <c r="B148" s="226"/>
      <c r="C148" s="226"/>
      <c r="D148" s="115"/>
      <c r="E148" s="226"/>
      <c r="F148" s="226"/>
      <c r="G148" s="115"/>
      <c r="H148" s="226"/>
      <c r="I148" s="9"/>
      <c r="J148" s="9"/>
      <c r="K148" s="9"/>
      <c r="L148" s="9"/>
      <c r="M148" s="9"/>
      <c r="N148" s="9"/>
      <c r="O148" s="9"/>
      <c r="P148" s="9"/>
      <c r="Q148" s="9"/>
    </row>
    <row r="149" spans="2:17" x14ac:dyDescent="0.3">
      <c r="B149" s="226"/>
      <c r="C149" s="226"/>
      <c r="D149" s="115"/>
      <c r="E149" s="226"/>
      <c r="F149" s="226"/>
      <c r="G149" s="115"/>
      <c r="H149" s="226"/>
      <c r="I149" s="9"/>
      <c r="J149" s="9"/>
      <c r="K149" s="9"/>
      <c r="L149" s="9"/>
      <c r="M149" s="9"/>
      <c r="N149" s="9"/>
      <c r="O149" s="9"/>
      <c r="P149" s="9"/>
      <c r="Q149" s="9"/>
    </row>
    <row r="150" spans="2:17" x14ac:dyDescent="0.3">
      <c r="B150" s="226"/>
      <c r="C150" s="226"/>
      <c r="D150" s="115"/>
      <c r="E150" s="226"/>
      <c r="F150" s="226"/>
      <c r="G150" s="115"/>
      <c r="H150" s="226"/>
      <c r="I150" s="9"/>
      <c r="J150" s="9"/>
      <c r="K150" s="9"/>
      <c r="L150" s="9"/>
      <c r="M150" s="9"/>
      <c r="N150" s="9"/>
      <c r="O150" s="9"/>
      <c r="P150" s="9"/>
      <c r="Q150" s="9"/>
    </row>
    <row r="151" spans="2:17" x14ac:dyDescent="0.3">
      <c r="B151" s="226"/>
      <c r="C151" s="226"/>
      <c r="D151" s="115"/>
      <c r="E151" s="226"/>
      <c r="F151" s="226"/>
      <c r="G151" s="115"/>
      <c r="H151" s="226"/>
      <c r="I151" s="9"/>
      <c r="J151" s="9"/>
      <c r="K151" s="9"/>
      <c r="L151" s="9"/>
      <c r="M151" s="9"/>
      <c r="N151" s="9"/>
      <c r="O151" s="9"/>
      <c r="P151" s="9"/>
      <c r="Q151" s="9"/>
    </row>
    <row r="152" spans="2:17" x14ac:dyDescent="0.3">
      <c r="B152" s="226"/>
      <c r="C152" s="226"/>
      <c r="D152" s="115"/>
      <c r="E152" s="226"/>
      <c r="F152" s="226"/>
      <c r="G152" s="115"/>
      <c r="H152" s="226"/>
      <c r="I152" s="9"/>
      <c r="J152" s="9"/>
      <c r="K152" s="9"/>
      <c r="L152" s="9"/>
      <c r="M152" s="9"/>
      <c r="N152" s="9"/>
      <c r="O152" s="9"/>
      <c r="P152" s="9"/>
      <c r="Q152" s="9"/>
    </row>
    <row r="153" spans="2:17" x14ac:dyDescent="0.3">
      <c r="B153" s="226"/>
      <c r="C153" s="226"/>
      <c r="D153" s="115"/>
      <c r="E153" s="226"/>
      <c r="F153" s="226"/>
      <c r="G153" s="115"/>
      <c r="H153" s="226"/>
      <c r="I153" s="9"/>
      <c r="J153" s="9"/>
      <c r="K153" s="9"/>
      <c r="L153" s="9"/>
      <c r="M153" s="9"/>
      <c r="N153" s="9"/>
      <c r="O153" s="9"/>
      <c r="P153" s="9"/>
      <c r="Q153" s="9"/>
    </row>
    <row r="154" spans="2:17" x14ac:dyDescent="0.3">
      <c r="B154" s="226"/>
      <c r="C154" s="226"/>
      <c r="D154" s="115"/>
      <c r="E154" s="226"/>
      <c r="F154" s="226"/>
      <c r="G154" s="115"/>
      <c r="H154" s="226"/>
      <c r="I154" s="9"/>
      <c r="J154" s="9"/>
      <c r="K154" s="9"/>
      <c r="L154" s="9"/>
      <c r="M154" s="9"/>
      <c r="N154" s="9"/>
      <c r="O154" s="9"/>
      <c r="P154" s="9"/>
      <c r="Q154" s="9"/>
    </row>
    <row r="155" spans="2:17" x14ac:dyDescent="0.3">
      <c r="B155" s="226"/>
      <c r="C155" s="226"/>
      <c r="D155" s="115"/>
      <c r="E155" s="226"/>
      <c r="F155" s="226"/>
      <c r="G155" s="115"/>
      <c r="H155" s="226"/>
      <c r="I155" s="9"/>
      <c r="J155" s="9"/>
      <c r="K155" s="9"/>
      <c r="L155" s="9"/>
      <c r="M155" s="9"/>
      <c r="N155" s="9"/>
      <c r="O155" s="9"/>
      <c r="P155" s="9"/>
      <c r="Q155" s="9"/>
    </row>
    <row r="156" spans="2:17" x14ac:dyDescent="0.3">
      <c r="B156" s="226"/>
      <c r="C156" s="226"/>
      <c r="D156" s="115"/>
      <c r="E156" s="226"/>
      <c r="F156" s="226"/>
      <c r="G156" s="115"/>
      <c r="H156" s="226"/>
      <c r="I156" s="9"/>
      <c r="J156" s="9"/>
      <c r="K156" s="9"/>
      <c r="L156" s="9"/>
      <c r="M156" s="9"/>
      <c r="N156" s="9"/>
      <c r="O156" s="9"/>
      <c r="P156" s="9"/>
      <c r="Q156" s="9"/>
    </row>
    <row r="157" spans="2:17" x14ac:dyDescent="0.3">
      <c r="B157" s="226"/>
      <c r="C157" s="226"/>
      <c r="D157" s="115"/>
      <c r="E157" s="226"/>
      <c r="F157" s="226"/>
      <c r="G157" s="115"/>
      <c r="H157" s="226"/>
      <c r="I157" s="9"/>
      <c r="J157" s="9"/>
      <c r="K157" s="9"/>
      <c r="L157" s="9"/>
      <c r="M157" s="9"/>
      <c r="N157" s="9"/>
      <c r="O157" s="9"/>
      <c r="P157" s="9"/>
      <c r="Q157" s="9"/>
    </row>
    <row r="158" spans="2:17" x14ac:dyDescent="0.3">
      <c r="B158" s="226"/>
      <c r="C158" s="226"/>
      <c r="D158" s="115"/>
      <c r="E158" s="226"/>
      <c r="F158" s="226"/>
      <c r="G158" s="115"/>
      <c r="H158" s="226"/>
      <c r="I158" s="9"/>
      <c r="J158" s="9"/>
      <c r="K158" s="9"/>
      <c r="L158" s="9"/>
      <c r="M158" s="9"/>
      <c r="N158" s="9"/>
      <c r="O158" s="9"/>
      <c r="P158" s="9"/>
      <c r="Q158" s="9"/>
    </row>
    <row r="159" spans="2:17" x14ac:dyDescent="0.3">
      <c r="B159" s="226"/>
      <c r="C159" s="226"/>
      <c r="D159" s="115"/>
      <c r="E159" s="226"/>
      <c r="F159" s="226"/>
      <c r="G159" s="115"/>
      <c r="H159" s="226"/>
      <c r="I159" s="9"/>
      <c r="J159" s="9"/>
      <c r="K159" s="9"/>
      <c r="L159" s="9"/>
      <c r="M159" s="9"/>
      <c r="N159" s="9"/>
      <c r="O159" s="9"/>
      <c r="P159" s="9"/>
      <c r="Q159" s="9"/>
    </row>
    <row r="160" spans="2:17" x14ac:dyDescent="0.3">
      <c r="B160" s="226"/>
      <c r="C160" s="226"/>
      <c r="D160" s="115"/>
      <c r="E160" s="226"/>
      <c r="F160" s="226"/>
      <c r="G160" s="115"/>
      <c r="H160" s="226"/>
      <c r="I160" s="9"/>
      <c r="J160" s="9"/>
      <c r="K160" s="9"/>
      <c r="L160" s="9"/>
      <c r="M160" s="9"/>
      <c r="N160" s="9"/>
      <c r="O160" s="9"/>
      <c r="P160" s="9"/>
      <c r="Q160" s="9"/>
    </row>
    <row r="161" spans="2:17" x14ac:dyDescent="0.3">
      <c r="B161" s="226"/>
      <c r="C161" s="226"/>
      <c r="D161" s="115"/>
      <c r="E161" s="226"/>
      <c r="F161" s="226"/>
      <c r="G161" s="115"/>
      <c r="H161" s="226"/>
      <c r="I161" s="9"/>
      <c r="J161" s="9"/>
      <c r="K161" s="9"/>
      <c r="L161" s="9"/>
      <c r="M161" s="9"/>
      <c r="N161" s="9"/>
      <c r="O161" s="9"/>
      <c r="P161" s="9"/>
      <c r="Q161" s="9"/>
    </row>
    <row r="162" spans="2:17" x14ac:dyDescent="0.3">
      <c r="B162" s="226"/>
      <c r="C162" s="226"/>
      <c r="D162" s="115"/>
      <c r="E162" s="226"/>
      <c r="F162" s="226"/>
      <c r="G162" s="115"/>
      <c r="H162" s="226"/>
      <c r="I162" s="9"/>
      <c r="J162" s="9"/>
      <c r="K162" s="9"/>
      <c r="L162" s="9"/>
      <c r="M162" s="9"/>
      <c r="N162" s="9"/>
      <c r="O162" s="9"/>
      <c r="P162" s="9"/>
      <c r="Q162" s="9"/>
    </row>
    <row r="163" spans="2:17" x14ac:dyDescent="0.3">
      <c r="B163" s="226"/>
      <c r="C163" s="226"/>
      <c r="D163" s="115"/>
      <c r="E163" s="226"/>
      <c r="F163" s="226"/>
      <c r="G163" s="115"/>
      <c r="H163" s="226"/>
      <c r="I163" s="9"/>
      <c r="J163" s="9"/>
      <c r="K163" s="9"/>
      <c r="L163" s="9"/>
      <c r="M163" s="9"/>
      <c r="N163" s="9"/>
      <c r="O163" s="9"/>
      <c r="P163" s="9"/>
      <c r="Q163" s="9"/>
    </row>
    <row r="164" spans="2:17" x14ac:dyDescent="0.3">
      <c r="B164" s="226"/>
      <c r="C164" s="226"/>
      <c r="D164" s="115"/>
      <c r="E164" s="226"/>
      <c r="F164" s="226"/>
      <c r="G164" s="115"/>
      <c r="H164" s="226"/>
      <c r="I164" s="9"/>
      <c r="J164" s="9"/>
      <c r="K164" s="9"/>
      <c r="L164" s="9"/>
      <c r="M164" s="9"/>
      <c r="N164" s="9"/>
      <c r="O164" s="9"/>
      <c r="P164" s="9"/>
      <c r="Q164" s="9"/>
    </row>
    <row r="165" spans="2:17" x14ac:dyDescent="0.3">
      <c r="B165" s="226"/>
      <c r="C165" s="226"/>
      <c r="D165" s="115"/>
      <c r="E165" s="226"/>
      <c r="F165" s="226"/>
      <c r="G165" s="115"/>
      <c r="H165" s="226"/>
      <c r="I165" s="9"/>
      <c r="J165" s="9"/>
      <c r="K165" s="9"/>
      <c r="L165" s="9"/>
      <c r="M165" s="9"/>
      <c r="N165" s="9"/>
      <c r="O165" s="9"/>
      <c r="P165" s="9"/>
      <c r="Q165" s="9"/>
    </row>
    <row r="166" spans="2:17" x14ac:dyDescent="0.3">
      <c r="B166" s="226"/>
      <c r="C166" s="226"/>
      <c r="D166" s="115"/>
      <c r="E166" s="226"/>
      <c r="F166" s="226"/>
      <c r="G166" s="115"/>
      <c r="H166" s="226"/>
      <c r="I166" s="9"/>
      <c r="J166" s="9"/>
      <c r="K166" s="9"/>
      <c r="L166" s="9"/>
      <c r="M166" s="9"/>
      <c r="N166" s="9"/>
      <c r="O166" s="9"/>
      <c r="P166" s="9"/>
      <c r="Q166" s="9"/>
    </row>
    <row r="167" spans="2:17" x14ac:dyDescent="0.3">
      <c r="B167" s="226"/>
      <c r="C167" s="226"/>
      <c r="D167" s="115"/>
      <c r="E167" s="226"/>
      <c r="F167" s="226"/>
      <c r="G167" s="115"/>
      <c r="H167" s="226"/>
      <c r="I167" s="9"/>
      <c r="J167" s="9"/>
      <c r="K167" s="9"/>
      <c r="L167" s="9"/>
      <c r="M167" s="9"/>
      <c r="N167" s="9"/>
      <c r="O167" s="9"/>
      <c r="P167" s="9"/>
      <c r="Q167" s="9"/>
    </row>
    <row r="168" spans="2:17" x14ac:dyDescent="0.3">
      <c r="B168" s="226"/>
      <c r="C168" s="226"/>
      <c r="D168" s="115"/>
      <c r="E168" s="226"/>
      <c r="F168" s="226"/>
      <c r="G168" s="115"/>
      <c r="H168" s="226"/>
      <c r="I168" s="9"/>
      <c r="J168" s="9"/>
      <c r="K168" s="9"/>
      <c r="L168" s="9"/>
      <c r="M168" s="9"/>
      <c r="N168" s="9"/>
      <c r="O168" s="9"/>
      <c r="P168" s="9"/>
      <c r="Q168" s="9"/>
    </row>
    <row r="169" spans="2:17" x14ac:dyDescent="0.3">
      <c r="B169" s="226"/>
      <c r="C169" s="226"/>
      <c r="D169" s="115"/>
      <c r="E169" s="226"/>
      <c r="F169" s="226"/>
      <c r="G169" s="115"/>
      <c r="H169" s="226"/>
      <c r="I169" s="9"/>
      <c r="J169" s="9"/>
      <c r="K169" s="9"/>
      <c r="L169" s="9"/>
      <c r="M169" s="9"/>
      <c r="N169" s="9"/>
      <c r="O169" s="9"/>
      <c r="P169" s="9"/>
      <c r="Q169" s="9"/>
    </row>
    <row r="170" spans="2:17" x14ac:dyDescent="0.3">
      <c r="B170" s="226"/>
      <c r="C170" s="226"/>
      <c r="D170" s="115"/>
      <c r="E170" s="226"/>
      <c r="F170" s="226"/>
      <c r="G170" s="115"/>
      <c r="H170" s="226"/>
      <c r="I170" s="9"/>
      <c r="J170" s="9"/>
      <c r="K170" s="9"/>
      <c r="L170" s="9"/>
      <c r="M170" s="9"/>
      <c r="N170" s="9"/>
      <c r="O170" s="9"/>
      <c r="P170" s="9"/>
      <c r="Q170" s="9"/>
    </row>
    <row r="171" spans="2:17" x14ac:dyDescent="0.3">
      <c r="B171" s="226"/>
      <c r="C171" s="226"/>
      <c r="D171" s="115"/>
      <c r="E171" s="226"/>
      <c r="F171" s="226"/>
      <c r="G171" s="115"/>
      <c r="H171" s="226"/>
      <c r="I171" s="9"/>
      <c r="J171" s="9"/>
      <c r="K171" s="9"/>
      <c r="L171" s="9"/>
      <c r="M171" s="9"/>
      <c r="N171" s="9"/>
      <c r="O171" s="9"/>
      <c r="P171" s="9"/>
      <c r="Q171" s="9"/>
    </row>
    <row r="172" spans="2:17" x14ac:dyDescent="0.3">
      <c r="B172" s="226"/>
      <c r="C172" s="226"/>
      <c r="D172" s="115"/>
      <c r="E172" s="226"/>
      <c r="F172" s="226"/>
      <c r="G172" s="115"/>
      <c r="H172" s="226"/>
      <c r="I172" s="9"/>
      <c r="J172" s="9"/>
      <c r="K172" s="9"/>
      <c r="L172" s="9"/>
      <c r="M172" s="9"/>
      <c r="N172" s="9"/>
      <c r="O172" s="9"/>
      <c r="P172" s="9"/>
      <c r="Q172" s="9"/>
    </row>
    <row r="173" spans="2:17" x14ac:dyDescent="0.3">
      <c r="B173" s="226"/>
      <c r="C173" s="226"/>
      <c r="D173" s="115"/>
      <c r="E173" s="226"/>
      <c r="F173" s="226"/>
      <c r="G173" s="115"/>
      <c r="H173" s="226"/>
      <c r="I173" s="9"/>
      <c r="J173" s="9"/>
      <c r="K173" s="9"/>
      <c r="L173" s="9"/>
      <c r="M173" s="9"/>
      <c r="N173" s="9"/>
      <c r="O173" s="9"/>
      <c r="P173" s="9"/>
      <c r="Q173" s="9"/>
    </row>
    <row r="174" spans="2:17" x14ac:dyDescent="0.3">
      <c r="B174" s="226"/>
      <c r="C174" s="226"/>
      <c r="D174" s="115"/>
      <c r="E174" s="226"/>
      <c r="F174" s="226"/>
      <c r="G174" s="115"/>
      <c r="H174" s="226"/>
      <c r="I174" s="9"/>
      <c r="J174" s="9"/>
      <c r="K174" s="9"/>
      <c r="L174" s="9"/>
      <c r="M174" s="9"/>
      <c r="N174" s="9"/>
      <c r="O174" s="9"/>
      <c r="P174" s="9"/>
      <c r="Q174" s="9"/>
    </row>
    <row r="175" spans="2:17" x14ac:dyDescent="0.3">
      <c r="B175" s="226"/>
      <c r="C175" s="226"/>
      <c r="D175" s="115"/>
      <c r="E175" s="226"/>
      <c r="F175" s="226"/>
      <c r="G175" s="115"/>
      <c r="H175" s="226"/>
      <c r="I175" s="9"/>
      <c r="J175" s="9"/>
      <c r="K175" s="9"/>
      <c r="L175" s="9"/>
      <c r="M175" s="9"/>
      <c r="N175" s="9"/>
      <c r="O175" s="9"/>
      <c r="P175" s="9"/>
      <c r="Q175" s="9"/>
    </row>
    <row r="176" spans="2:17" x14ac:dyDescent="0.3">
      <c r="B176" s="226"/>
      <c r="C176" s="226"/>
      <c r="D176" s="115"/>
      <c r="E176" s="226"/>
      <c r="F176" s="226"/>
      <c r="G176" s="115"/>
      <c r="H176" s="226"/>
      <c r="I176" s="9"/>
      <c r="J176" s="9"/>
      <c r="K176" s="9"/>
      <c r="L176" s="9"/>
      <c r="M176" s="9"/>
      <c r="N176" s="9"/>
      <c r="O176" s="9"/>
      <c r="P176" s="9"/>
      <c r="Q176" s="9"/>
    </row>
    <row r="177" spans="2:17" x14ac:dyDescent="0.3">
      <c r="B177" s="226"/>
      <c r="C177" s="226"/>
      <c r="D177" s="115"/>
      <c r="E177" s="226"/>
      <c r="F177" s="226"/>
      <c r="G177" s="115"/>
      <c r="H177" s="226"/>
      <c r="I177" s="9"/>
      <c r="J177" s="9"/>
      <c r="K177" s="9"/>
      <c r="L177" s="9"/>
      <c r="M177" s="9"/>
      <c r="N177" s="9"/>
      <c r="O177" s="9"/>
      <c r="P177" s="9"/>
      <c r="Q177" s="9"/>
    </row>
    <row r="178" spans="2:17" x14ac:dyDescent="0.3">
      <c r="B178" s="226"/>
      <c r="C178" s="226"/>
      <c r="D178" s="115"/>
      <c r="E178" s="226"/>
      <c r="F178" s="226"/>
      <c r="G178" s="115"/>
      <c r="H178" s="226"/>
      <c r="I178" s="9"/>
      <c r="J178" s="9"/>
      <c r="K178" s="9"/>
      <c r="L178" s="9"/>
      <c r="M178" s="9"/>
      <c r="N178" s="9"/>
      <c r="O178" s="9"/>
      <c r="P178" s="9"/>
      <c r="Q178" s="9"/>
    </row>
    <row r="179" spans="2:17" x14ac:dyDescent="0.3">
      <c r="B179" s="226"/>
      <c r="C179" s="226"/>
      <c r="D179" s="115"/>
      <c r="E179" s="226"/>
      <c r="F179" s="226"/>
      <c r="G179" s="115"/>
      <c r="H179" s="226"/>
      <c r="I179" s="9"/>
      <c r="J179" s="9"/>
      <c r="K179" s="9"/>
      <c r="L179" s="9"/>
      <c r="M179" s="9"/>
      <c r="N179" s="9"/>
      <c r="O179" s="9"/>
      <c r="P179" s="9"/>
      <c r="Q179" s="9"/>
    </row>
    <row r="180" spans="2:17" x14ac:dyDescent="0.3">
      <c r="B180" s="226"/>
      <c r="C180" s="226"/>
      <c r="D180" s="115"/>
      <c r="E180" s="226"/>
      <c r="F180" s="226"/>
      <c r="G180" s="115"/>
      <c r="H180" s="226"/>
      <c r="I180" s="9"/>
      <c r="J180" s="9"/>
      <c r="K180" s="9"/>
      <c r="L180" s="9"/>
      <c r="M180" s="9"/>
      <c r="N180" s="9"/>
      <c r="O180" s="9"/>
      <c r="P180" s="9"/>
      <c r="Q180" s="9"/>
    </row>
    <row r="181" spans="2:17" x14ac:dyDescent="0.3">
      <c r="B181" s="226"/>
      <c r="C181" s="226"/>
      <c r="D181" s="115"/>
      <c r="E181" s="226"/>
      <c r="F181" s="226"/>
      <c r="G181" s="115"/>
      <c r="H181" s="226"/>
      <c r="I181" s="9"/>
      <c r="J181" s="9"/>
      <c r="K181" s="9"/>
      <c r="L181" s="9"/>
      <c r="M181" s="9"/>
      <c r="N181" s="9"/>
      <c r="O181" s="9"/>
      <c r="P181" s="9"/>
      <c r="Q181" s="9"/>
    </row>
    <row r="182" spans="2:17" x14ac:dyDescent="0.3">
      <c r="B182" s="226"/>
      <c r="C182" s="226"/>
      <c r="D182" s="115"/>
      <c r="E182" s="226"/>
      <c r="F182" s="226"/>
      <c r="G182" s="115"/>
      <c r="H182" s="226"/>
      <c r="I182" s="9"/>
      <c r="J182" s="9"/>
      <c r="K182" s="9"/>
      <c r="L182" s="9"/>
      <c r="M182" s="9"/>
      <c r="N182" s="9"/>
      <c r="O182" s="9"/>
      <c r="P182" s="9"/>
      <c r="Q182" s="9"/>
    </row>
    <row r="183" spans="2:17" x14ac:dyDescent="0.3">
      <c r="B183" s="226"/>
      <c r="C183" s="226"/>
      <c r="D183" s="115"/>
      <c r="E183" s="226"/>
      <c r="F183" s="226"/>
      <c r="G183" s="115"/>
      <c r="H183" s="226"/>
      <c r="I183" s="9"/>
      <c r="J183" s="9"/>
      <c r="K183" s="9"/>
      <c r="L183" s="9"/>
      <c r="M183" s="9"/>
      <c r="N183" s="9"/>
      <c r="O183" s="9"/>
      <c r="P183" s="9"/>
      <c r="Q183" s="9"/>
    </row>
    <row r="184" spans="2:17" x14ac:dyDescent="0.3">
      <c r="B184" s="226"/>
      <c r="C184" s="226"/>
      <c r="D184" s="115"/>
      <c r="E184" s="226"/>
      <c r="F184" s="226"/>
      <c r="G184" s="115"/>
      <c r="H184" s="226"/>
      <c r="I184" s="9"/>
      <c r="J184" s="9"/>
      <c r="K184" s="9"/>
      <c r="L184" s="9"/>
      <c r="M184" s="9"/>
      <c r="N184" s="9"/>
      <c r="O184" s="9"/>
      <c r="P184" s="9"/>
      <c r="Q184" s="9"/>
    </row>
    <row r="185" spans="2:17" x14ac:dyDescent="0.3">
      <c r="B185" s="226"/>
      <c r="C185" s="226"/>
      <c r="D185" s="115"/>
      <c r="E185" s="226"/>
      <c r="F185" s="226"/>
      <c r="G185" s="115"/>
      <c r="H185" s="226"/>
      <c r="I185" s="9"/>
      <c r="J185" s="9"/>
      <c r="K185" s="9"/>
      <c r="L185" s="9"/>
      <c r="M185" s="9"/>
      <c r="N185" s="9"/>
      <c r="O185" s="9"/>
      <c r="P185" s="9"/>
      <c r="Q185" s="9"/>
    </row>
    <row r="186" spans="2:17" x14ac:dyDescent="0.3">
      <c r="B186" s="226"/>
      <c r="C186" s="226"/>
      <c r="D186" s="115"/>
      <c r="E186" s="226"/>
      <c r="F186" s="226"/>
      <c r="G186" s="115"/>
      <c r="H186" s="226"/>
      <c r="I186" s="9"/>
      <c r="J186" s="9"/>
      <c r="K186" s="9"/>
      <c r="L186" s="9"/>
      <c r="M186" s="9"/>
      <c r="N186" s="9"/>
      <c r="O186" s="9"/>
      <c r="P186" s="9"/>
      <c r="Q186" s="9"/>
    </row>
    <row r="187" spans="2:17" x14ac:dyDescent="0.3">
      <c r="B187" s="226"/>
      <c r="C187" s="226"/>
      <c r="D187" s="115"/>
      <c r="E187" s="226"/>
      <c r="F187" s="226"/>
      <c r="G187" s="115"/>
      <c r="H187" s="226"/>
      <c r="I187" s="9"/>
      <c r="J187" s="9"/>
      <c r="K187" s="9"/>
      <c r="L187" s="9"/>
      <c r="M187" s="9"/>
      <c r="N187" s="9"/>
      <c r="O187" s="9"/>
      <c r="P187" s="9"/>
      <c r="Q187" s="9"/>
    </row>
    <row r="188" spans="2:17" x14ac:dyDescent="0.3">
      <c r="B188" s="226"/>
      <c r="C188" s="226"/>
      <c r="D188" s="115"/>
      <c r="E188" s="226"/>
      <c r="F188" s="226"/>
      <c r="G188" s="115"/>
      <c r="H188" s="226"/>
      <c r="I188" s="9"/>
      <c r="J188" s="9"/>
      <c r="K188" s="9"/>
      <c r="L188" s="9"/>
      <c r="M188" s="9"/>
      <c r="N188" s="9"/>
      <c r="O188" s="9"/>
      <c r="P188" s="9"/>
      <c r="Q188" s="9"/>
    </row>
    <row r="189" spans="2:17" x14ac:dyDescent="0.3">
      <c r="B189" s="226"/>
      <c r="C189" s="226"/>
      <c r="D189" s="115"/>
      <c r="E189" s="226"/>
      <c r="F189" s="226"/>
      <c r="G189" s="115"/>
      <c r="H189" s="226"/>
      <c r="I189" s="9"/>
      <c r="J189" s="9"/>
      <c r="K189" s="9"/>
      <c r="L189" s="9"/>
      <c r="M189" s="9"/>
      <c r="N189" s="9"/>
      <c r="O189" s="9"/>
      <c r="P189" s="9"/>
      <c r="Q189" s="9"/>
    </row>
    <row r="190" spans="2:17" x14ac:dyDescent="0.3">
      <c r="B190" s="226"/>
      <c r="C190" s="226"/>
      <c r="D190" s="115"/>
      <c r="E190" s="226"/>
      <c r="F190" s="226"/>
      <c r="G190" s="115"/>
      <c r="H190" s="226"/>
      <c r="I190" s="9"/>
      <c r="J190" s="9"/>
      <c r="K190" s="9"/>
      <c r="L190" s="9"/>
      <c r="M190" s="9"/>
      <c r="N190" s="9"/>
      <c r="O190" s="9"/>
      <c r="P190" s="9"/>
      <c r="Q190" s="9"/>
    </row>
    <row r="191" spans="2:17" x14ac:dyDescent="0.3">
      <c r="B191" s="226"/>
      <c r="C191" s="226"/>
      <c r="D191" s="115"/>
      <c r="E191" s="226"/>
      <c r="F191" s="226"/>
      <c r="G191" s="115"/>
      <c r="H191" s="226"/>
      <c r="I191" s="9"/>
      <c r="J191" s="9"/>
      <c r="K191" s="9"/>
      <c r="L191" s="9"/>
      <c r="M191" s="9"/>
      <c r="N191" s="9"/>
      <c r="O191" s="9"/>
      <c r="P191" s="9"/>
      <c r="Q191" s="9"/>
    </row>
    <row r="192" spans="2:17" x14ac:dyDescent="0.3">
      <c r="B192" s="226"/>
      <c r="C192" s="226"/>
      <c r="D192" s="115"/>
      <c r="E192" s="226"/>
      <c r="F192" s="226"/>
      <c r="G192" s="115"/>
      <c r="H192" s="226"/>
      <c r="I192" s="9"/>
      <c r="J192" s="9"/>
      <c r="K192" s="9"/>
      <c r="L192" s="9"/>
      <c r="M192" s="9"/>
      <c r="N192" s="9"/>
      <c r="O192" s="9"/>
      <c r="P192" s="9"/>
      <c r="Q192" s="9"/>
    </row>
    <row r="193" spans="2:17" x14ac:dyDescent="0.3">
      <c r="B193" s="226"/>
      <c r="C193" s="226"/>
      <c r="D193" s="115"/>
      <c r="E193" s="226"/>
      <c r="F193" s="226"/>
      <c r="G193" s="115"/>
      <c r="H193" s="226"/>
      <c r="I193" s="9"/>
      <c r="J193" s="9"/>
      <c r="K193" s="9"/>
      <c r="L193" s="9"/>
      <c r="M193" s="9"/>
      <c r="N193" s="9"/>
      <c r="O193" s="9"/>
      <c r="P193" s="9"/>
      <c r="Q193" s="9"/>
    </row>
    <row r="194" spans="2:17" x14ac:dyDescent="0.3">
      <c r="B194" s="226"/>
      <c r="C194" s="226"/>
      <c r="D194" s="115"/>
      <c r="E194" s="226"/>
      <c r="F194" s="226"/>
      <c r="G194" s="115"/>
      <c r="H194" s="226"/>
      <c r="I194" s="9"/>
      <c r="J194" s="9"/>
      <c r="K194" s="9"/>
      <c r="L194" s="9"/>
      <c r="M194" s="9"/>
      <c r="N194" s="9"/>
      <c r="O194" s="9"/>
      <c r="P194" s="9"/>
      <c r="Q194" s="9"/>
    </row>
    <row r="195" spans="2:17" x14ac:dyDescent="0.3">
      <c r="B195" s="226"/>
      <c r="C195" s="226"/>
      <c r="D195" s="115"/>
      <c r="E195" s="226"/>
      <c r="F195" s="226"/>
      <c r="G195" s="115"/>
      <c r="H195" s="226"/>
      <c r="I195" s="9"/>
      <c r="J195" s="9"/>
      <c r="K195" s="9"/>
      <c r="L195" s="9"/>
      <c r="M195" s="9"/>
      <c r="N195" s="9"/>
      <c r="O195" s="9"/>
      <c r="P195" s="9"/>
      <c r="Q195" s="9"/>
    </row>
    <row r="196" spans="2:17" x14ac:dyDescent="0.3">
      <c r="B196" s="226"/>
      <c r="C196" s="226"/>
      <c r="D196" s="115"/>
      <c r="E196" s="226"/>
      <c r="F196" s="226"/>
      <c r="G196" s="115"/>
      <c r="H196" s="226"/>
      <c r="I196" s="9"/>
      <c r="J196" s="9"/>
      <c r="K196" s="9"/>
      <c r="L196" s="9"/>
      <c r="M196" s="9"/>
      <c r="N196" s="9"/>
      <c r="O196" s="9"/>
      <c r="P196" s="9"/>
      <c r="Q196" s="9"/>
    </row>
    <row r="197" spans="2:17" x14ac:dyDescent="0.3">
      <c r="B197" s="226"/>
      <c r="C197" s="226"/>
      <c r="D197" s="115"/>
      <c r="E197" s="226"/>
      <c r="F197" s="226"/>
      <c r="G197" s="115"/>
      <c r="H197" s="226"/>
      <c r="I197" s="9"/>
      <c r="J197" s="9"/>
      <c r="K197" s="9"/>
      <c r="L197" s="9"/>
      <c r="M197" s="9"/>
      <c r="N197" s="9"/>
      <c r="O197" s="9"/>
      <c r="P197" s="9"/>
      <c r="Q197" s="9"/>
    </row>
    <row r="198" spans="2:17" x14ac:dyDescent="0.3">
      <c r="B198" s="226"/>
      <c r="C198" s="226"/>
      <c r="D198" s="115"/>
      <c r="E198" s="226"/>
      <c r="F198" s="226"/>
      <c r="G198" s="115"/>
      <c r="H198" s="226"/>
      <c r="I198" s="9"/>
      <c r="J198" s="9"/>
      <c r="K198" s="9"/>
      <c r="L198" s="9"/>
      <c r="M198" s="9"/>
      <c r="N198" s="9"/>
      <c r="O198" s="9"/>
      <c r="P198" s="9"/>
      <c r="Q198" s="9"/>
    </row>
    <row r="199" spans="2:17" x14ac:dyDescent="0.3">
      <c r="B199" s="226"/>
      <c r="C199" s="226"/>
      <c r="D199" s="115"/>
      <c r="E199" s="226"/>
      <c r="F199" s="226"/>
      <c r="G199" s="115"/>
      <c r="H199" s="226"/>
      <c r="I199" s="9"/>
      <c r="J199" s="9"/>
      <c r="K199" s="9"/>
      <c r="L199" s="9"/>
      <c r="M199" s="9"/>
      <c r="N199" s="9"/>
      <c r="O199" s="9"/>
      <c r="P199" s="9"/>
      <c r="Q199" s="9"/>
    </row>
    <row r="200" spans="2:17" x14ac:dyDescent="0.3">
      <c r="B200" s="226"/>
      <c r="C200" s="226"/>
      <c r="D200" s="115"/>
      <c r="E200" s="226"/>
      <c r="F200" s="226"/>
      <c r="G200" s="115"/>
      <c r="H200" s="226"/>
      <c r="I200" s="9"/>
      <c r="J200" s="9"/>
      <c r="K200" s="9"/>
      <c r="L200" s="9"/>
      <c r="M200" s="9"/>
      <c r="N200" s="9"/>
      <c r="O200" s="9"/>
      <c r="P200" s="9"/>
      <c r="Q200" s="9"/>
    </row>
    <row r="201" spans="2:17" x14ac:dyDescent="0.3">
      <c r="B201" s="226"/>
      <c r="C201" s="226"/>
      <c r="D201" s="115"/>
      <c r="E201" s="226"/>
      <c r="F201" s="226"/>
      <c r="G201" s="115"/>
      <c r="H201" s="226"/>
      <c r="I201" s="9"/>
      <c r="J201" s="9"/>
      <c r="K201" s="9"/>
      <c r="L201" s="9"/>
      <c r="M201" s="9"/>
      <c r="N201" s="9"/>
      <c r="O201" s="9"/>
      <c r="P201" s="9"/>
      <c r="Q201" s="9"/>
    </row>
    <row r="202" spans="2:17" x14ac:dyDescent="0.3">
      <c r="B202" s="226"/>
      <c r="C202" s="226"/>
      <c r="D202" s="115"/>
      <c r="E202" s="226"/>
      <c r="F202" s="226"/>
      <c r="G202" s="115"/>
      <c r="H202" s="226"/>
      <c r="I202" s="9"/>
      <c r="J202" s="9"/>
      <c r="K202" s="9"/>
      <c r="L202" s="9"/>
      <c r="M202" s="9"/>
      <c r="N202" s="9"/>
      <c r="O202" s="9"/>
      <c r="P202" s="9"/>
      <c r="Q202" s="9"/>
    </row>
    <row r="203" spans="2:17" x14ac:dyDescent="0.3">
      <c r="B203" s="226"/>
      <c r="C203" s="226"/>
      <c r="D203" s="115"/>
      <c r="E203" s="226"/>
      <c r="F203" s="226"/>
      <c r="G203" s="115"/>
      <c r="H203" s="226"/>
      <c r="I203" s="9"/>
      <c r="J203" s="9"/>
      <c r="K203" s="9"/>
      <c r="L203" s="9"/>
      <c r="M203" s="9"/>
      <c r="N203" s="9"/>
      <c r="O203" s="9"/>
      <c r="P203" s="9"/>
      <c r="Q203" s="9"/>
    </row>
    <row r="204" spans="2:17" x14ac:dyDescent="0.3">
      <c r="B204" s="226"/>
      <c r="C204" s="226"/>
      <c r="D204" s="115"/>
      <c r="E204" s="226"/>
      <c r="F204" s="226"/>
      <c r="G204" s="115"/>
      <c r="H204" s="226"/>
      <c r="I204" s="9"/>
      <c r="J204" s="9"/>
      <c r="K204" s="9"/>
      <c r="L204" s="9"/>
      <c r="M204" s="9"/>
      <c r="N204" s="9"/>
      <c r="O204" s="9"/>
      <c r="P204" s="9"/>
      <c r="Q204" s="9"/>
    </row>
    <row r="205" spans="2:17" x14ac:dyDescent="0.3">
      <c r="B205" s="226"/>
      <c r="C205" s="226"/>
      <c r="D205" s="115"/>
      <c r="E205" s="226"/>
      <c r="F205" s="226"/>
      <c r="G205" s="115"/>
      <c r="H205" s="226"/>
      <c r="I205" s="9"/>
      <c r="J205" s="9"/>
      <c r="K205" s="9"/>
      <c r="L205" s="9"/>
      <c r="M205" s="9"/>
      <c r="N205" s="9"/>
      <c r="O205" s="9"/>
      <c r="P205" s="9"/>
      <c r="Q205" s="9"/>
    </row>
    <row r="206" spans="2:17" x14ac:dyDescent="0.3">
      <c r="B206" s="226"/>
      <c r="C206" s="226"/>
      <c r="D206" s="115"/>
      <c r="E206" s="226"/>
      <c r="F206" s="226"/>
      <c r="G206" s="115"/>
      <c r="H206" s="226"/>
      <c r="I206" s="9"/>
      <c r="J206" s="9"/>
      <c r="K206" s="9"/>
      <c r="L206" s="9"/>
      <c r="M206" s="9"/>
      <c r="N206" s="9"/>
      <c r="O206" s="9"/>
      <c r="P206" s="9"/>
      <c r="Q206" s="9"/>
    </row>
    <row r="207" spans="2:17" x14ac:dyDescent="0.3">
      <c r="B207" s="226"/>
      <c r="C207" s="226"/>
      <c r="D207" s="115"/>
      <c r="E207" s="226"/>
      <c r="F207" s="226"/>
      <c r="G207" s="115"/>
      <c r="H207" s="226"/>
      <c r="I207" s="9"/>
      <c r="J207" s="9"/>
      <c r="K207" s="9"/>
      <c r="L207" s="9"/>
      <c r="M207" s="9"/>
      <c r="N207" s="9"/>
      <c r="O207" s="9"/>
      <c r="P207" s="9"/>
      <c r="Q207" s="9"/>
    </row>
    <row r="208" spans="2:17" x14ac:dyDescent="0.3">
      <c r="B208" s="226"/>
      <c r="C208" s="226"/>
      <c r="D208" s="115"/>
      <c r="E208" s="226"/>
      <c r="F208" s="226"/>
      <c r="G208" s="115"/>
      <c r="H208" s="226"/>
      <c r="I208" s="9"/>
      <c r="J208" s="9"/>
      <c r="K208" s="9"/>
      <c r="L208" s="9"/>
      <c r="M208" s="9"/>
      <c r="N208" s="9"/>
      <c r="O208" s="9"/>
      <c r="P208" s="9"/>
      <c r="Q208" s="9"/>
    </row>
    <row r="209" spans="2:17" x14ac:dyDescent="0.3">
      <c r="B209" s="226"/>
      <c r="C209" s="226"/>
      <c r="D209" s="115"/>
      <c r="E209" s="226"/>
      <c r="F209" s="226"/>
      <c r="G209" s="115"/>
      <c r="H209" s="226"/>
      <c r="I209" s="9"/>
      <c r="J209" s="9"/>
      <c r="K209" s="9"/>
      <c r="L209" s="9"/>
      <c r="M209" s="9"/>
      <c r="N209" s="9"/>
      <c r="O209" s="9"/>
      <c r="P209" s="9"/>
      <c r="Q209" s="9"/>
    </row>
    <row r="210" spans="2:17" x14ac:dyDescent="0.3">
      <c r="B210" s="226"/>
      <c r="C210" s="226"/>
      <c r="D210" s="115"/>
      <c r="E210" s="226"/>
      <c r="F210" s="226"/>
      <c r="G210" s="115"/>
      <c r="H210" s="226"/>
      <c r="I210" s="9"/>
      <c r="J210" s="9"/>
      <c r="K210" s="9"/>
      <c r="L210" s="9"/>
      <c r="M210" s="9"/>
      <c r="N210" s="9"/>
      <c r="O210" s="9"/>
      <c r="P210" s="9"/>
      <c r="Q210" s="9"/>
    </row>
    <row r="211" spans="2:17" x14ac:dyDescent="0.3">
      <c r="B211" s="226"/>
      <c r="C211" s="226"/>
      <c r="D211" s="115"/>
      <c r="E211" s="226"/>
      <c r="F211" s="226"/>
      <c r="G211" s="115"/>
      <c r="H211" s="226"/>
      <c r="I211" s="9"/>
      <c r="J211" s="9"/>
      <c r="K211" s="9"/>
      <c r="L211" s="9"/>
      <c r="M211" s="9"/>
      <c r="N211" s="9"/>
      <c r="O211" s="9"/>
      <c r="P211" s="9"/>
      <c r="Q211" s="9"/>
    </row>
    <row r="212" spans="2:17" x14ac:dyDescent="0.3">
      <c r="B212" s="226"/>
      <c r="C212" s="226"/>
      <c r="D212" s="115"/>
      <c r="E212" s="226"/>
      <c r="F212" s="226"/>
      <c r="G212" s="115"/>
      <c r="H212" s="226"/>
      <c r="I212" s="9"/>
      <c r="J212" s="9"/>
      <c r="K212" s="9"/>
      <c r="L212" s="9"/>
      <c r="M212" s="9"/>
      <c r="N212" s="9"/>
      <c r="O212" s="9"/>
      <c r="P212" s="9"/>
      <c r="Q212" s="9"/>
    </row>
    <row r="213" spans="2:17" x14ac:dyDescent="0.3">
      <c r="B213" s="226"/>
      <c r="C213" s="226"/>
      <c r="D213" s="115"/>
      <c r="E213" s="226"/>
      <c r="F213" s="226"/>
      <c r="G213" s="115"/>
      <c r="H213" s="226"/>
      <c r="I213" s="9"/>
      <c r="J213" s="9"/>
      <c r="K213" s="9"/>
      <c r="L213" s="9"/>
      <c r="M213" s="9"/>
      <c r="N213" s="9"/>
      <c r="O213" s="9"/>
      <c r="P213" s="9"/>
      <c r="Q213" s="9"/>
    </row>
    <row r="214" spans="2:17" x14ac:dyDescent="0.3">
      <c r="B214" s="226"/>
      <c r="C214" s="226"/>
      <c r="D214" s="115"/>
      <c r="E214" s="226"/>
      <c r="F214" s="226"/>
      <c r="G214" s="115"/>
      <c r="H214" s="226"/>
      <c r="I214" s="9"/>
      <c r="J214" s="9"/>
      <c r="K214" s="9"/>
      <c r="L214" s="9"/>
      <c r="M214" s="9"/>
      <c r="N214" s="9"/>
      <c r="O214" s="9"/>
      <c r="P214" s="9"/>
      <c r="Q214" s="9"/>
    </row>
    <row r="215" spans="2:17" x14ac:dyDescent="0.3">
      <c r="B215" s="226"/>
      <c r="C215" s="226"/>
      <c r="D215" s="115"/>
      <c r="E215" s="226"/>
      <c r="F215" s="226"/>
      <c r="G215" s="115"/>
      <c r="H215" s="226"/>
      <c r="I215" s="9"/>
      <c r="J215" s="9"/>
      <c r="K215" s="9"/>
      <c r="L215" s="9"/>
      <c r="M215" s="9"/>
      <c r="N215" s="9"/>
      <c r="O215" s="9"/>
      <c r="P215" s="9"/>
      <c r="Q215" s="9"/>
    </row>
    <row r="216" spans="2:17" x14ac:dyDescent="0.3">
      <c r="B216" s="226"/>
      <c r="C216" s="226"/>
      <c r="D216" s="115"/>
      <c r="E216" s="226"/>
      <c r="F216" s="226"/>
      <c r="G216" s="115"/>
      <c r="H216" s="226"/>
      <c r="I216" s="9"/>
      <c r="J216" s="9"/>
      <c r="K216" s="9"/>
      <c r="L216" s="9"/>
      <c r="M216" s="9"/>
      <c r="N216" s="9"/>
      <c r="O216" s="9"/>
      <c r="P216" s="9"/>
      <c r="Q216" s="9"/>
    </row>
    <row r="217" spans="2:17" x14ac:dyDescent="0.3">
      <c r="B217" s="226"/>
      <c r="C217" s="226"/>
      <c r="D217" s="115"/>
      <c r="E217" s="226"/>
      <c r="F217" s="226"/>
      <c r="G217" s="115"/>
      <c r="H217" s="226"/>
      <c r="I217" s="9"/>
      <c r="J217" s="9"/>
      <c r="K217" s="9"/>
      <c r="L217" s="9"/>
      <c r="M217" s="9"/>
      <c r="N217" s="9"/>
      <c r="O217" s="9"/>
      <c r="P217" s="9"/>
      <c r="Q217" s="9"/>
    </row>
    <row r="218" spans="2:17" x14ac:dyDescent="0.3">
      <c r="B218" s="226"/>
      <c r="C218" s="226"/>
      <c r="D218" s="115"/>
      <c r="E218" s="226"/>
      <c r="F218" s="226"/>
      <c r="G218" s="115"/>
      <c r="H218" s="226"/>
      <c r="I218" s="9"/>
      <c r="J218" s="9"/>
      <c r="K218" s="9"/>
      <c r="L218" s="9"/>
      <c r="M218" s="9"/>
      <c r="N218" s="9"/>
      <c r="O218" s="9"/>
      <c r="P218" s="9"/>
      <c r="Q218" s="9"/>
    </row>
    <row r="219" spans="2:17" x14ac:dyDescent="0.3">
      <c r="B219" s="226"/>
      <c r="C219" s="226"/>
      <c r="D219" s="115"/>
      <c r="E219" s="226"/>
      <c r="F219" s="226"/>
      <c r="G219" s="115"/>
      <c r="H219" s="226"/>
      <c r="I219" s="9"/>
      <c r="J219" s="9"/>
      <c r="K219" s="9"/>
      <c r="L219" s="9"/>
      <c r="M219" s="9"/>
      <c r="N219" s="9"/>
      <c r="O219" s="9"/>
      <c r="P219" s="9"/>
      <c r="Q219" s="9"/>
    </row>
    <row r="220" spans="2:17" x14ac:dyDescent="0.3">
      <c r="B220" s="226"/>
      <c r="C220" s="226"/>
      <c r="D220" s="115"/>
      <c r="E220" s="226"/>
      <c r="F220" s="226"/>
      <c r="G220" s="115"/>
      <c r="H220" s="226"/>
      <c r="I220" s="9"/>
      <c r="J220" s="9"/>
      <c r="K220" s="9"/>
      <c r="L220" s="9"/>
      <c r="M220" s="9"/>
      <c r="N220" s="9"/>
      <c r="O220" s="9"/>
      <c r="P220" s="9"/>
      <c r="Q220" s="9"/>
    </row>
    <row r="221" spans="2:17" x14ac:dyDescent="0.3">
      <c r="B221" s="226"/>
      <c r="C221" s="226"/>
      <c r="D221" s="115"/>
      <c r="E221" s="226"/>
      <c r="F221" s="226"/>
      <c r="G221" s="115"/>
      <c r="H221" s="226"/>
      <c r="I221" s="9"/>
      <c r="J221" s="9"/>
      <c r="K221" s="9"/>
      <c r="L221" s="9"/>
      <c r="M221" s="9"/>
      <c r="N221" s="9"/>
      <c r="O221" s="9"/>
      <c r="P221" s="9"/>
      <c r="Q221" s="9"/>
    </row>
    <row r="222" spans="2:17" x14ac:dyDescent="0.3">
      <c r="B222" s="226"/>
      <c r="C222" s="226"/>
      <c r="D222" s="115"/>
      <c r="E222" s="226"/>
      <c r="F222" s="226"/>
      <c r="G222" s="115"/>
      <c r="H222" s="226"/>
      <c r="I222" s="9"/>
      <c r="J222" s="9"/>
      <c r="K222" s="9"/>
      <c r="L222" s="9"/>
      <c r="M222" s="9"/>
      <c r="N222" s="9"/>
      <c r="O222" s="9"/>
      <c r="P222" s="9"/>
      <c r="Q222" s="9"/>
    </row>
    <row r="223" spans="2:17" x14ac:dyDescent="0.3">
      <c r="B223" s="226"/>
      <c r="C223" s="226"/>
      <c r="D223" s="115"/>
      <c r="E223" s="226"/>
      <c r="F223" s="226"/>
      <c r="G223" s="115"/>
      <c r="H223" s="226"/>
      <c r="I223" s="9"/>
      <c r="J223" s="9"/>
      <c r="K223" s="9"/>
      <c r="L223" s="9"/>
      <c r="M223" s="9"/>
      <c r="N223" s="9"/>
      <c r="O223" s="9"/>
      <c r="P223" s="9"/>
      <c r="Q223" s="9"/>
    </row>
    <row r="224" spans="2:17" x14ac:dyDescent="0.3">
      <c r="B224" s="226"/>
      <c r="C224" s="226"/>
      <c r="D224" s="115"/>
      <c r="E224" s="226"/>
      <c r="F224" s="226"/>
      <c r="G224" s="115"/>
      <c r="H224" s="226"/>
      <c r="I224" s="9"/>
      <c r="J224" s="9"/>
      <c r="K224" s="9"/>
      <c r="L224" s="9"/>
      <c r="M224" s="9"/>
      <c r="N224" s="9"/>
      <c r="O224" s="9"/>
      <c r="P224" s="9"/>
      <c r="Q224" s="9"/>
    </row>
    <row r="225" spans="2:17" x14ac:dyDescent="0.3">
      <c r="B225" s="226"/>
      <c r="C225" s="226"/>
      <c r="D225" s="115"/>
      <c r="E225" s="226"/>
      <c r="F225" s="226"/>
      <c r="G225" s="115"/>
      <c r="H225" s="226"/>
      <c r="I225" s="9"/>
      <c r="J225" s="9"/>
      <c r="K225" s="9"/>
      <c r="L225" s="9"/>
      <c r="M225" s="9"/>
      <c r="N225" s="9"/>
      <c r="O225" s="9"/>
      <c r="P225" s="9"/>
      <c r="Q225" s="9"/>
    </row>
    <row r="226" spans="2:17" x14ac:dyDescent="0.3">
      <c r="B226" s="226"/>
      <c r="C226" s="226"/>
      <c r="D226" s="115"/>
      <c r="E226" s="226"/>
      <c r="F226" s="226"/>
      <c r="G226" s="115"/>
      <c r="H226" s="226"/>
      <c r="I226" s="9"/>
      <c r="J226" s="9"/>
      <c r="K226" s="9"/>
      <c r="L226" s="9"/>
      <c r="M226" s="9"/>
      <c r="N226" s="9"/>
      <c r="O226" s="9"/>
      <c r="P226" s="9"/>
      <c r="Q226" s="9"/>
    </row>
    <row r="227" spans="2:17" x14ac:dyDescent="0.3">
      <c r="B227" s="226"/>
      <c r="C227" s="226"/>
      <c r="D227" s="115"/>
      <c r="E227" s="226"/>
      <c r="F227" s="226"/>
      <c r="G227" s="115"/>
      <c r="H227" s="226"/>
      <c r="I227" s="9"/>
      <c r="J227" s="9"/>
      <c r="K227" s="9"/>
      <c r="L227" s="9"/>
      <c r="M227" s="9"/>
      <c r="N227" s="9"/>
      <c r="O227" s="9"/>
      <c r="P227" s="9"/>
      <c r="Q227" s="9"/>
    </row>
    <row r="228" spans="2:17" x14ac:dyDescent="0.3">
      <c r="B228" s="226"/>
      <c r="C228" s="226"/>
      <c r="D228" s="115"/>
      <c r="E228" s="226"/>
      <c r="F228" s="226"/>
      <c r="G228" s="115"/>
      <c r="H228" s="226"/>
      <c r="I228" s="9"/>
      <c r="J228" s="9"/>
      <c r="K228" s="9"/>
      <c r="L228" s="9"/>
      <c r="M228" s="9"/>
      <c r="N228" s="9"/>
      <c r="O228" s="9"/>
      <c r="P228" s="9"/>
      <c r="Q228" s="9"/>
    </row>
    <row r="229" spans="2:17" x14ac:dyDescent="0.3">
      <c r="B229" s="226"/>
      <c r="C229" s="226"/>
      <c r="D229" s="115"/>
      <c r="E229" s="226"/>
      <c r="F229" s="226"/>
      <c r="G229" s="115"/>
      <c r="H229" s="226"/>
      <c r="I229" s="9"/>
      <c r="J229" s="9"/>
      <c r="K229" s="9"/>
      <c r="L229" s="9"/>
      <c r="M229" s="9"/>
      <c r="N229" s="9"/>
      <c r="O229" s="9"/>
      <c r="P229" s="9"/>
      <c r="Q229" s="9"/>
    </row>
    <row r="230" spans="2:17" x14ac:dyDescent="0.3">
      <c r="B230" s="226"/>
      <c r="C230" s="226"/>
      <c r="D230" s="115"/>
      <c r="E230" s="226"/>
      <c r="F230" s="226"/>
      <c r="G230" s="115"/>
      <c r="H230" s="226"/>
      <c r="I230" s="9"/>
      <c r="J230" s="9"/>
      <c r="K230" s="9"/>
      <c r="L230" s="9"/>
      <c r="M230" s="9"/>
      <c r="N230" s="9"/>
      <c r="O230" s="9"/>
      <c r="P230" s="9"/>
      <c r="Q230" s="9"/>
    </row>
    <row r="231" spans="2:17" x14ac:dyDescent="0.3">
      <c r="B231" s="226"/>
      <c r="C231" s="226"/>
      <c r="D231" s="115"/>
      <c r="E231" s="226"/>
      <c r="F231" s="226"/>
      <c r="G231" s="115"/>
      <c r="H231" s="226"/>
      <c r="I231" s="9"/>
      <c r="J231" s="9"/>
      <c r="K231" s="9"/>
      <c r="L231" s="9"/>
      <c r="M231" s="9"/>
      <c r="N231" s="9"/>
      <c r="O231" s="9"/>
      <c r="P231" s="9"/>
      <c r="Q231" s="9"/>
    </row>
    <row r="232" spans="2:17" x14ac:dyDescent="0.3">
      <c r="B232" s="226"/>
      <c r="C232" s="226"/>
      <c r="D232" s="115"/>
      <c r="E232" s="226"/>
      <c r="F232" s="226"/>
      <c r="G232" s="115"/>
      <c r="H232" s="226"/>
      <c r="I232" s="9"/>
      <c r="J232" s="9"/>
      <c r="K232" s="9"/>
      <c r="L232" s="9"/>
      <c r="M232" s="9"/>
      <c r="N232" s="9"/>
      <c r="O232" s="9"/>
      <c r="P232" s="9"/>
      <c r="Q232" s="9"/>
    </row>
    <row r="233" spans="2:17" x14ac:dyDescent="0.3">
      <c r="B233" s="226"/>
      <c r="C233" s="226"/>
      <c r="D233" s="115"/>
      <c r="E233" s="226"/>
      <c r="F233" s="226"/>
      <c r="G233" s="115"/>
      <c r="H233" s="226"/>
      <c r="I233" s="9"/>
      <c r="J233" s="9"/>
      <c r="K233" s="9"/>
      <c r="L233" s="9"/>
      <c r="M233" s="9"/>
      <c r="N233" s="9"/>
      <c r="O233" s="9"/>
      <c r="P233" s="9"/>
      <c r="Q233" s="9"/>
    </row>
    <row r="234" spans="2:17" x14ac:dyDescent="0.3">
      <c r="B234" s="226"/>
      <c r="C234" s="226"/>
      <c r="D234" s="115"/>
      <c r="E234" s="226"/>
      <c r="F234" s="226"/>
      <c r="G234" s="115"/>
      <c r="H234" s="226"/>
      <c r="I234" s="9"/>
      <c r="J234" s="9"/>
      <c r="K234" s="9"/>
      <c r="L234" s="9"/>
      <c r="M234" s="9"/>
      <c r="N234" s="9"/>
      <c r="O234" s="9"/>
      <c r="P234" s="9"/>
      <c r="Q234" s="9"/>
    </row>
    <row r="235" spans="2:17" x14ac:dyDescent="0.3">
      <c r="B235" s="226"/>
      <c r="C235" s="226"/>
      <c r="D235" s="115"/>
      <c r="E235" s="226"/>
      <c r="F235" s="226"/>
      <c r="G235" s="115"/>
      <c r="H235" s="226"/>
      <c r="I235" s="9"/>
      <c r="J235" s="9"/>
      <c r="K235" s="9"/>
      <c r="L235" s="9"/>
      <c r="M235" s="9"/>
      <c r="N235" s="9"/>
      <c r="O235" s="9"/>
      <c r="P235" s="9"/>
      <c r="Q235" s="9"/>
    </row>
    <row r="236" spans="2:17" x14ac:dyDescent="0.3">
      <c r="B236" s="226"/>
      <c r="C236" s="226"/>
      <c r="D236" s="115"/>
      <c r="E236" s="226"/>
      <c r="F236" s="226"/>
      <c r="G236" s="115"/>
      <c r="H236" s="226"/>
      <c r="I236" s="9"/>
      <c r="J236" s="9"/>
      <c r="K236" s="9"/>
      <c r="L236" s="9"/>
      <c r="M236" s="9"/>
      <c r="N236" s="9"/>
      <c r="O236" s="9"/>
      <c r="P236" s="9"/>
      <c r="Q236" s="9"/>
    </row>
    <row r="237" spans="2:17" x14ac:dyDescent="0.3">
      <c r="B237" s="226"/>
      <c r="C237" s="226"/>
      <c r="D237" s="115"/>
      <c r="E237" s="226"/>
      <c r="F237" s="226"/>
      <c r="G237" s="115"/>
      <c r="H237" s="226"/>
      <c r="I237" s="9"/>
      <c r="J237" s="9"/>
      <c r="K237" s="9"/>
      <c r="L237" s="9"/>
      <c r="M237" s="9"/>
      <c r="N237" s="9"/>
      <c r="O237" s="9"/>
      <c r="P237" s="9"/>
      <c r="Q237" s="9"/>
    </row>
    <row r="238" spans="2:17" x14ac:dyDescent="0.3">
      <c r="B238" s="226"/>
      <c r="C238" s="226"/>
      <c r="D238" s="115"/>
      <c r="E238" s="226"/>
      <c r="F238" s="226"/>
      <c r="G238" s="115"/>
      <c r="H238" s="226"/>
      <c r="I238" s="9"/>
      <c r="J238" s="9"/>
      <c r="K238" s="9"/>
      <c r="L238" s="9"/>
      <c r="M238" s="9"/>
      <c r="N238" s="9"/>
      <c r="O238" s="9"/>
      <c r="P238" s="9"/>
      <c r="Q238" s="9"/>
    </row>
  </sheetData>
  <mergeCells count="5">
    <mergeCell ref="A2:H2"/>
    <mergeCell ref="B5:D5"/>
    <mergeCell ref="E5:G5"/>
    <mergeCell ref="B18:D18"/>
    <mergeCell ref="E18:G18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3">
    <tabColor indexed="52"/>
    <outlinePr applyStyles="1" summaryBelow="0"/>
    <pageSetUpPr fitToPage="1"/>
  </sheetPr>
  <dimension ref="A2:S248"/>
  <sheetViews>
    <sheetView workbookViewId="0">
      <selection activeCell="A2" sqref="A2:D2"/>
    </sheetView>
  </sheetViews>
  <sheetFormatPr defaultColWidth="9.109375" defaultRowHeight="13.8" x14ac:dyDescent="0.3"/>
  <cols>
    <col min="1" max="1" width="66" style="17" bestFit="1" customWidth="1"/>
    <col min="2" max="2" width="17" style="233" customWidth="1"/>
    <col min="3" max="3" width="18.33203125" style="233" customWidth="1"/>
    <col min="4" max="4" width="11.44140625" style="125" bestFit="1" customWidth="1"/>
    <col min="5" max="16384" width="9.109375" style="17"/>
  </cols>
  <sheetData>
    <row r="2" spans="1:19" ht="18" x14ac:dyDescent="0.35">
      <c r="A2" s="4" t="str">
        <f>IF(REPORT_LANG="UKR","Державний та гарантований державою борг України за станом на ","State debt and State guaranteed debt of Ukraine as of ") &amp; STRPRESENTDATE</f>
        <v>Державний та гарантований державою борг України за станом на 31.05.2020</v>
      </c>
      <c r="B2" s="3"/>
      <c r="C2" s="3"/>
      <c r="D2" s="3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</row>
    <row r="3" spans="1:19" ht="18" x14ac:dyDescent="0.35">
      <c r="A3" s="1" t="str">
        <f>IF(REPORT_LANG="UKR","(в розрізі валют погашеня)","by interest rate types")</f>
        <v>(в розрізі валют погашеня)</v>
      </c>
      <c r="B3" s="1"/>
      <c r="C3" s="1"/>
      <c r="D3" s="1"/>
    </row>
    <row r="4" spans="1:19" x14ac:dyDescent="0.3">
      <c r="B4" s="226"/>
      <c r="C4" s="226"/>
      <c r="D4" s="115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</row>
    <row r="5" spans="1:19" s="12" customFormat="1" x14ac:dyDescent="0.3">
      <c r="B5" s="247"/>
      <c r="C5" s="247"/>
      <c r="D5" s="12" t="str">
        <f>VALVAL</f>
        <v>млрд. одиниць</v>
      </c>
    </row>
    <row r="6" spans="1:19" s="11" customFormat="1" x14ac:dyDescent="0.25">
      <c r="A6" s="50"/>
      <c r="B6" s="48" t="str">
        <f>IF(REPORT_LANG="UKR","дол.США","USD")</f>
        <v>дол.США</v>
      </c>
      <c r="C6" s="48" t="str">
        <f>IF(REPORT_LANG="UKR","грн.","UAH")</f>
        <v>грн.</v>
      </c>
      <c r="D6" s="44" t="s">
        <v>185</v>
      </c>
    </row>
    <row r="7" spans="1:19" s="196" customFormat="1" ht="15.6" x14ac:dyDescent="0.25">
      <c r="A7" s="174" t="str">
        <f>IF(REPORT_LANG="UKR","Загальна сума державного та гарантованого державою боргу","Total amount of state debt and state guaranteed debt")</f>
        <v>Загальна сума державного та гарантованого державою боргу</v>
      </c>
      <c r="B7" s="202">
        <f t="shared" ref="B7:D7" si="0">SUM(B8:B26)</f>
        <v>82.118183048470001</v>
      </c>
      <c r="C7" s="202">
        <f t="shared" si="0"/>
        <v>2209.4636212732298</v>
      </c>
      <c r="D7" s="25">
        <f t="shared" si="0"/>
        <v>0.99999999999999989</v>
      </c>
    </row>
    <row r="8" spans="1:19" s="15" customFormat="1" x14ac:dyDescent="0.25">
      <c r="A8" s="176" t="s">
        <v>114</v>
      </c>
      <c r="B8" s="216">
        <v>31.910037365929998</v>
      </c>
      <c r="C8" s="216">
        <v>858.56827436395997</v>
      </c>
      <c r="D8" s="105">
        <v>0.38858700000000002</v>
      </c>
    </row>
    <row r="9" spans="1:19" s="15" customFormat="1" x14ac:dyDescent="0.25">
      <c r="A9" s="176" t="s">
        <v>3</v>
      </c>
      <c r="B9" s="216">
        <v>10.07352081759</v>
      </c>
      <c r="C9" s="216">
        <v>271.03714376554001</v>
      </c>
      <c r="D9" s="105">
        <v>0.122671</v>
      </c>
    </row>
    <row r="10" spans="1:19" s="15" customFormat="1" x14ac:dyDescent="0.25">
      <c r="A10" s="176" t="s">
        <v>15</v>
      </c>
      <c r="B10" s="216">
        <v>10.9182088181</v>
      </c>
      <c r="C10" s="216">
        <v>293.76423463921998</v>
      </c>
      <c r="D10" s="105">
        <v>0.13295699999999999</v>
      </c>
    </row>
    <row r="11" spans="1:19" s="15" customFormat="1" x14ac:dyDescent="0.25">
      <c r="A11" s="176" t="s">
        <v>16</v>
      </c>
      <c r="B11" s="216">
        <v>28.647074394130001</v>
      </c>
      <c r="C11" s="216">
        <v>770.77531893058006</v>
      </c>
      <c r="D11" s="105">
        <v>0.348852</v>
      </c>
    </row>
    <row r="12" spans="1:19" s="15" customFormat="1" x14ac:dyDescent="0.25">
      <c r="A12" s="176" t="s">
        <v>94</v>
      </c>
      <c r="B12" s="216">
        <v>0.56934165272000004</v>
      </c>
      <c r="C12" s="216">
        <v>15.318649573929999</v>
      </c>
      <c r="D12" s="105">
        <v>6.9329999999999999E-3</v>
      </c>
    </row>
    <row r="13" spans="1:19" x14ac:dyDescent="0.3">
      <c r="B13" s="226"/>
      <c r="C13" s="226"/>
      <c r="D13" s="115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</row>
    <row r="14" spans="1:19" x14ac:dyDescent="0.3">
      <c r="B14" s="226"/>
      <c r="C14" s="226"/>
      <c r="D14" s="115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</row>
    <row r="15" spans="1:19" x14ac:dyDescent="0.3">
      <c r="B15" s="226"/>
      <c r="C15" s="226"/>
      <c r="D15" s="115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</row>
    <row r="16" spans="1:19" x14ac:dyDescent="0.3">
      <c r="B16" s="226"/>
      <c r="C16" s="226"/>
      <c r="D16" s="115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</row>
    <row r="17" spans="2:17" x14ac:dyDescent="0.3">
      <c r="B17" s="226"/>
      <c r="C17" s="226"/>
      <c r="D17" s="115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</row>
    <row r="18" spans="2:17" x14ac:dyDescent="0.3">
      <c r="B18" s="226"/>
      <c r="C18" s="226"/>
      <c r="D18" s="115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</row>
    <row r="19" spans="2:17" x14ac:dyDescent="0.3">
      <c r="B19" s="226"/>
      <c r="C19" s="226"/>
      <c r="D19" s="115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</row>
    <row r="20" spans="2:17" x14ac:dyDescent="0.3">
      <c r="B20" s="226"/>
      <c r="C20" s="226"/>
      <c r="D20" s="115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</row>
    <row r="21" spans="2:17" x14ac:dyDescent="0.3">
      <c r="B21" s="226"/>
      <c r="C21" s="226"/>
      <c r="D21" s="115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</row>
    <row r="22" spans="2:17" x14ac:dyDescent="0.3">
      <c r="B22" s="226"/>
      <c r="C22" s="226"/>
      <c r="D22" s="115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</row>
    <row r="23" spans="2:17" x14ac:dyDescent="0.3">
      <c r="B23" s="226"/>
      <c r="C23" s="226"/>
      <c r="D23" s="115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</row>
    <row r="24" spans="2:17" x14ac:dyDescent="0.3">
      <c r="B24" s="226"/>
      <c r="C24" s="226"/>
      <c r="D24" s="115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</row>
    <row r="25" spans="2:17" x14ac:dyDescent="0.3">
      <c r="B25" s="226"/>
      <c r="C25" s="226"/>
      <c r="D25" s="115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</row>
    <row r="26" spans="2:17" x14ac:dyDescent="0.3">
      <c r="B26" s="226"/>
      <c r="C26" s="226"/>
      <c r="D26" s="115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</row>
    <row r="27" spans="2:17" x14ac:dyDescent="0.3">
      <c r="B27" s="226"/>
      <c r="C27" s="226"/>
      <c r="D27" s="115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</row>
    <row r="28" spans="2:17" x14ac:dyDescent="0.3">
      <c r="B28" s="226"/>
      <c r="C28" s="226"/>
      <c r="D28" s="115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</row>
    <row r="29" spans="2:17" x14ac:dyDescent="0.3">
      <c r="B29" s="226"/>
      <c r="C29" s="226"/>
      <c r="D29" s="115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</row>
    <row r="30" spans="2:17" x14ac:dyDescent="0.3">
      <c r="B30" s="226"/>
      <c r="C30" s="226"/>
      <c r="D30" s="115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</row>
    <row r="31" spans="2:17" x14ac:dyDescent="0.3">
      <c r="B31" s="226"/>
      <c r="C31" s="226"/>
      <c r="D31" s="115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</row>
    <row r="32" spans="2:17" x14ac:dyDescent="0.3">
      <c r="B32" s="226"/>
      <c r="C32" s="226"/>
      <c r="D32" s="115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</row>
    <row r="33" spans="2:17" x14ac:dyDescent="0.3">
      <c r="B33" s="226"/>
      <c r="C33" s="226"/>
      <c r="D33" s="115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</row>
    <row r="34" spans="2:17" x14ac:dyDescent="0.3">
      <c r="B34" s="226"/>
      <c r="C34" s="226"/>
      <c r="D34" s="115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</row>
    <row r="35" spans="2:17" x14ac:dyDescent="0.3">
      <c r="B35" s="226"/>
      <c r="C35" s="226"/>
      <c r="D35" s="115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</row>
    <row r="36" spans="2:17" x14ac:dyDescent="0.3">
      <c r="B36" s="226"/>
      <c r="C36" s="226"/>
      <c r="D36" s="115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</row>
    <row r="37" spans="2:17" x14ac:dyDescent="0.3">
      <c r="B37" s="226"/>
      <c r="C37" s="226"/>
      <c r="D37" s="115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</row>
    <row r="38" spans="2:17" x14ac:dyDescent="0.3">
      <c r="B38" s="226"/>
      <c r="C38" s="226"/>
      <c r="D38" s="115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</row>
    <row r="39" spans="2:17" x14ac:dyDescent="0.3">
      <c r="B39" s="226"/>
      <c r="C39" s="226"/>
      <c r="D39" s="115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</row>
    <row r="40" spans="2:17" x14ac:dyDescent="0.3">
      <c r="B40" s="226"/>
      <c r="C40" s="226"/>
      <c r="D40" s="115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</row>
    <row r="41" spans="2:17" x14ac:dyDescent="0.3">
      <c r="B41" s="226"/>
      <c r="C41" s="226"/>
      <c r="D41" s="115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</row>
    <row r="42" spans="2:17" x14ac:dyDescent="0.3">
      <c r="B42" s="226"/>
      <c r="C42" s="226"/>
      <c r="D42" s="115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</row>
    <row r="43" spans="2:17" x14ac:dyDescent="0.3">
      <c r="B43" s="226"/>
      <c r="C43" s="226"/>
      <c r="D43" s="115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</row>
    <row r="44" spans="2:17" x14ac:dyDescent="0.3">
      <c r="B44" s="226"/>
      <c r="C44" s="226"/>
      <c r="D44" s="115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</row>
    <row r="45" spans="2:17" x14ac:dyDescent="0.3">
      <c r="B45" s="226"/>
      <c r="C45" s="226"/>
      <c r="D45" s="115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</row>
    <row r="46" spans="2:17" x14ac:dyDescent="0.3">
      <c r="B46" s="226"/>
      <c r="C46" s="226"/>
      <c r="D46" s="115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</row>
    <row r="47" spans="2:17" x14ac:dyDescent="0.3">
      <c r="B47" s="226"/>
      <c r="C47" s="226"/>
      <c r="D47" s="115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</row>
    <row r="48" spans="2:17" x14ac:dyDescent="0.3">
      <c r="B48" s="226"/>
      <c r="C48" s="226"/>
      <c r="D48" s="115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</row>
    <row r="49" spans="2:17" x14ac:dyDescent="0.3">
      <c r="B49" s="226"/>
      <c r="C49" s="226"/>
      <c r="D49" s="115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</row>
    <row r="50" spans="2:17" x14ac:dyDescent="0.3">
      <c r="B50" s="226"/>
      <c r="C50" s="226"/>
      <c r="D50" s="115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</row>
    <row r="51" spans="2:17" x14ac:dyDescent="0.3">
      <c r="B51" s="226"/>
      <c r="C51" s="226"/>
      <c r="D51" s="115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</row>
    <row r="52" spans="2:17" x14ac:dyDescent="0.3">
      <c r="B52" s="226"/>
      <c r="C52" s="226"/>
      <c r="D52" s="115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</row>
    <row r="53" spans="2:17" x14ac:dyDescent="0.3">
      <c r="B53" s="226"/>
      <c r="C53" s="226"/>
      <c r="D53" s="115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</row>
    <row r="54" spans="2:17" x14ac:dyDescent="0.3">
      <c r="B54" s="226"/>
      <c r="C54" s="226"/>
      <c r="D54" s="115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</row>
    <row r="55" spans="2:17" x14ac:dyDescent="0.3">
      <c r="B55" s="226"/>
      <c r="C55" s="226"/>
      <c r="D55" s="115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</row>
    <row r="56" spans="2:17" x14ac:dyDescent="0.3">
      <c r="B56" s="226"/>
      <c r="C56" s="226"/>
      <c r="D56" s="115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</row>
    <row r="57" spans="2:17" x14ac:dyDescent="0.3">
      <c r="B57" s="226"/>
      <c r="C57" s="226"/>
      <c r="D57" s="115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</row>
    <row r="58" spans="2:17" x14ac:dyDescent="0.3">
      <c r="B58" s="226"/>
      <c r="C58" s="226"/>
      <c r="D58" s="115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</row>
    <row r="59" spans="2:17" x14ac:dyDescent="0.3">
      <c r="B59" s="226"/>
      <c r="C59" s="226"/>
      <c r="D59" s="115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</row>
    <row r="60" spans="2:17" x14ac:dyDescent="0.3">
      <c r="B60" s="226"/>
      <c r="C60" s="226"/>
      <c r="D60" s="115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</row>
    <row r="61" spans="2:17" x14ac:dyDescent="0.3">
      <c r="B61" s="226"/>
      <c r="C61" s="226"/>
      <c r="D61" s="115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</row>
    <row r="62" spans="2:17" x14ac:dyDescent="0.3">
      <c r="B62" s="226"/>
      <c r="C62" s="226"/>
      <c r="D62" s="115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</row>
    <row r="63" spans="2:17" x14ac:dyDescent="0.3">
      <c r="B63" s="226"/>
      <c r="C63" s="226"/>
      <c r="D63" s="115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</row>
    <row r="64" spans="2:17" x14ac:dyDescent="0.3">
      <c r="B64" s="226"/>
      <c r="C64" s="226"/>
      <c r="D64" s="115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</row>
    <row r="65" spans="2:17" x14ac:dyDescent="0.3">
      <c r="B65" s="226"/>
      <c r="C65" s="226"/>
      <c r="D65" s="115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</row>
    <row r="66" spans="2:17" x14ac:dyDescent="0.3">
      <c r="B66" s="226"/>
      <c r="C66" s="226"/>
      <c r="D66" s="115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</row>
    <row r="67" spans="2:17" x14ac:dyDescent="0.3">
      <c r="B67" s="226"/>
      <c r="C67" s="226"/>
      <c r="D67" s="115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</row>
    <row r="68" spans="2:17" x14ac:dyDescent="0.3">
      <c r="B68" s="226"/>
      <c r="C68" s="226"/>
      <c r="D68" s="115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</row>
    <row r="69" spans="2:17" x14ac:dyDescent="0.3">
      <c r="B69" s="226"/>
      <c r="C69" s="226"/>
      <c r="D69" s="115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</row>
    <row r="70" spans="2:17" x14ac:dyDescent="0.3">
      <c r="B70" s="226"/>
      <c r="C70" s="226"/>
      <c r="D70" s="115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</row>
    <row r="71" spans="2:17" x14ac:dyDescent="0.3">
      <c r="B71" s="226"/>
      <c r="C71" s="226"/>
      <c r="D71" s="115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</row>
    <row r="72" spans="2:17" x14ac:dyDescent="0.3">
      <c r="B72" s="226"/>
      <c r="C72" s="226"/>
      <c r="D72" s="115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</row>
    <row r="73" spans="2:17" x14ac:dyDescent="0.3">
      <c r="B73" s="226"/>
      <c r="C73" s="226"/>
      <c r="D73" s="115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</row>
    <row r="74" spans="2:17" x14ac:dyDescent="0.3">
      <c r="B74" s="226"/>
      <c r="C74" s="226"/>
      <c r="D74" s="115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</row>
    <row r="75" spans="2:17" x14ac:dyDescent="0.3">
      <c r="B75" s="226"/>
      <c r="C75" s="226"/>
      <c r="D75" s="115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</row>
    <row r="76" spans="2:17" x14ac:dyDescent="0.3">
      <c r="B76" s="226"/>
      <c r="C76" s="226"/>
      <c r="D76" s="115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</row>
    <row r="77" spans="2:17" x14ac:dyDescent="0.3">
      <c r="B77" s="226"/>
      <c r="C77" s="226"/>
      <c r="D77" s="115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</row>
    <row r="78" spans="2:17" x14ac:dyDescent="0.3">
      <c r="B78" s="226"/>
      <c r="C78" s="226"/>
      <c r="D78" s="115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</row>
    <row r="79" spans="2:17" x14ac:dyDescent="0.3">
      <c r="B79" s="226"/>
      <c r="C79" s="226"/>
      <c r="D79" s="115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</row>
    <row r="80" spans="2:17" x14ac:dyDescent="0.3">
      <c r="B80" s="226"/>
      <c r="C80" s="226"/>
      <c r="D80" s="115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</row>
    <row r="81" spans="2:17" x14ac:dyDescent="0.3">
      <c r="B81" s="226"/>
      <c r="C81" s="226"/>
      <c r="D81" s="115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</row>
    <row r="82" spans="2:17" x14ac:dyDescent="0.3">
      <c r="B82" s="226"/>
      <c r="C82" s="226"/>
      <c r="D82" s="115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</row>
    <row r="83" spans="2:17" x14ac:dyDescent="0.3">
      <c r="B83" s="226"/>
      <c r="C83" s="226"/>
      <c r="D83" s="115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</row>
    <row r="84" spans="2:17" x14ac:dyDescent="0.3">
      <c r="B84" s="226"/>
      <c r="C84" s="226"/>
      <c r="D84" s="115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</row>
    <row r="85" spans="2:17" x14ac:dyDescent="0.3">
      <c r="B85" s="226"/>
      <c r="C85" s="226"/>
      <c r="D85" s="115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</row>
    <row r="86" spans="2:17" x14ac:dyDescent="0.3">
      <c r="B86" s="226"/>
      <c r="C86" s="226"/>
      <c r="D86" s="115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</row>
    <row r="87" spans="2:17" x14ac:dyDescent="0.3">
      <c r="B87" s="226"/>
      <c r="C87" s="226"/>
      <c r="D87" s="115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</row>
    <row r="88" spans="2:17" x14ac:dyDescent="0.3">
      <c r="B88" s="226"/>
      <c r="C88" s="226"/>
      <c r="D88" s="115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</row>
    <row r="89" spans="2:17" x14ac:dyDescent="0.3">
      <c r="B89" s="226"/>
      <c r="C89" s="226"/>
      <c r="D89" s="115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</row>
    <row r="90" spans="2:17" x14ac:dyDescent="0.3">
      <c r="B90" s="226"/>
      <c r="C90" s="226"/>
      <c r="D90" s="115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</row>
    <row r="91" spans="2:17" x14ac:dyDescent="0.3">
      <c r="B91" s="226"/>
      <c r="C91" s="226"/>
      <c r="D91" s="115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</row>
    <row r="92" spans="2:17" x14ac:dyDescent="0.3">
      <c r="B92" s="226"/>
      <c r="C92" s="226"/>
      <c r="D92" s="115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</row>
    <row r="93" spans="2:17" x14ac:dyDescent="0.3">
      <c r="B93" s="226"/>
      <c r="C93" s="226"/>
      <c r="D93" s="115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</row>
    <row r="94" spans="2:17" x14ac:dyDescent="0.3">
      <c r="B94" s="226"/>
      <c r="C94" s="226"/>
      <c r="D94" s="115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</row>
    <row r="95" spans="2:17" x14ac:dyDescent="0.3">
      <c r="B95" s="226"/>
      <c r="C95" s="226"/>
      <c r="D95" s="115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</row>
    <row r="96" spans="2:17" x14ac:dyDescent="0.3">
      <c r="B96" s="226"/>
      <c r="C96" s="226"/>
      <c r="D96" s="115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</row>
    <row r="97" spans="2:17" x14ac:dyDescent="0.3">
      <c r="B97" s="226"/>
      <c r="C97" s="226"/>
      <c r="D97" s="115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</row>
    <row r="98" spans="2:17" x14ac:dyDescent="0.3">
      <c r="B98" s="226"/>
      <c r="C98" s="226"/>
      <c r="D98" s="115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</row>
    <row r="99" spans="2:17" x14ac:dyDescent="0.3">
      <c r="B99" s="226"/>
      <c r="C99" s="226"/>
      <c r="D99" s="115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</row>
    <row r="100" spans="2:17" x14ac:dyDescent="0.3">
      <c r="B100" s="226"/>
      <c r="C100" s="226"/>
      <c r="D100" s="115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</row>
    <row r="101" spans="2:17" x14ac:dyDescent="0.3">
      <c r="B101" s="226"/>
      <c r="C101" s="226"/>
      <c r="D101" s="115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</row>
    <row r="102" spans="2:17" x14ac:dyDescent="0.3">
      <c r="B102" s="226"/>
      <c r="C102" s="226"/>
      <c r="D102" s="115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</row>
    <row r="103" spans="2:17" x14ac:dyDescent="0.3">
      <c r="B103" s="226"/>
      <c r="C103" s="226"/>
      <c r="D103" s="115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</row>
    <row r="104" spans="2:17" x14ac:dyDescent="0.3">
      <c r="B104" s="226"/>
      <c r="C104" s="226"/>
      <c r="D104" s="115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</row>
    <row r="105" spans="2:17" x14ac:dyDescent="0.3">
      <c r="B105" s="226"/>
      <c r="C105" s="226"/>
      <c r="D105" s="115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</row>
    <row r="106" spans="2:17" x14ac:dyDescent="0.3">
      <c r="B106" s="226"/>
      <c r="C106" s="226"/>
      <c r="D106" s="115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</row>
    <row r="107" spans="2:17" x14ac:dyDescent="0.3">
      <c r="B107" s="226"/>
      <c r="C107" s="226"/>
      <c r="D107" s="115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</row>
    <row r="108" spans="2:17" x14ac:dyDescent="0.3">
      <c r="B108" s="226"/>
      <c r="C108" s="226"/>
      <c r="D108" s="115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</row>
    <row r="109" spans="2:17" x14ac:dyDescent="0.3">
      <c r="B109" s="226"/>
      <c r="C109" s="226"/>
      <c r="D109" s="115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</row>
    <row r="110" spans="2:17" x14ac:dyDescent="0.3">
      <c r="B110" s="226"/>
      <c r="C110" s="226"/>
      <c r="D110" s="115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</row>
    <row r="111" spans="2:17" x14ac:dyDescent="0.3">
      <c r="B111" s="226"/>
      <c r="C111" s="226"/>
      <c r="D111" s="115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</row>
    <row r="112" spans="2:17" x14ac:dyDescent="0.3">
      <c r="B112" s="226"/>
      <c r="C112" s="226"/>
      <c r="D112" s="115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</row>
    <row r="113" spans="2:17" x14ac:dyDescent="0.3">
      <c r="B113" s="226"/>
      <c r="C113" s="226"/>
      <c r="D113" s="115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</row>
    <row r="114" spans="2:17" x14ac:dyDescent="0.3">
      <c r="B114" s="226"/>
      <c r="C114" s="226"/>
      <c r="D114" s="115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</row>
    <row r="115" spans="2:17" x14ac:dyDescent="0.3">
      <c r="B115" s="226"/>
      <c r="C115" s="226"/>
      <c r="D115" s="115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</row>
    <row r="116" spans="2:17" x14ac:dyDescent="0.3">
      <c r="B116" s="226"/>
      <c r="C116" s="226"/>
      <c r="D116" s="115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</row>
    <row r="117" spans="2:17" x14ac:dyDescent="0.3">
      <c r="B117" s="226"/>
      <c r="C117" s="226"/>
      <c r="D117" s="115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</row>
    <row r="118" spans="2:17" x14ac:dyDescent="0.3">
      <c r="B118" s="226"/>
      <c r="C118" s="226"/>
      <c r="D118" s="115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</row>
    <row r="119" spans="2:17" x14ac:dyDescent="0.3">
      <c r="B119" s="226"/>
      <c r="C119" s="226"/>
      <c r="D119" s="115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</row>
    <row r="120" spans="2:17" x14ac:dyDescent="0.3">
      <c r="B120" s="226"/>
      <c r="C120" s="226"/>
      <c r="D120" s="115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</row>
    <row r="121" spans="2:17" x14ac:dyDescent="0.3">
      <c r="B121" s="226"/>
      <c r="C121" s="226"/>
      <c r="D121" s="115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</row>
    <row r="122" spans="2:17" x14ac:dyDescent="0.3">
      <c r="B122" s="226"/>
      <c r="C122" s="226"/>
      <c r="D122" s="115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</row>
    <row r="123" spans="2:17" x14ac:dyDescent="0.3">
      <c r="B123" s="226"/>
      <c r="C123" s="226"/>
      <c r="D123" s="115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</row>
    <row r="124" spans="2:17" x14ac:dyDescent="0.3">
      <c r="B124" s="226"/>
      <c r="C124" s="226"/>
      <c r="D124" s="115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</row>
    <row r="125" spans="2:17" x14ac:dyDescent="0.3">
      <c r="B125" s="226"/>
      <c r="C125" s="226"/>
      <c r="D125" s="115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</row>
    <row r="126" spans="2:17" x14ac:dyDescent="0.3">
      <c r="B126" s="226"/>
      <c r="C126" s="226"/>
      <c r="D126" s="115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</row>
    <row r="127" spans="2:17" x14ac:dyDescent="0.3">
      <c r="B127" s="226"/>
      <c r="C127" s="226"/>
      <c r="D127" s="115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</row>
    <row r="128" spans="2:17" x14ac:dyDescent="0.3">
      <c r="B128" s="226"/>
      <c r="C128" s="226"/>
      <c r="D128" s="115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</row>
    <row r="129" spans="2:17" x14ac:dyDescent="0.3">
      <c r="B129" s="226"/>
      <c r="C129" s="226"/>
      <c r="D129" s="115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</row>
    <row r="130" spans="2:17" x14ac:dyDescent="0.3">
      <c r="B130" s="226"/>
      <c r="C130" s="226"/>
      <c r="D130" s="115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</row>
    <row r="131" spans="2:17" x14ac:dyDescent="0.3">
      <c r="B131" s="226"/>
      <c r="C131" s="226"/>
      <c r="D131" s="115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</row>
    <row r="132" spans="2:17" x14ac:dyDescent="0.3">
      <c r="B132" s="226"/>
      <c r="C132" s="226"/>
      <c r="D132" s="115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</row>
    <row r="133" spans="2:17" x14ac:dyDescent="0.3">
      <c r="B133" s="226"/>
      <c r="C133" s="226"/>
      <c r="D133" s="115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</row>
    <row r="134" spans="2:17" x14ac:dyDescent="0.3">
      <c r="B134" s="226"/>
      <c r="C134" s="226"/>
      <c r="D134" s="115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</row>
    <row r="135" spans="2:17" x14ac:dyDescent="0.3">
      <c r="B135" s="226"/>
      <c r="C135" s="226"/>
      <c r="D135" s="115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</row>
    <row r="136" spans="2:17" x14ac:dyDescent="0.3">
      <c r="B136" s="226"/>
      <c r="C136" s="226"/>
      <c r="D136" s="115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</row>
    <row r="137" spans="2:17" x14ac:dyDescent="0.3">
      <c r="B137" s="226"/>
      <c r="C137" s="226"/>
      <c r="D137" s="115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</row>
    <row r="138" spans="2:17" x14ac:dyDescent="0.3">
      <c r="B138" s="226"/>
      <c r="C138" s="226"/>
      <c r="D138" s="115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</row>
    <row r="139" spans="2:17" x14ac:dyDescent="0.3">
      <c r="B139" s="226"/>
      <c r="C139" s="226"/>
      <c r="D139" s="115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</row>
    <row r="140" spans="2:17" x14ac:dyDescent="0.3">
      <c r="B140" s="226"/>
      <c r="C140" s="226"/>
      <c r="D140" s="115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</row>
    <row r="141" spans="2:17" x14ac:dyDescent="0.3">
      <c r="B141" s="226"/>
      <c r="C141" s="226"/>
      <c r="D141" s="115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</row>
    <row r="142" spans="2:17" x14ac:dyDescent="0.3">
      <c r="B142" s="226"/>
      <c r="C142" s="226"/>
      <c r="D142" s="115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</row>
    <row r="143" spans="2:17" x14ac:dyDescent="0.3">
      <c r="B143" s="226"/>
      <c r="C143" s="226"/>
      <c r="D143" s="115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</row>
    <row r="144" spans="2:17" x14ac:dyDescent="0.3">
      <c r="B144" s="226"/>
      <c r="C144" s="226"/>
      <c r="D144" s="115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</row>
    <row r="145" spans="2:17" x14ac:dyDescent="0.3">
      <c r="B145" s="226"/>
      <c r="C145" s="226"/>
      <c r="D145" s="115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</row>
    <row r="146" spans="2:17" x14ac:dyDescent="0.3">
      <c r="B146" s="226"/>
      <c r="C146" s="226"/>
      <c r="D146" s="115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</row>
    <row r="147" spans="2:17" x14ac:dyDescent="0.3">
      <c r="B147" s="226"/>
      <c r="C147" s="226"/>
      <c r="D147" s="115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</row>
    <row r="148" spans="2:17" x14ac:dyDescent="0.3">
      <c r="B148" s="226"/>
      <c r="C148" s="226"/>
      <c r="D148" s="115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</row>
    <row r="149" spans="2:17" x14ac:dyDescent="0.3">
      <c r="B149" s="226"/>
      <c r="C149" s="226"/>
      <c r="D149" s="115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</row>
    <row r="150" spans="2:17" x14ac:dyDescent="0.3">
      <c r="B150" s="226"/>
      <c r="C150" s="226"/>
      <c r="D150" s="115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</row>
    <row r="151" spans="2:17" x14ac:dyDescent="0.3">
      <c r="B151" s="226"/>
      <c r="C151" s="226"/>
      <c r="D151" s="115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</row>
    <row r="152" spans="2:17" x14ac:dyDescent="0.3">
      <c r="B152" s="226"/>
      <c r="C152" s="226"/>
      <c r="D152" s="115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</row>
    <row r="153" spans="2:17" x14ac:dyDescent="0.3">
      <c r="B153" s="226"/>
      <c r="C153" s="226"/>
      <c r="D153" s="115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</row>
    <row r="154" spans="2:17" x14ac:dyDescent="0.3">
      <c r="B154" s="226"/>
      <c r="C154" s="226"/>
      <c r="D154" s="115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</row>
    <row r="155" spans="2:17" x14ac:dyDescent="0.3">
      <c r="B155" s="226"/>
      <c r="C155" s="226"/>
      <c r="D155" s="115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</row>
    <row r="156" spans="2:17" x14ac:dyDescent="0.3">
      <c r="B156" s="226"/>
      <c r="C156" s="226"/>
      <c r="D156" s="115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</row>
    <row r="157" spans="2:17" x14ac:dyDescent="0.3">
      <c r="B157" s="226"/>
      <c r="C157" s="226"/>
      <c r="D157" s="115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</row>
    <row r="158" spans="2:17" x14ac:dyDescent="0.3">
      <c r="B158" s="226"/>
      <c r="C158" s="226"/>
      <c r="D158" s="115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</row>
    <row r="159" spans="2:17" x14ac:dyDescent="0.3">
      <c r="B159" s="226"/>
      <c r="C159" s="226"/>
      <c r="D159" s="115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</row>
    <row r="160" spans="2:17" x14ac:dyDescent="0.3">
      <c r="B160" s="226"/>
      <c r="C160" s="226"/>
      <c r="D160" s="115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</row>
    <row r="161" spans="2:17" x14ac:dyDescent="0.3">
      <c r="B161" s="226"/>
      <c r="C161" s="226"/>
      <c r="D161" s="115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</row>
    <row r="162" spans="2:17" x14ac:dyDescent="0.3">
      <c r="B162" s="226"/>
      <c r="C162" s="226"/>
      <c r="D162" s="115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</row>
    <row r="163" spans="2:17" x14ac:dyDescent="0.3">
      <c r="B163" s="226"/>
      <c r="C163" s="226"/>
      <c r="D163" s="115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</row>
    <row r="164" spans="2:17" x14ac:dyDescent="0.3">
      <c r="B164" s="226"/>
      <c r="C164" s="226"/>
      <c r="D164" s="115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</row>
    <row r="165" spans="2:17" x14ac:dyDescent="0.3">
      <c r="B165" s="226"/>
      <c r="C165" s="226"/>
      <c r="D165" s="115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</row>
    <row r="166" spans="2:17" x14ac:dyDescent="0.3">
      <c r="B166" s="226"/>
      <c r="C166" s="226"/>
      <c r="D166" s="115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</row>
    <row r="167" spans="2:17" x14ac:dyDescent="0.3">
      <c r="B167" s="226"/>
      <c r="C167" s="226"/>
      <c r="D167" s="115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</row>
    <row r="168" spans="2:17" x14ac:dyDescent="0.3">
      <c r="B168" s="226"/>
      <c r="C168" s="226"/>
      <c r="D168" s="115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</row>
    <row r="169" spans="2:17" x14ac:dyDescent="0.3">
      <c r="B169" s="226"/>
      <c r="C169" s="226"/>
      <c r="D169" s="115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</row>
    <row r="170" spans="2:17" x14ac:dyDescent="0.3">
      <c r="B170" s="226"/>
      <c r="C170" s="226"/>
      <c r="D170" s="115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</row>
    <row r="171" spans="2:17" x14ac:dyDescent="0.3">
      <c r="B171" s="226"/>
      <c r="C171" s="226"/>
      <c r="D171" s="115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</row>
    <row r="172" spans="2:17" x14ac:dyDescent="0.3">
      <c r="B172" s="226"/>
      <c r="C172" s="226"/>
      <c r="D172" s="115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</row>
    <row r="173" spans="2:17" x14ac:dyDescent="0.3">
      <c r="B173" s="226"/>
      <c r="C173" s="226"/>
      <c r="D173" s="115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</row>
    <row r="174" spans="2:17" x14ac:dyDescent="0.3">
      <c r="B174" s="226"/>
      <c r="C174" s="226"/>
      <c r="D174" s="115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</row>
    <row r="175" spans="2:17" x14ac:dyDescent="0.3">
      <c r="B175" s="226"/>
      <c r="C175" s="226"/>
      <c r="D175" s="115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</row>
    <row r="176" spans="2:17" x14ac:dyDescent="0.3">
      <c r="B176" s="226"/>
      <c r="C176" s="226"/>
      <c r="D176" s="115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</row>
    <row r="177" spans="2:17" x14ac:dyDescent="0.3">
      <c r="B177" s="226"/>
      <c r="C177" s="226"/>
      <c r="D177" s="115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</row>
    <row r="178" spans="2:17" x14ac:dyDescent="0.3">
      <c r="B178" s="226"/>
      <c r="C178" s="226"/>
      <c r="D178" s="115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</row>
    <row r="179" spans="2:17" x14ac:dyDescent="0.3">
      <c r="B179" s="226"/>
      <c r="C179" s="226"/>
      <c r="D179" s="115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</row>
    <row r="180" spans="2:17" x14ac:dyDescent="0.3">
      <c r="B180" s="226"/>
      <c r="C180" s="226"/>
      <c r="D180" s="115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</row>
    <row r="181" spans="2:17" x14ac:dyDescent="0.3">
      <c r="B181" s="226"/>
      <c r="C181" s="226"/>
      <c r="D181" s="115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</row>
    <row r="182" spans="2:17" x14ac:dyDescent="0.3">
      <c r="B182" s="226"/>
      <c r="C182" s="226"/>
      <c r="D182" s="115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</row>
    <row r="183" spans="2:17" x14ac:dyDescent="0.3">
      <c r="B183" s="226"/>
      <c r="C183" s="226"/>
      <c r="D183" s="115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</row>
    <row r="184" spans="2:17" x14ac:dyDescent="0.3">
      <c r="B184" s="226"/>
      <c r="C184" s="226"/>
      <c r="D184" s="115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</row>
    <row r="185" spans="2:17" x14ac:dyDescent="0.3">
      <c r="B185" s="226"/>
      <c r="C185" s="226"/>
      <c r="D185" s="115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</row>
    <row r="186" spans="2:17" x14ac:dyDescent="0.3">
      <c r="B186" s="226"/>
      <c r="C186" s="226"/>
      <c r="D186" s="115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</row>
    <row r="187" spans="2:17" x14ac:dyDescent="0.3">
      <c r="B187" s="226"/>
      <c r="C187" s="226"/>
      <c r="D187" s="115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</row>
    <row r="188" spans="2:17" x14ac:dyDescent="0.3">
      <c r="B188" s="226"/>
      <c r="C188" s="226"/>
      <c r="D188" s="115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</row>
    <row r="189" spans="2:17" x14ac:dyDescent="0.3">
      <c r="B189" s="226"/>
      <c r="C189" s="226"/>
      <c r="D189" s="115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</row>
    <row r="190" spans="2:17" x14ac:dyDescent="0.3">
      <c r="B190" s="226"/>
      <c r="C190" s="226"/>
      <c r="D190" s="115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</row>
    <row r="191" spans="2:17" x14ac:dyDescent="0.3">
      <c r="B191" s="226"/>
      <c r="C191" s="226"/>
      <c r="D191" s="115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</row>
    <row r="192" spans="2:17" x14ac:dyDescent="0.3">
      <c r="B192" s="226"/>
      <c r="C192" s="226"/>
      <c r="D192" s="115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</row>
    <row r="193" spans="2:17" x14ac:dyDescent="0.3">
      <c r="B193" s="226"/>
      <c r="C193" s="226"/>
      <c r="D193" s="115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</row>
    <row r="194" spans="2:17" x14ac:dyDescent="0.3">
      <c r="B194" s="226"/>
      <c r="C194" s="226"/>
      <c r="D194" s="115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</row>
    <row r="195" spans="2:17" x14ac:dyDescent="0.3">
      <c r="B195" s="226"/>
      <c r="C195" s="226"/>
      <c r="D195" s="115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</row>
    <row r="196" spans="2:17" x14ac:dyDescent="0.3">
      <c r="B196" s="226"/>
      <c r="C196" s="226"/>
      <c r="D196" s="115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</row>
    <row r="197" spans="2:17" x14ac:dyDescent="0.3">
      <c r="B197" s="226"/>
      <c r="C197" s="226"/>
      <c r="D197" s="115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</row>
    <row r="198" spans="2:17" x14ac:dyDescent="0.3">
      <c r="B198" s="226"/>
      <c r="C198" s="226"/>
      <c r="D198" s="115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</row>
    <row r="199" spans="2:17" x14ac:dyDescent="0.3">
      <c r="B199" s="226"/>
      <c r="C199" s="226"/>
      <c r="D199" s="115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</row>
    <row r="200" spans="2:17" x14ac:dyDescent="0.3">
      <c r="B200" s="226"/>
      <c r="C200" s="226"/>
      <c r="D200" s="115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</row>
    <row r="201" spans="2:17" x14ac:dyDescent="0.3">
      <c r="B201" s="226"/>
      <c r="C201" s="226"/>
      <c r="D201" s="115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</row>
    <row r="202" spans="2:17" x14ac:dyDescent="0.3">
      <c r="B202" s="226"/>
      <c r="C202" s="226"/>
      <c r="D202" s="115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</row>
    <row r="203" spans="2:17" x14ac:dyDescent="0.3">
      <c r="B203" s="226"/>
      <c r="C203" s="226"/>
      <c r="D203" s="115"/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</row>
    <row r="204" spans="2:17" x14ac:dyDescent="0.3">
      <c r="B204" s="226"/>
      <c r="C204" s="226"/>
      <c r="D204" s="115"/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</row>
    <row r="205" spans="2:17" x14ac:dyDescent="0.3">
      <c r="B205" s="226"/>
      <c r="C205" s="226"/>
      <c r="D205" s="115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</row>
    <row r="206" spans="2:17" x14ac:dyDescent="0.3">
      <c r="B206" s="226"/>
      <c r="C206" s="226"/>
      <c r="D206" s="115"/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</row>
    <row r="207" spans="2:17" x14ac:dyDescent="0.3">
      <c r="B207" s="226"/>
      <c r="C207" s="226"/>
      <c r="D207" s="115"/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</row>
    <row r="208" spans="2:17" x14ac:dyDescent="0.3">
      <c r="B208" s="226"/>
      <c r="C208" s="226"/>
      <c r="D208" s="115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</row>
    <row r="209" spans="2:17" x14ac:dyDescent="0.3">
      <c r="B209" s="226"/>
      <c r="C209" s="226"/>
      <c r="D209" s="115"/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</row>
    <row r="210" spans="2:17" x14ac:dyDescent="0.3">
      <c r="B210" s="226"/>
      <c r="C210" s="226"/>
      <c r="D210" s="115"/>
      <c r="E210" s="9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</row>
    <row r="211" spans="2:17" x14ac:dyDescent="0.3">
      <c r="B211" s="226"/>
      <c r="C211" s="226"/>
      <c r="D211" s="115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</row>
    <row r="212" spans="2:17" x14ac:dyDescent="0.3">
      <c r="B212" s="226"/>
      <c r="C212" s="226"/>
      <c r="D212" s="115"/>
      <c r="E212" s="9"/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</row>
    <row r="213" spans="2:17" x14ac:dyDescent="0.3">
      <c r="B213" s="226"/>
      <c r="C213" s="226"/>
      <c r="D213" s="115"/>
      <c r="E213" s="9"/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9"/>
    </row>
    <row r="214" spans="2:17" x14ac:dyDescent="0.3">
      <c r="B214" s="226"/>
      <c r="C214" s="226"/>
      <c r="D214" s="115"/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</row>
    <row r="215" spans="2:17" x14ac:dyDescent="0.3">
      <c r="B215" s="226"/>
      <c r="C215" s="226"/>
      <c r="D215" s="115"/>
      <c r="E215" s="9"/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</row>
    <row r="216" spans="2:17" x14ac:dyDescent="0.3">
      <c r="B216" s="226"/>
      <c r="C216" s="226"/>
      <c r="D216" s="115"/>
      <c r="E216" s="9"/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9"/>
    </row>
    <row r="217" spans="2:17" x14ac:dyDescent="0.3">
      <c r="B217" s="226"/>
      <c r="C217" s="226"/>
      <c r="D217" s="115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</row>
    <row r="218" spans="2:17" x14ac:dyDescent="0.3">
      <c r="B218" s="226"/>
      <c r="C218" s="226"/>
      <c r="D218" s="115"/>
      <c r="E218" s="9"/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</row>
    <row r="219" spans="2:17" x14ac:dyDescent="0.3">
      <c r="B219" s="226"/>
      <c r="C219" s="226"/>
      <c r="D219" s="115"/>
      <c r="E219" s="9"/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9"/>
    </row>
    <row r="220" spans="2:17" x14ac:dyDescent="0.3">
      <c r="B220" s="226"/>
      <c r="C220" s="226"/>
      <c r="D220" s="115"/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</row>
    <row r="221" spans="2:17" x14ac:dyDescent="0.3">
      <c r="B221" s="226"/>
      <c r="C221" s="226"/>
      <c r="D221" s="115"/>
      <c r="E221" s="9"/>
      <c r="F221" s="9"/>
      <c r="G221" s="9"/>
      <c r="H221" s="9"/>
      <c r="I221" s="9"/>
      <c r="J221" s="9"/>
      <c r="K221" s="9"/>
      <c r="L221" s="9"/>
      <c r="M221" s="9"/>
      <c r="N221" s="9"/>
      <c r="O221" s="9"/>
      <c r="P221" s="9"/>
      <c r="Q221" s="9"/>
    </row>
    <row r="222" spans="2:17" x14ac:dyDescent="0.3">
      <c r="B222" s="226"/>
      <c r="C222" s="226"/>
      <c r="D222" s="115"/>
      <c r="E222" s="9"/>
      <c r="F222" s="9"/>
      <c r="G222" s="9"/>
      <c r="H222" s="9"/>
      <c r="I222" s="9"/>
      <c r="J222" s="9"/>
      <c r="K222" s="9"/>
      <c r="L222" s="9"/>
      <c r="M222" s="9"/>
      <c r="N222" s="9"/>
      <c r="O222" s="9"/>
      <c r="P222" s="9"/>
      <c r="Q222" s="9"/>
    </row>
    <row r="223" spans="2:17" x14ac:dyDescent="0.3">
      <c r="B223" s="226"/>
      <c r="C223" s="226"/>
      <c r="D223" s="115"/>
      <c r="E223" s="9"/>
      <c r="F223" s="9"/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9"/>
    </row>
    <row r="224" spans="2:17" x14ac:dyDescent="0.3">
      <c r="B224" s="226"/>
      <c r="C224" s="226"/>
      <c r="D224" s="115"/>
      <c r="E224" s="9"/>
      <c r="F224" s="9"/>
      <c r="G224" s="9"/>
      <c r="H224" s="9"/>
      <c r="I224" s="9"/>
      <c r="J224" s="9"/>
      <c r="K224" s="9"/>
      <c r="L224" s="9"/>
      <c r="M224" s="9"/>
      <c r="N224" s="9"/>
      <c r="O224" s="9"/>
      <c r="P224" s="9"/>
      <c r="Q224" s="9"/>
    </row>
    <row r="225" spans="2:17" x14ac:dyDescent="0.3">
      <c r="B225" s="226"/>
      <c r="C225" s="226"/>
      <c r="D225" s="115"/>
      <c r="E225" s="9"/>
      <c r="F225" s="9"/>
      <c r="G225" s="9"/>
      <c r="H225" s="9"/>
      <c r="I225" s="9"/>
      <c r="J225" s="9"/>
      <c r="K225" s="9"/>
      <c r="L225" s="9"/>
      <c r="M225" s="9"/>
      <c r="N225" s="9"/>
      <c r="O225" s="9"/>
      <c r="P225" s="9"/>
      <c r="Q225" s="9"/>
    </row>
    <row r="226" spans="2:17" x14ac:dyDescent="0.3">
      <c r="B226" s="226"/>
      <c r="C226" s="226"/>
      <c r="D226" s="115"/>
      <c r="E226" s="9"/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</row>
    <row r="227" spans="2:17" x14ac:dyDescent="0.3">
      <c r="B227" s="226"/>
      <c r="C227" s="226"/>
      <c r="D227" s="115"/>
      <c r="E227" s="9"/>
      <c r="F227" s="9"/>
      <c r="G227" s="9"/>
      <c r="H227" s="9"/>
      <c r="I227" s="9"/>
      <c r="J227" s="9"/>
      <c r="K227" s="9"/>
      <c r="L227" s="9"/>
      <c r="M227" s="9"/>
      <c r="N227" s="9"/>
      <c r="O227" s="9"/>
      <c r="P227" s="9"/>
      <c r="Q227" s="9"/>
    </row>
    <row r="228" spans="2:17" x14ac:dyDescent="0.3">
      <c r="B228" s="226"/>
      <c r="C228" s="226"/>
      <c r="D228" s="115"/>
      <c r="E228" s="9"/>
      <c r="F228" s="9"/>
      <c r="G228" s="9"/>
      <c r="H228" s="9"/>
      <c r="I228" s="9"/>
      <c r="J228" s="9"/>
      <c r="K228" s="9"/>
      <c r="L228" s="9"/>
      <c r="M228" s="9"/>
      <c r="N228" s="9"/>
      <c r="O228" s="9"/>
      <c r="P228" s="9"/>
      <c r="Q228" s="9"/>
    </row>
    <row r="229" spans="2:17" x14ac:dyDescent="0.3">
      <c r="B229" s="226"/>
      <c r="C229" s="226"/>
      <c r="D229" s="115"/>
      <c r="E229" s="9"/>
      <c r="F229" s="9"/>
      <c r="G229" s="9"/>
      <c r="H229" s="9"/>
      <c r="I229" s="9"/>
      <c r="J229" s="9"/>
      <c r="K229" s="9"/>
      <c r="L229" s="9"/>
      <c r="M229" s="9"/>
      <c r="N229" s="9"/>
      <c r="O229" s="9"/>
      <c r="P229" s="9"/>
      <c r="Q229" s="9"/>
    </row>
    <row r="230" spans="2:17" x14ac:dyDescent="0.3">
      <c r="B230" s="226"/>
      <c r="C230" s="226"/>
      <c r="D230" s="115"/>
      <c r="E230" s="9"/>
      <c r="F230" s="9"/>
      <c r="G230" s="9"/>
      <c r="H230" s="9"/>
      <c r="I230" s="9"/>
      <c r="J230" s="9"/>
      <c r="K230" s="9"/>
      <c r="L230" s="9"/>
      <c r="M230" s="9"/>
      <c r="N230" s="9"/>
      <c r="O230" s="9"/>
      <c r="P230" s="9"/>
      <c r="Q230" s="9"/>
    </row>
    <row r="231" spans="2:17" x14ac:dyDescent="0.3">
      <c r="B231" s="226"/>
      <c r="C231" s="226"/>
      <c r="D231" s="115"/>
      <c r="E231" s="9"/>
      <c r="F231" s="9"/>
      <c r="G231" s="9"/>
      <c r="H231" s="9"/>
      <c r="I231" s="9"/>
      <c r="J231" s="9"/>
      <c r="K231" s="9"/>
      <c r="L231" s="9"/>
      <c r="M231" s="9"/>
      <c r="N231" s="9"/>
      <c r="O231" s="9"/>
      <c r="P231" s="9"/>
      <c r="Q231" s="9"/>
    </row>
    <row r="232" spans="2:17" x14ac:dyDescent="0.3">
      <c r="B232" s="226"/>
      <c r="C232" s="226"/>
      <c r="D232" s="115"/>
      <c r="E232" s="9"/>
      <c r="F232" s="9"/>
      <c r="G232" s="9"/>
      <c r="H232" s="9"/>
      <c r="I232" s="9"/>
      <c r="J232" s="9"/>
      <c r="K232" s="9"/>
      <c r="L232" s="9"/>
      <c r="M232" s="9"/>
      <c r="N232" s="9"/>
      <c r="O232" s="9"/>
      <c r="P232" s="9"/>
      <c r="Q232" s="9"/>
    </row>
    <row r="233" spans="2:17" x14ac:dyDescent="0.3">
      <c r="B233" s="226"/>
      <c r="C233" s="226"/>
      <c r="D233" s="115"/>
      <c r="E233" s="9"/>
      <c r="F233" s="9"/>
      <c r="G233" s="9"/>
      <c r="H233" s="9"/>
      <c r="I233" s="9"/>
      <c r="J233" s="9"/>
      <c r="K233" s="9"/>
      <c r="L233" s="9"/>
      <c r="M233" s="9"/>
      <c r="N233" s="9"/>
      <c r="O233" s="9"/>
      <c r="P233" s="9"/>
      <c r="Q233" s="9"/>
    </row>
    <row r="234" spans="2:17" x14ac:dyDescent="0.3">
      <c r="B234" s="226"/>
      <c r="C234" s="226"/>
      <c r="D234" s="115"/>
      <c r="E234" s="9"/>
      <c r="F234" s="9"/>
      <c r="G234" s="9"/>
      <c r="H234" s="9"/>
      <c r="I234" s="9"/>
      <c r="J234" s="9"/>
      <c r="K234" s="9"/>
      <c r="L234" s="9"/>
      <c r="M234" s="9"/>
      <c r="N234" s="9"/>
      <c r="O234" s="9"/>
      <c r="P234" s="9"/>
      <c r="Q234" s="9"/>
    </row>
    <row r="235" spans="2:17" x14ac:dyDescent="0.3">
      <c r="B235" s="226"/>
      <c r="C235" s="226"/>
      <c r="D235" s="115"/>
      <c r="E235" s="9"/>
      <c r="F235" s="9"/>
      <c r="G235" s="9"/>
      <c r="H235" s="9"/>
      <c r="I235" s="9"/>
      <c r="J235" s="9"/>
      <c r="K235" s="9"/>
      <c r="L235" s="9"/>
      <c r="M235" s="9"/>
      <c r="N235" s="9"/>
      <c r="O235" s="9"/>
      <c r="P235" s="9"/>
      <c r="Q235" s="9"/>
    </row>
    <row r="236" spans="2:17" x14ac:dyDescent="0.3">
      <c r="B236" s="226"/>
      <c r="C236" s="226"/>
      <c r="D236" s="115"/>
      <c r="E236" s="9"/>
      <c r="F236" s="9"/>
      <c r="G236" s="9"/>
      <c r="H236" s="9"/>
      <c r="I236" s="9"/>
      <c r="J236" s="9"/>
      <c r="K236" s="9"/>
      <c r="L236" s="9"/>
      <c r="M236" s="9"/>
      <c r="N236" s="9"/>
      <c r="O236" s="9"/>
      <c r="P236" s="9"/>
      <c r="Q236" s="9"/>
    </row>
    <row r="237" spans="2:17" x14ac:dyDescent="0.3">
      <c r="B237" s="226"/>
      <c r="C237" s="226"/>
      <c r="D237" s="115"/>
      <c r="E237" s="9"/>
      <c r="F237" s="9"/>
      <c r="G237" s="9"/>
      <c r="H237" s="9"/>
      <c r="I237" s="9"/>
      <c r="J237" s="9"/>
      <c r="K237" s="9"/>
      <c r="L237" s="9"/>
      <c r="M237" s="9"/>
      <c r="N237" s="9"/>
      <c r="O237" s="9"/>
      <c r="P237" s="9"/>
      <c r="Q237" s="9"/>
    </row>
    <row r="238" spans="2:17" x14ac:dyDescent="0.3">
      <c r="B238" s="226"/>
      <c r="C238" s="226"/>
      <c r="D238" s="115"/>
      <c r="E238" s="9"/>
      <c r="F238" s="9"/>
      <c r="G238" s="9"/>
      <c r="H238" s="9"/>
      <c r="I238" s="9"/>
      <c r="J238" s="9"/>
      <c r="K238" s="9"/>
      <c r="L238" s="9"/>
      <c r="M238" s="9"/>
      <c r="N238" s="9"/>
      <c r="O238" s="9"/>
      <c r="P238" s="9"/>
      <c r="Q238" s="9"/>
    </row>
    <row r="239" spans="2:17" x14ac:dyDescent="0.3">
      <c r="B239" s="226"/>
      <c r="C239" s="226"/>
      <c r="D239" s="115"/>
      <c r="E239" s="9"/>
      <c r="F239" s="9"/>
      <c r="G239" s="9"/>
      <c r="H239" s="9"/>
      <c r="I239" s="9"/>
      <c r="J239" s="9"/>
      <c r="K239" s="9"/>
      <c r="L239" s="9"/>
      <c r="M239" s="9"/>
      <c r="N239" s="9"/>
      <c r="O239" s="9"/>
      <c r="P239" s="9"/>
      <c r="Q239" s="9"/>
    </row>
    <row r="240" spans="2:17" x14ac:dyDescent="0.3">
      <c r="B240" s="226"/>
      <c r="C240" s="226"/>
      <c r="D240" s="115"/>
      <c r="E240" s="9"/>
      <c r="F240" s="9"/>
      <c r="G240" s="9"/>
      <c r="H240" s="9"/>
      <c r="I240" s="9"/>
      <c r="J240" s="9"/>
      <c r="K240" s="9"/>
      <c r="L240" s="9"/>
      <c r="M240" s="9"/>
      <c r="N240" s="9"/>
      <c r="O240" s="9"/>
      <c r="P240" s="9"/>
      <c r="Q240" s="9"/>
    </row>
    <row r="241" spans="2:17" x14ac:dyDescent="0.3">
      <c r="B241" s="226"/>
      <c r="C241" s="226"/>
      <c r="D241" s="115"/>
      <c r="E241" s="9"/>
      <c r="F241" s="9"/>
      <c r="G241" s="9"/>
      <c r="H241" s="9"/>
      <c r="I241" s="9"/>
      <c r="J241" s="9"/>
      <c r="K241" s="9"/>
      <c r="L241" s="9"/>
      <c r="M241" s="9"/>
      <c r="N241" s="9"/>
      <c r="O241" s="9"/>
      <c r="P241" s="9"/>
      <c r="Q241" s="9"/>
    </row>
    <row r="242" spans="2:17" x14ac:dyDescent="0.3">
      <c r="B242" s="226"/>
      <c r="C242" s="226"/>
      <c r="D242" s="115"/>
      <c r="E242" s="9"/>
      <c r="F242" s="9"/>
      <c r="G242" s="9"/>
      <c r="H242" s="9"/>
      <c r="I242" s="9"/>
      <c r="J242" s="9"/>
      <c r="K242" s="9"/>
      <c r="L242" s="9"/>
      <c r="M242" s="9"/>
      <c r="N242" s="9"/>
      <c r="O242" s="9"/>
      <c r="P242" s="9"/>
      <c r="Q242" s="9"/>
    </row>
    <row r="243" spans="2:17" x14ac:dyDescent="0.3">
      <c r="B243" s="226"/>
      <c r="C243" s="226"/>
      <c r="D243" s="115"/>
      <c r="E243" s="9"/>
      <c r="F243" s="9"/>
      <c r="G243" s="9"/>
      <c r="H243" s="9"/>
      <c r="I243" s="9"/>
      <c r="J243" s="9"/>
      <c r="K243" s="9"/>
      <c r="L243" s="9"/>
      <c r="M243" s="9"/>
      <c r="N243" s="9"/>
      <c r="O243" s="9"/>
      <c r="P243" s="9"/>
      <c r="Q243" s="9"/>
    </row>
    <row r="244" spans="2:17" x14ac:dyDescent="0.3">
      <c r="B244" s="226"/>
      <c r="C244" s="226"/>
      <c r="D244" s="115"/>
      <c r="E244" s="9"/>
      <c r="F244" s="9"/>
      <c r="G244" s="9"/>
      <c r="H244" s="9"/>
      <c r="I244" s="9"/>
      <c r="J244" s="9"/>
      <c r="K244" s="9"/>
      <c r="L244" s="9"/>
      <c r="M244" s="9"/>
      <c r="N244" s="9"/>
      <c r="O244" s="9"/>
      <c r="P244" s="9"/>
      <c r="Q244" s="9"/>
    </row>
    <row r="245" spans="2:17" x14ac:dyDescent="0.3">
      <c r="B245" s="226"/>
      <c r="C245" s="226"/>
      <c r="D245" s="115"/>
      <c r="E245" s="9"/>
      <c r="F245" s="9"/>
      <c r="G245" s="9"/>
      <c r="H245" s="9"/>
      <c r="I245" s="9"/>
      <c r="J245" s="9"/>
      <c r="K245" s="9"/>
      <c r="L245" s="9"/>
      <c r="M245" s="9"/>
      <c r="N245" s="9"/>
      <c r="O245" s="9"/>
      <c r="P245" s="9"/>
      <c r="Q245" s="9"/>
    </row>
    <row r="246" spans="2:17" x14ac:dyDescent="0.3">
      <c r="B246" s="226"/>
      <c r="C246" s="226"/>
      <c r="D246" s="115"/>
      <c r="E246" s="9"/>
      <c r="F246" s="9"/>
      <c r="G246" s="9"/>
      <c r="H246" s="9"/>
      <c r="I246" s="9"/>
      <c r="J246" s="9"/>
      <c r="K246" s="9"/>
      <c r="L246" s="9"/>
      <c r="M246" s="9"/>
      <c r="N246" s="9"/>
      <c r="O246" s="9"/>
      <c r="P246" s="9"/>
      <c r="Q246" s="9"/>
    </row>
    <row r="247" spans="2:17" x14ac:dyDescent="0.3">
      <c r="B247" s="226"/>
      <c r="C247" s="226"/>
      <c r="D247" s="115"/>
      <c r="E247" s="9"/>
      <c r="F247" s="9"/>
      <c r="G247" s="9"/>
      <c r="H247" s="9"/>
      <c r="I247" s="9"/>
      <c r="J247" s="9"/>
      <c r="K247" s="9"/>
      <c r="L247" s="9"/>
      <c r="M247" s="9"/>
      <c r="N247" s="9"/>
      <c r="O247" s="9"/>
      <c r="P247" s="9"/>
      <c r="Q247" s="9"/>
    </row>
    <row r="248" spans="2:17" x14ac:dyDescent="0.3">
      <c r="B248" s="226"/>
      <c r="C248" s="226"/>
      <c r="D248" s="115"/>
      <c r="E248" s="9"/>
      <c r="F248" s="9"/>
      <c r="G248" s="9"/>
      <c r="H248" s="9"/>
      <c r="I248" s="9"/>
      <c r="J248" s="9"/>
      <c r="K248" s="9"/>
      <c r="L248" s="9"/>
      <c r="M248" s="9"/>
      <c r="N248" s="9"/>
      <c r="O248" s="9"/>
      <c r="P248" s="9"/>
      <c r="Q248" s="9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tabColor indexed="52"/>
    <outlinePr applyStyles="1" summaryBelow="0"/>
    <pageSetUpPr fitToPage="1"/>
  </sheetPr>
  <dimension ref="A2:S245"/>
  <sheetViews>
    <sheetView workbookViewId="0">
      <selection activeCell="A2" sqref="A2:D2"/>
    </sheetView>
  </sheetViews>
  <sheetFormatPr defaultColWidth="9.109375" defaultRowHeight="13.8" outlineLevelRow="1" x14ac:dyDescent="0.3"/>
  <cols>
    <col min="1" max="1" width="66" style="17" bestFit="1" customWidth="1"/>
    <col min="2" max="2" width="14.44140625" style="233" bestFit="1" customWidth="1"/>
    <col min="3" max="3" width="16" style="233" bestFit="1" customWidth="1"/>
    <col min="4" max="4" width="11.44140625" style="125" bestFit="1" customWidth="1"/>
    <col min="5" max="16384" width="9.109375" style="17"/>
  </cols>
  <sheetData>
    <row r="2" spans="1:19" ht="18" x14ac:dyDescent="0.35">
      <c r="A2" s="4" t="str">
        <f>"Державний та гарантований державою борг України за станом на " &amp; STRPRESENTDATE</f>
        <v>Державний та гарантований державою борг України за станом на 31.05.2020</v>
      </c>
      <c r="B2" s="3"/>
      <c r="C2" s="3"/>
      <c r="D2" s="3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</row>
    <row r="3" spans="1:19" ht="18" x14ac:dyDescent="0.35">
      <c r="A3" s="1" t="s">
        <v>108</v>
      </c>
      <c r="B3" s="1"/>
      <c r="C3" s="1"/>
      <c r="D3" s="1"/>
    </row>
    <row r="4" spans="1:19" x14ac:dyDescent="0.3">
      <c r="B4" s="226"/>
      <c r="C4" s="226"/>
      <c r="D4" s="115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</row>
    <row r="5" spans="1:19" s="12" customFormat="1" x14ac:dyDescent="0.3">
      <c r="B5" s="247"/>
      <c r="C5" s="247"/>
      <c r="D5" s="12" t="str">
        <f>VALVAL</f>
        <v>млрд. одиниць</v>
      </c>
    </row>
    <row r="6" spans="1:19" s="11" customFormat="1" x14ac:dyDescent="0.25">
      <c r="A6" s="50"/>
      <c r="B6" s="166" t="s">
        <v>162</v>
      </c>
      <c r="C6" s="166" t="s">
        <v>165</v>
      </c>
      <c r="D6" s="44" t="s">
        <v>185</v>
      </c>
    </row>
    <row r="7" spans="1:19" s="196" customFormat="1" ht="15.6" x14ac:dyDescent="0.25">
      <c r="A7" s="62" t="s">
        <v>145</v>
      </c>
      <c r="B7" s="202">
        <f t="shared" ref="B7:D7" si="0">SUM(B8:B18)</f>
        <v>82.118183048470001</v>
      </c>
      <c r="C7" s="202">
        <f t="shared" si="0"/>
        <v>2209.4636212732298</v>
      </c>
      <c r="D7" s="25">
        <f t="shared" si="0"/>
        <v>0.99999999999999989</v>
      </c>
    </row>
    <row r="8" spans="1:19" s="15" customFormat="1" x14ac:dyDescent="0.25">
      <c r="A8" s="176" t="s">
        <v>114</v>
      </c>
      <c r="B8" s="216">
        <v>31.910037365929998</v>
      </c>
      <c r="C8" s="216">
        <v>858.56827436395997</v>
      </c>
      <c r="D8" s="105">
        <v>0.38858700000000002</v>
      </c>
    </row>
    <row r="9" spans="1:19" s="15" customFormat="1" x14ac:dyDescent="0.25">
      <c r="A9" s="176" t="s">
        <v>3</v>
      </c>
      <c r="B9" s="216">
        <v>10.07352081759</v>
      </c>
      <c r="C9" s="216">
        <v>271.03714376554001</v>
      </c>
      <c r="D9" s="105">
        <v>0.122671</v>
      </c>
    </row>
    <row r="10" spans="1:19" s="15" customFormat="1" x14ac:dyDescent="0.25">
      <c r="A10" s="176" t="s">
        <v>15</v>
      </c>
      <c r="B10" s="216">
        <v>10.9182088181</v>
      </c>
      <c r="C10" s="216">
        <v>293.76423463921998</v>
      </c>
      <c r="D10" s="105">
        <v>0.13295699999999999</v>
      </c>
    </row>
    <row r="11" spans="1:19" s="15" customFormat="1" x14ac:dyDescent="0.25">
      <c r="A11" s="176" t="s">
        <v>16</v>
      </c>
      <c r="B11" s="216">
        <v>28.647074394130001</v>
      </c>
      <c r="C11" s="216">
        <v>770.77531893058006</v>
      </c>
      <c r="D11" s="105">
        <v>0.348852</v>
      </c>
    </row>
    <row r="12" spans="1:19" s="15" customFormat="1" x14ac:dyDescent="0.25">
      <c r="A12" s="176" t="s">
        <v>94</v>
      </c>
      <c r="B12" s="216">
        <v>0.56934165272000004</v>
      </c>
      <c r="C12" s="216">
        <v>15.318649573929999</v>
      </c>
      <c r="D12" s="105">
        <v>6.9329999999999999E-3</v>
      </c>
    </row>
    <row r="13" spans="1:19" x14ac:dyDescent="0.3">
      <c r="B13" s="226"/>
      <c r="C13" s="226"/>
      <c r="D13" s="115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</row>
    <row r="14" spans="1:19" x14ac:dyDescent="0.3">
      <c r="B14" s="226"/>
      <c r="C14" s="226"/>
      <c r="D14" s="115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</row>
    <row r="15" spans="1:19" x14ac:dyDescent="0.3">
      <c r="B15" s="226"/>
      <c r="C15" s="226"/>
      <c r="D15" s="115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</row>
    <row r="16" spans="1:19" x14ac:dyDescent="0.3">
      <c r="B16" s="226"/>
      <c r="C16" s="226"/>
      <c r="D16" s="115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</row>
    <row r="17" spans="1:19" x14ac:dyDescent="0.3">
      <c r="B17" s="226"/>
      <c r="C17" s="226"/>
      <c r="D17" s="115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</row>
    <row r="18" spans="1:19" x14ac:dyDescent="0.3">
      <c r="B18" s="226"/>
      <c r="C18" s="226"/>
      <c r="D18" s="115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</row>
    <row r="19" spans="1:19" x14ac:dyDescent="0.3">
      <c r="B19" s="226"/>
      <c r="C19" s="226"/>
      <c r="D19" s="115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</row>
    <row r="20" spans="1:19" x14ac:dyDescent="0.3">
      <c r="A20" s="13" t="s">
        <v>157</v>
      </c>
      <c r="B20" s="226"/>
      <c r="C20" s="226"/>
      <c r="D20" s="115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</row>
    <row r="21" spans="1:19" x14ac:dyDescent="0.3">
      <c r="B21" s="207" t="str">
        <f>"Державний борг України за станом на " &amp; TEXT(DREPORTDATE,"dd.MM.yyyy")</f>
        <v>Державний борг України за станом на 31.05.2020</v>
      </c>
      <c r="C21" s="226"/>
      <c r="D21" s="12" t="str">
        <f>VALVAL</f>
        <v>млрд. одиниць</v>
      </c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</row>
    <row r="22" spans="1:19" s="104" customFormat="1" x14ac:dyDescent="0.3">
      <c r="A22" s="50"/>
      <c r="B22" s="166" t="s">
        <v>162</v>
      </c>
      <c r="C22" s="166" t="s">
        <v>165</v>
      </c>
      <c r="D22" s="44" t="s">
        <v>185</v>
      </c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</row>
    <row r="23" spans="1:19" s="37" customFormat="1" ht="14.4" x14ac:dyDescent="0.3">
      <c r="A23" s="86" t="s">
        <v>145</v>
      </c>
      <c r="B23" s="211">
        <f t="shared" ref="B23:C23" si="1">B$24+B$30</f>
        <v>82.118183048470001</v>
      </c>
      <c r="C23" s="211">
        <f t="shared" si="1"/>
        <v>2209.4636212732303</v>
      </c>
      <c r="D23" s="40">
        <v>0.99999899999999997</v>
      </c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</row>
    <row r="24" spans="1:19" s="94" customFormat="1" ht="14.4" x14ac:dyDescent="0.3">
      <c r="A24" s="215" t="s">
        <v>64</v>
      </c>
      <c r="B24" s="118">
        <f t="shared" ref="B24:C24" si="2">SUM(B$25:B$29)</f>
        <v>72.396398257469997</v>
      </c>
      <c r="C24" s="118">
        <f t="shared" si="2"/>
        <v>1947.8902518650502</v>
      </c>
      <c r="D24" s="136">
        <v>0.88161199999999995</v>
      </c>
      <c r="E24" s="89"/>
      <c r="F24" s="89"/>
      <c r="G24" s="89"/>
      <c r="H24" s="89"/>
      <c r="I24" s="89"/>
      <c r="J24" s="89"/>
      <c r="K24" s="89"/>
      <c r="L24" s="89"/>
      <c r="M24" s="89"/>
      <c r="N24" s="89"/>
      <c r="O24" s="89"/>
      <c r="P24" s="89"/>
      <c r="Q24" s="89"/>
    </row>
    <row r="25" spans="1:19" s="131" customFormat="1" outlineLevel="1" x14ac:dyDescent="0.3">
      <c r="A25" s="24" t="s">
        <v>114</v>
      </c>
      <c r="B25" s="112">
        <v>30.13593032656</v>
      </c>
      <c r="C25" s="112">
        <v>810.83432777336998</v>
      </c>
      <c r="D25" s="261">
        <v>0.36698199999999997</v>
      </c>
      <c r="E25" s="122"/>
      <c r="F25" s="122"/>
      <c r="G25" s="122"/>
      <c r="H25" s="122"/>
      <c r="I25" s="122"/>
      <c r="J25" s="122"/>
      <c r="K25" s="122"/>
      <c r="L25" s="122"/>
      <c r="M25" s="122"/>
      <c r="N25" s="122"/>
      <c r="O25" s="122"/>
      <c r="P25" s="122"/>
      <c r="Q25" s="122"/>
    </row>
    <row r="26" spans="1:19" outlineLevel="1" x14ac:dyDescent="0.3">
      <c r="A26" s="24" t="s">
        <v>3</v>
      </c>
      <c r="B26" s="173">
        <v>9.5425094491200007</v>
      </c>
      <c r="C26" s="173">
        <v>256.74980498666002</v>
      </c>
      <c r="D26" s="66">
        <v>0.116205</v>
      </c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</row>
    <row r="27" spans="1:19" outlineLevel="1" x14ac:dyDescent="0.3">
      <c r="A27" s="29" t="s">
        <v>15</v>
      </c>
      <c r="B27" s="173">
        <v>4.0931653392499996</v>
      </c>
      <c r="C27" s="173">
        <v>110.13029730153001</v>
      </c>
      <c r="D27" s="66">
        <v>4.9845E-2</v>
      </c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</row>
    <row r="28" spans="1:19" outlineLevel="1" x14ac:dyDescent="0.3">
      <c r="A28" s="29" t="s">
        <v>16</v>
      </c>
      <c r="B28" s="173">
        <v>28.055451489820001</v>
      </c>
      <c r="C28" s="173">
        <v>754.85717222955998</v>
      </c>
      <c r="D28" s="66">
        <v>0.34164699999999998</v>
      </c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</row>
    <row r="29" spans="1:19" outlineLevel="1" x14ac:dyDescent="0.3">
      <c r="A29" s="29" t="s">
        <v>94</v>
      </c>
      <c r="B29" s="173">
        <v>0.56934165272000004</v>
      </c>
      <c r="C29" s="173">
        <v>15.318649573929999</v>
      </c>
      <c r="D29" s="66">
        <v>6.9329999999999999E-3</v>
      </c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</row>
    <row r="30" spans="1:19" ht="14.4" x14ac:dyDescent="0.3">
      <c r="A30" s="165" t="s">
        <v>14</v>
      </c>
      <c r="B30" s="16">
        <f t="shared" ref="B30:C30" si="3">SUM(B$31:B$34)</f>
        <v>9.721784791000001</v>
      </c>
      <c r="C30" s="16">
        <f t="shared" si="3"/>
        <v>261.57336940818004</v>
      </c>
      <c r="D30" s="147">
        <v>0.11838700000000001</v>
      </c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</row>
    <row r="31" spans="1:19" outlineLevel="1" x14ac:dyDescent="0.3">
      <c r="A31" s="29" t="s">
        <v>114</v>
      </c>
      <c r="B31" s="173">
        <v>1.77410703937</v>
      </c>
      <c r="C31" s="173">
        <v>47.733946590590001</v>
      </c>
      <c r="D31" s="66">
        <v>2.1604000000000002E-2</v>
      </c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</row>
    <row r="32" spans="1:19" outlineLevel="1" x14ac:dyDescent="0.3">
      <c r="A32" s="29" t="s">
        <v>3</v>
      </c>
      <c r="B32" s="173">
        <v>0.53101136846999997</v>
      </c>
      <c r="C32" s="173">
        <v>14.287338778880001</v>
      </c>
      <c r="D32" s="66">
        <v>6.4660000000000004E-3</v>
      </c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</row>
    <row r="33" spans="1:17" outlineLevel="1" x14ac:dyDescent="0.3">
      <c r="A33" s="29" t="s">
        <v>15</v>
      </c>
      <c r="B33" s="173">
        <v>6.8250434788499996</v>
      </c>
      <c r="C33" s="173">
        <v>183.63393733769001</v>
      </c>
      <c r="D33" s="66">
        <v>8.3112000000000005E-2</v>
      </c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</row>
    <row r="34" spans="1:17" outlineLevel="1" x14ac:dyDescent="0.3">
      <c r="A34" s="29" t="s">
        <v>16</v>
      </c>
      <c r="B34" s="173">
        <v>0.59162290430999998</v>
      </c>
      <c r="C34" s="173">
        <v>15.91814670102</v>
      </c>
      <c r="D34" s="66">
        <v>7.2049999999999996E-3</v>
      </c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</row>
    <row r="35" spans="1:17" x14ac:dyDescent="0.3">
      <c r="B35" s="226"/>
      <c r="C35" s="226"/>
      <c r="D35" s="115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</row>
    <row r="36" spans="1:17" x14ac:dyDescent="0.3">
      <c r="B36" s="226"/>
      <c r="C36" s="226"/>
      <c r="D36" s="115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</row>
    <row r="37" spans="1:17" x14ac:dyDescent="0.3">
      <c r="B37" s="226"/>
      <c r="C37" s="226"/>
      <c r="D37" s="115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</row>
    <row r="38" spans="1:17" x14ac:dyDescent="0.3">
      <c r="B38" s="226"/>
      <c r="C38" s="226"/>
      <c r="D38" s="115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</row>
    <row r="39" spans="1:17" x14ac:dyDescent="0.3">
      <c r="B39" s="226"/>
      <c r="C39" s="226"/>
      <c r="D39" s="115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</row>
    <row r="40" spans="1:17" x14ac:dyDescent="0.3">
      <c r="B40" s="226"/>
      <c r="C40" s="226"/>
      <c r="D40" s="115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</row>
    <row r="41" spans="1:17" x14ac:dyDescent="0.3">
      <c r="B41" s="226"/>
      <c r="C41" s="226"/>
      <c r="D41" s="115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</row>
    <row r="42" spans="1:17" x14ac:dyDescent="0.3">
      <c r="B42" s="226"/>
      <c r="C42" s="226"/>
      <c r="D42" s="115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</row>
    <row r="43" spans="1:17" x14ac:dyDescent="0.3">
      <c r="B43" s="226"/>
      <c r="C43" s="226"/>
      <c r="D43" s="115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</row>
    <row r="44" spans="1:17" x14ac:dyDescent="0.3">
      <c r="B44" s="226"/>
      <c r="C44" s="226"/>
      <c r="D44" s="115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</row>
    <row r="45" spans="1:17" x14ac:dyDescent="0.3">
      <c r="B45" s="226"/>
      <c r="C45" s="226"/>
      <c r="D45" s="115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</row>
    <row r="46" spans="1:17" x14ac:dyDescent="0.3">
      <c r="B46" s="226"/>
      <c r="C46" s="226"/>
      <c r="D46" s="115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</row>
    <row r="47" spans="1:17" x14ac:dyDescent="0.3">
      <c r="B47" s="226"/>
      <c r="C47" s="226"/>
      <c r="D47" s="115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</row>
    <row r="48" spans="1:17" x14ac:dyDescent="0.3">
      <c r="B48" s="226"/>
      <c r="C48" s="226"/>
      <c r="D48" s="115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</row>
    <row r="49" spans="2:17" x14ac:dyDescent="0.3">
      <c r="B49" s="226"/>
      <c r="C49" s="226"/>
      <c r="D49" s="115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</row>
    <row r="50" spans="2:17" x14ac:dyDescent="0.3">
      <c r="B50" s="226"/>
      <c r="C50" s="226"/>
      <c r="D50" s="115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</row>
    <row r="51" spans="2:17" x14ac:dyDescent="0.3">
      <c r="B51" s="226"/>
      <c r="C51" s="226"/>
      <c r="D51" s="115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</row>
    <row r="52" spans="2:17" x14ac:dyDescent="0.3">
      <c r="B52" s="226"/>
      <c r="C52" s="226"/>
      <c r="D52" s="115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</row>
    <row r="53" spans="2:17" x14ac:dyDescent="0.3">
      <c r="B53" s="226"/>
      <c r="C53" s="226"/>
      <c r="D53" s="115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</row>
    <row r="54" spans="2:17" x14ac:dyDescent="0.3">
      <c r="B54" s="226"/>
      <c r="C54" s="226"/>
      <c r="D54" s="115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</row>
    <row r="55" spans="2:17" x14ac:dyDescent="0.3">
      <c r="B55" s="226"/>
      <c r="C55" s="226"/>
      <c r="D55" s="115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</row>
    <row r="56" spans="2:17" x14ac:dyDescent="0.3">
      <c r="B56" s="226"/>
      <c r="C56" s="226"/>
      <c r="D56" s="115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</row>
    <row r="57" spans="2:17" x14ac:dyDescent="0.3">
      <c r="B57" s="226"/>
      <c r="C57" s="226"/>
      <c r="D57" s="115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</row>
    <row r="58" spans="2:17" x14ac:dyDescent="0.3">
      <c r="B58" s="226"/>
      <c r="C58" s="226"/>
      <c r="D58" s="115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</row>
    <row r="59" spans="2:17" x14ac:dyDescent="0.3">
      <c r="B59" s="226"/>
      <c r="C59" s="226"/>
      <c r="D59" s="115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</row>
    <row r="60" spans="2:17" x14ac:dyDescent="0.3">
      <c r="B60" s="226"/>
      <c r="C60" s="226"/>
      <c r="D60" s="115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</row>
    <row r="61" spans="2:17" x14ac:dyDescent="0.3">
      <c r="B61" s="226"/>
      <c r="C61" s="226"/>
      <c r="D61" s="115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</row>
    <row r="62" spans="2:17" x14ac:dyDescent="0.3">
      <c r="B62" s="226"/>
      <c r="C62" s="226"/>
      <c r="D62" s="115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</row>
    <row r="63" spans="2:17" x14ac:dyDescent="0.3">
      <c r="B63" s="226"/>
      <c r="C63" s="226"/>
      <c r="D63" s="115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</row>
    <row r="64" spans="2:17" x14ac:dyDescent="0.3">
      <c r="B64" s="226"/>
      <c r="C64" s="226"/>
      <c r="D64" s="115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</row>
    <row r="65" spans="2:17" x14ac:dyDescent="0.3">
      <c r="B65" s="226"/>
      <c r="C65" s="226"/>
      <c r="D65" s="115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</row>
    <row r="66" spans="2:17" x14ac:dyDescent="0.3">
      <c r="B66" s="226"/>
      <c r="C66" s="226"/>
      <c r="D66" s="115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</row>
    <row r="67" spans="2:17" x14ac:dyDescent="0.3">
      <c r="B67" s="226"/>
      <c r="C67" s="226"/>
      <c r="D67" s="115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</row>
    <row r="68" spans="2:17" x14ac:dyDescent="0.3">
      <c r="B68" s="226"/>
      <c r="C68" s="226"/>
      <c r="D68" s="115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</row>
    <row r="69" spans="2:17" x14ac:dyDescent="0.3">
      <c r="B69" s="226"/>
      <c r="C69" s="226"/>
      <c r="D69" s="115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</row>
    <row r="70" spans="2:17" x14ac:dyDescent="0.3">
      <c r="B70" s="226"/>
      <c r="C70" s="226"/>
      <c r="D70" s="115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</row>
    <row r="71" spans="2:17" x14ac:dyDescent="0.3">
      <c r="B71" s="226"/>
      <c r="C71" s="226"/>
      <c r="D71" s="115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</row>
    <row r="72" spans="2:17" x14ac:dyDescent="0.3">
      <c r="B72" s="226"/>
      <c r="C72" s="226"/>
      <c r="D72" s="115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</row>
    <row r="73" spans="2:17" x14ac:dyDescent="0.3">
      <c r="B73" s="226"/>
      <c r="C73" s="226"/>
      <c r="D73" s="115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</row>
    <row r="74" spans="2:17" x14ac:dyDescent="0.3">
      <c r="B74" s="226"/>
      <c r="C74" s="226"/>
      <c r="D74" s="115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</row>
    <row r="75" spans="2:17" x14ac:dyDescent="0.3">
      <c r="B75" s="226"/>
      <c r="C75" s="226"/>
      <c r="D75" s="115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</row>
    <row r="76" spans="2:17" x14ac:dyDescent="0.3">
      <c r="B76" s="226"/>
      <c r="C76" s="226"/>
      <c r="D76" s="115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</row>
    <row r="77" spans="2:17" x14ac:dyDescent="0.3">
      <c r="B77" s="226"/>
      <c r="C77" s="226"/>
      <c r="D77" s="115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</row>
    <row r="78" spans="2:17" x14ac:dyDescent="0.3">
      <c r="B78" s="226"/>
      <c r="C78" s="226"/>
      <c r="D78" s="115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</row>
    <row r="79" spans="2:17" x14ac:dyDescent="0.3">
      <c r="B79" s="226"/>
      <c r="C79" s="226"/>
      <c r="D79" s="115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</row>
    <row r="80" spans="2:17" x14ac:dyDescent="0.3">
      <c r="B80" s="226"/>
      <c r="C80" s="226"/>
      <c r="D80" s="115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</row>
    <row r="81" spans="2:17" x14ac:dyDescent="0.3">
      <c r="B81" s="226"/>
      <c r="C81" s="226"/>
      <c r="D81" s="115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</row>
    <row r="82" spans="2:17" x14ac:dyDescent="0.3">
      <c r="B82" s="226"/>
      <c r="C82" s="226"/>
      <c r="D82" s="115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</row>
    <row r="83" spans="2:17" x14ac:dyDescent="0.3">
      <c r="B83" s="226"/>
      <c r="C83" s="226"/>
      <c r="D83" s="115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</row>
    <row r="84" spans="2:17" x14ac:dyDescent="0.3">
      <c r="B84" s="226"/>
      <c r="C84" s="226"/>
      <c r="D84" s="115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</row>
    <row r="85" spans="2:17" x14ac:dyDescent="0.3">
      <c r="B85" s="226"/>
      <c r="C85" s="226"/>
      <c r="D85" s="115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</row>
    <row r="86" spans="2:17" x14ac:dyDescent="0.3">
      <c r="B86" s="226"/>
      <c r="C86" s="226"/>
      <c r="D86" s="115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</row>
    <row r="87" spans="2:17" x14ac:dyDescent="0.3">
      <c r="B87" s="226"/>
      <c r="C87" s="226"/>
      <c r="D87" s="115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</row>
    <row r="88" spans="2:17" x14ac:dyDescent="0.3">
      <c r="B88" s="226"/>
      <c r="C88" s="226"/>
      <c r="D88" s="115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</row>
    <row r="89" spans="2:17" x14ac:dyDescent="0.3">
      <c r="B89" s="226"/>
      <c r="C89" s="226"/>
      <c r="D89" s="115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</row>
    <row r="90" spans="2:17" x14ac:dyDescent="0.3">
      <c r="B90" s="226"/>
      <c r="C90" s="226"/>
      <c r="D90" s="115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</row>
    <row r="91" spans="2:17" x14ac:dyDescent="0.3">
      <c r="B91" s="226"/>
      <c r="C91" s="226"/>
      <c r="D91" s="115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</row>
    <row r="92" spans="2:17" x14ac:dyDescent="0.3">
      <c r="B92" s="226"/>
      <c r="C92" s="226"/>
      <c r="D92" s="115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</row>
    <row r="93" spans="2:17" x14ac:dyDescent="0.3">
      <c r="B93" s="226"/>
      <c r="C93" s="226"/>
      <c r="D93" s="115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</row>
    <row r="94" spans="2:17" x14ac:dyDescent="0.3">
      <c r="B94" s="226"/>
      <c r="C94" s="226"/>
      <c r="D94" s="115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</row>
    <row r="95" spans="2:17" x14ac:dyDescent="0.3">
      <c r="B95" s="226"/>
      <c r="C95" s="226"/>
      <c r="D95" s="115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</row>
    <row r="96" spans="2:17" x14ac:dyDescent="0.3">
      <c r="B96" s="226"/>
      <c r="C96" s="226"/>
      <c r="D96" s="115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</row>
    <row r="97" spans="2:17" x14ac:dyDescent="0.3">
      <c r="B97" s="226"/>
      <c r="C97" s="226"/>
      <c r="D97" s="115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</row>
    <row r="98" spans="2:17" x14ac:dyDescent="0.3">
      <c r="B98" s="226"/>
      <c r="C98" s="226"/>
      <c r="D98" s="115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</row>
    <row r="99" spans="2:17" x14ac:dyDescent="0.3">
      <c r="B99" s="226"/>
      <c r="C99" s="226"/>
      <c r="D99" s="115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</row>
    <row r="100" spans="2:17" x14ac:dyDescent="0.3">
      <c r="B100" s="226"/>
      <c r="C100" s="226"/>
      <c r="D100" s="115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</row>
    <row r="101" spans="2:17" x14ac:dyDescent="0.3">
      <c r="B101" s="226"/>
      <c r="C101" s="226"/>
      <c r="D101" s="115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</row>
    <row r="102" spans="2:17" x14ac:dyDescent="0.3">
      <c r="B102" s="226"/>
      <c r="C102" s="226"/>
      <c r="D102" s="115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</row>
    <row r="103" spans="2:17" x14ac:dyDescent="0.3">
      <c r="B103" s="226"/>
      <c r="C103" s="226"/>
      <c r="D103" s="115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</row>
    <row r="104" spans="2:17" x14ac:dyDescent="0.3">
      <c r="B104" s="226"/>
      <c r="C104" s="226"/>
      <c r="D104" s="115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</row>
    <row r="105" spans="2:17" x14ac:dyDescent="0.3">
      <c r="B105" s="226"/>
      <c r="C105" s="226"/>
      <c r="D105" s="115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</row>
    <row r="106" spans="2:17" x14ac:dyDescent="0.3">
      <c r="B106" s="226"/>
      <c r="C106" s="226"/>
      <c r="D106" s="115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</row>
    <row r="107" spans="2:17" x14ac:dyDescent="0.3">
      <c r="B107" s="226"/>
      <c r="C107" s="226"/>
      <c r="D107" s="115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</row>
    <row r="108" spans="2:17" x14ac:dyDescent="0.3">
      <c r="B108" s="226"/>
      <c r="C108" s="226"/>
      <c r="D108" s="115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</row>
    <row r="109" spans="2:17" x14ac:dyDescent="0.3">
      <c r="B109" s="226"/>
      <c r="C109" s="226"/>
      <c r="D109" s="115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</row>
    <row r="110" spans="2:17" x14ac:dyDescent="0.3">
      <c r="B110" s="226"/>
      <c r="C110" s="226"/>
      <c r="D110" s="115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</row>
    <row r="111" spans="2:17" x14ac:dyDescent="0.3">
      <c r="B111" s="226"/>
      <c r="C111" s="226"/>
      <c r="D111" s="115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</row>
    <row r="112" spans="2:17" x14ac:dyDescent="0.3">
      <c r="B112" s="226"/>
      <c r="C112" s="226"/>
      <c r="D112" s="115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</row>
    <row r="113" spans="2:17" x14ac:dyDescent="0.3">
      <c r="B113" s="226"/>
      <c r="C113" s="226"/>
      <c r="D113" s="115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</row>
    <row r="114" spans="2:17" x14ac:dyDescent="0.3">
      <c r="B114" s="226"/>
      <c r="C114" s="226"/>
      <c r="D114" s="115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</row>
    <row r="115" spans="2:17" x14ac:dyDescent="0.3">
      <c r="B115" s="226"/>
      <c r="C115" s="226"/>
      <c r="D115" s="115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</row>
    <row r="116" spans="2:17" x14ac:dyDescent="0.3">
      <c r="B116" s="226"/>
      <c r="C116" s="226"/>
      <c r="D116" s="115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</row>
    <row r="117" spans="2:17" x14ac:dyDescent="0.3">
      <c r="B117" s="226"/>
      <c r="C117" s="226"/>
      <c r="D117" s="115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</row>
    <row r="118" spans="2:17" x14ac:dyDescent="0.3">
      <c r="B118" s="226"/>
      <c r="C118" s="226"/>
      <c r="D118" s="115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</row>
    <row r="119" spans="2:17" x14ac:dyDescent="0.3">
      <c r="B119" s="226"/>
      <c r="C119" s="226"/>
      <c r="D119" s="115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</row>
    <row r="120" spans="2:17" x14ac:dyDescent="0.3">
      <c r="B120" s="226"/>
      <c r="C120" s="226"/>
      <c r="D120" s="115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</row>
    <row r="121" spans="2:17" x14ac:dyDescent="0.3">
      <c r="B121" s="226"/>
      <c r="C121" s="226"/>
      <c r="D121" s="115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</row>
    <row r="122" spans="2:17" x14ac:dyDescent="0.3">
      <c r="B122" s="226"/>
      <c r="C122" s="226"/>
      <c r="D122" s="115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</row>
    <row r="123" spans="2:17" x14ac:dyDescent="0.3">
      <c r="B123" s="226"/>
      <c r="C123" s="226"/>
      <c r="D123" s="115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</row>
    <row r="124" spans="2:17" x14ac:dyDescent="0.3">
      <c r="B124" s="226"/>
      <c r="C124" s="226"/>
      <c r="D124" s="115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</row>
    <row r="125" spans="2:17" x14ac:dyDescent="0.3">
      <c r="B125" s="226"/>
      <c r="C125" s="226"/>
      <c r="D125" s="115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</row>
    <row r="126" spans="2:17" x14ac:dyDescent="0.3">
      <c r="B126" s="226"/>
      <c r="C126" s="226"/>
      <c r="D126" s="115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</row>
    <row r="127" spans="2:17" x14ac:dyDescent="0.3">
      <c r="B127" s="226"/>
      <c r="C127" s="226"/>
      <c r="D127" s="115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</row>
    <row r="128" spans="2:17" x14ac:dyDescent="0.3">
      <c r="B128" s="226"/>
      <c r="C128" s="226"/>
      <c r="D128" s="115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</row>
    <row r="129" spans="2:17" x14ac:dyDescent="0.3">
      <c r="B129" s="226"/>
      <c r="C129" s="226"/>
      <c r="D129" s="115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</row>
    <row r="130" spans="2:17" x14ac:dyDescent="0.3">
      <c r="B130" s="226"/>
      <c r="C130" s="226"/>
      <c r="D130" s="115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</row>
    <row r="131" spans="2:17" x14ac:dyDescent="0.3">
      <c r="B131" s="226"/>
      <c r="C131" s="226"/>
      <c r="D131" s="115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</row>
    <row r="132" spans="2:17" x14ac:dyDescent="0.3">
      <c r="B132" s="226"/>
      <c r="C132" s="226"/>
      <c r="D132" s="115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</row>
    <row r="133" spans="2:17" x14ac:dyDescent="0.3">
      <c r="B133" s="226"/>
      <c r="C133" s="226"/>
      <c r="D133" s="115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</row>
    <row r="134" spans="2:17" x14ac:dyDescent="0.3">
      <c r="B134" s="226"/>
      <c r="C134" s="226"/>
      <c r="D134" s="115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</row>
    <row r="135" spans="2:17" x14ac:dyDescent="0.3">
      <c r="B135" s="226"/>
      <c r="C135" s="226"/>
      <c r="D135" s="115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</row>
    <row r="136" spans="2:17" x14ac:dyDescent="0.3">
      <c r="B136" s="226"/>
      <c r="C136" s="226"/>
      <c r="D136" s="115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</row>
    <row r="137" spans="2:17" x14ac:dyDescent="0.3">
      <c r="B137" s="226"/>
      <c r="C137" s="226"/>
      <c r="D137" s="115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</row>
    <row r="138" spans="2:17" x14ac:dyDescent="0.3">
      <c r="B138" s="226"/>
      <c r="C138" s="226"/>
      <c r="D138" s="115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</row>
    <row r="139" spans="2:17" x14ac:dyDescent="0.3">
      <c r="B139" s="226"/>
      <c r="C139" s="226"/>
      <c r="D139" s="115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</row>
    <row r="140" spans="2:17" x14ac:dyDescent="0.3">
      <c r="B140" s="226"/>
      <c r="C140" s="226"/>
      <c r="D140" s="115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</row>
    <row r="141" spans="2:17" x14ac:dyDescent="0.3">
      <c r="B141" s="226"/>
      <c r="C141" s="226"/>
      <c r="D141" s="115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</row>
    <row r="142" spans="2:17" x14ac:dyDescent="0.3">
      <c r="B142" s="226"/>
      <c r="C142" s="226"/>
      <c r="D142" s="115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</row>
    <row r="143" spans="2:17" x14ac:dyDescent="0.3">
      <c r="B143" s="226"/>
      <c r="C143" s="226"/>
      <c r="D143" s="115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</row>
    <row r="144" spans="2:17" x14ac:dyDescent="0.3">
      <c r="B144" s="226"/>
      <c r="C144" s="226"/>
      <c r="D144" s="115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</row>
    <row r="145" spans="2:17" x14ac:dyDescent="0.3">
      <c r="B145" s="226"/>
      <c r="C145" s="226"/>
      <c r="D145" s="115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</row>
    <row r="146" spans="2:17" x14ac:dyDescent="0.3">
      <c r="B146" s="226"/>
      <c r="C146" s="226"/>
      <c r="D146" s="115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</row>
    <row r="147" spans="2:17" x14ac:dyDescent="0.3">
      <c r="B147" s="226"/>
      <c r="C147" s="226"/>
      <c r="D147" s="115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</row>
    <row r="148" spans="2:17" x14ac:dyDescent="0.3">
      <c r="B148" s="226"/>
      <c r="C148" s="226"/>
      <c r="D148" s="115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</row>
    <row r="149" spans="2:17" x14ac:dyDescent="0.3">
      <c r="B149" s="226"/>
      <c r="C149" s="226"/>
      <c r="D149" s="115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</row>
    <row r="150" spans="2:17" x14ac:dyDescent="0.3">
      <c r="B150" s="226"/>
      <c r="C150" s="226"/>
      <c r="D150" s="115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</row>
    <row r="151" spans="2:17" x14ac:dyDescent="0.3">
      <c r="B151" s="226"/>
      <c r="C151" s="226"/>
      <c r="D151" s="115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</row>
    <row r="152" spans="2:17" x14ac:dyDescent="0.3">
      <c r="B152" s="226"/>
      <c r="C152" s="226"/>
      <c r="D152" s="115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</row>
    <row r="153" spans="2:17" x14ac:dyDescent="0.3">
      <c r="B153" s="226"/>
      <c r="C153" s="226"/>
      <c r="D153" s="115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</row>
    <row r="154" spans="2:17" x14ac:dyDescent="0.3">
      <c r="B154" s="226"/>
      <c r="C154" s="226"/>
      <c r="D154" s="115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</row>
    <row r="155" spans="2:17" x14ac:dyDescent="0.3">
      <c r="B155" s="226"/>
      <c r="C155" s="226"/>
      <c r="D155" s="115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</row>
    <row r="156" spans="2:17" x14ac:dyDescent="0.3">
      <c r="B156" s="226"/>
      <c r="C156" s="226"/>
      <c r="D156" s="115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</row>
    <row r="157" spans="2:17" x14ac:dyDescent="0.3">
      <c r="B157" s="226"/>
      <c r="C157" s="226"/>
      <c r="D157" s="115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</row>
    <row r="158" spans="2:17" x14ac:dyDescent="0.3">
      <c r="B158" s="226"/>
      <c r="C158" s="226"/>
      <c r="D158" s="115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</row>
    <row r="159" spans="2:17" x14ac:dyDescent="0.3">
      <c r="B159" s="226"/>
      <c r="C159" s="226"/>
      <c r="D159" s="115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</row>
    <row r="160" spans="2:17" x14ac:dyDescent="0.3">
      <c r="B160" s="226"/>
      <c r="C160" s="226"/>
      <c r="D160" s="115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</row>
    <row r="161" spans="2:17" x14ac:dyDescent="0.3">
      <c r="B161" s="226"/>
      <c r="C161" s="226"/>
      <c r="D161" s="115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</row>
    <row r="162" spans="2:17" x14ac:dyDescent="0.3">
      <c r="B162" s="226"/>
      <c r="C162" s="226"/>
      <c r="D162" s="115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</row>
    <row r="163" spans="2:17" x14ac:dyDescent="0.3">
      <c r="B163" s="226"/>
      <c r="C163" s="226"/>
      <c r="D163" s="115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</row>
    <row r="164" spans="2:17" x14ac:dyDescent="0.3">
      <c r="B164" s="226"/>
      <c r="C164" s="226"/>
      <c r="D164" s="115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</row>
    <row r="165" spans="2:17" x14ac:dyDescent="0.3">
      <c r="B165" s="226"/>
      <c r="C165" s="226"/>
      <c r="D165" s="115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</row>
    <row r="166" spans="2:17" x14ac:dyDescent="0.3">
      <c r="B166" s="226"/>
      <c r="C166" s="226"/>
      <c r="D166" s="115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</row>
    <row r="167" spans="2:17" x14ac:dyDescent="0.3">
      <c r="B167" s="226"/>
      <c r="C167" s="226"/>
      <c r="D167" s="115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</row>
    <row r="168" spans="2:17" x14ac:dyDescent="0.3">
      <c r="B168" s="226"/>
      <c r="C168" s="226"/>
      <c r="D168" s="115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</row>
    <row r="169" spans="2:17" x14ac:dyDescent="0.3">
      <c r="B169" s="226"/>
      <c r="C169" s="226"/>
      <c r="D169" s="115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</row>
    <row r="170" spans="2:17" x14ac:dyDescent="0.3">
      <c r="B170" s="226"/>
      <c r="C170" s="226"/>
      <c r="D170" s="115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</row>
    <row r="171" spans="2:17" x14ac:dyDescent="0.3">
      <c r="B171" s="226"/>
      <c r="C171" s="226"/>
      <c r="D171" s="115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</row>
    <row r="172" spans="2:17" x14ac:dyDescent="0.3">
      <c r="B172" s="226"/>
      <c r="C172" s="226"/>
      <c r="D172" s="115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</row>
    <row r="173" spans="2:17" x14ac:dyDescent="0.3">
      <c r="B173" s="226"/>
      <c r="C173" s="226"/>
      <c r="D173" s="115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</row>
    <row r="174" spans="2:17" x14ac:dyDescent="0.3">
      <c r="B174" s="226"/>
      <c r="C174" s="226"/>
      <c r="D174" s="115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</row>
    <row r="175" spans="2:17" x14ac:dyDescent="0.3">
      <c r="B175" s="226"/>
      <c r="C175" s="226"/>
      <c r="D175" s="115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</row>
    <row r="176" spans="2:17" x14ac:dyDescent="0.3">
      <c r="B176" s="226"/>
      <c r="C176" s="226"/>
      <c r="D176" s="115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</row>
    <row r="177" spans="2:17" x14ac:dyDescent="0.3">
      <c r="B177" s="226"/>
      <c r="C177" s="226"/>
      <c r="D177" s="115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</row>
    <row r="178" spans="2:17" x14ac:dyDescent="0.3">
      <c r="B178" s="226"/>
      <c r="C178" s="226"/>
      <c r="D178" s="115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</row>
    <row r="179" spans="2:17" x14ac:dyDescent="0.3">
      <c r="B179" s="226"/>
      <c r="C179" s="226"/>
      <c r="D179" s="115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</row>
    <row r="180" spans="2:17" x14ac:dyDescent="0.3">
      <c r="B180" s="226"/>
      <c r="C180" s="226"/>
      <c r="D180" s="115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</row>
    <row r="181" spans="2:17" x14ac:dyDescent="0.3">
      <c r="B181" s="226"/>
      <c r="C181" s="226"/>
      <c r="D181" s="115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</row>
    <row r="182" spans="2:17" x14ac:dyDescent="0.3">
      <c r="B182" s="226"/>
      <c r="C182" s="226"/>
      <c r="D182" s="115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</row>
    <row r="183" spans="2:17" x14ac:dyDescent="0.3">
      <c r="B183" s="226"/>
      <c r="C183" s="226"/>
      <c r="D183" s="115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</row>
    <row r="184" spans="2:17" x14ac:dyDescent="0.3">
      <c r="B184" s="226"/>
      <c r="C184" s="226"/>
      <c r="D184" s="115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</row>
    <row r="185" spans="2:17" x14ac:dyDescent="0.3">
      <c r="B185" s="226"/>
      <c r="C185" s="226"/>
      <c r="D185" s="115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</row>
    <row r="186" spans="2:17" x14ac:dyDescent="0.3">
      <c r="B186" s="226"/>
      <c r="C186" s="226"/>
      <c r="D186" s="115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</row>
    <row r="187" spans="2:17" x14ac:dyDescent="0.3">
      <c r="B187" s="226"/>
      <c r="C187" s="226"/>
      <c r="D187" s="115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</row>
    <row r="188" spans="2:17" x14ac:dyDescent="0.3">
      <c r="B188" s="226"/>
      <c r="C188" s="226"/>
      <c r="D188" s="115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</row>
    <row r="189" spans="2:17" x14ac:dyDescent="0.3">
      <c r="B189" s="226"/>
      <c r="C189" s="226"/>
      <c r="D189" s="115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</row>
    <row r="190" spans="2:17" x14ac:dyDescent="0.3">
      <c r="B190" s="226"/>
      <c r="C190" s="226"/>
      <c r="D190" s="115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</row>
    <row r="191" spans="2:17" x14ac:dyDescent="0.3">
      <c r="B191" s="226"/>
      <c r="C191" s="226"/>
      <c r="D191" s="115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</row>
    <row r="192" spans="2:17" x14ac:dyDescent="0.3">
      <c r="B192" s="226"/>
      <c r="C192" s="226"/>
      <c r="D192" s="115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</row>
    <row r="193" spans="2:17" x14ac:dyDescent="0.3">
      <c r="B193" s="226"/>
      <c r="C193" s="226"/>
      <c r="D193" s="115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</row>
    <row r="194" spans="2:17" x14ac:dyDescent="0.3">
      <c r="B194" s="226"/>
      <c r="C194" s="226"/>
      <c r="D194" s="115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</row>
    <row r="195" spans="2:17" x14ac:dyDescent="0.3">
      <c r="B195" s="226"/>
      <c r="C195" s="226"/>
      <c r="D195" s="115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</row>
    <row r="196" spans="2:17" x14ac:dyDescent="0.3">
      <c r="B196" s="226"/>
      <c r="C196" s="226"/>
      <c r="D196" s="115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</row>
    <row r="197" spans="2:17" x14ac:dyDescent="0.3">
      <c r="B197" s="226"/>
      <c r="C197" s="226"/>
      <c r="D197" s="115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</row>
    <row r="198" spans="2:17" x14ac:dyDescent="0.3">
      <c r="B198" s="226"/>
      <c r="C198" s="226"/>
      <c r="D198" s="115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</row>
    <row r="199" spans="2:17" x14ac:dyDescent="0.3">
      <c r="B199" s="226"/>
      <c r="C199" s="226"/>
      <c r="D199" s="115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</row>
    <row r="200" spans="2:17" x14ac:dyDescent="0.3">
      <c r="B200" s="226"/>
      <c r="C200" s="226"/>
      <c r="D200" s="115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</row>
    <row r="201" spans="2:17" x14ac:dyDescent="0.3">
      <c r="B201" s="226"/>
      <c r="C201" s="226"/>
      <c r="D201" s="115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</row>
    <row r="202" spans="2:17" x14ac:dyDescent="0.3">
      <c r="B202" s="226"/>
      <c r="C202" s="226"/>
      <c r="D202" s="115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</row>
    <row r="203" spans="2:17" x14ac:dyDescent="0.3">
      <c r="B203" s="226"/>
      <c r="C203" s="226"/>
      <c r="D203" s="115"/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</row>
    <row r="204" spans="2:17" x14ac:dyDescent="0.3">
      <c r="B204" s="226"/>
      <c r="C204" s="226"/>
      <c r="D204" s="115"/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</row>
    <row r="205" spans="2:17" x14ac:dyDescent="0.3">
      <c r="B205" s="226"/>
      <c r="C205" s="226"/>
      <c r="D205" s="115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</row>
    <row r="206" spans="2:17" x14ac:dyDescent="0.3">
      <c r="B206" s="226"/>
      <c r="C206" s="226"/>
      <c r="D206" s="115"/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</row>
    <row r="207" spans="2:17" x14ac:dyDescent="0.3">
      <c r="B207" s="226"/>
      <c r="C207" s="226"/>
      <c r="D207" s="115"/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</row>
    <row r="208" spans="2:17" x14ac:dyDescent="0.3">
      <c r="B208" s="226"/>
      <c r="C208" s="226"/>
      <c r="D208" s="115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</row>
    <row r="209" spans="2:17" x14ac:dyDescent="0.3">
      <c r="B209" s="226"/>
      <c r="C209" s="226"/>
      <c r="D209" s="115"/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</row>
    <row r="210" spans="2:17" x14ac:dyDescent="0.3">
      <c r="B210" s="226"/>
      <c r="C210" s="226"/>
      <c r="D210" s="115"/>
      <c r="E210" s="9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</row>
    <row r="211" spans="2:17" x14ac:dyDescent="0.3">
      <c r="B211" s="226"/>
      <c r="C211" s="226"/>
      <c r="D211" s="115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</row>
    <row r="212" spans="2:17" x14ac:dyDescent="0.3">
      <c r="B212" s="226"/>
      <c r="C212" s="226"/>
      <c r="D212" s="115"/>
      <c r="E212" s="9"/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</row>
    <row r="213" spans="2:17" x14ac:dyDescent="0.3">
      <c r="B213" s="226"/>
      <c r="C213" s="226"/>
      <c r="D213" s="115"/>
      <c r="E213" s="9"/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9"/>
    </row>
    <row r="214" spans="2:17" x14ac:dyDescent="0.3">
      <c r="B214" s="226"/>
      <c r="C214" s="226"/>
      <c r="D214" s="115"/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</row>
    <row r="215" spans="2:17" x14ac:dyDescent="0.3">
      <c r="B215" s="226"/>
      <c r="C215" s="226"/>
      <c r="D215" s="115"/>
      <c r="E215" s="9"/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</row>
    <row r="216" spans="2:17" x14ac:dyDescent="0.3">
      <c r="B216" s="226"/>
      <c r="C216" s="226"/>
      <c r="D216" s="115"/>
      <c r="E216" s="9"/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9"/>
    </row>
    <row r="217" spans="2:17" x14ac:dyDescent="0.3">
      <c r="B217" s="226"/>
      <c r="C217" s="226"/>
      <c r="D217" s="115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</row>
    <row r="218" spans="2:17" x14ac:dyDescent="0.3">
      <c r="B218" s="226"/>
      <c r="C218" s="226"/>
      <c r="D218" s="115"/>
      <c r="E218" s="9"/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</row>
    <row r="219" spans="2:17" x14ac:dyDescent="0.3">
      <c r="B219" s="226"/>
      <c r="C219" s="226"/>
      <c r="D219" s="115"/>
      <c r="E219" s="9"/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9"/>
    </row>
    <row r="220" spans="2:17" x14ac:dyDescent="0.3">
      <c r="B220" s="226"/>
      <c r="C220" s="226"/>
      <c r="D220" s="115"/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</row>
    <row r="221" spans="2:17" x14ac:dyDescent="0.3">
      <c r="B221" s="226"/>
      <c r="C221" s="226"/>
      <c r="D221" s="115"/>
      <c r="E221" s="9"/>
      <c r="F221" s="9"/>
      <c r="G221" s="9"/>
      <c r="H221" s="9"/>
      <c r="I221" s="9"/>
      <c r="J221" s="9"/>
      <c r="K221" s="9"/>
      <c r="L221" s="9"/>
      <c r="M221" s="9"/>
      <c r="N221" s="9"/>
      <c r="O221" s="9"/>
      <c r="P221" s="9"/>
      <c r="Q221" s="9"/>
    </row>
    <row r="222" spans="2:17" x14ac:dyDescent="0.3">
      <c r="B222" s="226"/>
      <c r="C222" s="226"/>
      <c r="D222" s="115"/>
      <c r="E222" s="9"/>
      <c r="F222" s="9"/>
      <c r="G222" s="9"/>
      <c r="H222" s="9"/>
      <c r="I222" s="9"/>
      <c r="J222" s="9"/>
      <c r="K222" s="9"/>
      <c r="L222" s="9"/>
      <c r="M222" s="9"/>
      <c r="N222" s="9"/>
      <c r="O222" s="9"/>
      <c r="P222" s="9"/>
      <c r="Q222" s="9"/>
    </row>
    <row r="223" spans="2:17" x14ac:dyDescent="0.3">
      <c r="B223" s="226"/>
      <c r="C223" s="226"/>
      <c r="D223" s="115"/>
      <c r="E223" s="9"/>
      <c r="F223" s="9"/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9"/>
    </row>
    <row r="224" spans="2:17" x14ac:dyDescent="0.3">
      <c r="B224" s="226"/>
      <c r="C224" s="226"/>
      <c r="D224" s="115"/>
      <c r="E224" s="9"/>
      <c r="F224" s="9"/>
      <c r="G224" s="9"/>
      <c r="H224" s="9"/>
      <c r="I224" s="9"/>
      <c r="J224" s="9"/>
      <c r="K224" s="9"/>
      <c r="L224" s="9"/>
      <c r="M224" s="9"/>
      <c r="N224" s="9"/>
      <c r="O224" s="9"/>
      <c r="P224" s="9"/>
      <c r="Q224" s="9"/>
    </row>
    <row r="225" spans="2:17" x14ac:dyDescent="0.3">
      <c r="B225" s="226"/>
      <c r="C225" s="226"/>
      <c r="D225" s="115"/>
      <c r="E225" s="9"/>
      <c r="F225" s="9"/>
      <c r="G225" s="9"/>
      <c r="H225" s="9"/>
      <c r="I225" s="9"/>
      <c r="J225" s="9"/>
      <c r="K225" s="9"/>
      <c r="L225" s="9"/>
      <c r="M225" s="9"/>
      <c r="N225" s="9"/>
      <c r="O225" s="9"/>
      <c r="P225" s="9"/>
      <c r="Q225" s="9"/>
    </row>
    <row r="226" spans="2:17" x14ac:dyDescent="0.3">
      <c r="B226" s="226"/>
      <c r="C226" s="226"/>
      <c r="D226" s="115"/>
      <c r="E226" s="9"/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</row>
    <row r="227" spans="2:17" x14ac:dyDescent="0.3">
      <c r="B227" s="226"/>
      <c r="C227" s="226"/>
      <c r="D227" s="115"/>
      <c r="E227" s="9"/>
      <c r="F227" s="9"/>
      <c r="G227" s="9"/>
      <c r="H227" s="9"/>
      <c r="I227" s="9"/>
      <c r="J227" s="9"/>
      <c r="K227" s="9"/>
      <c r="L227" s="9"/>
      <c r="M227" s="9"/>
      <c r="N227" s="9"/>
      <c r="O227" s="9"/>
      <c r="P227" s="9"/>
      <c r="Q227" s="9"/>
    </row>
    <row r="228" spans="2:17" x14ac:dyDescent="0.3">
      <c r="B228" s="226"/>
      <c r="C228" s="226"/>
      <c r="D228" s="115"/>
      <c r="E228" s="9"/>
      <c r="F228" s="9"/>
      <c r="G228" s="9"/>
      <c r="H228" s="9"/>
      <c r="I228" s="9"/>
      <c r="J228" s="9"/>
      <c r="K228" s="9"/>
      <c r="L228" s="9"/>
      <c r="M228" s="9"/>
      <c r="N228" s="9"/>
      <c r="O228" s="9"/>
      <c r="P228" s="9"/>
      <c r="Q228" s="9"/>
    </row>
    <row r="229" spans="2:17" x14ac:dyDescent="0.3">
      <c r="B229" s="226"/>
      <c r="C229" s="226"/>
      <c r="D229" s="115"/>
      <c r="E229" s="9"/>
      <c r="F229" s="9"/>
      <c r="G229" s="9"/>
      <c r="H229" s="9"/>
      <c r="I229" s="9"/>
      <c r="J229" s="9"/>
      <c r="K229" s="9"/>
      <c r="L229" s="9"/>
      <c r="M229" s="9"/>
      <c r="N229" s="9"/>
      <c r="O229" s="9"/>
      <c r="P229" s="9"/>
      <c r="Q229" s="9"/>
    </row>
    <row r="230" spans="2:17" x14ac:dyDescent="0.3">
      <c r="B230" s="226"/>
      <c r="C230" s="226"/>
      <c r="D230" s="115"/>
      <c r="E230" s="9"/>
      <c r="F230" s="9"/>
      <c r="G230" s="9"/>
      <c r="H230" s="9"/>
      <c r="I230" s="9"/>
      <c r="J230" s="9"/>
      <c r="K230" s="9"/>
      <c r="L230" s="9"/>
      <c r="M230" s="9"/>
      <c r="N230" s="9"/>
      <c r="O230" s="9"/>
      <c r="P230" s="9"/>
      <c r="Q230" s="9"/>
    </row>
    <row r="231" spans="2:17" x14ac:dyDescent="0.3">
      <c r="B231" s="226"/>
      <c r="C231" s="226"/>
      <c r="D231" s="115"/>
      <c r="E231" s="9"/>
      <c r="F231" s="9"/>
      <c r="G231" s="9"/>
      <c r="H231" s="9"/>
      <c r="I231" s="9"/>
      <c r="J231" s="9"/>
      <c r="K231" s="9"/>
      <c r="L231" s="9"/>
      <c r="M231" s="9"/>
      <c r="N231" s="9"/>
      <c r="O231" s="9"/>
      <c r="P231" s="9"/>
      <c r="Q231" s="9"/>
    </row>
    <row r="232" spans="2:17" x14ac:dyDescent="0.3">
      <c r="B232" s="226"/>
      <c r="C232" s="226"/>
      <c r="D232" s="115"/>
      <c r="E232" s="9"/>
      <c r="F232" s="9"/>
      <c r="G232" s="9"/>
      <c r="H232" s="9"/>
      <c r="I232" s="9"/>
      <c r="J232" s="9"/>
      <c r="K232" s="9"/>
      <c r="L232" s="9"/>
      <c r="M232" s="9"/>
      <c r="N232" s="9"/>
      <c r="O232" s="9"/>
      <c r="P232" s="9"/>
      <c r="Q232" s="9"/>
    </row>
    <row r="233" spans="2:17" x14ac:dyDescent="0.3">
      <c r="B233" s="226"/>
      <c r="C233" s="226"/>
      <c r="D233" s="115"/>
      <c r="E233" s="9"/>
      <c r="F233" s="9"/>
      <c r="G233" s="9"/>
      <c r="H233" s="9"/>
      <c r="I233" s="9"/>
      <c r="J233" s="9"/>
      <c r="K233" s="9"/>
      <c r="L233" s="9"/>
      <c r="M233" s="9"/>
      <c r="N233" s="9"/>
      <c r="O233" s="9"/>
      <c r="P233" s="9"/>
      <c r="Q233" s="9"/>
    </row>
    <row r="234" spans="2:17" x14ac:dyDescent="0.3">
      <c r="B234" s="226"/>
      <c r="C234" s="226"/>
      <c r="D234" s="115"/>
      <c r="E234" s="9"/>
      <c r="F234" s="9"/>
      <c r="G234" s="9"/>
      <c r="H234" s="9"/>
      <c r="I234" s="9"/>
      <c r="J234" s="9"/>
      <c r="K234" s="9"/>
      <c r="L234" s="9"/>
      <c r="M234" s="9"/>
      <c r="N234" s="9"/>
      <c r="O234" s="9"/>
      <c r="P234" s="9"/>
      <c r="Q234" s="9"/>
    </row>
    <row r="235" spans="2:17" x14ac:dyDescent="0.3">
      <c r="B235" s="226"/>
      <c r="C235" s="226"/>
      <c r="D235" s="115"/>
      <c r="E235" s="9"/>
      <c r="F235" s="9"/>
      <c r="G235" s="9"/>
      <c r="H235" s="9"/>
      <c r="I235" s="9"/>
      <c r="J235" s="9"/>
      <c r="K235" s="9"/>
      <c r="L235" s="9"/>
      <c r="M235" s="9"/>
      <c r="N235" s="9"/>
      <c r="O235" s="9"/>
      <c r="P235" s="9"/>
      <c r="Q235" s="9"/>
    </row>
    <row r="236" spans="2:17" x14ac:dyDescent="0.3">
      <c r="B236" s="226"/>
      <c r="C236" s="226"/>
      <c r="D236" s="115"/>
      <c r="E236" s="9"/>
      <c r="F236" s="9"/>
      <c r="G236" s="9"/>
      <c r="H236" s="9"/>
      <c r="I236" s="9"/>
      <c r="J236" s="9"/>
      <c r="K236" s="9"/>
      <c r="L236" s="9"/>
      <c r="M236" s="9"/>
      <c r="N236" s="9"/>
      <c r="O236" s="9"/>
      <c r="P236" s="9"/>
      <c r="Q236" s="9"/>
    </row>
    <row r="237" spans="2:17" x14ac:dyDescent="0.3">
      <c r="B237" s="226"/>
      <c r="C237" s="226"/>
      <c r="D237" s="115"/>
      <c r="E237" s="9"/>
      <c r="F237" s="9"/>
      <c r="G237" s="9"/>
      <c r="H237" s="9"/>
      <c r="I237" s="9"/>
      <c r="J237" s="9"/>
      <c r="K237" s="9"/>
      <c r="L237" s="9"/>
      <c r="M237" s="9"/>
      <c r="N237" s="9"/>
      <c r="O237" s="9"/>
      <c r="P237" s="9"/>
      <c r="Q237" s="9"/>
    </row>
    <row r="238" spans="2:17" x14ac:dyDescent="0.3">
      <c r="B238" s="226"/>
      <c r="C238" s="226"/>
      <c r="D238" s="115"/>
      <c r="E238" s="9"/>
      <c r="F238" s="9"/>
      <c r="G238" s="9"/>
      <c r="H238" s="9"/>
      <c r="I238" s="9"/>
      <c r="J238" s="9"/>
      <c r="K238" s="9"/>
      <c r="L238" s="9"/>
      <c r="M238" s="9"/>
      <c r="N238" s="9"/>
      <c r="O238" s="9"/>
      <c r="P238" s="9"/>
      <c r="Q238" s="9"/>
    </row>
    <row r="239" spans="2:17" x14ac:dyDescent="0.3">
      <c r="B239" s="226"/>
      <c r="C239" s="226"/>
      <c r="D239" s="115"/>
      <c r="E239" s="9"/>
      <c r="F239" s="9"/>
      <c r="G239" s="9"/>
      <c r="H239" s="9"/>
      <c r="I239" s="9"/>
      <c r="J239" s="9"/>
      <c r="K239" s="9"/>
      <c r="L239" s="9"/>
      <c r="M239" s="9"/>
      <c r="N239" s="9"/>
      <c r="O239" s="9"/>
      <c r="P239" s="9"/>
      <c r="Q239" s="9"/>
    </row>
    <row r="240" spans="2:17" x14ac:dyDescent="0.3">
      <c r="B240" s="226"/>
      <c r="C240" s="226"/>
      <c r="D240" s="115"/>
      <c r="E240" s="9"/>
      <c r="F240" s="9"/>
      <c r="G240" s="9"/>
      <c r="H240" s="9"/>
      <c r="I240" s="9"/>
      <c r="J240" s="9"/>
      <c r="K240" s="9"/>
      <c r="L240" s="9"/>
      <c r="M240" s="9"/>
      <c r="N240" s="9"/>
      <c r="O240" s="9"/>
      <c r="P240" s="9"/>
      <c r="Q240" s="9"/>
    </row>
    <row r="241" spans="2:17" x14ac:dyDescent="0.3">
      <c r="B241" s="226"/>
      <c r="C241" s="226"/>
      <c r="D241" s="115"/>
      <c r="E241" s="9"/>
      <c r="F241" s="9"/>
      <c r="G241" s="9"/>
      <c r="H241" s="9"/>
      <c r="I241" s="9"/>
      <c r="J241" s="9"/>
      <c r="K241" s="9"/>
      <c r="L241" s="9"/>
      <c r="M241" s="9"/>
      <c r="N241" s="9"/>
      <c r="O241" s="9"/>
      <c r="P241" s="9"/>
      <c r="Q241" s="9"/>
    </row>
    <row r="242" spans="2:17" x14ac:dyDescent="0.3">
      <c r="B242" s="226"/>
      <c r="C242" s="226"/>
      <c r="D242" s="115"/>
      <c r="E242" s="9"/>
      <c r="F242" s="9"/>
      <c r="G242" s="9"/>
      <c r="H242" s="9"/>
      <c r="I242" s="9"/>
      <c r="J242" s="9"/>
      <c r="K242" s="9"/>
      <c r="L242" s="9"/>
      <c r="M242" s="9"/>
      <c r="N242" s="9"/>
      <c r="O242" s="9"/>
      <c r="P242" s="9"/>
      <c r="Q242" s="9"/>
    </row>
    <row r="243" spans="2:17" x14ac:dyDescent="0.3">
      <c r="B243" s="226"/>
      <c r="C243" s="226"/>
      <c r="D243" s="115"/>
      <c r="E243" s="9"/>
      <c r="F243" s="9"/>
      <c r="G243" s="9"/>
      <c r="H243" s="9"/>
      <c r="I243" s="9"/>
      <c r="J243" s="9"/>
      <c r="K243" s="9"/>
      <c r="L243" s="9"/>
      <c r="M243" s="9"/>
      <c r="N243" s="9"/>
      <c r="O243" s="9"/>
      <c r="P243" s="9"/>
      <c r="Q243" s="9"/>
    </row>
    <row r="244" spans="2:17" x14ac:dyDescent="0.3">
      <c r="B244" s="226"/>
      <c r="C244" s="226"/>
      <c r="D244" s="115"/>
      <c r="E244" s="9"/>
      <c r="F244" s="9"/>
      <c r="G244" s="9"/>
      <c r="H244" s="9"/>
      <c r="I244" s="9"/>
      <c r="J244" s="9"/>
      <c r="K244" s="9"/>
      <c r="L244" s="9"/>
      <c r="M244" s="9"/>
      <c r="N244" s="9"/>
      <c r="O244" s="9"/>
      <c r="P244" s="9"/>
      <c r="Q244" s="9"/>
    </row>
    <row r="245" spans="2:17" x14ac:dyDescent="0.3">
      <c r="B245" s="226"/>
      <c r="C245" s="226"/>
      <c r="D245" s="115"/>
      <c r="E245" s="9"/>
      <c r="F245" s="9"/>
      <c r="G245" s="9"/>
      <c r="H245" s="9"/>
      <c r="I245" s="9"/>
      <c r="J245" s="9"/>
      <c r="K245" s="9"/>
      <c r="L245" s="9"/>
      <c r="M245" s="9"/>
      <c r="N245" s="9"/>
      <c r="O245" s="9"/>
      <c r="P245" s="9"/>
      <c r="Q245" s="9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tabColor indexed="52"/>
    <outlinePr applyStyles="1" summaryBelow="0"/>
    <pageSetUpPr fitToPage="1"/>
  </sheetPr>
  <dimension ref="A2:S243"/>
  <sheetViews>
    <sheetView workbookViewId="0">
      <selection activeCell="H21" sqref="H21"/>
    </sheetView>
  </sheetViews>
  <sheetFormatPr defaultColWidth="9.109375" defaultRowHeight="13.8" outlineLevelRow="1" x14ac:dyDescent="0.3"/>
  <cols>
    <col min="1" max="1" width="66" style="17" bestFit="1" customWidth="1"/>
    <col min="2" max="2" width="19" style="233" customWidth="1"/>
    <col min="3" max="3" width="19.44140625" style="233" customWidth="1"/>
    <col min="4" max="4" width="9.88671875" style="125" customWidth="1"/>
    <col min="5" max="5" width="18.44140625" style="233" customWidth="1"/>
    <col min="6" max="6" width="17.6640625" style="233" customWidth="1"/>
    <col min="7" max="7" width="9.109375" style="125" customWidth="1"/>
    <col min="8" max="8" width="16" style="233" bestFit="1" customWidth="1"/>
    <col min="9" max="16384" width="9.109375" style="17"/>
  </cols>
  <sheetData>
    <row r="2" spans="1:19" ht="18" x14ac:dyDescent="0.35">
      <c r="A2" s="5" t="s">
        <v>67</v>
      </c>
      <c r="B2" s="3"/>
      <c r="C2" s="3"/>
      <c r="D2" s="3"/>
      <c r="E2" s="3"/>
      <c r="F2" s="3"/>
      <c r="G2" s="3"/>
      <c r="H2" s="3"/>
      <c r="I2" s="9"/>
      <c r="J2" s="9"/>
      <c r="K2" s="9"/>
      <c r="L2" s="9"/>
      <c r="M2" s="9"/>
      <c r="N2" s="9"/>
      <c r="O2" s="9"/>
      <c r="P2" s="9"/>
      <c r="Q2" s="9"/>
      <c r="R2" s="9"/>
      <c r="S2" s="9"/>
    </row>
    <row r="3" spans="1:19" x14ac:dyDescent="0.3">
      <c r="A3" s="243"/>
    </row>
    <row r="4" spans="1:19" x14ac:dyDescent="0.3">
      <c r="B4" s="226"/>
      <c r="C4" s="226"/>
      <c r="D4" s="115"/>
      <c r="E4" s="226"/>
      <c r="F4" s="226"/>
      <c r="G4" s="115"/>
      <c r="H4" s="226"/>
      <c r="I4" s="9"/>
      <c r="J4" s="9"/>
      <c r="K4" s="9"/>
      <c r="L4" s="9"/>
      <c r="M4" s="9"/>
      <c r="N4" s="9"/>
      <c r="O4" s="9"/>
      <c r="P4" s="9"/>
      <c r="Q4" s="9"/>
    </row>
    <row r="5" spans="1:19" s="12" customFormat="1" x14ac:dyDescent="0.3">
      <c r="B5" s="247"/>
      <c r="C5" s="247"/>
      <c r="D5" s="119"/>
      <c r="E5" s="247"/>
      <c r="F5" s="247"/>
      <c r="G5" s="119"/>
      <c r="H5" s="12" t="str">
        <f>VALVAL</f>
        <v>млрд. одиниць</v>
      </c>
    </row>
    <row r="6" spans="1:19" s="145" customFormat="1" x14ac:dyDescent="0.25">
      <c r="A6" s="95"/>
      <c r="B6" s="265">
        <v>43830</v>
      </c>
      <c r="C6" s="266"/>
      <c r="D6" s="267"/>
      <c r="E6" s="265">
        <v>43982</v>
      </c>
      <c r="F6" s="266"/>
      <c r="G6" s="267"/>
      <c r="H6" s="69"/>
    </row>
    <row r="7" spans="1:19" s="123" customFormat="1" x14ac:dyDescent="0.25">
      <c r="A7" s="50"/>
      <c r="B7" s="166" t="s">
        <v>162</v>
      </c>
      <c r="C7" s="166" t="s">
        <v>165</v>
      </c>
      <c r="D7" s="44" t="s">
        <v>185</v>
      </c>
      <c r="E7" s="166" t="s">
        <v>162</v>
      </c>
      <c r="F7" s="166" t="s">
        <v>165</v>
      </c>
      <c r="G7" s="44" t="s">
        <v>185</v>
      </c>
      <c r="H7" s="166" t="s">
        <v>62</v>
      </c>
    </row>
    <row r="8" spans="1:19" s="196" customFormat="1" ht="15.6" x14ac:dyDescent="0.25">
      <c r="A8" s="62" t="s">
        <v>145</v>
      </c>
      <c r="B8" s="202">
        <f t="shared" ref="B8:H8" si="0">SUM(B9:B18)</f>
        <v>84.365406859509989</v>
      </c>
      <c r="C8" s="202">
        <f t="shared" si="0"/>
        <v>1998.2958999565099</v>
      </c>
      <c r="D8" s="25">
        <f t="shared" si="0"/>
        <v>1</v>
      </c>
      <c r="E8" s="202">
        <f t="shared" si="0"/>
        <v>82.118183048470001</v>
      </c>
      <c r="F8" s="202">
        <f t="shared" si="0"/>
        <v>2209.4636212732298</v>
      </c>
      <c r="G8" s="25">
        <f t="shared" si="0"/>
        <v>0.99999999999999989</v>
      </c>
      <c r="H8" s="70">
        <f t="shared" si="0"/>
        <v>9.9999999999536224E-7</v>
      </c>
    </row>
    <row r="9" spans="1:19" s="15" customFormat="1" x14ac:dyDescent="0.25">
      <c r="A9" s="176" t="s">
        <v>114</v>
      </c>
      <c r="B9" s="216">
        <v>32.814109777820001</v>
      </c>
      <c r="C9" s="216">
        <v>777.24156701939</v>
      </c>
      <c r="D9" s="105">
        <v>0.38895200000000002</v>
      </c>
      <c r="E9" s="216">
        <v>31.910037365929998</v>
      </c>
      <c r="F9" s="216">
        <v>858.56827436395997</v>
      </c>
      <c r="G9" s="105">
        <v>0.38858700000000002</v>
      </c>
      <c r="H9" s="216">
        <v>-3.6499999999999998E-4</v>
      </c>
    </row>
    <row r="10" spans="1:19" x14ac:dyDescent="0.3">
      <c r="A10" s="64" t="s">
        <v>3</v>
      </c>
      <c r="B10" s="173">
        <v>8.5912105929199996</v>
      </c>
      <c r="C10" s="173">
        <v>203.49313234584</v>
      </c>
      <c r="D10" s="66">
        <v>0.10183300000000001</v>
      </c>
      <c r="E10" s="173">
        <v>10.07352081759</v>
      </c>
      <c r="F10" s="173">
        <v>271.03714376554001</v>
      </c>
      <c r="G10" s="66">
        <v>0.122671</v>
      </c>
      <c r="H10" s="173">
        <v>2.0837999999999999E-2</v>
      </c>
      <c r="I10" s="9"/>
      <c r="J10" s="9"/>
      <c r="K10" s="9"/>
      <c r="L10" s="9"/>
      <c r="M10" s="9"/>
      <c r="N10" s="9"/>
      <c r="O10" s="9"/>
      <c r="P10" s="9"/>
      <c r="Q10" s="9"/>
    </row>
    <row r="11" spans="1:19" x14ac:dyDescent="0.3">
      <c r="A11" s="64" t="s">
        <v>155</v>
      </c>
      <c r="B11" s="173">
        <v>0.15284089470000001</v>
      </c>
      <c r="C11" s="173">
        <v>3.6202200000000002</v>
      </c>
      <c r="D11" s="66">
        <v>1.812E-3</v>
      </c>
      <c r="E11" s="173">
        <v>0</v>
      </c>
      <c r="F11" s="173">
        <v>0</v>
      </c>
      <c r="G11" s="66">
        <v>0</v>
      </c>
      <c r="H11" s="173">
        <v>-1.812E-3</v>
      </c>
      <c r="I11" s="9"/>
      <c r="J11" s="9"/>
      <c r="K11" s="9"/>
      <c r="L11" s="9"/>
      <c r="M11" s="9"/>
      <c r="N11" s="9"/>
      <c r="O11" s="9"/>
      <c r="P11" s="9"/>
      <c r="Q11" s="9"/>
    </row>
    <row r="12" spans="1:19" x14ac:dyDescent="0.3">
      <c r="A12" s="64" t="s">
        <v>15</v>
      </c>
      <c r="B12" s="173">
        <v>11.328394219950001</v>
      </c>
      <c r="C12" s="173">
        <v>268.32661117254003</v>
      </c>
      <c r="D12" s="66">
        <v>0.13427800000000001</v>
      </c>
      <c r="E12" s="173">
        <v>10.9182088181</v>
      </c>
      <c r="F12" s="173">
        <v>293.76423463921998</v>
      </c>
      <c r="G12" s="66">
        <v>0.13295699999999999</v>
      </c>
      <c r="H12" s="173">
        <v>-1.32E-3</v>
      </c>
      <c r="I12" s="9"/>
      <c r="J12" s="9"/>
      <c r="K12" s="9"/>
      <c r="L12" s="9"/>
      <c r="M12" s="9"/>
      <c r="N12" s="9"/>
      <c r="O12" s="9"/>
      <c r="P12" s="9"/>
      <c r="Q12" s="9"/>
    </row>
    <row r="13" spans="1:19" x14ac:dyDescent="0.3">
      <c r="A13" s="64" t="s">
        <v>16</v>
      </c>
      <c r="B13" s="173">
        <v>30.914627038500001</v>
      </c>
      <c r="C13" s="173">
        <v>732.25003896043995</v>
      </c>
      <c r="D13" s="66">
        <v>0.36643700000000001</v>
      </c>
      <c r="E13" s="173">
        <v>28.647074394130001</v>
      </c>
      <c r="F13" s="173">
        <v>770.77531893058006</v>
      </c>
      <c r="G13" s="66">
        <v>0.348852</v>
      </c>
      <c r="H13" s="173">
        <v>-1.7585E-2</v>
      </c>
      <c r="I13" s="9"/>
      <c r="J13" s="9"/>
      <c r="K13" s="9"/>
      <c r="L13" s="9"/>
      <c r="M13" s="9"/>
      <c r="N13" s="9"/>
      <c r="O13" s="9"/>
      <c r="P13" s="9"/>
      <c r="Q13" s="9"/>
    </row>
    <row r="14" spans="1:19" x14ac:dyDescent="0.3">
      <c r="A14" s="64" t="s">
        <v>94</v>
      </c>
      <c r="B14" s="173">
        <v>0.56422433561999996</v>
      </c>
      <c r="C14" s="173">
        <v>13.3643304583</v>
      </c>
      <c r="D14" s="66">
        <v>6.6880000000000004E-3</v>
      </c>
      <c r="E14" s="173">
        <v>0.56934165272000004</v>
      </c>
      <c r="F14" s="173">
        <v>15.318649573929999</v>
      </c>
      <c r="G14" s="66">
        <v>6.9329999999999999E-3</v>
      </c>
      <c r="H14" s="173">
        <v>2.4499999999999999E-4</v>
      </c>
      <c r="I14" s="9"/>
      <c r="J14" s="9"/>
      <c r="K14" s="9"/>
      <c r="L14" s="9"/>
      <c r="M14" s="9"/>
      <c r="N14" s="9"/>
      <c r="O14" s="9"/>
      <c r="P14" s="9"/>
      <c r="Q14" s="9"/>
    </row>
    <row r="15" spans="1:19" x14ac:dyDescent="0.3">
      <c r="B15" s="226"/>
      <c r="C15" s="226"/>
      <c r="D15" s="115"/>
      <c r="E15" s="226"/>
      <c r="F15" s="226"/>
      <c r="G15" s="115"/>
      <c r="H15" s="226"/>
      <c r="I15" s="9"/>
      <c r="J15" s="9"/>
      <c r="K15" s="9"/>
      <c r="L15" s="9"/>
      <c r="M15" s="9"/>
      <c r="N15" s="9"/>
      <c r="O15" s="9"/>
      <c r="P15" s="9"/>
      <c r="Q15" s="9"/>
    </row>
    <row r="16" spans="1:19" x14ac:dyDescent="0.3">
      <c r="B16" s="226"/>
      <c r="C16" s="226"/>
      <c r="D16" s="115"/>
      <c r="E16" s="226"/>
      <c r="F16" s="226"/>
      <c r="G16" s="115"/>
      <c r="H16" s="226"/>
      <c r="I16" s="9"/>
      <c r="J16" s="9"/>
      <c r="K16" s="9"/>
      <c r="L16" s="9"/>
      <c r="M16" s="9"/>
      <c r="N16" s="9"/>
      <c r="O16" s="9"/>
      <c r="P16" s="9"/>
      <c r="Q16" s="9"/>
    </row>
    <row r="17" spans="1:19" x14ac:dyDescent="0.3">
      <c r="B17" s="226"/>
      <c r="C17" s="226"/>
      <c r="D17" s="115"/>
      <c r="E17" s="226"/>
      <c r="F17" s="226"/>
      <c r="G17" s="115"/>
      <c r="H17" s="226"/>
      <c r="I17" s="9"/>
      <c r="J17" s="9"/>
      <c r="K17" s="9"/>
      <c r="L17" s="9"/>
      <c r="M17" s="9"/>
      <c r="N17" s="9"/>
      <c r="O17" s="9"/>
      <c r="P17" s="9"/>
      <c r="Q17" s="9"/>
    </row>
    <row r="18" spans="1:19" x14ac:dyDescent="0.3">
      <c r="B18" s="226"/>
      <c r="C18" s="226"/>
      <c r="D18" s="115"/>
      <c r="E18" s="226"/>
      <c r="F18" s="226"/>
      <c r="G18" s="115"/>
      <c r="H18" s="226"/>
      <c r="I18" s="9"/>
      <c r="J18" s="9"/>
      <c r="K18" s="9"/>
      <c r="L18" s="9"/>
      <c r="M18" s="9"/>
      <c r="N18" s="9"/>
      <c r="O18" s="9"/>
      <c r="P18" s="9"/>
      <c r="Q18" s="9"/>
    </row>
    <row r="19" spans="1:19" x14ac:dyDescent="0.3">
      <c r="B19" s="226"/>
      <c r="C19" s="226"/>
      <c r="D19" s="115"/>
      <c r="E19" s="226"/>
      <c r="F19" s="226"/>
      <c r="G19" s="115"/>
      <c r="H19" s="226"/>
      <c r="I19" s="9"/>
      <c r="J19" s="9"/>
      <c r="K19" s="9"/>
      <c r="L19" s="9"/>
      <c r="M19" s="9"/>
      <c r="N19" s="9"/>
      <c r="O19" s="9"/>
      <c r="P19" s="9"/>
      <c r="Q19" s="9"/>
    </row>
    <row r="20" spans="1:19" x14ac:dyDescent="0.3">
      <c r="B20" s="226"/>
      <c r="C20" s="226"/>
      <c r="D20" s="115"/>
      <c r="E20" s="226"/>
      <c r="F20" s="226"/>
      <c r="G20" s="115"/>
      <c r="H20" s="226"/>
      <c r="I20" s="9"/>
      <c r="J20" s="9"/>
      <c r="K20" s="9"/>
      <c r="L20" s="9"/>
      <c r="M20" s="9"/>
      <c r="N20" s="9"/>
      <c r="O20" s="9"/>
      <c r="P20" s="9"/>
      <c r="Q20" s="9"/>
    </row>
    <row r="21" spans="1:19" x14ac:dyDescent="0.3">
      <c r="B21" s="226"/>
      <c r="C21" s="226"/>
      <c r="D21" s="115"/>
      <c r="E21" s="226"/>
      <c r="F21" s="226"/>
      <c r="G21" s="115"/>
      <c r="H21" s="12" t="str">
        <f>VALVAL</f>
        <v>млрд. одиниць</v>
      </c>
      <c r="I21" s="9"/>
      <c r="J21" s="9"/>
      <c r="K21" s="9"/>
      <c r="L21" s="9"/>
      <c r="M21" s="9"/>
      <c r="N21" s="9"/>
      <c r="O21" s="9"/>
      <c r="P21" s="9"/>
      <c r="Q21" s="9"/>
    </row>
    <row r="22" spans="1:19" x14ac:dyDescent="0.3">
      <c r="A22" s="95"/>
      <c r="B22" s="265">
        <v>43830</v>
      </c>
      <c r="C22" s="266"/>
      <c r="D22" s="267"/>
      <c r="E22" s="265">
        <v>43982</v>
      </c>
      <c r="F22" s="266"/>
      <c r="G22" s="267"/>
      <c r="H22" s="69"/>
      <c r="I22" s="145"/>
      <c r="J22" s="145"/>
      <c r="K22" s="145"/>
      <c r="L22" s="145"/>
      <c r="M22" s="145"/>
      <c r="N22" s="145"/>
      <c r="O22" s="145"/>
      <c r="P22" s="145"/>
      <c r="Q22" s="145"/>
      <c r="R22" s="145"/>
      <c r="S22" s="145"/>
    </row>
    <row r="23" spans="1:19" s="235" customFormat="1" x14ac:dyDescent="0.3">
      <c r="A23" s="144"/>
      <c r="B23" s="47" t="s">
        <v>162</v>
      </c>
      <c r="C23" s="47" t="s">
        <v>165</v>
      </c>
      <c r="D23" s="208" t="s">
        <v>185</v>
      </c>
      <c r="E23" s="47" t="s">
        <v>162</v>
      </c>
      <c r="F23" s="47" t="s">
        <v>165</v>
      </c>
      <c r="G23" s="208" t="s">
        <v>185</v>
      </c>
      <c r="H23" s="47" t="s">
        <v>62</v>
      </c>
      <c r="I23" s="227"/>
      <c r="J23" s="227"/>
      <c r="K23" s="227"/>
      <c r="L23" s="227"/>
      <c r="M23" s="227"/>
      <c r="N23" s="227"/>
      <c r="O23" s="227"/>
      <c r="P23" s="227"/>
      <c r="Q23" s="227"/>
    </row>
    <row r="24" spans="1:19" s="37" customFormat="1" ht="14.4" x14ac:dyDescent="0.3">
      <c r="A24" s="86" t="s">
        <v>145</v>
      </c>
      <c r="B24" s="211">
        <f t="shared" ref="B24:G24" si="1">B$25+B$32</f>
        <v>84.365406859510003</v>
      </c>
      <c r="C24" s="211">
        <f t="shared" si="1"/>
        <v>1998.2958999565099</v>
      </c>
      <c r="D24" s="40">
        <f t="shared" si="1"/>
        <v>0.99999899999999997</v>
      </c>
      <c r="E24" s="211">
        <f t="shared" si="1"/>
        <v>82.118183048470001</v>
      </c>
      <c r="F24" s="211">
        <f t="shared" si="1"/>
        <v>2209.4636212732303</v>
      </c>
      <c r="G24" s="40">
        <f t="shared" si="1"/>
        <v>0.99999899999999997</v>
      </c>
      <c r="H24" s="249">
        <v>-9.9999999999999995E-7</v>
      </c>
      <c r="I24" s="27"/>
      <c r="J24" s="27"/>
      <c r="K24" s="27"/>
      <c r="L24" s="27"/>
      <c r="M24" s="27"/>
      <c r="N24" s="27"/>
      <c r="O24" s="27"/>
      <c r="P24" s="27"/>
      <c r="Q24" s="27"/>
    </row>
    <row r="25" spans="1:19" s="94" customFormat="1" ht="14.4" x14ac:dyDescent="0.3">
      <c r="A25" s="215" t="s">
        <v>64</v>
      </c>
      <c r="B25" s="118">
        <f t="shared" ref="B25:G25" si="2">SUM(B$26:B$31)</f>
        <v>74.362672420229998</v>
      </c>
      <c r="C25" s="118">
        <f t="shared" si="2"/>
        <v>1761.3691314806099</v>
      </c>
      <c r="D25" s="136">
        <f t="shared" si="2"/>
        <v>0.881436</v>
      </c>
      <c r="E25" s="118">
        <f t="shared" si="2"/>
        <v>72.396398257469997</v>
      </c>
      <c r="F25" s="118">
        <f t="shared" si="2"/>
        <v>1947.8902518650502</v>
      </c>
      <c r="G25" s="136">
        <f t="shared" si="2"/>
        <v>0.88161199999999995</v>
      </c>
      <c r="H25" s="260">
        <v>1.76E-4</v>
      </c>
      <c r="I25" s="89"/>
      <c r="J25" s="89"/>
      <c r="K25" s="89"/>
      <c r="L25" s="89"/>
      <c r="M25" s="89"/>
      <c r="N25" s="89"/>
      <c r="O25" s="89"/>
      <c r="P25" s="89"/>
      <c r="Q25" s="89"/>
    </row>
    <row r="26" spans="1:19" s="131" customFormat="1" outlineLevel="1" x14ac:dyDescent="0.3">
      <c r="A26" s="24" t="s">
        <v>114</v>
      </c>
      <c r="B26" s="112">
        <v>30.948249705870001</v>
      </c>
      <c r="C26" s="112">
        <v>733.04643218316005</v>
      </c>
      <c r="D26" s="261">
        <v>0.366836</v>
      </c>
      <c r="E26" s="112">
        <v>30.13593032656</v>
      </c>
      <c r="F26" s="112">
        <v>810.83432777336998</v>
      </c>
      <c r="G26" s="261">
        <v>0.36698199999999997</v>
      </c>
      <c r="H26" s="112">
        <v>1.47E-4</v>
      </c>
      <c r="I26" s="122"/>
      <c r="J26" s="122"/>
      <c r="K26" s="122"/>
      <c r="L26" s="122"/>
      <c r="M26" s="122"/>
      <c r="N26" s="122"/>
      <c r="O26" s="122"/>
      <c r="P26" s="122"/>
      <c r="Q26" s="122"/>
    </row>
    <row r="27" spans="1:19" outlineLevel="1" x14ac:dyDescent="0.3">
      <c r="A27" s="29" t="s">
        <v>3</v>
      </c>
      <c r="B27" s="173">
        <v>8.0521863370600002</v>
      </c>
      <c r="C27" s="173">
        <v>190.72569601647001</v>
      </c>
      <c r="D27" s="66">
        <v>9.5444000000000001E-2</v>
      </c>
      <c r="E27" s="173">
        <v>9.5425094491200007</v>
      </c>
      <c r="F27" s="173">
        <v>256.74980498666002</v>
      </c>
      <c r="G27" s="66">
        <v>0.116205</v>
      </c>
      <c r="H27" s="173">
        <v>2.0760000000000001E-2</v>
      </c>
      <c r="I27" s="9"/>
      <c r="J27" s="9"/>
      <c r="K27" s="9"/>
      <c r="L27" s="9"/>
      <c r="M27" s="9"/>
      <c r="N27" s="9"/>
      <c r="O27" s="9"/>
      <c r="P27" s="9"/>
      <c r="Q27" s="9"/>
    </row>
    <row r="28" spans="1:19" outlineLevel="1" x14ac:dyDescent="0.3">
      <c r="A28" s="29" t="s">
        <v>155</v>
      </c>
      <c r="B28" s="173">
        <v>0.15284089470000001</v>
      </c>
      <c r="C28" s="173">
        <v>3.6202200000000002</v>
      </c>
      <c r="D28" s="66">
        <v>1.812E-3</v>
      </c>
      <c r="E28" s="173">
        <v>0</v>
      </c>
      <c r="F28" s="173">
        <v>0</v>
      </c>
      <c r="G28" s="66">
        <v>0</v>
      </c>
      <c r="H28" s="173">
        <v>-1.812E-3</v>
      </c>
      <c r="I28" s="9"/>
      <c r="J28" s="9"/>
      <c r="K28" s="9"/>
      <c r="L28" s="9"/>
      <c r="M28" s="9"/>
      <c r="N28" s="9"/>
      <c r="O28" s="9"/>
      <c r="P28" s="9"/>
      <c r="Q28" s="9"/>
    </row>
    <row r="29" spans="1:19" outlineLevel="1" x14ac:dyDescent="0.3">
      <c r="A29" s="29" t="s">
        <v>15</v>
      </c>
      <c r="B29" s="173">
        <v>4.1254075563999999</v>
      </c>
      <c r="C29" s="173">
        <v>97.715228462499994</v>
      </c>
      <c r="D29" s="66">
        <v>4.8898999999999998E-2</v>
      </c>
      <c r="E29" s="173">
        <v>4.0931653392499996</v>
      </c>
      <c r="F29" s="173">
        <v>110.13029730153001</v>
      </c>
      <c r="G29" s="66">
        <v>4.9845E-2</v>
      </c>
      <c r="H29" s="173">
        <v>9.4600000000000001E-4</v>
      </c>
      <c r="I29" s="9"/>
      <c r="J29" s="9"/>
      <c r="K29" s="9"/>
      <c r="L29" s="9"/>
      <c r="M29" s="9"/>
      <c r="N29" s="9"/>
      <c r="O29" s="9"/>
      <c r="P29" s="9"/>
      <c r="Q29" s="9"/>
    </row>
    <row r="30" spans="1:19" outlineLevel="1" x14ac:dyDescent="0.3">
      <c r="A30" s="29" t="s">
        <v>16</v>
      </c>
      <c r="B30" s="173">
        <v>30.519763590579998</v>
      </c>
      <c r="C30" s="173">
        <v>722.89722436017996</v>
      </c>
      <c r="D30" s="66">
        <v>0.361757</v>
      </c>
      <c r="E30" s="173">
        <v>28.055451489820001</v>
      </c>
      <c r="F30" s="173">
        <v>754.85717222955998</v>
      </c>
      <c r="G30" s="66">
        <v>0.34164699999999998</v>
      </c>
      <c r="H30" s="173">
        <v>-2.0109999999999999E-2</v>
      </c>
      <c r="I30" s="9"/>
      <c r="J30" s="9"/>
      <c r="K30" s="9"/>
      <c r="L30" s="9"/>
      <c r="M30" s="9"/>
      <c r="N30" s="9"/>
      <c r="O30" s="9"/>
      <c r="P30" s="9"/>
      <c r="Q30" s="9"/>
    </row>
    <row r="31" spans="1:19" outlineLevel="1" x14ac:dyDescent="0.3">
      <c r="A31" s="29" t="s">
        <v>94</v>
      </c>
      <c r="B31" s="173">
        <v>0.56422433561999996</v>
      </c>
      <c r="C31" s="173">
        <v>13.3643304583</v>
      </c>
      <c r="D31" s="66">
        <v>6.6880000000000004E-3</v>
      </c>
      <c r="E31" s="173">
        <v>0.56934165272000004</v>
      </c>
      <c r="F31" s="173">
        <v>15.318649573929999</v>
      </c>
      <c r="G31" s="66">
        <v>6.9329999999999999E-3</v>
      </c>
      <c r="H31" s="173">
        <v>2.4499999999999999E-4</v>
      </c>
      <c r="I31" s="9"/>
      <c r="J31" s="9"/>
      <c r="K31" s="9"/>
      <c r="L31" s="9"/>
      <c r="M31" s="9"/>
      <c r="N31" s="9"/>
      <c r="O31" s="9"/>
      <c r="P31" s="9"/>
      <c r="Q31" s="9"/>
    </row>
    <row r="32" spans="1:19" s="12" customFormat="1" ht="14.4" x14ac:dyDescent="0.3">
      <c r="A32" s="212" t="s">
        <v>14</v>
      </c>
      <c r="B32" s="205">
        <f t="shared" ref="B32:G32" si="3">SUM(B$33:B$36)</f>
        <v>10.002734439280001</v>
      </c>
      <c r="C32" s="205">
        <f t="shared" si="3"/>
        <v>236.92676847589999</v>
      </c>
      <c r="D32" s="92">
        <f t="shared" si="3"/>
        <v>0.118563</v>
      </c>
      <c r="E32" s="205">
        <f t="shared" si="3"/>
        <v>9.721784791000001</v>
      </c>
      <c r="F32" s="205">
        <f t="shared" si="3"/>
        <v>261.57336940818004</v>
      </c>
      <c r="G32" s="92">
        <f t="shared" si="3"/>
        <v>0.11838700000000001</v>
      </c>
      <c r="H32" s="205">
        <v>-1.7699999999999999E-4</v>
      </c>
    </row>
    <row r="33" spans="1:17" outlineLevel="1" x14ac:dyDescent="0.3">
      <c r="A33" s="29" t="s">
        <v>114</v>
      </c>
      <c r="B33" s="173">
        <v>1.86586007195</v>
      </c>
      <c r="C33" s="173">
        <v>44.195134836229997</v>
      </c>
      <c r="D33" s="66">
        <v>2.2116E-2</v>
      </c>
      <c r="E33" s="173">
        <v>1.77410703937</v>
      </c>
      <c r="F33" s="173">
        <v>47.733946590590001</v>
      </c>
      <c r="G33" s="66">
        <v>2.1604000000000002E-2</v>
      </c>
      <c r="H33" s="173">
        <v>-5.1199999999999998E-4</v>
      </c>
      <c r="I33" s="9"/>
      <c r="J33" s="9"/>
      <c r="K33" s="9"/>
      <c r="L33" s="9"/>
      <c r="M33" s="9"/>
      <c r="N33" s="9"/>
      <c r="O33" s="9"/>
      <c r="P33" s="9"/>
      <c r="Q33" s="9"/>
    </row>
    <row r="34" spans="1:17" outlineLevel="1" x14ac:dyDescent="0.3">
      <c r="A34" s="29" t="s">
        <v>3</v>
      </c>
      <c r="B34" s="173">
        <v>0.53902425586000002</v>
      </c>
      <c r="C34" s="173">
        <v>12.76743632937</v>
      </c>
      <c r="D34" s="66">
        <v>6.3889999999999997E-3</v>
      </c>
      <c r="E34" s="173">
        <v>0.53101136846999997</v>
      </c>
      <c r="F34" s="173">
        <v>14.287338778880001</v>
      </c>
      <c r="G34" s="66">
        <v>6.4660000000000004E-3</v>
      </c>
      <c r="H34" s="173">
        <v>7.7000000000000001E-5</v>
      </c>
      <c r="I34" s="9"/>
      <c r="J34" s="9"/>
      <c r="K34" s="9"/>
      <c r="L34" s="9"/>
      <c r="M34" s="9"/>
      <c r="N34" s="9"/>
      <c r="O34" s="9"/>
      <c r="P34" s="9"/>
      <c r="Q34" s="9"/>
    </row>
    <row r="35" spans="1:17" outlineLevel="1" x14ac:dyDescent="0.3">
      <c r="A35" s="29" t="s">
        <v>15</v>
      </c>
      <c r="B35" s="173">
        <v>7.2029866635499999</v>
      </c>
      <c r="C35" s="173">
        <v>170.61138271004</v>
      </c>
      <c r="D35" s="66">
        <v>8.5377999999999996E-2</v>
      </c>
      <c r="E35" s="173">
        <v>6.8250434788499996</v>
      </c>
      <c r="F35" s="173">
        <v>183.63393733769001</v>
      </c>
      <c r="G35" s="66">
        <v>8.3112000000000005E-2</v>
      </c>
      <c r="H35" s="173">
        <v>-2.2659999999999998E-3</v>
      </c>
      <c r="I35" s="9"/>
      <c r="J35" s="9"/>
      <c r="K35" s="9"/>
      <c r="L35" s="9"/>
      <c r="M35" s="9"/>
      <c r="N35" s="9"/>
      <c r="O35" s="9"/>
      <c r="P35" s="9"/>
      <c r="Q35" s="9"/>
    </row>
    <row r="36" spans="1:17" outlineLevel="1" x14ac:dyDescent="0.3">
      <c r="A36" s="29" t="s">
        <v>16</v>
      </c>
      <c r="B36" s="173">
        <v>0.39486344792</v>
      </c>
      <c r="C36" s="173">
        <v>9.3528146002600003</v>
      </c>
      <c r="D36" s="66">
        <v>4.6800000000000001E-3</v>
      </c>
      <c r="E36" s="173">
        <v>0.59162290430999998</v>
      </c>
      <c r="F36" s="173">
        <v>15.91814670102</v>
      </c>
      <c r="G36" s="66">
        <v>7.2049999999999996E-3</v>
      </c>
      <c r="H36" s="173">
        <v>2.5240000000000002E-3</v>
      </c>
      <c r="I36" s="9"/>
      <c r="J36" s="9"/>
      <c r="K36" s="9"/>
      <c r="L36" s="9"/>
      <c r="M36" s="9"/>
      <c r="N36" s="9"/>
      <c r="O36" s="9"/>
      <c r="P36" s="9"/>
      <c r="Q36" s="9"/>
    </row>
    <row r="37" spans="1:17" x14ac:dyDescent="0.3">
      <c r="B37" s="226"/>
      <c r="C37" s="226"/>
      <c r="D37" s="115"/>
      <c r="E37" s="226"/>
      <c r="F37" s="226"/>
      <c r="G37" s="115"/>
      <c r="H37" s="226"/>
      <c r="I37" s="9"/>
      <c r="J37" s="9"/>
      <c r="K37" s="9"/>
      <c r="L37" s="9"/>
      <c r="M37" s="9"/>
      <c r="N37" s="9"/>
      <c r="O37" s="9"/>
      <c r="P37" s="9"/>
      <c r="Q37" s="9"/>
    </row>
    <row r="38" spans="1:17" x14ac:dyDescent="0.3">
      <c r="B38" s="226"/>
      <c r="C38" s="226"/>
      <c r="D38" s="115"/>
      <c r="E38" s="226"/>
      <c r="F38" s="226"/>
      <c r="G38" s="115"/>
      <c r="H38" s="226"/>
      <c r="I38" s="9"/>
      <c r="J38" s="9"/>
      <c r="K38" s="9"/>
      <c r="L38" s="9"/>
      <c r="M38" s="9"/>
      <c r="N38" s="9"/>
      <c r="O38" s="9"/>
      <c r="P38" s="9"/>
      <c r="Q38" s="9"/>
    </row>
    <row r="39" spans="1:17" x14ac:dyDescent="0.3">
      <c r="B39" s="226"/>
      <c r="C39" s="226"/>
      <c r="D39" s="115"/>
      <c r="E39" s="226"/>
      <c r="F39" s="226"/>
      <c r="G39" s="115"/>
      <c r="H39" s="226"/>
      <c r="I39" s="9"/>
      <c r="J39" s="9"/>
      <c r="K39" s="9"/>
      <c r="L39" s="9"/>
      <c r="M39" s="9"/>
      <c r="N39" s="9"/>
      <c r="O39" s="9"/>
      <c r="P39" s="9"/>
      <c r="Q39" s="9"/>
    </row>
    <row r="40" spans="1:17" x14ac:dyDescent="0.3">
      <c r="B40" s="226"/>
      <c r="C40" s="226"/>
      <c r="D40" s="115"/>
      <c r="E40" s="226"/>
      <c r="F40" s="226"/>
      <c r="G40" s="115"/>
      <c r="H40" s="226"/>
      <c r="I40" s="9"/>
      <c r="J40" s="9"/>
      <c r="K40" s="9"/>
      <c r="L40" s="9"/>
      <c r="M40" s="9"/>
      <c r="N40" s="9"/>
      <c r="O40" s="9"/>
      <c r="P40" s="9"/>
      <c r="Q40" s="9"/>
    </row>
    <row r="41" spans="1:17" x14ac:dyDescent="0.3">
      <c r="B41" s="226"/>
      <c r="C41" s="226"/>
      <c r="D41" s="115"/>
      <c r="E41" s="226"/>
      <c r="F41" s="226"/>
      <c r="G41" s="115"/>
      <c r="H41" s="226"/>
      <c r="I41" s="9"/>
      <c r="J41" s="9"/>
      <c r="K41" s="9"/>
      <c r="L41" s="9"/>
      <c r="M41" s="9"/>
      <c r="N41" s="9"/>
      <c r="O41" s="9"/>
      <c r="P41" s="9"/>
      <c r="Q41" s="9"/>
    </row>
    <row r="42" spans="1:17" x14ac:dyDescent="0.3">
      <c r="B42" s="226"/>
      <c r="C42" s="226"/>
      <c r="D42" s="115"/>
      <c r="E42" s="226"/>
      <c r="F42" s="226"/>
      <c r="G42" s="115"/>
      <c r="H42" s="226"/>
      <c r="I42" s="9"/>
      <c r="J42" s="9"/>
      <c r="K42" s="9"/>
      <c r="L42" s="9"/>
      <c r="M42" s="9"/>
      <c r="N42" s="9"/>
      <c r="O42" s="9"/>
      <c r="P42" s="9"/>
      <c r="Q42" s="9"/>
    </row>
    <row r="43" spans="1:17" x14ac:dyDescent="0.3">
      <c r="B43" s="226"/>
      <c r="C43" s="226"/>
      <c r="D43" s="115"/>
      <c r="E43" s="226"/>
      <c r="F43" s="226"/>
      <c r="G43" s="115"/>
      <c r="H43" s="226"/>
      <c r="I43" s="9"/>
      <c r="J43" s="9"/>
      <c r="K43" s="9"/>
      <c r="L43" s="9"/>
      <c r="M43" s="9"/>
      <c r="N43" s="9"/>
      <c r="O43" s="9"/>
      <c r="P43" s="9"/>
      <c r="Q43" s="9"/>
    </row>
    <row r="44" spans="1:17" x14ac:dyDescent="0.3">
      <c r="B44" s="226"/>
      <c r="C44" s="226"/>
      <c r="D44" s="115"/>
      <c r="E44" s="226"/>
      <c r="F44" s="226"/>
      <c r="G44" s="115"/>
      <c r="H44" s="226"/>
      <c r="I44" s="9"/>
      <c r="J44" s="9"/>
      <c r="K44" s="9"/>
      <c r="L44" s="9"/>
      <c r="M44" s="9"/>
      <c r="N44" s="9"/>
      <c r="O44" s="9"/>
      <c r="P44" s="9"/>
      <c r="Q44" s="9"/>
    </row>
    <row r="45" spans="1:17" x14ac:dyDescent="0.3">
      <c r="B45" s="226"/>
      <c r="C45" s="226"/>
      <c r="D45" s="115"/>
      <c r="E45" s="226"/>
      <c r="F45" s="226"/>
      <c r="G45" s="115"/>
      <c r="H45" s="226"/>
      <c r="I45" s="9"/>
      <c r="J45" s="9"/>
      <c r="K45" s="9"/>
      <c r="L45" s="9"/>
      <c r="M45" s="9"/>
      <c r="N45" s="9"/>
      <c r="O45" s="9"/>
      <c r="P45" s="9"/>
      <c r="Q45" s="9"/>
    </row>
    <row r="46" spans="1:17" x14ac:dyDescent="0.3">
      <c r="B46" s="226"/>
      <c r="C46" s="226"/>
      <c r="D46" s="115"/>
      <c r="E46" s="226"/>
      <c r="F46" s="226"/>
      <c r="G46" s="115"/>
      <c r="H46" s="226"/>
      <c r="I46" s="9"/>
      <c r="J46" s="9"/>
      <c r="K46" s="9"/>
      <c r="L46" s="9"/>
      <c r="M46" s="9"/>
      <c r="N46" s="9"/>
      <c r="O46" s="9"/>
      <c r="P46" s="9"/>
      <c r="Q46" s="9"/>
    </row>
    <row r="47" spans="1:17" x14ac:dyDescent="0.3">
      <c r="B47" s="226"/>
      <c r="C47" s="226"/>
      <c r="D47" s="115"/>
      <c r="E47" s="226"/>
      <c r="F47" s="226"/>
      <c r="G47" s="115"/>
      <c r="H47" s="226"/>
      <c r="I47" s="9"/>
      <c r="J47" s="9"/>
      <c r="K47" s="9"/>
      <c r="L47" s="9"/>
      <c r="M47" s="9"/>
      <c r="N47" s="9"/>
      <c r="O47" s="9"/>
      <c r="P47" s="9"/>
      <c r="Q47" s="9"/>
    </row>
    <row r="48" spans="1:17" x14ac:dyDescent="0.3">
      <c r="B48" s="226"/>
      <c r="C48" s="226"/>
      <c r="D48" s="115"/>
      <c r="E48" s="226"/>
      <c r="F48" s="226"/>
      <c r="G48" s="115"/>
      <c r="H48" s="226"/>
      <c r="I48" s="9"/>
      <c r="J48" s="9"/>
      <c r="K48" s="9"/>
      <c r="L48" s="9"/>
      <c r="M48" s="9"/>
      <c r="N48" s="9"/>
      <c r="O48" s="9"/>
      <c r="P48" s="9"/>
      <c r="Q48" s="9"/>
    </row>
    <row r="49" spans="2:17" x14ac:dyDescent="0.3">
      <c r="B49" s="226"/>
      <c r="C49" s="226"/>
      <c r="D49" s="115"/>
      <c r="E49" s="226"/>
      <c r="F49" s="226"/>
      <c r="G49" s="115"/>
      <c r="H49" s="226"/>
      <c r="I49" s="9"/>
      <c r="J49" s="9"/>
      <c r="K49" s="9"/>
      <c r="L49" s="9"/>
      <c r="M49" s="9"/>
      <c r="N49" s="9"/>
      <c r="O49" s="9"/>
      <c r="P49" s="9"/>
      <c r="Q49" s="9"/>
    </row>
    <row r="50" spans="2:17" x14ac:dyDescent="0.3">
      <c r="B50" s="226"/>
      <c r="C50" s="226"/>
      <c r="D50" s="115"/>
      <c r="E50" s="226"/>
      <c r="F50" s="226"/>
      <c r="G50" s="115"/>
      <c r="H50" s="226"/>
      <c r="I50" s="9"/>
      <c r="J50" s="9"/>
      <c r="K50" s="9"/>
      <c r="L50" s="9"/>
      <c r="M50" s="9"/>
      <c r="N50" s="9"/>
      <c r="O50" s="9"/>
      <c r="P50" s="9"/>
      <c r="Q50" s="9"/>
    </row>
    <row r="51" spans="2:17" x14ac:dyDescent="0.3">
      <c r="B51" s="226"/>
      <c r="C51" s="226"/>
      <c r="D51" s="115"/>
      <c r="E51" s="226"/>
      <c r="F51" s="226"/>
      <c r="G51" s="115"/>
      <c r="H51" s="226"/>
      <c r="I51" s="9"/>
      <c r="J51" s="9"/>
      <c r="K51" s="9"/>
      <c r="L51" s="9"/>
      <c r="M51" s="9"/>
      <c r="N51" s="9"/>
      <c r="O51" s="9"/>
      <c r="P51" s="9"/>
      <c r="Q51" s="9"/>
    </row>
    <row r="52" spans="2:17" x14ac:dyDescent="0.3">
      <c r="B52" s="226"/>
      <c r="C52" s="226"/>
      <c r="D52" s="115"/>
      <c r="E52" s="226"/>
      <c r="F52" s="226"/>
      <c r="G52" s="115"/>
      <c r="H52" s="226"/>
      <c r="I52" s="9"/>
      <c r="J52" s="9"/>
      <c r="K52" s="9"/>
      <c r="L52" s="9"/>
      <c r="M52" s="9"/>
      <c r="N52" s="9"/>
      <c r="O52" s="9"/>
      <c r="P52" s="9"/>
      <c r="Q52" s="9"/>
    </row>
    <row r="53" spans="2:17" x14ac:dyDescent="0.3">
      <c r="B53" s="226"/>
      <c r="C53" s="226"/>
      <c r="D53" s="115"/>
      <c r="E53" s="226"/>
      <c r="F53" s="226"/>
      <c r="G53" s="115"/>
      <c r="H53" s="226"/>
      <c r="I53" s="9"/>
      <c r="J53" s="9"/>
      <c r="K53" s="9"/>
      <c r="L53" s="9"/>
      <c r="M53" s="9"/>
      <c r="N53" s="9"/>
      <c r="O53" s="9"/>
      <c r="P53" s="9"/>
      <c r="Q53" s="9"/>
    </row>
    <row r="54" spans="2:17" x14ac:dyDescent="0.3">
      <c r="B54" s="226"/>
      <c r="C54" s="226"/>
      <c r="D54" s="115"/>
      <c r="E54" s="226"/>
      <c r="F54" s="226"/>
      <c r="G54" s="115"/>
      <c r="H54" s="226"/>
      <c r="I54" s="9"/>
      <c r="J54" s="9"/>
      <c r="K54" s="9"/>
      <c r="L54" s="9"/>
      <c r="M54" s="9"/>
      <c r="N54" s="9"/>
      <c r="O54" s="9"/>
      <c r="P54" s="9"/>
      <c r="Q54" s="9"/>
    </row>
    <row r="55" spans="2:17" x14ac:dyDescent="0.3">
      <c r="B55" s="226"/>
      <c r="C55" s="226"/>
      <c r="D55" s="115"/>
      <c r="E55" s="226"/>
      <c r="F55" s="226"/>
      <c r="G55" s="115"/>
      <c r="H55" s="226"/>
      <c r="I55" s="9"/>
      <c r="J55" s="9"/>
      <c r="K55" s="9"/>
      <c r="L55" s="9"/>
      <c r="M55" s="9"/>
      <c r="N55" s="9"/>
      <c r="O55" s="9"/>
      <c r="P55" s="9"/>
      <c r="Q55" s="9"/>
    </row>
    <row r="56" spans="2:17" x14ac:dyDescent="0.3">
      <c r="B56" s="226"/>
      <c r="C56" s="226"/>
      <c r="D56" s="115"/>
      <c r="E56" s="226"/>
      <c r="F56" s="226"/>
      <c r="G56" s="115"/>
      <c r="H56" s="226"/>
      <c r="I56" s="9"/>
      <c r="J56" s="9"/>
      <c r="K56" s="9"/>
      <c r="L56" s="9"/>
      <c r="M56" s="9"/>
      <c r="N56" s="9"/>
      <c r="O56" s="9"/>
      <c r="P56" s="9"/>
      <c r="Q56" s="9"/>
    </row>
    <row r="57" spans="2:17" x14ac:dyDescent="0.3">
      <c r="B57" s="226"/>
      <c r="C57" s="226"/>
      <c r="D57" s="115"/>
      <c r="E57" s="226"/>
      <c r="F57" s="226"/>
      <c r="G57" s="115"/>
      <c r="H57" s="226"/>
      <c r="I57" s="9"/>
      <c r="J57" s="9"/>
      <c r="K57" s="9"/>
      <c r="L57" s="9"/>
      <c r="M57" s="9"/>
      <c r="N57" s="9"/>
      <c r="O57" s="9"/>
      <c r="P57" s="9"/>
      <c r="Q57" s="9"/>
    </row>
    <row r="58" spans="2:17" x14ac:dyDescent="0.3">
      <c r="B58" s="226"/>
      <c r="C58" s="226"/>
      <c r="D58" s="115"/>
      <c r="E58" s="226"/>
      <c r="F58" s="226"/>
      <c r="G58" s="115"/>
      <c r="H58" s="226"/>
      <c r="I58" s="9"/>
      <c r="J58" s="9"/>
      <c r="K58" s="9"/>
      <c r="L58" s="9"/>
      <c r="M58" s="9"/>
      <c r="N58" s="9"/>
      <c r="O58" s="9"/>
      <c r="P58" s="9"/>
      <c r="Q58" s="9"/>
    </row>
    <row r="59" spans="2:17" x14ac:dyDescent="0.3">
      <c r="B59" s="226"/>
      <c r="C59" s="226"/>
      <c r="D59" s="115"/>
      <c r="E59" s="226"/>
      <c r="F59" s="226"/>
      <c r="G59" s="115"/>
      <c r="H59" s="226"/>
      <c r="I59" s="9"/>
      <c r="J59" s="9"/>
      <c r="K59" s="9"/>
      <c r="L59" s="9"/>
      <c r="M59" s="9"/>
      <c r="N59" s="9"/>
      <c r="O59" s="9"/>
      <c r="P59" s="9"/>
      <c r="Q59" s="9"/>
    </row>
    <row r="60" spans="2:17" x14ac:dyDescent="0.3">
      <c r="B60" s="226"/>
      <c r="C60" s="226"/>
      <c r="D60" s="115"/>
      <c r="E60" s="226"/>
      <c r="F60" s="226"/>
      <c r="G60" s="115"/>
      <c r="H60" s="226"/>
      <c r="I60" s="9"/>
      <c r="J60" s="9"/>
      <c r="K60" s="9"/>
      <c r="L60" s="9"/>
      <c r="M60" s="9"/>
      <c r="N60" s="9"/>
      <c r="O60" s="9"/>
      <c r="P60" s="9"/>
      <c r="Q60" s="9"/>
    </row>
    <row r="61" spans="2:17" x14ac:dyDescent="0.3">
      <c r="B61" s="226"/>
      <c r="C61" s="226"/>
      <c r="D61" s="115"/>
      <c r="E61" s="226"/>
      <c r="F61" s="226"/>
      <c r="G61" s="115"/>
      <c r="H61" s="226"/>
      <c r="I61" s="9"/>
      <c r="J61" s="9"/>
      <c r="K61" s="9"/>
      <c r="L61" s="9"/>
      <c r="M61" s="9"/>
      <c r="N61" s="9"/>
      <c r="O61" s="9"/>
      <c r="P61" s="9"/>
      <c r="Q61" s="9"/>
    </row>
    <row r="62" spans="2:17" x14ac:dyDescent="0.3">
      <c r="B62" s="226"/>
      <c r="C62" s="226"/>
      <c r="D62" s="115"/>
      <c r="E62" s="226"/>
      <c r="F62" s="226"/>
      <c r="G62" s="115"/>
      <c r="H62" s="226"/>
      <c r="I62" s="9"/>
      <c r="J62" s="9"/>
      <c r="K62" s="9"/>
      <c r="L62" s="9"/>
      <c r="M62" s="9"/>
      <c r="N62" s="9"/>
      <c r="O62" s="9"/>
      <c r="P62" s="9"/>
      <c r="Q62" s="9"/>
    </row>
    <row r="63" spans="2:17" x14ac:dyDescent="0.3">
      <c r="B63" s="226"/>
      <c r="C63" s="226"/>
      <c r="D63" s="115"/>
      <c r="E63" s="226"/>
      <c r="F63" s="226"/>
      <c r="G63" s="115"/>
      <c r="H63" s="226"/>
      <c r="I63" s="9"/>
      <c r="J63" s="9"/>
      <c r="K63" s="9"/>
      <c r="L63" s="9"/>
      <c r="M63" s="9"/>
      <c r="N63" s="9"/>
      <c r="O63" s="9"/>
      <c r="P63" s="9"/>
      <c r="Q63" s="9"/>
    </row>
    <row r="64" spans="2:17" x14ac:dyDescent="0.3">
      <c r="B64" s="226"/>
      <c r="C64" s="226"/>
      <c r="D64" s="115"/>
      <c r="E64" s="226"/>
      <c r="F64" s="226"/>
      <c r="G64" s="115"/>
      <c r="H64" s="226"/>
      <c r="I64" s="9"/>
      <c r="J64" s="9"/>
      <c r="K64" s="9"/>
      <c r="L64" s="9"/>
      <c r="M64" s="9"/>
      <c r="N64" s="9"/>
      <c r="O64" s="9"/>
      <c r="P64" s="9"/>
      <c r="Q64" s="9"/>
    </row>
    <row r="65" spans="2:17" x14ac:dyDescent="0.3">
      <c r="B65" s="226"/>
      <c r="C65" s="226"/>
      <c r="D65" s="115"/>
      <c r="E65" s="226"/>
      <c r="F65" s="226"/>
      <c r="G65" s="115"/>
      <c r="H65" s="226"/>
      <c r="I65" s="9"/>
      <c r="J65" s="9"/>
      <c r="K65" s="9"/>
      <c r="L65" s="9"/>
      <c r="M65" s="9"/>
      <c r="N65" s="9"/>
      <c r="O65" s="9"/>
      <c r="P65" s="9"/>
      <c r="Q65" s="9"/>
    </row>
    <row r="66" spans="2:17" x14ac:dyDescent="0.3">
      <c r="B66" s="226"/>
      <c r="C66" s="226"/>
      <c r="D66" s="115"/>
      <c r="E66" s="226"/>
      <c r="F66" s="226"/>
      <c r="G66" s="115"/>
      <c r="H66" s="226"/>
      <c r="I66" s="9"/>
      <c r="J66" s="9"/>
      <c r="K66" s="9"/>
      <c r="L66" s="9"/>
      <c r="M66" s="9"/>
      <c r="N66" s="9"/>
      <c r="O66" s="9"/>
      <c r="P66" s="9"/>
      <c r="Q66" s="9"/>
    </row>
    <row r="67" spans="2:17" x14ac:dyDescent="0.3">
      <c r="B67" s="226"/>
      <c r="C67" s="226"/>
      <c r="D67" s="115"/>
      <c r="E67" s="226"/>
      <c r="F67" s="226"/>
      <c r="G67" s="115"/>
      <c r="H67" s="226"/>
      <c r="I67" s="9"/>
      <c r="J67" s="9"/>
      <c r="K67" s="9"/>
      <c r="L67" s="9"/>
      <c r="M67" s="9"/>
      <c r="N67" s="9"/>
      <c r="O67" s="9"/>
      <c r="P67" s="9"/>
      <c r="Q67" s="9"/>
    </row>
    <row r="68" spans="2:17" x14ac:dyDescent="0.3">
      <c r="B68" s="226"/>
      <c r="C68" s="226"/>
      <c r="D68" s="115"/>
      <c r="E68" s="226"/>
      <c r="F68" s="226"/>
      <c r="G68" s="115"/>
      <c r="H68" s="226"/>
      <c r="I68" s="9"/>
      <c r="J68" s="9"/>
      <c r="K68" s="9"/>
      <c r="L68" s="9"/>
      <c r="M68" s="9"/>
      <c r="N68" s="9"/>
      <c r="O68" s="9"/>
      <c r="P68" s="9"/>
      <c r="Q68" s="9"/>
    </row>
    <row r="69" spans="2:17" x14ac:dyDescent="0.3">
      <c r="B69" s="226"/>
      <c r="C69" s="226"/>
      <c r="D69" s="115"/>
      <c r="E69" s="226"/>
      <c r="F69" s="226"/>
      <c r="G69" s="115"/>
      <c r="H69" s="226"/>
      <c r="I69" s="9"/>
      <c r="J69" s="9"/>
      <c r="K69" s="9"/>
      <c r="L69" s="9"/>
      <c r="M69" s="9"/>
      <c r="N69" s="9"/>
      <c r="O69" s="9"/>
      <c r="P69" s="9"/>
      <c r="Q69" s="9"/>
    </row>
    <row r="70" spans="2:17" x14ac:dyDescent="0.3">
      <c r="B70" s="226"/>
      <c r="C70" s="226"/>
      <c r="D70" s="115"/>
      <c r="E70" s="226"/>
      <c r="F70" s="226"/>
      <c r="G70" s="115"/>
      <c r="H70" s="226"/>
      <c r="I70" s="9"/>
      <c r="J70" s="9"/>
      <c r="K70" s="9"/>
      <c r="L70" s="9"/>
      <c r="M70" s="9"/>
      <c r="N70" s="9"/>
      <c r="O70" s="9"/>
      <c r="P70" s="9"/>
      <c r="Q70" s="9"/>
    </row>
    <row r="71" spans="2:17" x14ac:dyDescent="0.3">
      <c r="B71" s="226"/>
      <c r="C71" s="226"/>
      <c r="D71" s="115"/>
      <c r="E71" s="226"/>
      <c r="F71" s="226"/>
      <c r="G71" s="115"/>
      <c r="H71" s="226"/>
      <c r="I71" s="9"/>
      <c r="J71" s="9"/>
      <c r="K71" s="9"/>
      <c r="L71" s="9"/>
      <c r="M71" s="9"/>
      <c r="N71" s="9"/>
      <c r="O71" s="9"/>
      <c r="P71" s="9"/>
      <c r="Q71" s="9"/>
    </row>
    <row r="72" spans="2:17" x14ac:dyDescent="0.3">
      <c r="B72" s="226"/>
      <c r="C72" s="226"/>
      <c r="D72" s="115"/>
      <c r="E72" s="226"/>
      <c r="F72" s="226"/>
      <c r="G72" s="115"/>
      <c r="H72" s="226"/>
      <c r="I72" s="9"/>
      <c r="J72" s="9"/>
      <c r="K72" s="9"/>
      <c r="L72" s="9"/>
      <c r="M72" s="9"/>
      <c r="N72" s="9"/>
      <c r="O72" s="9"/>
      <c r="P72" s="9"/>
      <c r="Q72" s="9"/>
    </row>
    <row r="73" spans="2:17" x14ac:dyDescent="0.3">
      <c r="B73" s="226"/>
      <c r="C73" s="226"/>
      <c r="D73" s="115"/>
      <c r="E73" s="226"/>
      <c r="F73" s="226"/>
      <c r="G73" s="115"/>
      <c r="H73" s="226"/>
      <c r="I73" s="9"/>
      <c r="J73" s="9"/>
      <c r="K73" s="9"/>
      <c r="L73" s="9"/>
      <c r="M73" s="9"/>
      <c r="N73" s="9"/>
      <c r="O73" s="9"/>
      <c r="P73" s="9"/>
      <c r="Q73" s="9"/>
    </row>
    <row r="74" spans="2:17" x14ac:dyDescent="0.3">
      <c r="B74" s="226"/>
      <c r="C74" s="226"/>
      <c r="D74" s="115"/>
      <c r="E74" s="226"/>
      <c r="F74" s="226"/>
      <c r="G74" s="115"/>
      <c r="H74" s="226"/>
      <c r="I74" s="9"/>
      <c r="J74" s="9"/>
      <c r="K74" s="9"/>
      <c r="L74" s="9"/>
      <c r="M74" s="9"/>
      <c r="N74" s="9"/>
      <c r="O74" s="9"/>
      <c r="P74" s="9"/>
      <c r="Q74" s="9"/>
    </row>
    <row r="75" spans="2:17" x14ac:dyDescent="0.3">
      <c r="B75" s="226"/>
      <c r="C75" s="226"/>
      <c r="D75" s="115"/>
      <c r="E75" s="226"/>
      <c r="F75" s="226"/>
      <c r="G75" s="115"/>
      <c r="H75" s="226"/>
      <c r="I75" s="9"/>
      <c r="J75" s="9"/>
      <c r="K75" s="9"/>
      <c r="L75" s="9"/>
      <c r="M75" s="9"/>
      <c r="N75" s="9"/>
      <c r="O75" s="9"/>
      <c r="P75" s="9"/>
      <c r="Q75" s="9"/>
    </row>
    <row r="76" spans="2:17" x14ac:dyDescent="0.3">
      <c r="B76" s="226"/>
      <c r="C76" s="226"/>
      <c r="D76" s="115"/>
      <c r="E76" s="226"/>
      <c r="F76" s="226"/>
      <c r="G76" s="115"/>
      <c r="H76" s="226"/>
      <c r="I76" s="9"/>
      <c r="J76" s="9"/>
      <c r="K76" s="9"/>
      <c r="L76" s="9"/>
      <c r="M76" s="9"/>
      <c r="N76" s="9"/>
      <c r="O76" s="9"/>
      <c r="P76" s="9"/>
      <c r="Q76" s="9"/>
    </row>
    <row r="77" spans="2:17" x14ac:dyDescent="0.3">
      <c r="B77" s="226"/>
      <c r="C77" s="226"/>
      <c r="D77" s="115"/>
      <c r="E77" s="226"/>
      <c r="F77" s="226"/>
      <c r="G77" s="115"/>
      <c r="H77" s="226"/>
      <c r="I77" s="9"/>
      <c r="J77" s="9"/>
      <c r="K77" s="9"/>
      <c r="L77" s="9"/>
      <c r="M77" s="9"/>
      <c r="N77" s="9"/>
      <c r="O77" s="9"/>
      <c r="P77" s="9"/>
      <c r="Q77" s="9"/>
    </row>
    <row r="78" spans="2:17" x14ac:dyDescent="0.3">
      <c r="B78" s="226"/>
      <c r="C78" s="226"/>
      <c r="D78" s="115"/>
      <c r="E78" s="226"/>
      <c r="F78" s="226"/>
      <c r="G78" s="115"/>
      <c r="H78" s="226"/>
      <c r="I78" s="9"/>
      <c r="J78" s="9"/>
      <c r="K78" s="9"/>
      <c r="L78" s="9"/>
      <c r="M78" s="9"/>
      <c r="N78" s="9"/>
      <c r="O78" s="9"/>
      <c r="P78" s="9"/>
      <c r="Q78" s="9"/>
    </row>
    <row r="79" spans="2:17" x14ac:dyDescent="0.3">
      <c r="B79" s="226"/>
      <c r="C79" s="226"/>
      <c r="D79" s="115"/>
      <c r="E79" s="226"/>
      <c r="F79" s="226"/>
      <c r="G79" s="115"/>
      <c r="H79" s="226"/>
      <c r="I79" s="9"/>
      <c r="J79" s="9"/>
      <c r="K79" s="9"/>
      <c r="L79" s="9"/>
      <c r="M79" s="9"/>
      <c r="N79" s="9"/>
      <c r="O79" s="9"/>
      <c r="P79" s="9"/>
      <c r="Q79" s="9"/>
    </row>
    <row r="80" spans="2:17" x14ac:dyDescent="0.3">
      <c r="B80" s="226"/>
      <c r="C80" s="226"/>
      <c r="D80" s="115"/>
      <c r="E80" s="226"/>
      <c r="F80" s="226"/>
      <c r="G80" s="115"/>
      <c r="H80" s="226"/>
      <c r="I80" s="9"/>
      <c r="J80" s="9"/>
      <c r="K80" s="9"/>
      <c r="L80" s="9"/>
      <c r="M80" s="9"/>
      <c r="N80" s="9"/>
      <c r="O80" s="9"/>
      <c r="P80" s="9"/>
      <c r="Q80" s="9"/>
    </row>
    <row r="81" spans="2:17" x14ac:dyDescent="0.3">
      <c r="B81" s="226"/>
      <c r="C81" s="226"/>
      <c r="D81" s="115"/>
      <c r="E81" s="226"/>
      <c r="F81" s="226"/>
      <c r="G81" s="115"/>
      <c r="H81" s="226"/>
      <c r="I81" s="9"/>
      <c r="J81" s="9"/>
      <c r="K81" s="9"/>
      <c r="L81" s="9"/>
      <c r="M81" s="9"/>
      <c r="N81" s="9"/>
      <c r="O81" s="9"/>
      <c r="P81" s="9"/>
      <c r="Q81" s="9"/>
    </row>
    <row r="82" spans="2:17" x14ac:dyDescent="0.3">
      <c r="B82" s="226"/>
      <c r="C82" s="226"/>
      <c r="D82" s="115"/>
      <c r="E82" s="226"/>
      <c r="F82" s="226"/>
      <c r="G82" s="115"/>
      <c r="H82" s="226"/>
      <c r="I82" s="9"/>
      <c r="J82" s="9"/>
      <c r="K82" s="9"/>
      <c r="L82" s="9"/>
      <c r="M82" s="9"/>
      <c r="N82" s="9"/>
      <c r="O82" s="9"/>
      <c r="P82" s="9"/>
      <c r="Q82" s="9"/>
    </row>
    <row r="83" spans="2:17" x14ac:dyDescent="0.3">
      <c r="B83" s="226"/>
      <c r="C83" s="226"/>
      <c r="D83" s="115"/>
      <c r="E83" s="226"/>
      <c r="F83" s="226"/>
      <c r="G83" s="115"/>
      <c r="H83" s="226"/>
      <c r="I83" s="9"/>
      <c r="J83" s="9"/>
      <c r="K83" s="9"/>
      <c r="L83" s="9"/>
      <c r="M83" s="9"/>
      <c r="N83" s="9"/>
      <c r="O83" s="9"/>
      <c r="P83" s="9"/>
      <c r="Q83" s="9"/>
    </row>
    <row r="84" spans="2:17" x14ac:dyDescent="0.3">
      <c r="B84" s="226"/>
      <c r="C84" s="226"/>
      <c r="D84" s="115"/>
      <c r="E84" s="226"/>
      <c r="F84" s="226"/>
      <c r="G84" s="115"/>
      <c r="H84" s="226"/>
      <c r="I84" s="9"/>
      <c r="J84" s="9"/>
      <c r="K84" s="9"/>
      <c r="L84" s="9"/>
      <c r="M84" s="9"/>
      <c r="N84" s="9"/>
      <c r="O84" s="9"/>
      <c r="P84" s="9"/>
      <c r="Q84" s="9"/>
    </row>
    <row r="85" spans="2:17" x14ac:dyDescent="0.3">
      <c r="B85" s="226"/>
      <c r="C85" s="226"/>
      <c r="D85" s="115"/>
      <c r="E85" s="226"/>
      <c r="F85" s="226"/>
      <c r="G85" s="115"/>
      <c r="H85" s="226"/>
      <c r="I85" s="9"/>
      <c r="J85" s="9"/>
      <c r="K85" s="9"/>
      <c r="L85" s="9"/>
      <c r="M85" s="9"/>
      <c r="N85" s="9"/>
      <c r="O85" s="9"/>
      <c r="P85" s="9"/>
      <c r="Q85" s="9"/>
    </row>
    <row r="86" spans="2:17" x14ac:dyDescent="0.3">
      <c r="B86" s="226"/>
      <c r="C86" s="226"/>
      <c r="D86" s="115"/>
      <c r="E86" s="226"/>
      <c r="F86" s="226"/>
      <c r="G86" s="115"/>
      <c r="H86" s="226"/>
      <c r="I86" s="9"/>
      <c r="J86" s="9"/>
      <c r="K86" s="9"/>
      <c r="L86" s="9"/>
      <c r="M86" s="9"/>
      <c r="N86" s="9"/>
      <c r="O86" s="9"/>
      <c r="P86" s="9"/>
      <c r="Q86" s="9"/>
    </row>
    <row r="87" spans="2:17" x14ac:dyDescent="0.3">
      <c r="B87" s="226"/>
      <c r="C87" s="226"/>
      <c r="D87" s="115"/>
      <c r="E87" s="226"/>
      <c r="F87" s="226"/>
      <c r="G87" s="115"/>
      <c r="H87" s="226"/>
      <c r="I87" s="9"/>
      <c r="J87" s="9"/>
      <c r="K87" s="9"/>
      <c r="L87" s="9"/>
      <c r="M87" s="9"/>
      <c r="N87" s="9"/>
      <c r="O87" s="9"/>
      <c r="P87" s="9"/>
      <c r="Q87" s="9"/>
    </row>
    <row r="88" spans="2:17" x14ac:dyDescent="0.3">
      <c r="B88" s="226"/>
      <c r="C88" s="226"/>
      <c r="D88" s="115"/>
      <c r="E88" s="226"/>
      <c r="F88" s="226"/>
      <c r="G88" s="115"/>
      <c r="H88" s="226"/>
      <c r="I88" s="9"/>
      <c r="J88" s="9"/>
      <c r="K88" s="9"/>
      <c r="L88" s="9"/>
      <c r="M88" s="9"/>
      <c r="N88" s="9"/>
      <c r="O88" s="9"/>
      <c r="P88" s="9"/>
      <c r="Q88" s="9"/>
    </row>
    <row r="89" spans="2:17" x14ac:dyDescent="0.3">
      <c r="B89" s="226"/>
      <c r="C89" s="226"/>
      <c r="D89" s="115"/>
      <c r="E89" s="226"/>
      <c r="F89" s="226"/>
      <c r="G89" s="115"/>
      <c r="H89" s="226"/>
      <c r="I89" s="9"/>
      <c r="J89" s="9"/>
      <c r="K89" s="9"/>
      <c r="L89" s="9"/>
      <c r="M89" s="9"/>
      <c r="N89" s="9"/>
      <c r="O89" s="9"/>
      <c r="P89" s="9"/>
      <c r="Q89" s="9"/>
    </row>
    <row r="90" spans="2:17" x14ac:dyDescent="0.3">
      <c r="B90" s="226"/>
      <c r="C90" s="226"/>
      <c r="D90" s="115"/>
      <c r="E90" s="226"/>
      <c r="F90" s="226"/>
      <c r="G90" s="115"/>
      <c r="H90" s="226"/>
      <c r="I90" s="9"/>
      <c r="J90" s="9"/>
      <c r="K90" s="9"/>
      <c r="L90" s="9"/>
      <c r="M90" s="9"/>
      <c r="N90" s="9"/>
      <c r="O90" s="9"/>
      <c r="P90" s="9"/>
      <c r="Q90" s="9"/>
    </row>
    <row r="91" spans="2:17" x14ac:dyDescent="0.3">
      <c r="B91" s="226"/>
      <c r="C91" s="226"/>
      <c r="D91" s="115"/>
      <c r="E91" s="226"/>
      <c r="F91" s="226"/>
      <c r="G91" s="115"/>
      <c r="H91" s="226"/>
      <c r="I91" s="9"/>
      <c r="J91" s="9"/>
      <c r="K91" s="9"/>
      <c r="L91" s="9"/>
      <c r="M91" s="9"/>
      <c r="N91" s="9"/>
      <c r="O91" s="9"/>
      <c r="P91" s="9"/>
      <c r="Q91" s="9"/>
    </row>
    <row r="92" spans="2:17" x14ac:dyDescent="0.3">
      <c r="B92" s="226"/>
      <c r="C92" s="226"/>
      <c r="D92" s="115"/>
      <c r="E92" s="226"/>
      <c r="F92" s="226"/>
      <c r="G92" s="115"/>
      <c r="H92" s="226"/>
      <c r="I92" s="9"/>
      <c r="J92" s="9"/>
      <c r="K92" s="9"/>
      <c r="L92" s="9"/>
      <c r="M92" s="9"/>
      <c r="N92" s="9"/>
      <c r="O92" s="9"/>
      <c r="P92" s="9"/>
      <c r="Q92" s="9"/>
    </row>
    <row r="93" spans="2:17" x14ac:dyDescent="0.3">
      <c r="B93" s="226"/>
      <c r="C93" s="226"/>
      <c r="D93" s="115"/>
      <c r="E93" s="226"/>
      <c r="F93" s="226"/>
      <c r="G93" s="115"/>
      <c r="H93" s="226"/>
      <c r="I93" s="9"/>
      <c r="J93" s="9"/>
      <c r="K93" s="9"/>
      <c r="L93" s="9"/>
      <c r="M93" s="9"/>
      <c r="N93" s="9"/>
      <c r="O93" s="9"/>
      <c r="P93" s="9"/>
      <c r="Q93" s="9"/>
    </row>
    <row r="94" spans="2:17" x14ac:dyDescent="0.3">
      <c r="B94" s="226"/>
      <c r="C94" s="226"/>
      <c r="D94" s="115"/>
      <c r="E94" s="226"/>
      <c r="F94" s="226"/>
      <c r="G94" s="115"/>
      <c r="H94" s="226"/>
      <c r="I94" s="9"/>
      <c r="J94" s="9"/>
      <c r="K94" s="9"/>
      <c r="L94" s="9"/>
      <c r="M94" s="9"/>
      <c r="N94" s="9"/>
      <c r="O94" s="9"/>
      <c r="P94" s="9"/>
      <c r="Q94" s="9"/>
    </row>
    <row r="95" spans="2:17" x14ac:dyDescent="0.3">
      <c r="B95" s="226"/>
      <c r="C95" s="226"/>
      <c r="D95" s="115"/>
      <c r="E95" s="226"/>
      <c r="F95" s="226"/>
      <c r="G95" s="115"/>
      <c r="H95" s="226"/>
      <c r="I95" s="9"/>
      <c r="J95" s="9"/>
      <c r="K95" s="9"/>
      <c r="L95" s="9"/>
      <c r="M95" s="9"/>
      <c r="N95" s="9"/>
      <c r="O95" s="9"/>
      <c r="P95" s="9"/>
      <c r="Q95" s="9"/>
    </row>
    <row r="96" spans="2:17" x14ac:dyDescent="0.3">
      <c r="B96" s="226"/>
      <c r="C96" s="226"/>
      <c r="D96" s="115"/>
      <c r="E96" s="226"/>
      <c r="F96" s="226"/>
      <c r="G96" s="115"/>
      <c r="H96" s="226"/>
      <c r="I96" s="9"/>
      <c r="J96" s="9"/>
      <c r="K96" s="9"/>
      <c r="L96" s="9"/>
      <c r="M96" s="9"/>
      <c r="N96" s="9"/>
      <c r="O96" s="9"/>
      <c r="P96" s="9"/>
      <c r="Q96" s="9"/>
    </row>
    <row r="97" spans="2:17" x14ac:dyDescent="0.3">
      <c r="B97" s="226"/>
      <c r="C97" s="226"/>
      <c r="D97" s="115"/>
      <c r="E97" s="226"/>
      <c r="F97" s="226"/>
      <c r="G97" s="115"/>
      <c r="H97" s="226"/>
      <c r="I97" s="9"/>
      <c r="J97" s="9"/>
      <c r="K97" s="9"/>
      <c r="L97" s="9"/>
      <c r="M97" s="9"/>
      <c r="N97" s="9"/>
      <c r="O97" s="9"/>
      <c r="P97" s="9"/>
      <c r="Q97" s="9"/>
    </row>
    <row r="98" spans="2:17" x14ac:dyDescent="0.3">
      <c r="B98" s="226"/>
      <c r="C98" s="226"/>
      <c r="D98" s="115"/>
      <c r="E98" s="226"/>
      <c r="F98" s="226"/>
      <c r="G98" s="115"/>
      <c r="H98" s="226"/>
      <c r="I98" s="9"/>
      <c r="J98" s="9"/>
      <c r="K98" s="9"/>
      <c r="L98" s="9"/>
      <c r="M98" s="9"/>
      <c r="N98" s="9"/>
      <c r="O98" s="9"/>
      <c r="P98" s="9"/>
      <c r="Q98" s="9"/>
    </row>
    <row r="99" spans="2:17" x14ac:dyDescent="0.3">
      <c r="B99" s="226"/>
      <c r="C99" s="226"/>
      <c r="D99" s="115"/>
      <c r="E99" s="226"/>
      <c r="F99" s="226"/>
      <c r="G99" s="115"/>
      <c r="H99" s="226"/>
      <c r="I99" s="9"/>
      <c r="J99" s="9"/>
      <c r="K99" s="9"/>
      <c r="L99" s="9"/>
      <c r="M99" s="9"/>
      <c r="N99" s="9"/>
      <c r="O99" s="9"/>
      <c r="P99" s="9"/>
      <c r="Q99" s="9"/>
    </row>
    <row r="100" spans="2:17" x14ac:dyDescent="0.3">
      <c r="B100" s="226"/>
      <c r="C100" s="226"/>
      <c r="D100" s="115"/>
      <c r="E100" s="226"/>
      <c r="F100" s="226"/>
      <c r="G100" s="115"/>
      <c r="H100" s="226"/>
      <c r="I100" s="9"/>
      <c r="J100" s="9"/>
      <c r="K100" s="9"/>
      <c r="L100" s="9"/>
      <c r="M100" s="9"/>
      <c r="N100" s="9"/>
      <c r="O100" s="9"/>
      <c r="P100" s="9"/>
      <c r="Q100" s="9"/>
    </row>
    <row r="101" spans="2:17" x14ac:dyDescent="0.3">
      <c r="B101" s="226"/>
      <c r="C101" s="226"/>
      <c r="D101" s="115"/>
      <c r="E101" s="226"/>
      <c r="F101" s="226"/>
      <c r="G101" s="115"/>
      <c r="H101" s="226"/>
      <c r="I101" s="9"/>
      <c r="J101" s="9"/>
      <c r="K101" s="9"/>
      <c r="L101" s="9"/>
      <c r="M101" s="9"/>
      <c r="N101" s="9"/>
      <c r="O101" s="9"/>
      <c r="P101" s="9"/>
      <c r="Q101" s="9"/>
    </row>
    <row r="102" spans="2:17" x14ac:dyDescent="0.3">
      <c r="B102" s="226"/>
      <c r="C102" s="226"/>
      <c r="D102" s="115"/>
      <c r="E102" s="226"/>
      <c r="F102" s="226"/>
      <c r="G102" s="115"/>
      <c r="H102" s="226"/>
      <c r="I102" s="9"/>
      <c r="J102" s="9"/>
      <c r="K102" s="9"/>
      <c r="L102" s="9"/>
      <c r="M102" s="9"/>
      <c r="N102" s="9"/>
      <c r="O102" s="9"/>
      <c r="P102" s="9"/>
      <c r="Q102" s="9"/>
    </row>
    <row r="103" spans="2:17" x14ac:dyDescent="0.3">
      <c r="B103" s="226"/>
      <c r="C103" s="226"/>
      <c r="D103" s="115"/>
      <c r="E103" s="226"/>
      <c r="F103" s="226"/>
      <c r="G103" s="115"/>
      <c r="H103" s="226"/>
      <c r="I103" s="9"/>
      <c r="J103" s="9"/>
      <c r="K103" s="9"/>
      <c r="L103" s="9"/>
      <c r="M103" s="9"/>
      <c r="N103" s="9"/>
      <c r="O103" s="9"/>
      <c r="P103" s="9"/>
      <c r="Q103" s="9"/>
    </row>
    <row r="104" spans="2:17" x14ac:dyDescent="0.3">
      <c r="B104" s="226"/>
      <c r="C104" s="226"/>
      <c r="D104" s="115"/>
      <c r="E104" s="226"/>
      <c r="F104" s="226"/>
      <c r="G104" s="115"/>
      <c r="H104" s="226"/>
      <c r="I104" s="9"/>
      <c r="J104" s="9"/>
      <c r="K104" s="9"/>
      <c r="L104" s="9"/>
      <c r="M104" s="9"/>
      <c r="N104" s="9"/>
      <c r="O104" s="9"/>
      <c r="P104" s="9"/>
      <c r="Q104" s="9"/>
    </row>
    <row r="105" spans="2:17" x14ac:dyDescent="0.3">
      <c r="B105" s="226"/>
      <c r="C105" s="226"/>
      <c r="D105" s="115"/>
      <c r="E105" s="226"/>
      <c r="F105" s="226"/>
      <c r="G105" s="115"/>
      <c r="H105" s="226"/>
      <c r="I105" s="9"/>
      <c r="J105" s="9"/>
      <c r="K105" s="9"/>
      <c r="L105" s="9"/>
      <c r="M105" s="9"/>
      <c r="N105" s="9"/>
      <c r="O105" s="9"/>
      <c r="P105" s="9"/>
      <c r="Q105" s="9"/>
    </row>
    <row r="106" spans="2:17" x14ac:dyDescent="0.3">
      <c r="B106" s="226"/>
      <c r="C106" s="226"/>
      <c r="D106" s="115"/>
      <c r="E106" s="226"/>
      <c r="F106" s="226"/>
      <c r="G106" s="115"/>
      <c r="H106" s="226"/>
      <c r="I106" s="9"/>
      <c r="J106" s="9"/>
      <c r="K106" s="9"/>
      <c r="L106" s="9"/>
      <c r="M106" s="9"/>
      <c r="N106" s="9"/>
      <c r="O106" s="9"/>
      <c r="P106" s="9"/>
      <c r="Q106" s="9"/>
    </row>
    <row r="107" spans="2:17" x14ac:dyDescent="0.3">
      <c r="B107" s="226"/>
      <c r="C107" s="226"/>
      <c r="D107" s="115"/>
      <c r="E107" s="226"/>
      <c r="F107" s="226"/>
      <c r="G107" s="115"/>
      <c r="H107" s="226"/>
      <c r="I107" s="9"/>
      <c r="J107" s="9"/>
      <c r="K107" s="9"/>
      <c r="L107" s="9"/>
      <c r="M107" s="9"/>
      <c r="N107" s="9"/>
      <c r="O107" s="9"/>
      <c r="P107" s="9"/>
      <c r="Q107" s="9"/>
    </row>
    <row r="108" spans="2:17" x14ac:dyDescent="0.3">
      <c r="B108" s="226"/>
      <c r="C108" s="226"/>
      <c r="D108" s="115"/>
      <c r="E108" s="226"/>
      <c r="F108" s="226"/>
      <c r="G108" s="115"/>
      <c r="H108" s="226"/>
      <c r="I108" s="9"/>
      <c r="J108" s="9"/>
      <c r="K108" s="9"/>
      <c r="L108" s="9"/>
      <c r="M108" s="9"/>
      <c r="N108" s="9"/>
      <c r="O108" s="9"/>
      <c r="P108" s="9"/>
      <c r="Q108" s="9"/>
    </row>
    <row r="109" spans="2:17" x14ac:dyDescent="0.3">
      <c r="B109" s="226"/>
      <c r="C109" s="226"/>
      <c r="D109" s="115"/>
      <c r="E109" s="226"/>
      <c r="F109" s="226"/>
      <c r="G109" s="115"/>
      <c r="H109" s="226"/>
      <c r="I109" s="9"/>
      <c r="J109" s="9"/>
      <c r="K109" s="9"/>
      <c r="L109" s="9"/>
      <c r="M109" s="9"/>
      <c r="N109" s="9"/>
      <c r="O109" s="9"/>
      <c r="P109" s="9"/>
      <c r="Q109" s="9"/>
    </row>
    <row r="110" spans="2:17" x14ac:dyDescent="0.3">
      <c r="B110" s="226"/>
      <c r="C110" s="226"/>
      <c r="D110" s="115"/>
      <c r="E110" s="226"/>
      <c r="F110" s="226"/>
      <c r="G110" s="115"/>
      <c r="H110" s="226"/>
      <c r="I110" s="9"/>
      <c r="J110" s="9"/>
      <c r="K110" s="9"/>
      <c r="L110" s="9"/>
      <c r="M110" s="9"/>
      <c r="N110" s="9"/>
      <c r="O110" s="9"/>
      <c r="P110" s="9"/>
      <c r="Q110" s="9"/>
    </row>
    <row r="111" spans="2:17" x14ac:dyDescent="0.3">
      <c r="B111" s="226"/>
      <c r="C111" s="226"/>
      <c r="D111" s="115"/>
      <c r="E111" s="226"/>
      <c r="F111" s="226"/>
      <c r="G111" s="115"/>
      <c r="H111" s="226"/>
      <c r="I111" s="9"/>
      <c r="J111" s="9"/>
      <c r="K111" s="9"/>
      <c r="L111" s="9"/>
      <c r="M111" s="9"/>
      <c r="N111" s="9"/>
      <c r="O111" s="9"/>
      <c r="P111" s="9"/>
      <c r="Q111" s="9"/>
    </row>
    <row r="112" spans="2:17" x14ac:dyDescent="0.3">
      <c r="B112" s="226"/>
      <c r="C112" s="226"/>
      <c r="D112" s="115"/>
      <c r="E112" s="226"/>
      <c r="F112" s="226"/>
      <c r="G112" s="115"/>
      <c r="H112" s="226"/>
      <c r="I112" s="9"/>
      <c r="J112" s="9"/>
      <c r="K112" s="9"/>
      <c r="L112" s="9"/>
      <c r="M112" s="9"/>
      <c r="N112" s="9"/>
      <c r="O112" s="9"/>
      <c r="P112" s="9"/>
      <c r="Q112" s="9"/>
    </row>
    <row r="113" spans="2:17" x14ac:dyDescent="0.3">
      <c r="B113" s="226"/>
      <c r="C113" s="226"/>
      <c r="D113" s="115"/>
      <c r="E113" s="226"/>
      <c r="F113" s="226"/>
      <c r="G113" s="115"/>
      <c r="H113" s="226"/>
      <c r="I113" s="9"/>
      <c r="J113" s="9"/>
      <c r="K113" s="9"/>
      <c r="L113" s="9"/>
      <c r="M113" s="9"/>
      <c r="N113" s="9"/>
      <c r="O113" s="9"/>
      <c r="P113" s="9"/>
      <c r="Q113" s="9"/>
    </row>
    <row r="114" spans="2:17" x14ac:dyDescent="0.3">
      <c r="B114" s="226"/>
      <c r="C114" s="226"/>
      <c r="D114" s="115"/>
      <c r="E114" s="226"/>
      <c r="F114" s="226"/>
      <c r="G114" s="115"/>
      <c r="H114" s="226"/>
      <c r="I114" s="9"/>
      <c r="J114" s="9"/>
      <c r="K114" s="9"/>
      <c r="L114" s="9"/>
      <c r="M114" s="9"/>
      <c r="N114" s="9"/>
      <c r="O114" s="9"/>
      <c r="P114" s="9"/>
      <c r="Q114" s="9"/>
    </row>
    <row r="115" spans="2:17" x14ac:dyDescent="0.3">
      <c r="B115" s="226"/>
      <c r="C115" s="226"/>
      <c r="D115" s="115"/>
      <c r="E115" s="226"/>
      <c r="F115" s="226"/>
      <c r="G115" s="115"/>
      <c r="H115" s="226"/>
      <c r="I115" s="9"/>
      <c r="J115" s="9"/>
      <c r="K115" s="9"/>
      <c r="L115" s="9"/>
      <c r="M115" s="9"/>
      <c r="N115" s="9"/>
      <c r="O115" s="9"/>
      <c r="P115" s="9"/>
      <c r="Q115" s="9"/>
    </row>
    <row r="116" spans="2:17" x14ac:dyDescent="0.3">
      <c r="B116" s="226"/>
      <c r="C116" s="226"/>
      <c r="D116" s="115"/>
      <c r="E116" s="226"/>
      <c r="F116" s="226"/>
      <c r="G116" s="115"/>
      <c r="H116" s="226"/>
      <c r="I116" s="9"/>
      <c r="J116" s="9"/>
      <c r="K116" s="9"/>
      <c r="L116" s="9"/>
      <c r="M116" s="9"/>
      <c r="N116" s="9"/>
      <c r="O116" s="9"/>
      <c r="P116" s="9"/>
      <c r="Q116" s="9"/>
    </row>
    <row r="117" spans="2:17" x14ac:dyDescent="0.3">
      <c r="B117" s="226"/>
      <c r="C117" s="226"/>
      <c r="D117" s="115"/>
      <c r="E117" s="226"/>
      <c r="F117" s="226"/>
      <c r="G117" s="115"/>
      <c r="H117" s="226"/>
      <c r="I117" s="9"/>
      <c r="J117" s="9"/>
      <c r="K117" s="9"/>
      <c r="L117" s="9"/>
      <c r="M117" s="9"/>
      <c r="N117" s="9"/>
      <c r="O117" s="9"/>
      <c r="P117" s="9"/>
      <c r="Q117" s="9"/>
    </row>
    <row r="118" spans="2:17" x14ac:dyDescent="0.3">
      <c r="B118" s="226"/>
      <c r="C118" s="226"/>
      <c r="D118" s="115"/>
      <c r="E118" s="226"/>
      <c r="F118" s="226"/>
      <c r="G118" s="115"/>
      <c r="H118" s="226"/>
      <c r="I118" s="9"/>
      <c r="J118" s="9"/>
      <c r="K118" s="9"/>
      <c r="L118" s="9"/>
      <c r="M118" s="9"/>
      <c r="N118" s="9"/>
      <c r="O118" s="9"/>
      <c r="P118" s="9"/>
      <c r="Q118" s="9"/>
    </row>
    <row r="119" spans="2:17" x14ac:dyDescent="0.3">
      <c r="B119" s="226"/>
      <c r="C119" s="226"/>
      <c r="D119" s="115"/>
      <c r="E119" s="226"/>
      <c r="F119" s="226"/>
      <c r="G119" s="115"/>
      <c r="H119" s="226"/>
      <c r="I119" s="9"/>
      <c r="J119" s="9"/>
      <c r="K119" s="9"/>
      <c r="L119" s="9"/>
      <c r="M119" s="9"/>
      <c r="N119" s="9"/>
      <c r="O119" s="9"/>
      <c r="P119" s="9"/>
      <c r="Q119" s="9"/>
    </row>
    <row r="120" spans="2:17" x14ac:dyDescent="0.3">
      <c r="B120" s="226"/>
      <c r="C120" s="226"/>
      <c r="D120" s="115"/>
      <c r="E120" s="226"/>
      <c r="F120" s="226"/>
      <c r="G120" s="115"/>
      <c r="H120" s="226"/>
      <c r="I120" s="9"/>
      <c r="J120" s="9"/>
      <c r="K120" s="9"/>
      <c r="L120" s="9"/>
      <c r="M120" s="9"/>
      <c r="N120" s="9"/>
      <c r="O120" s="9"/>
      <c r="P120" s="9"/>
      <c r="Q120" s="9"/>
    </row>
    <row r="121" spans="2:17" x14ac:dyDescent="0.3">
      <c r="B121" s="226"/>
      <c r="C121" s="226"/>
      <c r="D121" s="115"/>
      <c r="E121" s="226"/>
      <c r="F121" s="226"/>
      <c r="G121" s="115"/>
      <c r="H121" s="226"/>
      <c r="I121" s="9"/>
      <c r="J121" s="9"/>
      <c r="K121" s="9"/>
      <c r="L121" s="9"/>
      <c r="M121" s="9"/>
      <c r="N121" s="9"/>
      <c r="O121" s="9"/>
      <c r="P121" s="9"/>
      <c r="Q121" s="9"/>
    </row>
    <row r="122" spans="2:17" x14ac:dyDescent="0.3">
      <c r="B122" s="226"/>
      <c r="C122" s="226"/>
      <c r="D122" s="115"/>
      <c r="E122" s="226"/>
      <c r="F122" s="226"/>
      <c r="G122" s="115"/>
      <c r="H122" s="226"/>
      <c r="I122" s="9"/>
      <c r="J122" s="9"/>
      <c r="K122" s="9"/>
      <c r="L122" s="9"/>
      <c r="M122" s="9"/>
      <c r="N122" s="9"/>
      <c r="O122" s="9"/>
      <c r="P122" s="9"/>
      <c r="Q122" s="9"/>
    </row>
    <row r="123" spans="2:17" x14ac:dyDescent="0.3">
      <c r="B123" s="226"/>
      <c r="C123" s="226"/>
      <c r="D123" s="115"/>
      <c r="E123" s="226"/>
      <c r="F123" s="226"/>
      <c r="G123" s="115"/>
      <c r="H123" s="226"/>
      <c r="I123" s="9"/>
      <c r="J123" s="9"/>
      <c r="K123" s="9"/>
      <c r="L123" s="9"/>
      <c r="M123" s="9"/>
      <c r="N123" s="9"/>
      <c r="O123" s="9"/>
      <c r="P123" s="9"/>
      <c r="Q123" s="9"/>
    </row>
    <row r="124" spans="2:17" x14ac:dyDescent="0.3">
      <c r="B124" s="226"/>
      <c r="C124" s="226"/>
      <c r="D124" s="115"/>
      <c r="E124" s="226"/>
      <c r="F124" s="226"/>
      <c r="G124" s="115"/>
      <c r="H124" s="226"/>
      <c r="I124" s="9"/>
      <c r="J124" s="9"/>
      <c r="K124" s="9"/>
      <c r="L124" s="9"/>
      <c r="M124" s="9"/>
      <c r="N124" s="9"/>
      <c r="O124" s="9"/>
      <c r="P124" s="9"/>
      <c r="Q124" s="9"/>
    </row>
    <row r="125" spans="2:17" x14ac:dyDescent="0.3">
      <c r="B125" s="226"/>
      <c r="C125" s="226"/>
      <c r="D125" s="115"/>
      <c r="E125" s="226"/>
      <c r="F125" s="226"/>
      <c r="G125" s="115"/>
      <c r="H125" s="226"/>
      <c r="I125" s="9"/>
      <c r="J125" s="9"/>
      <c r="K125" s="9"/>
      <c r="L125" s="9"/>
      <c r="M125" s="9"/>
      <c r="N125" s="9"/>
      <c r="O125" s="9"/>
      <c r="P125" s="9"/>
      <c r="Q125" s="9"/>
    </row>
    <row r="126" spans="2:17" x14ac:dyDescent="0.3">
      <c r="B126" s="226"/>
      <c r="C126" s="226"/>
      <c r="D126" s="115"/>
      <c r="E126" s="226"/>
      <c r="F126" s="226"/>
      <c r="G126" s="115"/>
      <c r="H126" s="226"/>
      <c r="I126" s="9"/>
      <c r="J126" s="9"/>
      <c r="K126" s="9"/>
      <c r="L126" s="9"/>
      <c r="M126" s="9"/>
      <c r="N126" s="9"/>
      <c r="O126" s="9"/>
      <c r="P126" s="9"/>
      <c r="Q126" s="9"/>
    </row>
    <row r="127" spans="2:17" x14ac:dyDescent="0.3">
      <c r="B127" s="226"/>
      <c r="C127" s="226"/>
      <c r="D127" s="115"/>
      <c r="E127" s="226"/>
      <c r="F127" s="226"/>
      <c r="G127" s="115"/>
      <c r="H127" s="226"/>
      <c r="I127" s="9"/>
      <c r="J127" s="9"/>
      <c r="K127" s="9"/>
      <c r="L127" s="9"/>
      <c r="M127" s="9"/>
      <c r="N127" s="9"/>
      <c r="O127" s="9"/>
      <c r="P127" s="9"/>
      <c r="Q127" s="9"/>
    </row>
    <row r="128" spans="2:17" x14ac:dyDescent="0.3">
      <c r="B128" s="226"/>
      <c r="C128" s="226"/>
      <c r="D128" s="115"/>
      <c r="E128" s="226"/>
      <c r="F128" s="226"/>
      <c r="G128" s="115"/>
      <c r="H128" s="226"/>
      <c r="I128" s="9"/>
      <c r="J128" s="9"/>
      <c r="K128" s="9"/>
      <c r="L128" s="9"/>
      <c r="M128" s="9"/>
      <c r="N128" s="9"/>
      <c r="O128" s="9"/>
      <c r="P128" s="9"/>
      <c r="Q128" s="9"/>
    </row>
    <row r="129" spans="2:17" x14ac:dyDescent="0.3">
      <c r="B129" s="226"/>
      <c r="C129" s="226"/>
      <c r="D129" s="115"/>
      <c r="E129" s="226"/>
      <c r="F129" s="226"/>
      <c r="G129" s="115"/>
      <c r="H129" s="226"/>
      <c r="I129" s="9"/>
      <c r="J129" s="9"/>
      <c r="K129" s="9"/>
      <c r="L129" s="9"/>
      <c r="M129" s="9"/>
      <c r="N129" s="9"/>
      <c r="O129" s="9"/>
      <c r="P129" s="9"/>
      <c r="Q129" s="9"/>
    </row>
    <row r="130" spans="2:17" x14ac:dyDescent="0.3">
      <c r="B130" s="226"/>
      <c r="C130" s="226"/>
      <c r="D130" s="115"/>
      <c r="E130" s="226"/>
      <c r="F130" s="226"/>
      <c r="G130" s="115"/>
      <c r="H130" s="226"/>
      <c r="I130" s="9"/>
      <c r="J130" s="9"/>
      <c r="K130" s="9"/>
      <c r="L130" s="9"/>
      <c r="M130" s="9"/>
      <c r="N130" s="9"/>
      <c r="O130" s="9"/>
      <c r="P130" s="9"/>
      <c r="Q130" s="9"/>
    </row>
    <row r="131" spans="2:17" x14ac:dyDescent="0.3">
      <c r="B131" s="226"/>
      <c r="C131" s="226"/>
      <c r="D131" s="115"/>
      <c r="E131" s="226"/>
      <c r="F131" s="226"/>
      <c r="G131" s="115"/>
      <c r="H131" s="226"/>
      <c r="I131" s="9"/>
      <c r="J131" s="9"/>
      <c r="K131" s="9"/>
      <c r="L131" s="9"/>
      <c r="M131" s="9"/>
      <c r="N131" s="9"/>
      <c r="O131" s="9"/>
      <c r="P131" s="9"/>
      <c r="Q131" s="9"/>
    </row>
    <row r="132" spans="2:17" x14ac:dyDescent="0.3">
      <c r="B132" s="226"/>
      <c r="C132" s="226"/>
      <c r="D132" s="115"/>
      <c r="E132" s="226"/>
      <c r="F132" s="226"/>
      <c r="G132" s="115"/>
      <c r="H132" s="226"/>
      <c r="I132" s="9"/>
      <c r="J132" s="9"/>
      <c r="K132" s="9"/>
      <c r="L132" s="9"/>
      <c r="M132" s="9"/>
      <c r="N132" s="9"/>
      <c r="O132" s="9"/>
      <c r="P132" s="9"/>
      <c r="Q132" s="9"/>
    </row>
    <row r="133" spans="2:17" x14ac:dyDescent="0.3">
      <c r="B133" s="226"/>
      <c r="C133" s="226"/>
      <c r="D133" s="115"/>
      <c r="E133" s="226"/>
      <c r="F133" s="226"/>
      <c r="G133" s="115"/>
      <c r="H133" s="226"/>
      <c r="I133" s="9"/>
      <c r="J133" s="9"/>
      <c r="K133" s="9"/>
      <c r="L133" s="9"/>
      <c r="M133" s="9"/>
      <c r="N133" s="9"/>
      <c r="O133" s="9"/>
      <c r="P133" s="9"/>
      <c r="Q133" s="9"/>
    </row>
    <row r="134" spans="2:17" x14ac:dyDescent="0.3">
      <c r="B134" s="226"/>
      <c r="C134" s="226"/>
      <c r="D134" s="115"/>
      <c r="E134" s="226"/>
      <c r="F134" s="226"/>
      <c r="G134" s="115"/>
      <c r="H134" s="226"/>
      <c r="I134" s="9"/>
      <c r="J134" s="9"/>
      <c r="K134" s="9"/>
      <c r="L134" s="9"/>
      <c r="M134" s="9"/>
      <c r="N134" s="9"/>
      <c r="O134" s="9"/>
      <c r="P134" s="9"/>
      <c r="Q134" s="9"/>
    </row>
    <row r="135" spans="2:17" x14ac:dyDescent="0.3">
      <c r="B135" s="226"/>
      <c r="C135" s="226"/>
      <c r="D135" s="115"/>
      <c r="E135" s="226"/>
      <c r="F135" s="226"/>
      <c r="G135" s="115"/>
      <c r="H135" s="226"/>
      <c r="I135" s="9"/>
      <c r="J135" s="9"/>
      <c r="K135" s="9"/>
      <c r="L135" s="9"/>
      <c r="M135" s="9"/>
      <c r="N135" s="9"/>
      <c r="O135" s="9"/>
      <c r="P135" s="9"/>
      <c r="Q135" s="9"/>
    </row>
    <row r="136" spans="2:17" x14ac:dyDescent="0.3">
      <c r="B136" s="226"/>
      <c r="C136" s="226"/>
      <c r="D136" s="115"/>
      <c r="E136" s="226"/>
      <c r="F136" s="226"/>
      <c r="G136" s="115"/>
      <c r="H136" s="226"/>
      <c r="I136" s="9"/>
      <c r="J136" s="9"/>
      <c r="K136" s="9"/>
      <c r="L136" s="9"/>
      <c r="M136" s="9"/>
      <c r="N136" s="9"/>
      <c r="O136" s="9"/>
      <c r="P136" s="9"/>
      <c r="Q136" s="9"/>
    </row>
    <row r="137" spans="2:17" x14ac:dyDescent="0.3">
      <c r="B137" s="226"/>
      <c r="C137" s="226"/>
      <c r="D137" s="115"/>
      <c r="E137" s="226"/>
      <c r="F137" s="226"/>
      <c r="G137" s="115"/>
      <c r="H137" s="226"/>
      <c r="I137" s="9"/>
      <c r="J137" s="9"/>
      <c r="K137" s="9"/>
      <c r="L137" s="9"/>
      <c r="M137" s="9"/>
      <c r="N137" s="9"/>
      <c r="O137" s="9"/>
      <c r="P137" s="9"/>
      <c r="Q137" s="9"/>
    </row>
    <row r="138" spans="2:17" x14ac:dyDescent="0.3">
      <c r="B138" s="226"/>
      <c r="C138" s="226"/>
      <c r="D138" s="115"/>
      <c r="E138" s="226"/>
      <c r="F138" s="226"/>
      <c r="G138" s="115"/>
      <c r="H138" s="226"/>
      <c r="I138" s="9"/>
      <c r="J138" s="9"/>
      <c r="K138" s="9"/>
      <c r="L138" s="9"/>
      <c r="M138" s="9"/>
      <c r="N138" s="9"/>
      <c r="O138" s="9"/>
      <c r="P138" s="9"/>
      <c r="Q138" s="9"/>
    </row>
    <row r="139" spans="2:17" x14ac:dyDescent="0.3">
      <c r="B139" s="226"/>
      <c r="C139" s="226"/>
      <c r="D139" s="115"/>
      <c r="E139" s="226"/>
      <c r="F139" s="226"/>
      <c r="G139" s="115"/>
      <c r="H139" s="226"/>
      <c r="I139" s="9"/>
      <c r="J139" s="9"/>
      <c r="K139" s="9"/>
      <c r="L139" s="9"/>
      <c r="M139" s="9"/>
      <c r="N139" s="9"/>
      <c r="O139" s="9"/>
      <c r="P139" s="9"/>
      <c r="Q139" s="9"/>
    </row>
    <row r="140" spans="2:17" x14ac:dyDescent="0.3">
      <c r="B140" s="226"/>
      <c r="C140" s="226"/>
      <c r="D140" s="115"/>
      <c r="E140" s="226"/>
      <c r="F140" s="226"/>
      <c r="G140" s="115"/>
      <c r="H140" s="226"/>
      <c r="I140" s="9"/>
      <c r="J140" s="9"/>
      <c r="K140" s="9"/>
      <c r="L140" s="9"/>
      <c r="M140" s="9"/>
      <c r="N140" s="9"/>
      <c r="O140" s="9"/>
      <c r="P140" s="9"/>
      <c r="Q140" s="9"/>
    </row>
    <row r="141" spans="2:17" x14ac:dyDescent="0.3">
      <c r="B141" s="226"/>
      <c r="C141" s="226"/>
      <c r="D141" s="115"/>
      <c r="E141" s="226"/>
      <c r="F141" s="226"/>
      <c r="G141" s="115"/>
      <c r="H141" s="226"/>
      <c r="I141" s="9"/>
      <c r="J141" s="9"/>
      <c r="K141" s="9"/>
      <c r="L141" s="9"/>
      <c r="M141" s="9"/>
      <c r="N141" s="9"/>
      <c r="O141" s="9"/>
      <c r="P141" s="9"/>
      <c r="Q141" s="9"/>
    </row>
    <row r="142" spans="2:17" x14ac:dyDescent="0.3">
      <c r="B142" s="226"/>
      <c r="C142" s="226"/>
      <c r="D142" s="115"/>
      <c r="E142" s="226"/>
      <c r="F142" s="226"/>
      <c r="G142" s="115"/>
      <c r="H142" s="226"/>
      <c r="I142" s="9"/>
      <c r="J142" s="9"/>
      <c r="K142" s="9"/>
      <c r="L142" s="9"/>
      <c r="M142" s="9"/>
      <c r="N142" s="9"/>
      <c r="O142" s="9"/>
      <c r="P142" s="9"/>
      <c r="Q142" s="9"/>
    </row>
    <row r="143" spans="2:17" x14ac:dyDescent="0.3">
      <c r="B143" s="226"/>
      <c r="C143" s="226"/>
      <c r="D143" s="115"/>
      <c r="E143" s="226"/>
      <c r="F143" s="226"/>
      <c r="G143" s="115"/>
      <c r="H143" s="226"/>
      <c r="I143" s="9"/>
      <c r="J143" s="9"/>
      <c r="K143" s="9"/>
      <c r="L143" s="9"/>
      <c r="M143" s="9"/>
      <c r="N143" s="9"/>
      <c r="O143" s="9"/>
      <c r="P143" s="9"/>
      <c r="Q143" s="9"/>
    </row>
    <row r="144" spans="2:17" x14ac:dyDescent="0.3">
      <c r="B144" s="226"/>
      <c r="C144" s="226"/>
      <c r="D144" s="115"/>
      <c r="E144" s="226"/>
      <c r="F144" s="226"/>
      <c r="G144" s="115"/>
      <c r="H144" s="226"/>
      <c r="I144" s="9"/>
      <c r="J144" s="9"/>
      <c r="K144" s="9"/>
      <c r="L144" s="9"/>
      <c r="M144" s="9"/>
      <c r="N144" s="9"/>
      <c r="O144" s="9"/>
      <c r="P144" s="9"/>
      <c r="Q144" s="9"/>
    </row>
    <row r="145" spans="2:17" x14ac:dyDescent="0.3">
      <c r="B145" s="226"/>
      <c r="C145" s="226"/>
      <c r="D145" s="115"/>
      <c r="E145" s="226"/>
      <c r="F145" s="226"/>
      <c r="G145" s="115"/>
      <c r="H145" s="226"/>
      <c r="I145" s="9"/>
      <c r="J145" s="9"/>
      <c r="K145" s="9"/>
      <c r="L145" s="9"/>
      <c r="M145" s="9"/>
      <c r="N145" s="9"/>
      <c r="O145" s="9"/>
      <c r="P145" s="9"/>
      <c r="Q145" s="9"/>
    </row>
    <row r="146" spans="2:17" x14ac:dyDescent="0.3">
      <c r="B146" s="226"/>
      <c r="C146" s="226"/>
      <c r="D146" s="115"/>
      <c r="E146" s="226"/>
      <c r="F146" s="226"/>
      <c r="G146" s="115"/>
      <c r="H146" s="226"/>
      <c r="I146" s="9"/>
      <c r="J146" s="9"/>
      <c r="K146" s="9"/>
      <c r="L146" s="9"/>
      <c r="M146" s="9"/>
      <c r="N146" s="9"/>
      <c r="O146" s="9"/>
      <c r="P146" s="9"/>
      <c r="Q146" s="9"/>
    </row>
    <row r="147" spans="2:17" x14ac:dyDescent="0.3">
      <c r="B147" s="226"/>
      <c r="C147" s="226"/>
      <c r="D147" s="115"/>
      <c r="E147" s="226"/>
      <c r="F147" s="226"/>
      <c r="G147" s="115"/>
      <c r="H147" s="226"/>
      <c r="I147" s="9"/>
      <c r="J147" s="9"/>
      <c r="K147" s="9"/>
      <c r="L147" s="9"/>
      <c r="M147" s="9"/>
      <c r="N147" s="9"/>
      <c r="O147" s="9"/>
      <c r="P147" s="9"/>
      <c r="Q147" s="9"/>
    </row>
    <row r="148" spans="2:17" x14ac:dyDescent="0.3">
      <c r="B148" s="226"/>
      <c r="C148" s="226"/>
      <c r="D148" s="115"/>
      <c r="E148" s="226"/>
      <c r="F148" s="226"/>
      <c r="G148" s="115"/>
      <c r="H148" s="226"/>
      <c r="I148" s="9"/>
      <c r="J148" s="9"/>
      <c r="K148" s="9"/>
      <c r="L148" s="9"/>
      <c r="M148" s="9"/>
      <c r="N148" s="9"/>
      <c r="O148" s="9"/>
      <c r="P148" s="9"/>
      <c r="Q148" s="9"/>
    </row>
    <row r="149" spans="2:17" x14ac:dyDescent="0.3">
      <c r="B149" s="226"/>
      <c r="C149" s="226"/>
      <c r="D149" s="115"/>
      <c r="E149" s="226"/>
      <c r="F149" s="226"/>
      <c r="G149" s="115"/>
      <c r="H149" s="226"/>
      <c r="I149" s="9"/>
      <c r="J149" s="9"/>
      <c r="K149" s="9"/>
      <c r="L149" s="9"/>
      <c r="M149" s="9"/>
      <c r="N149" s="9"/>
      <c r="O149" s="9"/>
      <c r="P149" s="9"/>
      <c r="Q149" s="9"/>
    </row>
    <row r="150" spans="2:17" x14ac:dyDescent="0.3">
      <c r="B150" s="226"/>
      <c r="C150" s="226"/>
      <c r="D150" s="115"/>
      <c r="E150" s="226"/>
      <c r="F150" s="226"/>
      <c r="G150" s="115"/>
      <c r="H150" s="226"/>
      <c r="I150" s="9"/>
      <c r="J150" s="9"/>
      <c r="K150" s="9"/>
      <c r="L150" s="9"/>
      <c r="M150" s="9"/>
      <c r="N150" s="9"/>
      <c r="O150" s="9"/>
      <c r="P150" s="9"/>
      <c r="Q150" s="9"/>
    </row>
    <row r="151" spans="2:17" x14ac:dyDescent="0.3">
      <c r="B151" s="226"/>
      <c r="C151" s="226"/>
      <c r="D151" s="115"/>
      <c r="E151" s="226"/>
      <c r="F151" s="226"/>
      <c r="G151" s="115"/>
      <c r="H151" s="226"/>
      <c r="I151" s="9"/>
      <c r="J151" s="9"/>
      <c r="K151" s="9"/>
      <c r="L151" s="9"/>
      <c r="M151" s="9"/>
      <c r="N151" s="9"/>
      <c r="O151" s="9"/>
      <c r="P151" s="9"/>
      <c r="Q151" s="9"/>
    </row>
    <row r="152" spans="2:17" x14ac:dyDescent="0.3">
      <c r="B152" s="226"/>
      <c r="C152" s="226"/>
      <c r="D152" s="115"/>
      <c r="E152" s="226"/>
      <c r="F152" s="226"/>
      <c r="G152" s="115"/>
      <c r="H152" s="226"/>
      <c r="I152" s="9"/>
      <c r="J152" s="9"/>
      <c r="K152" s="9"/>
      <c r="L152" s="9"/>
      <c r="M152" s="9"/>
      <c r="N152" s="9"/>
      <c r="O152" s="9"/>
      <c r="P152" s="9"/>
      <c r="Q152" s="9"/>
    </row>
    <row r="153" spans="2:17" x14ac:dyDescent="0.3">
      <c r="B153" s="226"/>
      <c r="C153" s="226"/>
      <c r="D153" s="115"/>
      <c r="E153" s="226"/>
      <c r="F153" s="226"/>
      <c r="G153" s="115"/>
      <c r="H153" s="226"/>
      <c r="I153" s="9"/>
      <c r="J153" s="9"/>
      <c r="K153" s="9"/>
      <c r="L153" s="9"/>
      <c r="M153" s="9"/>
      <c r="N153" s="9"/>
      <c r="O153" s="9"/>
      <c r="P153" s="9"/>
      <c r="Q153" s="9"/>
    </row>
    <row r="154" spans="2:17" x14ac:dyDescent="0.3">
      <c r="B154" s="226"/>
      <c r="C154" s="226"/>
      <c r="D154" s="115"/>
      <c r="E154" s="226"/>
      <c r="F154" s="226"/>
      <c r="G154" s="115"/>
      <c r="H154" s="226"/>
      <c r="I154" s="9"/>
      <c r="J154" s="9"/>
      <c r="K154" s="9"/>
      <c r="L154" s="9"/>
      <c r="M154" s="9"/>
      <c r="N154" s="9"/>
      <c r="O154" s="9"/>
      <c r="P154" s="9"/>
      <c r="Q154" s="9"/>
    </row>
    <row r="155" spans="2:17" x14ac:dyDescent="0.3">
      <c r="B155" s="226"/>
      <c r="C155" s="226"/>
      <c r="D155" s="115"/>
      <c r="E155" s="226"/>
      <c r="F155" s="226"/>
      <c r="G155" s="115"/>
      <c r="H155" s="226"/>
      <c r="I155" s="9"/>
      <c r="J155" s="9"/>
      <c r="K155" s="9"/>
      <c r="L155" s="9"/>
      <c r="M155" s="9"/>
      <c r="N155" s="9"/>
      <c r="O155" s="9"/>
      <c r="P155" s="9"/>
      <c r="Q155" s="9"/>
    </row>
    <row r="156" spans="2:17" x14ac:dyDescent="0.3">
      <c r="B156" s="226"/>
      <c r="C156" s="226"/>
      <c r="D156" s="115"/>
      <c r="E156" s="226"/>
      <c r="F156" s="226"/>
      <c r="G156" s="115"/>
      <c r="H156" s="226"/>
      <c r="I156" s="9"/>
      <c r="J156" s="9"/>
      <c r="K156" s="9"/>
      <c r="L156" s="9"/>
      <c r="M156" s="9"/>
      <c r="N156" s="9"/>
      <c r="O156" s="9"/>
      <c r="P156" s="9"/>
      <c r="Q156" s="9"/>
    </row>
    <row r="157" spans="2:17" x14ac:dyDescent="0.3">
      <c r="B157" s="226"/>
      <c r="C157" s="226"/>
      <c r="D157" s="115"/>
      <c r="E157" s="226"/>
      <c r="F157" s="226"/>
      <c r="G157" s="115"/>
      <c r="H157" s="226"/>
      <c r="I157" s="9"/>
      <c r="J157" s="9"/>
      <c r="K157" s="9"/>
      <c r="L157" s="9"/>
      <c r="M157" s="9"/>
      <c r="N157" s="9"/>
      <c r="O157" s="9"/>
      <c r="P157" s="9"/>
      <c r="Q157" s="9"/>
    </row>
    <row r="158" spans="2:17" x14ac:dyDescent="0.3">
      <c r="B158" s="226"/>
      <c r="C158" s="226"/>
      <c r="D158" s="115"/>
      <c r="E158" s="226"/>
      <c r="F158" s="226"/>
      <c r="G158" s="115"/>
      <c r="H158" s="226"/>
      <c r="I158" s="9"/>
      <c r="J158" s="9"/>
      <c r="K158" s="9"/>
      <c r="L158" s="9"/>
      <c r="M158" s="9"/>
      <c r="N158" s="9"/>
      <c r="O158" s="9"/>
      <c r="P158" s="9"/>
      <c r="Q158" s="9"/>
    </row>
    <row r="159" spans="2:17" x14ac:dyDescent="0.3">
      <c r="B159" s="226"/>
      <c r="C159" s="226"/>
      <c r="D159" s="115"/>
      <c r="E159" s="226"/>
      <c r="F159" s="226"/>
      <c r="G159" s="115"/>
      <c r="H159" s="226"/>
      <c r="I159" s="9"/>
      <c r="J159" s="9"/>
      <c r="K159" s="9"/>
      <c r="L159" s="9"/>
      <c r="M159" s="9"/>
      <c r="N159" s="9"/>
      <c r="O159" s="9"/>
      <c r="P159" s="9"/>
      <c r="Q159" s="9"/>
    </row>
    <row r="160" spans="2:17" x14ac:dyDescent="0.3">
      <c r="B160" s="226"/>
      <c r="C160" s="226"/>
      <c r="D160" s="115"/>
      <c r="E160" s="226"/>
      <c r="F160" s="226"/>
      <c r="G160" s="115"/>
      <c r="H160" s="226"/>
      <c r="I160" s="9"/>
      <c r="J160" s="9"/>
      <c r="K160" s="9"/>
      <c r="L160" s="9"/>
      <c r="M160" s="9"/>
      <c r="N160" s="9"/>
      <c r="O160" s="9"/>
      <c r="P160" s="9"/>
      <c r="Q160" s="9"/>
    </row>
    <row r="161" spans="2:17" x14ac:dyDescent="0.3">
      <c r="B161" s="226"/>
      <c r="C161" s="226"/>
      <c r="D161" s="115"/>
      <c r="E161" s="226"/>
      <c r="F161" s="226"/>
      <c r="G161" s="115"/>
      <c r="H161" s="226"/>
      <c r="I161" s="9"/>
      <c r="J161" s="9"/>
      <c r="K161" s="9"/>
      <c r="L161" s="9"/>
      <c r="M161" s="9"/>
      <c r="N161" s="9"/>
      <c r="O161" s="9"/>
      <c r="P161" s="9"/>
      <c r="Q161" s="9"/>
    </row>
    <row r="162" spans="2:17" x14ac:dyDescent="0.3">
      <c r="B162" s="226"/>
      <c r="C162" s="226"/>
      <c r="D162" s="115"/>
      <c r="E162" s="226"/>
      <c r="F162" s="226"/>
      <c r="G162" s="115"/>
      <c r="H162" s="226"/>
      <c r="I162" s="9"/>
      <c r="J162" s="9"/>
      <c r="K162" s="9"/>
      <c r="L162" s="9"/>
      <c r="M162" s="9"/>
      <c r="N162" s="9"/>
      <c r="O162" s="9"/>
      <c r="P162" s="9"/>
      <c r="Q162" s="9"/>
    </row>
    <row r="163" spans="2:17" x14ac:dyDescent="0.3">
      <c r="B163" s="226"/>
      <c r="C163" s="226"/>
      <c r="D163" s="115"/>
      <c r="E163" s="226"/>
      <c r="F163" s="226"/>
      <c r="G163" s="115"/>
      <c r="H163" s="226"/>
      <c r="I163" s="9"/>
      <c r="J163" s="9"/>
      <c r="K163" s="9"/>
      <c r="L163" s="9"/>
      <c r="M163" s="9"/>
      <c r="N163" s="9"/>
      <c r="O163" s="9"/>
      <c r="P163" s="9"/>
      <c r="Q163" s="9"/>
    </row>
    <row r="164" spans="2:17" x14ac:dyDescent="0.3">
      <c r="B164" s="226"/>
      <c r="C164" s="226"/>
      <c r="D164" s="115"/>
      <c r="E164" s="226"/>
      <c r="F164" s="226"/>
      <c r="G164" s="115"/>
      <c r="H164" s="226"/>
      <c r="I164" s="9"/>
      <c r="J164" s="9"/>
      <c r="K164" s="9"/>
      <c r="L164" s="9"/>
      <c r="M164" s="9"/>
      <c r="N164" s="9"/>
      <c r="O164" s="9"/>
      <c r="P164" s="9"/>
      <c r="Q164" s="9"/>
    </row>
    <row r="165" spans="2:17" x14ac:dyDescent="0.3">
      <c r="B165" s="226"/>
      <c r="C165" s="226"/>
      <c r="D165" s="115"/>
      <c r="E165" s="226"/>
      <c r="F165" s="226"/>
      <c r="G165" s="115"/>
      <c r="H165" s="226"/>
      <c r="I165" s="9"/>
      <c r="J165" s="9"/>
      <c r="K165" s="9"/>
      <c r="L165" s="9"/>
      <c r="M165" s="9"/>
      <c r="N165" s="9"/>
      <c r="O165" s="9"/>
      <c r="P165" s="9"/>
      <c r="Q165" s="9"/>
    </row>
    <row r="166" spans="2:17" x14ac:dyDescent="0.3">
      <c r="B166" s="226"/>
      <c r="C166" s="226"/>
      <c r="D166" s="115"/>
      <c r="E166" s="226"/>
      <c r="F166" s="226"/>
      <c r="G166" s="115"/>
      <c r="H166" s="226"/>
      <c r="I166" s="9"/>
      <c r="J166" s="9"/>
      <c r="K166" s="9"/>
      <c r="L166" s="9"/>
      <c r="M166" s="9"/>
      <c r="N166" s="9"/>
      <c r="O166" s="9"/>
      <c r="P166" s="9"/>
      <c r="Q166" s="9"/>
    </row>
    <row r="167" spans="2:17" x14ac:dyDescent="0.3">
      <c r="B167" s="226"/>
      <c r="C167" s="226"/>
      <c r="D167" s="115"/>
      <c r="E167" s="226"/>
      <c r="F167" s="226"/>
      <c r="G167" s="115"/>
      <c r="H167" s="226"/>
      <c r="I167" s="9"/>
      <c r="J167" s="9"/>
      <c r="K167" s="9"/>
      <c r="L167" s="9"/>
      <c r="M167" s="9"/>
      <c r="N167" s="9"/>
      <c r="O167" s="9"/>
      <c r="P167" s="9"/>
      <c r="Q167" s="9"/>
    </row>
    <row r="168" spans="2:17" x14ac:dyDescent="0.3">
      <c r="B168" s="226"/>
      <c r="C168" s="226"/>
      <c r="D168" s="115"/>
      <c r="E168" s="226"/>
      <c r="F168" s="226"/>
      <c r="G168" s="115"/>
      <c r="H168" s="226"/>
      <c r="I168" s="9"/>
      <c r="J168" s="9"/>
      <c r="K168" s="9"/>
      <c r="L168" s="9"/>
      <c r="M168" s="9"/>
      <c r="N168" s="9"/>
      <c r="O168" s="9"/>
      <c r="P168" s="9"/>
      <c r="Q168" s="9"/>
    </row>
    <row r="169" spans="2:17" x14ac:dyDescent="0.3">
      <c r="B169" s="226"/>
      <c r="C169" s="226"/>
      <c r="D169" s="115"/>
      <c r="E169" s="226"/>
      <c r="F169" s="226"/>
      <c r="G169" s="115"/>
      <c r="H169" s="226"/>
      <c r="I169" s="9"/>
      <c r="J169" s="9"/>
      <c r="K169" s="9"/>
      <c r="L169" s="9"/>
      <c r="M169" s="9"/>
      <c r="N169" s="9"/>
      <c r="O169" s="9"/>
      <c r="P169" s="9"/>
      <c r="Q169" s="9"/>
    </row>
    <row r="170" spans="2:17" x14ac:dyDescent="0.3">
      <c r="B170" s="226"/>
      <c r="C170" s="226"/>
      <c r="D170" s="115"/>
      <c r="E170" s="226"/>
      <c r="F170" s="226"/>
      <c r="G170" s="115"/>
      <c r="H170" s="226"/>
      <c r="I170" s="9"/>
      <c r="J170" s="9"/>
      <c r="K170" s="9"/>
      <c r="L170" s="9"/>
      <c r="M170" s="9"/>
      <c r="N170" s="9"/>
      <c r="O170" s="9"/>
      <c r="P170" s="9"/>
      <c r="Q170" s="9"/>
    </row>
    <row r="171" spans="2:17" x14ac:dyDescent="0.3">
      <c r="B171" s="226"/>
      <c r="C171" s="226"/>
      <c r="D171" s="115"/>
      <c r="E171" s="226"/>
      <c r="F171" s="226"/>
      <c r="G171" s="115"/>
      <c r="H171" s="226"/>
      <c r="I171" s="9"/>
      <c r="J171" s="9"/>
      <c r="K171" s="9"/>
      <c r="L171" s="9"/>
      <c r="M171" s="9"/>
      <c r="N171" s="9"/>
      <c r="O171" s="9"/>
      <c r="P171" s="9"/>
      <c r="Q171" s="9"/>
    </row>
    <row r="172" spans="2:17" x14ac:dyDescent="0.3">
      <c r="B172" s="226"/>
      <c r="C172" s="226"/>
      <c r="D172" s="115"/>
      <c r="E172" s="226"/>
      <c r="F172" s="226"/>
      <c r="G172" s="115"/>
      <c r="H172" s="226"/>
      <c r="I172" s="9"/>
      <c r="J172" s="9"/>
      <c r="K172" s="9"/>
      <c r="L172" s="9"/>
      <c r="M172" s="9"/>
      <c r="N172" s="9"/>
      <c r="O172" s="9"/>
      <c r="P172" s="9"/>
      <c r="Q172" s="9"/>
    </row>
    <row r="173" spans="2:17" x14ac:dyDescent="0.3">
      <c r="B173" s="226"/>
      <c r="C173" s="226"/>
      <c r="D173" s="115"/>
      <c r="E173" s="226"/>
      <c r="F173" s="226"/>
      <c r="G173" s="115"/>
      <c r="H173" s="226"/>
      <c r="I173" s="9"/>
      <c r="J173" s="9"/>
      <c r="K173" s="9"/>
      <c r="L173" s="9"/>
      <c r="M173" s="9"/>
      <c r="N173" s="9"/>
      <c r="O173" s="9"/>
      <c r="P173" s="9"/>
      <c r="Q173" s="9"/>
    </row>
    <row r="174" spans="2:17" x14ac:dyDescent="0.3">
      <c r="B174" s="226"/>
      <c r="C174" s="226"/>
      <c r="D174" s="115"/>
      <c r="E174" s="226"/>
      <c r="F174" s="226"/>
      <c r="G174" s="115"/>
      <c r="H174" s="226"/>
      <c r="I174" s="9"/>
      <c r="J174" s="9"/>
      <c r="K174" s="9"/>
      <c r="L174" s="9"/>
      <c r="M174" s="9"/>
      <c r="N174" s="9"/>
      <c r="O174" s="9"/>
      <c r="P174" s="9"/>
      <c r="Q174" s="9"/>
    </row>
    <row r="175" spans="2:17" x14ac:dyDescent="0.3">
      <c r="B175" s="226"/>
      <c r="C175" s="226"/>
      <c r="D175" s="115"/>
      <c r="E175" s="226"/>
      <c r="F175" s="226"/>
      <c r="G175" s="115"/>
      <c r="H175" s="226"/>
      <c r="I175" s="9"/>
      <c r="J175" s="9"/>
      <c r="K175" s="9"/>
      <c r="L175" s="9"/>
      <c r="M175" s="9"/>
      <c r="N175" s="9"/>
      <c r="O175" s="9"/>
      <c r="P175" s="9"/>
      <c r="Q175" s="9"/>
    </row>
    <row r="176" spans="2:17" x14ac:dyDescent="0.3">
      <c r="B176" s="226"/>
      <c r="C176" s="226"/>
      <c r="D176" s="115"/>
      <c r="E176" s="226"/>
      <c r="F176" s="226"/>
      <c r="G176" s="115"/>
      <c r="H176" s="226"/>
      <c r="I176" s="9"/>
      <c r="J176" s="9"/>
      <c r="K176" s="9"/>
      <c r="L176" s="9"/>
      <c r="M176" s="9"/>
      <c r="N176" s="9"/>
      <c r="O176" s="9"/>
      <c r="P176" s="9"/>
      <c r="Q176" s="9"/>
    </row>
    <row r="177" spans="2:17" x14ac:dyDescent="0.3">
      <c r="B177" s="226"/>
      <c r="C177" s="226"/>
      <c r="D177" s="115"/>
      <c r="E177" s="226"/>
      <c r="F177" s="226"/>
      <c r="G177" s="115"/>
      <c r="H177" s="226"/>
      <c r="I177" s="9"/>
      <c r="J177" s="9"/>
      <c r="K177" s="9"/>
      <c r="L177" s="9"/>
      <c r="M177" s="9"/>
      <c r="N177" s="9"/>
      <c r="O177" s="9"/>
      <c r="P177" s="9"/>
      <c r="Q177" s="9"/>
    </row>
    <row r="178" spans="2:17" x14ac:dyDescent="0.3">
      <c r="B178" s="226"/>
      <c r="C178" s="226"/>
      <c r="D178" s="115"/>
      <c r="E178" s="226"/>
      <c r="F178" s="226"/>
      <c r="G178" s="115"/>
      <c r="H178" s="226"/>
      <c r="I178" s="9"/>
      <c r="J178" s="9"/>
      <c r="K178" s="9"/>
      <c r="L178" s="9"/>
      <c r="M178" s="9"/>
      <c r="N178" s="9"/>
      <c r="O178" s="9"/>
      <c r="P178" s="9"/>
      <c r="Q178" s="9"/>
    </row>
    <row r="179" spans="2:17" x14ac:dyDescent="0.3">
      <c r="B179" s="226"/>
      <c r="C179" s="226"/>
      <c r="D179" s="115"/>
      <c r="E179" s="226"/>
      <c r="F179" s="226"/>
      <c r="G179" s="115"/>
      <c r="H179" s="226"/>
      <c r="I179" s="9"/>
      <c r="J179" s="9"/>
      <c r="K179" s="9"/>
      <c r="L179" s="9"/>
      <c r="M179" s="9"/>
      <c r="N179" s="9"/>
      <c r="O179" s="9"/>
      <c r="P179" s="9"/>
      <c r="Q179" s="9"/>
    </row>
    <row r="180" spans="2:17" x14ac:dyDescent="0.3">
      <c r="B180" s="226"/>
      <c r="C180" s="226"/>
      <c r="D180" s="115"/>
      <c r="E180" s="226"/>
      <c r="F180" s="226"/>
      <c r="G180" s="115"/>
      <c r="H180" s="226"/>
      <c r="I180" s="9"/>
      <c r="J180" s="9"/>
      <c r="K180" s="9"/>
      <c r="L180" s="9"/>
      <c r="M180" s="9"/>
      <c r="N180" s="9"/>
      <c r="O180" s="9"/>
      <c r="P180" s="9"/>
      <c r="Q180" s="9"/>
    </row>
    <row r="181" spans="2:17" x14ac:dyDescent="0.3">
      <c r="B181" s="226"/>
      <c r="C181" s="226"/>
      <c r="D181" s="115"/>
      <c r="E181" s="226"/>
      <c r="F181" s="226"/>
      <c r="G181" s="115"/>
      <c r="H181" s="226"/>
      <c r="I181" s="9"/>
      <c r="J181" s="9"/>
      <c r="K181" s="9"/>
      <c r="L181" s="9"/>
      <c r="M181" s="9"/>
      <c r="N181" s="9"/>
      <c r="O181" s="9"/>
      <c r="P181" s="9"/>
      <c r="Q181" s="9"/>
    </row>
    <row r="182" spans="2:17" x14ac:dyDescent="0.3">
      <c r="B182" s="226"/>
      <c r="C182" s="226"/>
      <c r="D182" s="115"/>
      <c r="E182" s="226"/>
      <c r="F182" s="226"/>
      <c r="G182" s="115"/>
      <c r="H182" s="226"/>
      <c r="I182" s="9"/>
      <c r="J182" s="9"/>
      <c r="K182" s="9"/>
      <c r="L182" s="9"/>
      <c r="M182" s="9"/>
      <c r="N182" s="9"/>
      <c r="O182" s="9"/>
      <c r="P182" s="9"/>
      <c r="Q182" s="9"/>
    </row>
    <row r="183" spans="2:17" x14ac:dyDescent="0.3">
      <c r="B183" s="226"/>
      <c r="C183" s="226"/>
      <c r="D183" s="115"/>
      <c r="E183" s="226"/>
      <c r="F183" s="226"/>
      <c r="G183" s="115"/>
      <c r="H183" s="226"/>
      <c r="I183" s="9"/>
      <c r="J183" s="9"/>
      <c r="K183" s="9"/>
      <c r="L183" s="9"/>
      <c r="M183" s="9"/>
      <c r="N183" s="9"/>
      <c r="O183" s="9"/>
      <c r="P183" s="9"/>
      <c r="Q183" s="9"/>
    </row>
    <row r="184" spans="2:17" x14ac:dyDescent="0.3">
      <c r="B184" s="226"/>
      <c r="C184" s="226"/>
      <c r="D184" s="115"/>
      <c r="E184" s="226"/>
      <c r="F184" s="226"/>
      <c r="G184" s="115"/>
      <c r="H184" s="226"/>
      <c r="I184" s="9"/>
      <c r="J184" s="9"/>
      <c r="K184" s="9"/>
      <c r="L184" s="9"/>
      <c r="M184" s="9"/>
      <c r="N184" s="9"/>
      <c r="O184" s="9"/>
      <c r="P184" s="9"/>
      <c r="Q184" s="9"/>
    </row>
    <row r="185" spans="2:17" x14ac:dyDescent="0.3">
      <c r="B185" s="226"/>
      <c r="C185" s="226"/>
      <c r="D185" s="115"/>
      <c r="E185" s="226"/>
      <c r="F185" s="226"/>
      <c r="G185" s="115"/>
      <c r="H185" s="226"/>
      <c r="I185" s="9"/>
      <c r="J185" s="9"/>
      <c r="K185" s="9"/>
      <c r="L185" s="9"/>
      <c r="M185" s="9"/>
      <c r="N185" s="9"/>
      <c r="O185" s="9"/>
      <c r="P185" s="9"/>
      <c r="Q185" s="9"/>
    </row>
    <row r="186" spans="2:17" x14ac:dyDescent="0.3">
      <c r="B186" s="226"/>
      <c r="C186" s="226"/>
      <c r="D186" s="115"/>
      <c r="E186" s="226"/>
      <c r="F186" s="226"/>
      <c r="G186" s="115"/>
      <c r="H186" s="226"/>
      <c r="I186" s="9"/>
      <c r="J186" s="9"/>
      <c r="K186" s="9"/>
      <c r="L186" s="9"/>
      <c r="M186" s="9"/>
      <c r="N186" s="9"/>
      <c r="O186" s="9"/>
      <c r="P186" s="9"/>
      <c r="Q186" s="9"/>
    </row>
    <row r="187" spans="2:17" x14ac:dyDescent="0.3">
      <c r="B187" s="226"/>
      <c r="C187" s="226"/>
      <c r="D187" s="115"/>
      <c r="E187" s="226"/>
      <c r="F187" s="226"/>
      <c r="G187" s="115"/>
      <c r="H187" s="226"/>
      <c r="I187" s="9"/>
      <c r="J187" s="9"/>
      <c r="K187" s="9"/>
      <c r="L187" s="9"/>
      <c r="M187" s="9"/>
      <c r="N187" s="9"/>
      <c r="O187" s="9"/>
      <c r="P187" s="9"/>
      <c r="Q187" s="9"/>
    </row>
    <row r="188" spans="2:17" x14ac:dyDescent="0.3">
      <c r="B188" s="226"/>
      <c r="C188" s="226"/>
      <c r="D188" s="115"/>
      <c r="E188" s="226"/>
      <c r="F188" s="226"/>
      <c r="G188" s="115"/>
      <c r="H188" s="226"/>
      <c r="I188" s="9"/>
      <c r="J188" s="9"/>
      <c r="K188" s="9"/>
      <c r="L188" s="9"/>
      <c r="M188" s="9"/>
      <c r="N188" s="9"/>
      <c r="O188" s="9"/>
      <c r="P188" s="9"/>
      <c r="Q188" s="9"/>
    </row>
    <row r="189" spans="2:17" x14ac:dyDescent="0.3">
      <c r="B189" s="226"/>
      <c r="C189" s="226"/>
      <c r="D189" s="115"/>
      <c r="E189" s="226"/>
      <c r="F189" s="226"/>
      <c r="G189" s="115"/>
      <c r="H189" s="226"/>
      <c r="I189" s="9"/>
      <c r="J189" s="9"/>
      <c r="K189" s="9"/>
      <c r="L189" s="9"/>
      <c r="M189" s="9"/>
      <c r="N189" s="9"/>
      <c r="O189" s="9"/>
      <c r="P189" s="9"/>
      <c r="Q189" s="9"/>
    </row>
    <row r="190" spans="2:17" x14ac:dyDescent="0.3">
      <c r="B190" s="226"/>
      <c r="C190" s="226"/>
      <c r="D190" s="115"/>
      <c r="E190" s="226"/>
      <c r="F190" s="226"/>
      <c r="G190" s="115"/>
      <c r="H190" s="226"/>
      <c r="I190" s="9"/>
      <c r="J190" s="9"/>
      <c r="K190" s="9"/>
      <c r="L190" s="9"/>
      <c r="M190" s="9"/>
      <c r="N190" s="9"/>
      <c r="O190" s="9"/>
      <c r="P190" s="9"/>
      <c r="Q190" s="9"/>
    </row>
    <row r="191" spans="2:17" x14ac:dyDescent="0.3">
      <c r="B191" s="226"/>
      <c r="C191" s="226"/>
      <c r="D191" s="115"/>
      <c r="E191" s="226"/>
      <c r="F191" s="226"/>
      <c r="G191" s="115"/>
      <c r="H191" s="226"/>
      <c r="I191" s="9"/>
      <c r="J191" s="9"/>
      <c r="K191" s="9"/>
      <c r="L191" s="9"/>
      <c r="M191" s="9"/>
      <c r="N191" s="9"/>
      <c r="O191" s="9"/>
      <c r="P191" s="9"/>
      <c r="Q191" s="9"/>
    </row>
    <row r="192" spans="2:17" x14ac:dyDescent="0.3">
      <c r="B192" s="226"/>
      <c r="C192" s="226"/>
      <c r="D192" s="115"/>
      <c r="E192" s="226"/>
      <c r="F192" s="226"/>
      <c r="G192" s="115"/>
      <c r="H192" s="226"/>
      <c r="I192" s="9"/>
      <c r="J192" s="9"/>
      <c r="K192" s="9"/>
      <c r="L192" s="9"/>
      <c r="M192" s="9"/>
      <c r="N192" s="9"/>
      <c r="O192" s="9"/>
      <c r="P192" s="9"/>
      <c r="Q192" s="9"/>
    </row>
    <row r="193" spans="2:17" x14ac:dyDescent="0.3">
      <c r="B193" s="226"/>
      <c r="C193" s="226"/>
      <c r="D193" s="115"/>
      <c r="E193" s="226"/>
      <c r="F193" s="226"/>
      <c r="G193" s="115"/>
      <c r="H193" s="226"/>
      <c r="I193" s="9"/>
      <c r="J193" s="9"/>
      <c r="K193" s="9"/>
      <c r="L193" s="9"/>
      <c r="M193" s="9"/>
      <c r="N193" s="9"/>
      <c r="O193" s="9"/>
      <c r="P193" s="9"/>
      <c r="Q193" s="9"/>
    </row>
    <row r="194" spans="2:17" x14ac:dyDescent="0.3">
      <c r="B194" s="226"/>
      <c r="C194" s="226"/>
      <c r="D194" s="115"/>
      <c r="E194" s="226"/>
      <c r="F194" s="226"/>
      <c r="G194" s="115"/>
      <c r="H194" s="226"/>
      <c r="I194" s="9"/>
      <c r="J194" s="9"/>
      <c r="K194" s="9"/>
      <c r="L194" s="9"/>
      <c r="M194" s="9"/>
      <c r="N194" s="9"/>
      <c r="O194" s="9"/>
      <c r="P194" s="9"/>
      <c r="Q194" s="9"/>
    </row>
    <row r="195" spans="2:17" x14ac:dyDescent="0.3">
      <c r="B195" s="226"/>
      <c r="C195" s="226"/>
      <c r="D195" s="115"/>
      <c r="E195" s="226"/>
      <c r="F195" s="226"/>
      <c r="G195" s="115"/>
      <c r="H195" s="226"/>
      <c r="I195" s="9"/>
      <c r="J195" s="9"/>
      <c r="K195" s="9"/>
      <c r="L195" s="9"/>
      <c r="M195" s="9"/>
      <c r="N195" s="9"/>
      <c r="O195" s="9"/>
      <c r="P195" s="9"/>
      <c r="Q195" s="9"/>
    </row>
    <row r="196" spans="2:17" x14ac:dyDescent="0.3">
      <c r="B196" s="226"/>
      <c r="C196" s="226"/>
      <c r="D196" s="115"/>
      <c r="E196" s="226"/>
      <c r="F196" s="226"/>
      <c r="G196" s="115"/>
      <c r="H196" s="226"/>
      <c r="I196" s="9"/>
      <c r="J196" s="9"/>
      <c r="K196" s="9"/>
      <c r="L196" s="9"/>
      <c r="M196" s="9"/>
      <c r="N196" s="9"/>
      <c r="O196" s="9"/>
      <c r="P196" s="9"/>
      <c r="Q196" s="9"/>
    </row>
    <row r="197" spans="2:17" x14ac:dyDescent="0.3">
      <c r="B197" s="226"/>
      <c r="C197" s="226"/>
      <c r="D197" s="115"/>
      <c r="E197" s="226"/>
      <c r="F197" s="226"/>
      <c r="G197" s="115"/>
      <c r="H197" s="226"/>
      <c r="I197" s="9"/>
      <c r="J197" s="9"/>
      <c r="K197" s="9"/>
      <c r="L197" s="9"/>
      <c r="M197" s="9"/>
      <c r="N197" s="9"/>
      <c r="O197" s="9"/>
      <c r="P197" s="9"/>
      <c r="Q197" s="9"/>
    </row>
    <row r="198" spans="2:17" x14ac:dyDescent="0.3">
      <c r="B198" s="226"/>
      <c r="C198" s="226"/>
      <c r="D198" s="115"/>
      <c r="E198" s="226"/>
      <c r="F198" s="226"/>
      <c r="G198" s="115"/>
      <c r="H198" s="226"/>
      <c r="I198" s="9"/>
      <c r="J198" s="9"/>
      <c r="K198" s="9"/>
      <c r="L198" s="9"/>
      <c r="M198" s="9"/>
      <c r="N198" s="9"/>
      <c r="O198" s="9"/>
      <c r="P198" s="9"/>
      <c r="Q198" s="9"/>
    </row>
    <row r="199" spans="2:17" x14ac:dyDescent="0.3">
      <c r="B199" s="226"/>
      <c r="C199" s="226"/>
      <c r="D199" s="115"/>
      <c r="E199" s="226"/>
      <c r="F199" s="226"/>
      <c r="G199" s="115"/>
      <c r="H199" s="226"/>
      <c r="I199" s="9"/>
      <c r="J199" s="9"/>
      <c r="K199" s="9"/>
      <c r="L199" s="9"/>
      <c r="M199" s="9"/>
      <c r="N199" s="9"/>
      <c r="O199" s="9"/>
      <c r="P199" s="9"/>
      <c r="Q199" s="9"/>
    </row>
    <row r="200" spans="2:17" x14ac:dyDescent="0.3">
      <c r="B200" s="226"/>
      <c r="C200" s="226"/>
      <c r="D200" s="115"/>
      <c r="E200" s="226"/>
      <c r="F200" s="226"/>
      <c r="G200" s="115"/>
      <c r="H200" s="226"/>
      <c r="I200" s="9"/>
      <c r="J200" s="9"/>
      <c r="K200" s="9"/>
      <c r="L200" s="9"/>
      <c r="M200" s="9"/>
      <c r="N200" s="9"/>
      <c r="O200" s="9"/>
      <c r="P200" s="9"/>
      <c r="Q200" s="9"/>
    </row>
    <row r="201" spans="2:17" x14ac:dyDescent="0.3">
      <c r="B201" s="226"/>
      <c r="C201" s="226"/>
      <c r="D201" s="115"/>
      <c r="E201" s="226"/>
      <c r="F201" s="226"/>
      <c r="G201" s="115"/>
      <c r="H201" s="226"/>
      <c r="I201" s="9"/>
      <c r="J201" s="9"/>
      <c r="K201" s="9"/>
      <c r="L201" s="9"/>
      <c r="M201" s="9"/>
      <c r="N201" s="9"/>
      <c r="O201" s="9"/>
      <c r="P201" s="9"/>
      <c r="Q201" s="9"/>
    </row>
    <row r="202" spans="2:17" x14ac:dyDescent="0.3">
      <c r="B202" s="226"/>
      <c r="C202" s="226"/>
      <c r="D202" s="115"/>
      <c r="E202" s="226"/>
      <c r="F202" s="226"/>
      <c r="G202" s="115"/>
      <c r="H202" s="226"/>
      <c r="I202" s="9"/>
      <c r="J202" s="9"/>
      <c r="K202" s="9"/>
      <c r="L202" s="9"/>
      <c r="M202" s="9"/>
      <c r="N202" s="9"/>
      <c r="O202" s="9"/>
      <c r="P202" s="9"/>
      <c r="Q202" s="9"/>
    </row>
    <row r="203" spans="2:17" x14ac:dyDescent="0.3">
      <c r="B203" s="226"/>
      <c r="C203" s="226"/>
      <c r="D203" s="115"/>
      <c r="E203" s="226"/>
      <c r="F203" s="226"/>
      <c r="G203" s="115"/>
      <c r="H203" s="226"/>
      <c r="I203" s="9"/>
      <c r="J203" s="9"/>
      <c r="K203" s="9"/>
      <c r="L203" s="9"/>
      <c r="M203" s="9"/>
      <c r="N203" s="9"/>
      <c r="O203" s="9"/>
      <c r="P203" s="9"/>
      <c r="Q203" s="9"/>
    </row>
    <row r="204" spans="2:17" x14ac:dyDescent="0.3">
      <c r="B204" s="226"/>
      <c r="C204" s="226"/>
      <c r="D204" s="115"/>
      <c r="E204" s="226"/>
      <c r="F204" s="226"/>
      <c r="G204" s="115"/>
      <c r="H204" s="226"/>
      <c r="I204" s="9"/>
      <c r="J204" s="9"/>
      <c r="K204" s="9"/>
      <c r="L204" s="9"/>
      <c r="M204" s="9"/>
      <c r="N204" s="9"/>
      <c r="O204" s="9"/>
      <c r="P204" s="9"/>
      <c r="Q204" s="9"/>
    </row>
    <row r="205" spans="2:17" x14ac:dyDescent="0.3">
      <c r="B205" s="226"/>
      <c r="C205" s="226"/>
      <c r="D205" s="115"/>
      <c r="E205" s="226"/>
      <c r="F205" s="226"/>
      <c r="G205" s="115"/>
      <c r="H205" s="226"/>
      <c r="I205" s="9"/>
      <c r="J205" s="9"/>
      <c r="K205" s="9"/>
      <c r="L205" s="9"/>
      <c r="M205" s="9"/>
      <c r="N205" s="9"/>
      <c r="O205" s="9"/>
      <c r="P205" s="9"/>
      <c r="Q205" s="9"/>
    </row>
    <row r="206" spans="2:17" x14ac:dyDescent="0.3">
      <c r="B206" s="226"/>
      <c r="C206" s="226"/>
      <c r="D206" s="115"/>
      <c r="E206" s="226"/>
      <c r="F206" s="226"/>
      <c r="G206" s="115"/>
      <c r="H206" s="226"/>
      <c r="I206" s="9"/>
      <c r="J206" s="9"/>
      <c r="K206" s="9"/>
      <c r="L206" s="9"/>
      <c r="M206" s="9"/>
      <c r="N206" s="9"/>
      <c r="O206" s="9"/>
      <c r="P206" s="9"/>
      <c r="Q206" s="9"/>
    </row>
    <row r="207" spans="2:17" x14ac:dyDescent="0.3">
      <c r="B207" s="226"/>
      <c r="C207" s="226"/>
      <c r="D207" s="115"/>
      <c r="E207" s="226"/>
      <c r="F207" s="226"/>
      <c r="G207" s="115"/>
      <c r="H207" s="226"/>
      <c r="I207" s="9"/>
      <c r="J207" s="9"/>
      <c r="K207" s="9"/>
      <c r="L207" s="9"/>
      <c r="M207" s="9"/>
      <c r="N207" s="9"/>
      <c r="O207" s="9"/>
      <c r="P207" s="9"/>
      <c r="Q207" s="9"/>
    </row>
    <row r="208" spans="2:17" x14ac:dyDescent="0.3">
      <c r="B208" s="226"/>
      <c r="C208" s="226"/>
      <c r="D208" s="115"/>
      <c r="E208" s="226"/>
      <c r="F208" s="226"/>
      <c r="G208" s="115"/>
      <c r="H208" s="226"/>
      <c r="I208" s="9"/>
      <c r="J208" s="9"/>
      <c r="K208" s="9"/>
      <c r="L208" s="9"/>
      <c r="M208" s="9"/>
      <c r="N208" s="9"/>
      <c r="O208" s="9"/>
      <c r="P208" s="9"/>
      <c r="Q208" s="9"/>
    </row>
    <row r="209" spans="2:17" x14ac:dyDescent="0.3">
      <c r="B209" s="226"/>
      <c r="C209" s="226"/>
      <c r="D209" s="115"/>
      <c r="E209" s="226"/>
      <c r="F209" s="226"/>
      <c r="G209" s="115"/>
      <c r="H209" s="226"/>
      <c r="I209" s="9"/>
      <c r="J209" s="9"/>
      <c r="K209" s="9"/>
      <c r="L209" s="9"/>
      <c r="M209" s="9"/>
      <c r="N209" s="9"/>
      <c r="O209" s="9"/>
      <c r="P209" s="9"/>
      <c r="Q209" s="9"/>
    </row>
    <row r="210" spans="2:17" x14ac:dyDescent="0.3">
      <c r="B210" s="226"/>
      <c r="C210" s="226"/>
      <c r="D210" s="115"/>
      <c r="E210" s="226"/>
      <c r="F210" s="226"/>
      <c r="G210" s="115"/>
      <c r="H210" s="226"/>
      <c r="I210" s="9"/>
      <c r="J210" s="9"/>
      <c r="K210" s="9"/>
      <c r="L210" s="9"/>
      <c r="M210" s="9"/>
      <c r="N210" s="9"/>
      <c r="O210" s="9"/>
      <c r="P210" s="9"/>
      <c r="Q210" s="9"/>
    </row>
    <row r="211" spans="2:17" x14ac:dyDescent="0.3">
      <c r="B211" s="226"/>
      <c r="C211" s="226"/>
      <c r="D211" s="115"/>
      <c r="E211" s="226"/>
      <c r="F211" s="226"/>
      <c r="G211" s="115"/>
      <c r="H211" s="226"/>
      <c r="I211" s="9"/>
      <c r="J211" s="9"/>
      <c r="K211" s="9"/>
      <c r="L211" s="9"/>
      <c r="M211" s="9"/>
      <c r="N211" s="9"/>
      <c r="O211" s="9"/>
      <c r="P211" s="9"/>
      <c r="Q211" s="9"/>
    </row>
    <row r="212" spans="2:17" x14ac:dyDescent="0.3">
      <c r="B212" s="226"/>
      <c r="C212" s="226"/>
      <c r="D212" s="115"/>
      <c r="E212" s="226"/>
      <c r="F212" s="226"/>
      <c r="G212" s="115"/>
      <c r="H212" s="226"/>
      <c r="I212" s="9"/>
      <c r="J212" s="9"/>
      <c r="K212" s="9"/>
      <c r="L212" s="9"/>
      <c r="M212" s="9"/>
      <c r="N212" s="9"/>
      <c r="O212" s="9"/>
      <c r="P212" s="9"/>
      <c r="Q212" s="9"/>
    </row>
    <row r="213" spans="2:17" x14ac:dyDescent="0.3">
      <c r="B213" s="226"/>
      <c r="C213" s="226"/>
      <c r="D213" s="115"/>
      <c r="E213" s="226"/>
      <c r="F213" s="226"/>
      <c r="G213" s="115"/>
      <c r="H213" s="226"/>
      <c r="I213" s="9"/>
      <c r="J213" s="9"/>
      <c r="K213" s="9"/>
      <c r="L213" s="9"/>
      <c r="M213" s="9"/>
      <c r="N213" s="9"/>
      <c r="O213" s="9"/>
      <c r="P213" s="9"/>
      <c r="Q213" s="9"/>
    </row>
    <row r="214" spans="2:17" x14ac:dyDescent="0.3">
      <c r="B214" s="226"/>
      <c r="C214" s="226"/>
      <c r="D214" s="115"/>
      <c r="E214" s="226"/>
      <c r="F214" s="226"/>
      <c r="G214" s="115"/>
      <c r="H214" s="226"/>
      <c r="I214" s="9"/>
      <c r="J214" s="9"/>
      <c r="K214" s="9"/>
      <c r="L214" s="9"/>
      <c r="M214" s="9"/>
      <c r="N214" s="9"/>
      <c r="O214" s="9"/>
      <c r="P214" s="9"/>
      <c r="Q214" s="9"/>
    </row>
    <row r="215" spans="2:17" x14ac:dyDescent="0.3">
      <c r="B215" s="226"/>
      <c r="C215" s="226"/>
      <c r="D215" s="115"/>
      <c r="E215" s="226"/>
      <c r="F215" s="226"/>
      <c r="G215" s="115"/>
      <c r="H215" s="226"/>
      <c r="I215" s="9"/>
      <c r="J215" s="9"/>
      <c r="K215" s="9"/>
      <c r="L215" s="9"/>
      <c r="M215" s="9"/>
      <c r="N215" s="9"/>
      <c r="O215" s="9"/>
      <c r="P215" s="9"/>
      <c r="Q215" s="9"/>
    </row>
    <row r="216" spans="2:17" x14ac:dyDescent="0.3">
      <c r="B216" s="226"/>
      <c r="C216" s="226"/>
      <c r="D216" s="115"/>
      <c r="E216" s="226"/>
      <c r="F216" s="226"/>
      <c r="G216" s="115"/>
      <c r="H216" s="226"/>
      <c r="I216" s="9"/>
      <c r="J216" s="9"/>
      <c r="K216" s="9"/>
      <c r="L216" s="9"/>
      <c r="M216" s="9"/>
      <c r="N216" s="9"/>
      <c r="O216" s="9"/>
      <c r="P216" s="9"/>
      <c r="Q216" s="9"/>
    </row>
    <row r="217" spans="2:17" x14ac:dyDescent="0.3">
      <c r="B217" s="226"/>
      <c r="C217" s="226"/>
      <c r="D217" s="115"/>
      <c r="E217" s="226"/>
      <c r="F217" s="226"/>
      <c r="G217" s="115"/>
      <c r="H217" s="226"/>
      <c r="I217" s="9"/>
      <c r="J217" s="9"/>
      <c r="K217" s="9"/>
      <c r="L217" s="9"/>
      <c r="M217" s="9"/>
      <c r="N217" s="9"/>
      <c r="O217" s="9"/>
      <c r="P217" s="9"/>
      <c r="Q217" s="9"/>
    </row>
    <row r="218" spans="2:17" x14ac:dyDescent="0.3">
      <c r="B218" s="226"/>
      <c r="C218" s="226"/>
      <c r="D218" s="115"/>
      <c r="E218" s="226"/>
      <c r="F218" s="226"/>
      <c r="G218" s="115"/>
      <c r="H218" s="226"/>
      <c r="I218" s="9"/>
      <c r="J218" s="9"/>
      <c r="K218" s="9"/>
      <c r="L218" s="9"/>
      <c r="M218" s="9"/>
      <c r="N218" s="9"/>
      <c r="O218" s="9"/>
      <c r="P218" s="9"/>
      <c r="Q218" s="9"/>
    </row>
    <row r="219" spans="2:17" x14ac:dyDescent="0.3">
      <c r="B219" s="226"/>
      <c r="C219" s="226"/>
      <c r="D219" s="115"/>
      <c r="E219" s="226"/>
      <c r="F219" s="226"/>
      <c r="G219" s="115"/>
      <c r="H219" s="226"/>
      <c r="I219" s="9"/>
      <c r="J219" s="9"/>
      <c r="K219" s="9"/>
      <c r="L219" s="9"/>
      <c r="M219" s="9"/>
      <c r="N219" s="9"/>
      <c r="O219" s="9"/>
      <c r="P219" s="9"/>
      <c r="Q219" s="9"/>
    </row>
    <row r="220" spans="2:17" x14ac:dyDescent="0.3">
      <c r="B220" s="226"/>
      <c r="C220" s="226"/>
      <c r="D220" s="115"/>
      <c r="E220" s="226"/>
      <c r="F220" s="226"/>
      <c r="G220" s="115"/>
      <c r="H220" s="226"/>
      <c r="I220" s="9"/>
      <c r="J220" s="9"/>
      <c r="K220" s="9"/>
      <c r="L220" s="9"/>
      <c r="M220" s="9"/>
      <c r="N220" s="9"/>
      <c r="O220" s="9"/>
      <c r="P220" s="9"/>
      <c r="Q220" s="9"/>
    </row>
    <row r="221" spans="2:17" x14ac:dyDescent="0.3">
      <c r="B221" s="226"/>
      <c r="C221" s="226"/>
      <c r="D221" s="115"/>
      <c r="E221" s="226"/>
      <c r="F221" s="226"/>
      <c r="G221" s="115"/>
      <c r="H221" s="226"/>
      <c r="I221" s="9"/>
      <c r="J221" s="9"/>
      <c r="K221" s="9"/>
      <c r="L221" s="9"/>
      <c r="M221" s="9"/>
      <c r="N221" s="9"/>
      <c r="O221" s="9"/>
      <c r="P221" s="9"/>
      <c r="Q221" s="9"/>
    </row>
    <row r="222" spans="2:17" x14ac:dyDescent="0.3">
      <c r="B222" s="226"/>
      <c r="C222" s="226"/>
      <c r="D222" s="115"/>
      <c r="E222" s="226"/>
      <c r="F222" s="226"/>
      <c r="G222" s="115"/>
      <c r="H222" s="226"/>
      <c r="I222" s="9"/>
      <c r="J222" s="9"/>
      <c r="K222" s="9"/>
      <c r="L222" s="9"/>
      <c r="M222" s="9"/>
      <c r="N222" s="9"/>
      <c r="O222" s="9"/>
      <c r="P222" s="9"/>
      <c r="Q222" s="9"/>
    </row>
    <row r="223" spans="2:17" x14ac:dyDescent="0.3">
      <c r="B223" s="226"/>
      <c r="C223" s="226"/>
      <c r="D223" s="115"/>
      <c r="E223" s="226"/>
      <c r="F223" s="226"/>
      <c r="G223" s="115"/>
      <c r="H223" s="226"/>
      <c r="I223" s="9"/>
      <c r="J223" s="9"/>
      <c r="K223" s="9"/>
      <c r="L223" s="9"/>
      <c r="M223" s="9"/>
      <c r="N223" s="9"/>
      <c r="O223" s="9"/>
      <c r="P223" s="9"/>
      <c r="Q223" s="9"/>
    </row>
    <row r="224" spans="2:17" x14ac:dyDescent="0.3">
      <c r="B224" s="226"/>
      <c r="C224" s="226"/>
      <c r="D224" s="115"/>
      <c r="E224" s="226"/>
      <c r="F224" s="226"/>
      <c r="G224" s="115"/>
      <c r="H224" s="226"/>
      <c r="I224" s="9"/>
      <c r="J224" s="9"/>
      <c r="K224" s="9"/>
      <c r="L224" s="9"/>
      <c r="M224" s="9"/>
      <c r="N224" s="9"/>
      <c r="O224" s="9"/>
      <c r="P224" s="9"/>
      <c r="Q224" s="9"/>
    </row>
    <row r="225" spans="2:17" x14ac:dyDescent="0.3">
      <c r="B225" s="226"/>
      <c r="C225" s="226"/>
      <c r="D225" s="115"/>
      <c r="E225" s="226"/>
      <c r="F225" s="226"/>
      <c r="G225" s="115"/>
      <c r="H225" s="226"/>
      <c r="I225" s="9"/>
      <c r="J225" s="9"/>
      <c r="K225" s="9"/>
      <c r="L225" s="9"/>
      <c r="M225" s="9"/>
      <c r="N225" s="9"/>
      <c r="O225" s="9"/>
      <c r="P225" s="9"/>
      <c r="Q225" s="9"/>
    </row>
    <row r="226" spans="2:17" x14ac:dyDescent="0.3">
      <c r="B226" s="226"/>
      <c r="C226" s="226"/>
      <c r="D226" s="115"/>
      <c r="E226" s="226"/>
      <c r="F226" s="226"/>
      <c r="G226" s="115"/>
      <c r="H226" s="226"/>
      <c r="I226" s="9"/>
      <c r="J226" s="9"/>
      <c r="K226" s="9"/>
      <c r="L226" s="9"/>
      <c r="M226" s="9"/>
      <c r="N226" s="9"/>
      <c r="O226" s="9"/>
      <c r="P226" s="9"/>
      <c r="Q226" s="9"/>
    </row>
    <row r="227" spans="2:17" x14ac:dyDescent="0.3">
      <c r="B227" s="226"/>
      <c r="C227" s="226"/>
      <c r="D227" s="115"/>
      <c r="E227" s="226"/>
      <c r="F227" s="226"/>
      <c r="G227" s="115"/>
      <c r="H227" s="226"/>
      <c r="I227" s="9"/>
      <c r="J227" s="9"/>
      <c r="K227" s="9"/>
      <c r="L227" s="9"/>
      <c r="M227" s="9"/>
      <c r="N227" s="9"/>
      <c r="O227" s="9"/>
      <c r="P227" s="9"/>
      <c r="Q227" s="9"/>
    </row>
    <row r="228" spans="2:17" x14ac:dyDescent="0.3">
      <c r="B228" s="226"/>
      <c r="C228" s="226"/>
      <c r="D228" s="115"/>
      <c r="E228" s="226"/>
      <c r="F228" s="226"/>
      <c r="G228" s="115"/>
      <c r="H228" s="226"/>
      <c r="I228" s="9"/>
      <c r="J228" s="9"/>
      <c r="K228" s="9"/>
      <c r="L228" s="9"/>
      <c r="M228" s="9"/>
      <c r="N228" s="9"/>
      <c r="O228" s="9"/>
      <c r="P228" s="9"/>
      <c r="Q228" s="9"/>
    </row>
    <row r="229" spans="2:17" x14ac:dyDescent="0.3">
      <c r="B229" s="226"/>
      <c r="C229" s="226"/>
      <c r="D229" s="115"/>
      <c r="E229" s="226"/>
      <c r="F229" s="226"/>
      <c r="G229" s="115"/>
      <c r="H229" s="226"/>
      <c r="I229" s="9"/>
      <c r="J229" s="9"/>
      <c r="K229" s="9"/>
      <c r="L229" s="9"/>
      <c r="M229" s="9"/>
      <c r="N229" s="9"/>
      <c r="O229" s="9"/>
      <c r="P229" s="9"/>
      <c r="Q229" s="9"/>
    </row>
    <row r="230" spans="2:17" x14ac:dyDescent="0.3">
      <c r="B230" s="226"/>
      <c r="C230" s="226"/>
      <c r="D230" s="115"/>
      <c r="E230" s="226"/>
      <c r="F230" s="226"/>
      <c r="G230" s="115"/>
      <c r="H230" s="226"/>
      <c r="I230" s="9"/>
      <c r="J230" s="9"/>
      <c r="K230" s="9"/>
      <c r="L230" s="9"/>
      <c r="M230" s="9"/>
      <c r="N230" s="9"/>
      <c r="O230" s="9"/>
      <c r="P230" s="9"/>
      <c r="Q230" s="9"/>
    </row>
    <row r="231" spans="2:17" x14ac:dyDescent="0.3">
      <c r="B231" s="226"/>
      <c r="C231" s="226"/>
      <c r="D231" s="115"/>
      <c r="E231" s="226"/>
      <c r="F231" s="226"/>
      <c r="G231" s="115"/>
      <c r="H231" s="226"/>
      <c r="I231" s="9"/>
      <c r="J231" s="9"/>
      <c r="K231" s="9"/>
      <c r="L231" s="9"/>
      <c r="M231" s="9"/>
      <c r="N231" s="9"/>
      <c r="O231" s="9"/>
      <c r="P231" s="9"/>
      <c r="Q231" s="9"/>
    </row>
    <row r="232" spans="2:17" x14ac:dyDescent="0.3">
      <c r="B232" s="226"/>
      <c r="C232" s="226"/>
      <c r="D232" s="115"/>
      <c r="E232" s="226"/>
      <c r="F232" s="226"/>
      <c r="G232" s="115"/>
      <c r="H232" s="226"/>
      <c r="I232" s="9"/>
      <c r="J232" s="9"/>
      <c r="K232" s="9"/>
      <c r="L232" s="9"/>
      <c r="M232" s="9"/>
      <c r="N232" s="9"/>
      <c r="O232" s="9"/>
      <c r="P232" s="9"/>
      <c r="Q232" s="9"/>
    </row>
    <row r="233" spans="2:17" x14ac:dyDescent="0.3">
      <c r="B233" s="226"/>
      <c r="C233" s="226"/>
      <c r="D233" s="115"/>
      <c r="E233" s="226"/>
      <c r="F233" s="226"/>
      <c r="G233" s="115"/>
      <c r="H233" s="226"/>
      <c r="I233" s="9"/>
      <c r="J233" s="9"/>
      <c r="K233" s="9"/>
      <c r="L233" s="9"/>
      <c r="M233" s="9"/>
      <c r="N233" s="9"/>
      <c r="O233" s="9"/>
      <c r="P233" s="9"/>
      <c r="Q233" s="9"/>
    </row>
    <row r="234" spans="2:17" x14ac:dyDescent="0.3">
      <c r="B234" s="226"/>
      <c r="C234" s="226"/>
      <c r="D234" s="115"/>
      <c r="E234" s="226"/>
      <c r="F234" s="226"/>
      <c r="G234" s="115"/>
      <c r="H234" s="226"/>
      <c r="I234" s="9"/>
      <c r="J234" s="9"/>
      <c r="K234" s="9"/>
      <c r="L234" s="9"/>
      <c r="M234" s="9"/>
      <c r="N234" s="9"/>
      <c r="O234" s="9"/>
      <c r="P234" s="9"/>
      <c r="Q234" s="9"/>
    </row>
    <row r="235" spans="2:17" x14ac:dyDescent="0.3">
      <c r="B235" s="226"/>
      <c r="C235" s="226"/>
      <c r="D235" s="115"/>
      <c r="E235" s="226"/>
      <c r="F235" s="226"/>
      <c r="G235" s="115"/>
      <c r="H235" s="226"/>
      <c r="I235" s="9"/>
      <c r="J235" s="9"/>
      <c r="K235" s="9"/>
      <c r="L235" s="9"/>
      <c r="M235" s="9"/>
      <c r="N235" s="9"/>
      <c r="O235" s="9"/>
      <c r="P235" s="9"/>
      <c r="Q235" s="9"/>
    </row>
    <row r="236" spans="2:17" x14ac:dyDescent="0.3">
      <c r="B236" s="226"/>
      <c r="C236" s="226"/>
      <c r="D236" s="115"/>
      <c r="E236" s="226"/>
      <c r="F236" s="226"/>
      <c r="G236" s="115"/>
      <c r="H236" s="226"/>
      <c r="I236" s="9"/>
      <c r="J236" s="9"/>
      <c r="K236" s="9"/>
      <c r="L236" s="9"/>
      <c r="M236" s="9"/>
      <c r="N236" s="9"/>
      <c r="O236" s="9"/>
      <c r="P236" s="9"/>
      <c r="Q236" s="9"/>
    </row>
    <row r="237" spans="2:17" x14ac:dyDescent="0.3">
      <c r="B237" s="226"/>
      <c r="C237" s="226"/>
      <c r="D237" s="115"/>
      <c r="E237" s="226"/>
      <c r="F237" s="226"/>
      <c r="G237" s="115"/>
      <c r="H237" s="226"/>
      <c r="I237" s="9"/>
      <c r="J237" s="9"/>
      <c r="K237" s="9"/>
      <c r="L237" s="9"/>
      <c r="M237" s="9"/>
      <c r="N237" s="9"/>
      <c r="O237" s="9"/>
      <c r="P237" s="9"/>
      <c r="Q237" s="9"/>
    </row>
    <row r="238" spans="2:17" x14ac:dyDescent="0.3">
      <c r="B238" s="226"/>
      <c r="C238" s="226"/>
      <c r="D238" s="115"/>
      <c r="E238" s="226"/>
      <c r="F238" s="226"/>
      <c r="G238" s="115"/>
      <c r="H238" s="226"/>
      <c r="I238" s="9"/>
      <c r="J238" s="9"/>
      <c r="K238" s="9"/>
      <c r="L238" s="9"/>
      <c r="M238" s="9"/>
      <c r="N238" s="9"/>
      <c r="O238" s="9"/>
      <c r="P238" s="9"/>
      <c r="Q238" s="9"/>
    </row>
    <row r="239" spans="2:17" x14ac:dyDescent="0.3">
      <c r="B239" s="226"/>
      <c r="C239" s="226"/>
      <c r="D239" s="115"/>
      <c r="E239" s="226"/>
      <c r="F239" s="226"/>
      <c r="G239" s="115"/>
      <c r="H239" s="226"/>
      <c r="I239" s="9"/>
      <c r="J239" s="9"/>
      <c r="K239" s="9"/>
      <c r="L239" s="9"/>
      <c r="M239" s="9"/>
      <c r="N239" s="9"/>
      <c r="O239" s="9"/>
      <c r="P239" s="9"/>
      <c r="Q239" s="9"/>
    </row>
    <row r="240" spans="2:17" x14ac:dyDescent="0.3">
      <c r="B240" s="226"/>
      <c r="C240" s="226"/>
      <c r="D240" s="115"/>
      <c r="E240" s="226"/>
      <c r="F240" s="226"/>
      <c r="G240" s="115"/>
      <c r="H240" s="226"/>
      <c r="I240" s="9"/>
      <c r="J240" s="9"/>
      <c r="K240" s="9"/>
      <c r="L240" s="9"/>
      <c r="M240" s="9"/>
      <c r="N240" s="9"/>
      <c r="O240" s="9"/>
      <c r="P240" s="9"/>
      <c r="Q240" s="9"/>
    </row>
    <row r="241" spans="2:17" x14ac:dyDescent="0.3">
      <c r="B241" s="226"/>
      <c r="C241" s="226"/>
      <c r="D241" s="115"/>
      <c r="E241" s="226"/>
      <c r="F241" s="226"/>
      <c r="G241" s="115"/>
      <c r="H241" s="226"/>
      <c r="I241" s="9"/>
      <c r="J241" s="9"/>
      <c r="K241" s="9"/>
      <c r="L241" s="9"/>
      <c r="M241" s="9"/>
      <c r="N241" s="9"/>
      <c r="O241" s="9"/>
      <c r="P241" s="9"/>
      <c r="Q241" s="9"/>
    </row>
    <row r="242" spans="2:17" x14ac:dyDescent="0.3">
      <c r="B242" s="226"/>
      <c r="C242" s="226"/>
      <c r="D242" s="115"/>
      <c r="E242" s="226"/>
      <c r="F242" s="226"/>
      <c r="G242" s="115"/>
      <c r="H242" s="226"/>
      <c r="I242" s="9"/>
      <c r="J242" s="9"/>
      <c r="K242" s="9"/>
      <c r="L242" s="9"/>
      <c r="M242" s="9"/>
      <c r="N242" s="9"/>
      <c r="O242" s="9"/>
      <c r="P242" s="9"/>
      <c r="Q242" s="9"/>
    </row>
    <row r="243" spans="2:17" x14ac:dyDescent="0.3">
      <c r="B243" s="226"/>
      <c r="C243" s="226"/>
      <c r="D243" s="115"/>
      <c r="E243" s="226"/>
      <c r="F243" s="226"/>
      <c r="G243" s="115"/>
      <c r="H243" s="226"/>
      <c r="I243" s="9"/>
      <c r="J243" s="9"/>
      <c r="K243" s="9"/>
      <c r="L243" s="9"/>
      <c r="M243" s="9"/>
      <c r="N243" s="9"/>
      <c r="O243" s="9"/>
      <c r="P243" s="9"/>
      <c r="Q243" s="9"/>
    </row>
  </sheetData>
  <mergeCells count="5">
    <mergeCell ref="A2:H2"/>
    <mergeCell ref="B6:D6"/>
    <mergeCell ref="E6:G6"/>
    <mergeCell ref="B22:D22"/>
    <mergeCell ref="E22:G2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4">
    <tabColor indexed="52"/>
    <outlinePr applyStyles="1" summaryBelow="0"/>
    <pageSetUpPr fitToPage="1"/>
  </sheetPr>
  <dimension ref="A2:S243"/>
  <sheetViews>
    <sheetView topLeftCell="B1" workbookViewId="0">
      <selection activeCell="N4" sqref="N4"/>
    </sheetView>
  </sheetViews>
  <sheetFormatPr defaultColWidth="16.33203125" defaultRowHeight="13.8" x14ac:dyDescent="0.3"/>
  <cols>
    <col min="1" max="1" width="65.33203125" style="17" bestFit="1" customWidth="1"/>
    <col min="2" max="2" width="14.44140625" style="233" bestFit="1" customWidth="1"/>
    <col min="3" max="4" width="12.88671875" style="148" bestFit="1" customWidth="1"/>
    <col min="5" max="5" width="14.88671875" style="233" bestFit="1" customWidth="1"/>
    <col min="6" max="6" width="16" style="233" bestFit="1" customWidth="1"/>
    <col min="7" max="7" width="10.6640625" style="125" bestFit="1" customWidth="1"/>
    <col min="8" max="8" width="14.44140625" style="233" bestFit="1" customWidth="1"/>
    <col min="9" max="10" width="12.88671875" style="148" bestFit="1" customWidth="1"/>
    <col min="11" max="12" width="16" style="233" bestFit="1" customWidth="1"/>
    <col min="13" max="13" width="10.6640625" style="125" bestFit="1" customWidth="1"/>
    <col min="14" max="14" width="16.109375" style="233" bestFit="1" customWidth="1"/>
    <col min="15" max="16384" width="16.33203125" style="17"/>
  </cols>
  <sheetData>
    <row r="2" spans="1:19" s="140" customFormat="1" ht="18" x14ac:dyDescent="0.35">
      <c r="A2" s="5" t="s">
        <v>36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127"/>
      <c r="P2" s="127"/>
      <c r="Q2" s="127"/>
      <c r="R2" s="127"/>
      <c r="S2" s="127"/>
    </row>
    <row r="3" spans="1:19" x14ac:dyDescent="0.3">
      <c r="A3" s="243"/>
    </row>
    <row r="4" spans="1:19" s="12" customFormat="1" x14ac:dyDescent="0.3">
      <c r="B4" s="247"/>
      <c r="C4" s="138"/>
      <c r="D4" s="138"/>
      <c r="E4" s="247"/>
      <c r="F4" s="247"/>
      <c r="G4" s="119"/>
      <c r="H4" s="247"/>
      <c r="I4" s="138"/>
      <c r="J4" s="138"/>
      <c r="K4" s="247"/>
      <c r="L4" s="247"/>
      <c r="M4" s="119"/>
      <c r="N4" s="12" t="str">
        <f>VALVAL</f>
        <v>млрд. одиниць</v>
      </c>
    </row>
    <row r="5" spans="1:19" s="145" customFormat="1" x14ac:dyDescent="0.25">
      <c r="A5" s="95"/>
      <c r="B5" s="265">
        <v>43830</v>
      </c>
      <c r="C5" s="266"/>
      <c r="D5" s="266"/>
      <c r="E5" s="266"/>
      <c r="F5" s="266"/>
      <c r="G5" s="267"/>
      <c r="H5" s="265">
        <v>43982</v>
      </c>
      <c r="I5" s="266"/>
      <c r="J5" s="266"/>
      <c r="K5" s="266"/>
      <c r="L5" s="266"/>
      <c r="M5" s="267"/>
      <c r="N5" s="69"/>
    </row>
    <row r="6" spans="1:19" s="123" customFormat="1" x14ac:dyDescent="0.25">
      <c r="A6" s="50"/>
      <c r="B6" s="166" t="s">
        <v>5</v>
      </c>
      <c r="C6" s="63" t="s">
        <v>174</v>
      </c>
      <c r="D6" s="63" t="s">
        <v>200</v>
      </c>
      <c r="E6" s="166" t="s">
        <v>162</v>
      </c>
      <c r="F6" s="166" t="s">
        <v>165</v>
      </c>
      <c r="G6" s="44" t="s">
        <v>185</v>
      </c>
      <c r="H6" s="166" t="s">
        <v>5</v>
      </c>
      <c r="I6" s="63" t="s">
        <v>174</v>
      </c>
      <c r="J6" s="63" t="s">
        <v>200</v>
      </c>
      <c r="K6" s="166" t="s">
        <v>162</v>
      </c>
      <c r="L6" s="166" t="s">
        <v>165</v>
      </c>
      <c r="M6" s="44" t="s">
        <v>185</v>
      </c>
      <c r="N6" s="166" t="s">
        <v>62</v>
      </c>
    </row>
    <row r="7" spans="1:19" s="196" customFormat="1" ht="14.4" x14ac:dyDescent="0.25">
      <c r="A7" s="86" t="s">
        <v>145</v>
      </c>
      <c r="B7" s="82"/>
      <c r="C7" s="6"/>
      <c r="D7" s="6"/>
      <c r="E7" s="82">
        <f t="shared" ref="E7:G7" si="0">SUM(E8:E23)</f>
        <v>84.365406859509989</v>
      </c>
      <c r="F7" s="82">
        <f t="shared" si="0"/>
        <v>1998.2958999565099</v>
      </c>
      <c r="G7" s="238">
        <f t="shared" si="0"/>
        <v>1</v>
      </c>
      <c r="H7" s="82"/>
      <c r="I7" s="6"/>
      <c r="J7" s="6"/>
      <c r="K7" s="82">
        <f t="shared" ref="K7:N7" si="1">SUM(K8:K23)</f>
        <v>82.118183048470001</v>
      </c>
      <c r="L7" s="82">
        <f t="shared" si="1"/>
        <v>2209.4636212732298</v>
      </c>
      <c r="M7" s="238">
        <f t="shared" si="1"/>
        <v>0.99999999999999989</v>
      </c>
      <c r="N7" s="82">
        <f t="shared" si="1"/>
        <v>9.9999999999536224E-7</v>
      </c>
    </row>
    <row r="8" spans="1:19" s="15" customFormat="1" x14ac:dyDescent="0.25">
      <c r="A8" s="176" t="s">
        <v>114</v>
      </c>
      <c r="B8" s="216">
        <v>32.814109777820001</v>
      </c>
      <c r="C8" s="126">
        <v>1</v>
      </c>
      <c r="D8" s="126">
        <v>23.686199999999999</v>
      </c>
      <c r="E8" s="216">
        <v>32.814109777820001</v>
      </c>
      <c r="F8" s="216">
        <v>777.24156701939</v>
      </c>
      <c r="G8" s="105">
        <v>0.38895200000000002</v>
      </c>
      <c r="H8" s="216">
        <v>31.910037365929998</v>
      </c>
      <c r="I8" s="126">
        <v>1</v>
      </c>
      <c r="J8" s="126">
        <v>26.905899999999999</v>
      </c>
      <c r="K8" s="216">
        <v>31.910037365929998</v>
      </c>
      <c r="L8" s="216">
        <v>858.56827436395997</v>
      </c>
      <c r="M8" s="105">
        <v>0.38858700000000002</v>
      </c>
      <c r="N8" s="216">
        <v>-3.6499999999999998E-4</v>
      </c>
    </row>
    <row r="9" spans="1:19" x14ac:dyDescent="0.3">
      <c r="A9" s="64" t="s">
        <v>3</v>
      </c>
      <c r="B9" s="173">
        <v>7.7016551489599996</v>
      </c>
      <c r="C9" s="85">
        <v>1.115502</v>
      </c>
      <c r="D9" s="85">
        <v>26.422000000000001</v>
      </c>
      <c r="E9" s="173">
        <v>8.5912105929199996</v>
      </c>
      <c r="F9" s="173">
        <v>203.49313234584</v>
      </c>
      <c r="G9" s="66">
        <v>0.10183300000000001</v>
      </c>
      <c r="H9" s="173">
        <v>9.1494272691699994</v>
      </c>
      <c r="I9" s="85">
        <v>1.101</v>
      </c>
      <c r="J9" s="85">
        <v>29.6234</v>
      </c>
      <c r="K9" s="173">
        <v>10.07352081759</v>
      </c>
      <c r="L9" s="173">
        <v>271.03714376554001</v>
      </c>
      <c r="M9" s="66">
        <v>0.122671</v>
      </c>
      <c r="N9" s="173">
        <v>2.0837999999999999E-2</v>
      </c>
      <c r="O9" s="9"/>
      <c r="P9" s="9"/>
      <c r="Q9" s="9"/>
    </row>
    <row r="10" spans="1:19" x14ac:dyDescent="0.3">
      <c r="A10" s="64" t="s">
        <v>155</v>
      </c>
      <c r="B10" s="173">
        <v>0.2</v>
      </c>
      <c r="C10" s="85">
        <v>0.76420399999999999</v>
      </c>
      <c r="D10" s="85">
        <v>18.101099999999999</v>
      </c>
      <c r="E10" s="173">
        <v>0.15284089470000001</v>
      </c>
      <c r="F10" s="173">
        <v>3.6202200000000002</v>
      </c>
      <c r="G10" s="66">
        <v>1.812E-3</v>
      </c>
      <c r="H10" s="173">
        <v>0</v>
      </c>
      <c r="I10" s="85">
        <v>0.72606000000000004</v>
      </c>
      <c r="J10" s="85">
        <v>19.535299999999999</v>
      </c>
      <c r="K10" s="173">
        <v>0</v>
      </c>
      <c r="L10" s="173">
        <v>0</v>
      </c>
      <c r="M10" s="66">
        <v>0</v>
      </c>
      <c r="N10" s="173">
        <v>-1.812E-3</v>
      </c>
      <c r="O10" s="9"/>
      <c r="P10" s="9"/>
      <c r="Q10" s="9"/>
    </row>
    <row r="11" spans="1:19" x14ac:dyDescent="0.3">
      <c r="A11" s="64" t="s">
        <v>15</v>
      </c>
      <c r="B11" s="173">
        <v>8.1922034069999992</v>
      </c>
      <c r="C11" s="85">
        <v>1.3828260000000001</v>
      </c>
      <c r="D11" s="85">
        <v>32.753900000000002</v>
      </c>
      <c r="E11" s="173">
        <v>11.328394219950001</v>
      </c>
      <c r="F11" s="173">
        <v>268.32661117254003</v>
      </c>
      <c r="G11" s="66">
        <v>0.13427800000000001</v>
      </c>
      <c r="H11" s="173">
        <v>7.9577692410000003</v>
      </c>
      <c r="I11" s="85">
        <v>1.3720190000000001</v>
      </c>
      <c r="J11" s="85">
        <v>36.915399999999998</v>
      </c>
      <c r="K11" s="173">
        <v>10.9182088181</v>
      </c>
      <c r="L11" s="173">
        <v>293.76423463921998</v>
      </c>
      <c r="M11" s="66">
        <v>0.13295699999999999</v>
      </c>
      <c r="N11" s="173">
        <v>-1.32E-3</v>
      </c>
      <c r="O11" s="9"/>
      <c r="P11" s="9"/>
      <c r="Q11" s="9"/>
    </row>
    <row r="12" spans="1:19" x14ac:dyDescent="0.3">
      <c r="A12" s="64" t="s">
        <v>16</v>
      </c>
      <c r="B12" s="173">
        <v>732.25003896043995</v>
      </c>
      <c r="C12" s="85">
        <v>4.2219E-2</v>
      </c>
      <c r="D12" s="85">
        <v>1</v>
      </c>
      <c r="E12" s="173">
        <v>30.914627038500001</v>
      </c>
      <c r="F12" s="173">
        <v>732.25003896043995</v>
      </c>
      <c r="G12" s="66">
        <v>0.36643700000000001</v>
      </c>
      <c r="H12" s="173">
        <v>770.77531893058006</v>
      </c>
      <c r="I12" s="85">
        <v>3.7166999999999999E-2</v>
      </c>
      <c r="J12" s="85">
        <v>1</v>
      </c>
      <c r="K12" s="173">
        <v>28.647074394130001</v>
      </c>
      <c r="L12" s="173">
        <v>770.77531893058006</v>
      </c>
      <c r="M12" s="66">
        <v>0.348852</v>
      </c>
      <c r="N12" s="173">
        <v>-1.7585E-2</v>
      </c>
      <c r="O12" s="9"/>
      <c r="P12" s="9"/>
      <c r="Q12" s="9"/>
    </row>
    <row r="13" spans="1:19" x14ac:dyDescent="0.3">
      <c r="A13" s="64" t="s">
        <v>94</v>
      </c>
      <c r="B13" s="173">
        <v>61.797514372999998</v>
      </c>
      <c r="C13" s="85">
        <v>9.1299999999999992E-3</v>
      </c>
      <c r="D13" s="85">
        <v>0.21626000000000001</v>
      </c>
      <c r="E13" s="173">
        <v>0.56422433561999996</v>
      </c>
      <c r="F13" s="173">
        <v>13.3643304583</v>
      </c>
      <c r="G13" s="66">
        <v>6.6880000000000004E-3</v>
      </c>
      <c r="H13" s="173">
        <v>61.365419115999998</v>
      </c>
      <c r="I13" s="85">
        <v>9.2779999999999998E-3</v>
      </c>
      <c r="J13" s="85">
        <v>0.24962999999999999</v>
      </c>
      <c r="K13" s="173">
        <v>0.56934165272000004</v>
      </c>
      <c r="L13" s="173">
        <v>15.318649573929999</v>
      </c>
      <c r="M13" s="66">
        <v>6.9329999999999999E-3</v>
      </c>
      <c r="N13" s="173">
        <v>2.4499999999999999E-4</v>
      </c>
      <c r="O13" s="9"/>
      <c r="P13" s="9"/>
      <c r="Q13" s="9"/>
    </row>
    <row r="14" spans="1:19" x14ac:dyDescent="0.3">
      <c r="B14" s="226"/>
      <c r="C14" s="117"/>
      <c r="D14" s="117"/>
      <c r="E14" s="226"/>
      <c r="F14" s="226"/>
      <c r="G14" s="115"/>
      <c r="H14" s="226"/>
      <c r="I14" s="117"/>
      <c r="J14" s="117"/>
      <c r="K14" s="226"/>
      <c r="L14" s="226"/>
      <c r="M14" s="115"/>
      <c r="N14" s="226"/>
      <c r="O14" s="9"/>
      <c r="P14" s="9"/>
      <c r="Q14" s="9"/>
    </row>
    <row r="15" spans="1:19" x14ac:dyDescent="0.3">
      <c r="B15" s="226"/>
      <c r="C15" s="117"/>
      <c r="D15" s="117"/>
      <c r="E15" s="226"/>
      <c r="F15" s="226"/>
      <c r="G15" s="115"/>
      <c r="H15" s="226"/>
      <c r="I15" s="117"/>
      <c r="J15" s="117"/>
      <c r="K15" s="226"/>
      <c r="L15" s="226"/>
      <c r="M15" s="115"/>
      <c r="N15" s="226"/>
      <c r="O15" s="9"/>
      <c r="P15" s="9"/>
      <c r="Q15" s="9"/>
    </row>
    <row r="16" spans="1:19" x14ac:dyDescent="0.3">
      <c r="B16" s="226"/>
      <c r="C16" s="117"/>
      <c r="D16" s="117"/>
      <c r="E16" s="226"/>
      <c r="F16" s="226"/>
      <c r="G16" s="115"/>
      <c r="H16" s="226"/>
      <c r="I16" s="117"/>
      <c r="J16" s="117"/>
      <c r="K16" s="226"/>
      <c r="L16" s="226"/>
      <c r="M16" s="115"/>
      <c r="N16" s="226"/>
      <c r="O16" s="9"/>
      <c r="P16" s="9"/>
      <c r="Q16" s="9"/>
    </row>
    <row r="17" spans="2:17" x14ac:dyDescent="0.3">
      <c r="B17" s="226"/>
      <c r="C17" s="117"/>
      <c r="D17" s="117"/>
      <c r="E17" s="226"/>
      <c r="F17" s="226"/>
      <c r="G17" s="115"/>
      <c r="H17" s="226"/>
      <c r="I17" s="117"/>
      <c r="J17" s="117"/>
      <c r="K17" s="226"/>
      <c r="L17" s="226"/>
      <c r="M17" s="115"/>
      <c r="N17" s="226"/>
      <c r="O17" s="9"/>
      <c r="P17" s="9"/>
      <c r="Q17" s="9"/>
    </row>
    <row r="18" spans="2:17" x14ac:dyDescent="0.3">
      <c r="B18" s="226"/>
      <c r="C18" s="117"/>
      <c r="D18" s="117"/>
      <c r="E18" s="226"/>
      <c r="F18" s="226"/>
      <c r="G18" s="115"/>
      <c r="H18" s="226"/>
      <c r="I18" s="117"/>
      <c r="J18" s="117"/>
      <c r="K18" s="226"/>
      <c r="L18" s="226"/>
      <c r="M18" s="115"/>
      <c r="N18" s="226"/>
      <c r="O18" s="9"/>
      <c r="P18" s="9"/>
      <c r="Q18" s="9"/>
    </row>
    <row r="19" spans="2:17" x14ac:dyDescent="0.3">
      <c r="B19" s="226"/>
      <c r="C19" s="117"/>
      <c r="D19" s="117"/>
      <c r="E19" s="226"/>
      <c r="F19" s="226"/>
      <c r="G19" s="115"/>
      <c r="H19" s="226"/>
      <c r="I19" s="117"/>
      <c r="J19" s="117"/>
      <c r="K19" s="226"/>
      <c r="L19" s="226"/>
      <c r="M19" s="115"/>
      <c r="N19" s="226"/>
      <c r="O19" s="9"/>
      <c r="P19" s="9"/>
      <c r="Q19" s="9"/>
    </row>
    <row r="20" spans="2:17" x14ac:dyDescent="0.3">
      <c r="B20" s="226"/>
      <c r="C20" s="117"/>
      <c r="D20" s="117"/>
      <c r="E20" s="226"/>
      <c r="F20" s="226"/>
      <c r="G20" s="115"/>
      <c r="H20" s="226"/>
      <c r="I20" s="117"/>
      <c r="J20" s="117"/>
      <c r="K20" s="226"/>
      <c r="L20" s="226"/>
      <c r="M20" s="115"/>
      <c r="N20" s="226"/>
      <c r="O20" s="9"/>
      <c r="P20" s="9"/>
      <c r="Q20" s="9"/>
    </row>
    <row r="21" spans="2:17" x14ac:dyDescent="0.3">
      <c r="B21" s="226"/>
      <c r="C21" s="117"/>
      <c r="D21" s="117"/>
      <c r="E21" s="226"/>
      <c r="F21" s="226"/>
      <c r="G21" s="115"/>
      <c r="H21" s="226"/>
      <c r="I21" s="117"/>
      <c r="J21" s="117"/>
      <c r="K21" s="226"/>
      <c r="L21" s="226"/>
      <c r="M21" s="115"/>
      <c r="N21" s="226"/>
      <c r="O21" s="9"/>
      <c r="P21" s="9"/>
      <c r="Q21" s="9"/>
    </row>
    <row r="22" spans="2:17" x14ac:dyDescent="0.3">
      <c r="B22" s="226"/>
      <c r="C22" s="117"/>
      <c r="D22" s="117"/>
      <c r="E22" s="226"/>
      <c r="F22" s="226"/>
      <c r="G22" s="115"/>
      <c r="H22" s="226"/>
      <c r="I22" s="117"/>
      <c r="J22" s="117"/>
      <c r="K22" s="226"/>
      <c r="L22" s="226"/>
      <c r="M22" s="115"/>
      <c r="N22" s="226"/>
      <c r="O22" s="9"/>
      <c r="P22" s="9"/>
      <c r="Q22" s="9"/>
    </row>
    <row r="23" spans="2:17" x14ac:dyDescent="0.3">
      <c r="B23" s="226"/>
      <c r="C23" s="117"/>
      <c r="D23" s="117"/>
      <c r="E23" s="226"/>
      <c r="F23" s="226"/>
      <c r="G23" s="115"/>
      <c r="H23" s="226"/>
      <c r="I23" s="117"/>
      <c r="J23" s="117"/>
      <c r="K23" s="226"/>
      <c r="L23" s="226"/>
      <c r="M23" s="115"/>
      <c r="N23" s="226"/>
      <c r="O23" s="9"/>
      <c r="P23" s="9"/>
      <c r="Q23" s="9"/>
    </row>
    <row r="24" spans="2:17" x14ac:dyDescent="0.3">
      <c r="B24" s="226"/>
      <c r="C24" s="117"/>
      <c r="D24" s="117"/>
      <c r="E24" s="226"/>
      <c r="F24" s="226"/>
      <c r="G24" s="115"/>
      <c r="H24" s="226"/>
      <c r="I24" s="117"/>
      <c r="J24" s="117"/>
      <c r="K24" s="226"/>
      <c r="L24" s="226"/>
      <c r="M24" s="115"/>
      <c r="N24" s="226"/>
      <c r="O24" s="9"/>
      <c r="P24" s="9"/>
      <c r="Q24" s="9"/>
    </row>
    <row r="25" spans="2:17" x14ac:dyDescent="0.3">
      <c r="B25" s="226"/>
      <c r="C25" s="117"/>
      <c r="D25" s="117"/>
      <c r="E25" s="226"/>
      <c r="F25" s="226"/>
      <c r="G25" s="115"/>
      <c r="H25" s="226"/>
      <c r="I25" s="117"/>
      <c r="J25" s="117"/>
      <c r="K25" s="226"/>
      <c r="L25" s="226"/>
      <c r="M25" s="115"/>
      <c r="N25" s="226"/>
      <c r="O25" s="9"/>
      <c r="P25" s="9"/>
      <c r="Q25" s="9"/>
    </row>
    <row r="26" spans="2:17" x14ac:dyDescent="0.3">
      <c r="B26" s="226"/>
      <c r="C26" s="117"/>
      <c r="D26" s="117"/>
      <c r="E26" s="226"/>
      <c r="F26" s="226"/>
      <c r="G26" s="115"/>
      <c r="H26" s="226"/>
      <c r="I26" s="117"/>
      <c r="J26" s="117"/>
      <c r="K26" s="226"/>
      <c r="L26" s="226"/>
      <c r="M26" s="115"/>
      <c r="N26" s="226"/>
      <c r="O26" s="9"/>
      <c r="P26" s="9"/>
      <c r="Q26" s="9"/>
    </row>
    <row r="27" spans="2:17" x14ac:dyDescent="0.3">
      <c r="B27" s="226"/>
      <c r="C27" s="117"/>
      <c r="D27" s="117"/>
      <c r="E27" s="226"/>
      <c r="F27" s="226"/>
      <c r="G27" s="115"/>
      <c r="H27" s="226"/>
      <c r="I27" s="117"/>
      <c r="J27" s="117"/>
      <c r="K27" s="226"/>
      <c r="L27" s="226"/>
      <c r="M27" s="115"/>
      <c r="N27" s="226"/>
      <c r="O27" s="9"/>
      <c r="P27" s="9"/>
      <c r="Q27" s="9"/>
    </row>
    <row r="28" spans="2:17" x14ac:dyDescent="0.3">
      <c r="B28" s="226"/>
      <c r="C28" s="117"/>
      <c r="D28" s="117"/>
      <c r="E28" s="226"/>
      <c r="F28" s="226"/>
      <c r="G28" s="115"/>
      <c r="H28" s="226"/>
      <c r="I28" s="117"/>
      <c r="J28" s="117"/>
      <c r="K28" s="226"/>
      <c r="L28" s="226"/>
      <c r="M28" s="115"/>
      <c r="N28" s="226"/>
      <c r="O28" s="9"/>
      <c r="P28" s="9"/>
      <c r="Q28" s="9"/>
    </row>
    <row r="29" spans="2:17" x14ac:dyDescent="0.3">
      <c r="B29" s="226"/>
      <c r="C29" s="117"/>
      <c r="D29" s="117"/>
      <c r="E29" s="226"/>
      <c r="F29" s="226"/>
      <c r="G29" s="115"/>
      <c r="H29" s="226"/>
      <c r="I29" s="117"/>
      <c r="J29" s="117"/>
      <c r="K29" s="226"/>
      <c r="L29" s="226"/>
      <c r="M29" s="115"/>
      <c r="N29" s="226"/>
      <c r="O29" s="9"/>
      <c r="P29" s="9"/>
      <c r="Q29" s="9"/>
    </row>
    <row r="30" spans="2:17" x14ac:dyDescent="0.3">
      <c r="B30" s="226"/>
      <c r="C30" s="117"/>
      <c r="D30" s="117"/>
      <c r="E30" s="226"/>
      <c r="F30" s="226"/>
      <c r="G30" s="115"/>
      <c r="H30" s="226"/>
      <c r="I30" s="117"/>
      <c r="J30" s="117"/>
      <c r="K30" s="226"/>
      <c r="L30" s="226"/>
      <c r="M30" s="115"/>
      <c r="N30" s="226"/>
      <c r="O30" s="9"/>
      <c r="P30" s="9"/>
      <c r="Q30" s="9"/>
    </row>
    <row r="31" spans="2:17" x14ac:dyDescent="0.3">
      <c r="B31" s="226"/>
      <c r="C31" s="117"/>
      <c r="D31" s="117"/>
      <c r="E31" s="226"/>
      <c r="F31" s="226"/>
      <c r="G31" s="115"/>
      <c r="H31" s="226"/>
      <c r="I31" s="117"/>
      <c r="J31" s="117"/>
      <c r="K31" s="226"/>
      <c r="L31" s="226"/>
      <c r="M31" s="115"/>
      <c r="N31" s="226"/>
      <c r="O31" s="9"/>
      <c r="P31" s="9"/>
      <c r="Q31" s="9"/>
    </row>
    <row r="32" spans="2:17" x14ac:dyDescent="0.3">
      <c r="B32" s="226"/>
      <c r="C32" s="117"/>
      <c r="D32" s="117"/>
      <c r="E32" s="226"/>
      <c r="F32" s="226"/>
      <c r="G32" s="115"/>
      <c r="H32" s="226"/>
      <c r="I32" s="117"/>
      <c r="J32" s="117"/>
      <c r="K32" s="226"/>
      <c r="L32" s="226"/>
      <c r="M32" s="115"/>
      <c r="N32" s="226"/>
      <c r="O32" s="9"/>
      <c r="P32" s="9"/>
      <c r="Q32" s="9"/>
    </row>
    <row r="33" spans="2:17" x14ac:dyDescent="0.3">
      <c r="B33" s="226"/>
      <c r="C33" s="117"/>
      <c r="D33" s="117"/>
      <c r="E33" s="226"/>
      <c r="F33" s="226"/>
      <c r="G33" s="115"/>
      <c r="H33" s="226"/>
      <c r="I33" s="117"/>
      <c r="J33" s="117"/>
      <c r="K33" s="226"/>
      <c r="L33" s="226"/>
      <c r="M33" s="115"/>
      <c r="N33" s="226"/>
      <c r="O33" s="9"/>
      <c r="P33" s="9"/>
      <c r="Q33" s="9"/>
    </row>
    <row r="34" spans="2:17" x14ac:dyDescent="0.3">
      <c r="B34" s="226"/>
      <c r="C34" s="117"/>
      <c r="D34" s="117"/>
      <c r="E34" s="226"/>
      <c r="F34" s="226"/>
      <c r="G34" s="115"/>
      <c r="H34" s="226"/>
      <c r="I34" s="117"/>
      <c r="J34" s="117"/>
      <c r="K34" s="226"/>
      <c r="L34" s="226"/>
      <c r="M34" s="115"/>
      <c r="N34" s="226"/>
      <c r="O34" s="9"/>
      <c r="P34" s="9"/>
      <c r="Q34" s="9"/>
    </row>
    <row r="35" spans="2:17" x14ac:dyDescent="0.3">
      <c r="B35" s="226"/>
      <c r="C35" s="117"/>
      <c r="D35" s="117"/>
      <c r="E35" s="226"/>
      <c r="F35" s="226"/>
      <c r="G35" s="115"/>
      <c r="H35" s="226"/>
      <c r="I35" s="117"/>
      <c r="J35" s="117"/>
      <c r="K35" s="226"/>
      <c r="L35" s="226"/>
      <c r="M35" s="115"/>
      <c r="N35" s="226"/>
      <c r="O35" s="9"/>
      <c r="P35" s="9"/>
      <c r="Q35" s="9"/>
    </row>
    <row r="36" spans="2:17" x14ac:dyDescent="0.3">
      <c r="B36" s="226"/>
      <c r="C36" s="117"/>
      <c r="D36" s="117"/>
      <c r="E36" s="226"/>
      <c r="F36" s="226"/>
      <c r="G36" s="115"/>
      <c r="H36" s="226"/>
      <c r="I36" s="117"/>
      <c r="J36" s="117"/>
      <c r="K36" s="226"/>
      <c r="L36" s="226"/>
      <c r="M36" s="115"/>
      <c r="N36" s="226"/>
      <c r="O36" s="9"/>
      <c r="P36" s="9"/>
      <c r="Q36" s="9"/>
    </row>
    <row r="37" spans="2:17" x14ac:dyDescent="0.3">
      <c r="B37" s="226"/>
      <c r="C37" s="117"/>
      <c r="D37" s="117"/>
      <c r="E37" s="226"/>
      <c r="F37" s="226"/>
      <c r="G37" s="115"/>
      <c r="H37" s="226"/>
      <c r="I37" s="117"/>
      <c r="J37" s="117"/>
      <c r="K37" s="226"/>
      <c r="L37" s="226"/>
      <c r="M37" s="115"/>
      <c r="N37" s="226"/>
      <c r="O37" s="9"/>
      <c r="P37" s="9"/>
      <c r="Q37" s="9"/>
    </row>
    <row r="38" spans="2:17" x14ac:dyDescent="0.3">
      <c r="B38" s="226"/>
      <c r="C38" s="117"/>
      <c r="D38" s="117"/>
      <c r="E38" s="226"/>
      <c r="F38" s="226"/>
      <c r="G38" s="115"/>
      <c r="H38" s="226"/>
      <c r="I38" s="117"/>
      <c r="J38" s="117"/>
      <c r="K38" s="226"/>
      <c r="L38" s="226"/>
      <c r="M38" s="115"/>
      <c r="N38" s="226"/>
      <c r="O38" s="9"/>
      <c r="P38" s="9"/>
      <c r="Q38" s="9"/>
    </row>
    <row r="39" spans="2:17" x14ac:dyDescent="0.3">
      <c r="B39" s="226"/>
      <c r="C39" s="117"/>
      <c r="D39" s="117"/>
      <c r="E39" s="226"/>
      <c r="F39" s="226"/>
      <c r="G39" s="115"/>
      <c r="H39" s="226"/>
      <c r="I39" s="117"/>
      <c r="J39" s="117"/>
      <c r="K39" s="226"/>
      <c r="L39" s="226"/>
      <c r="M39" s="115"/>
      <c r="N39" s="226"/>
      <c r="O39" s="9"/>
      <c r="P39" s="9"/>
      <c r="Q39" s="9"/>
    </row>
    <row r="40" spans="2:17" x14ac:dyDescent="0.3">
      <c r="B40" s="226"/>
      <c r="C40" s="117"/>
      <c r="D40" s="117"/>
      <c r="E40" s="226"/>
      <c r="F40" s="226"/>
      <c r="G40" s="115"/>
      <c r="H40" s="226"/>
      <c r="I40" s="117"/>
      <c r="J40" s="117"/>
      <c r="K40" s="226"/>
      <c r="L40" s="226"/>
      <c r="M40" s="115"/>
      <c r="N40" s="226"/>
      <c r="O40" s="9"/>
      <c r="P40" s="9"/>
      <c r="Q40" s="9"/>
    </row>
    <row r="41" spans="2:17" x14ac:dyDescent="0.3">
      <c r="B41" s="226"/>
      <c r="C41" s="117"/>
      <c r="D41" s="117"/>
      <c r="E41" s="226"/>
      <c r="F41" s="226"/>
      <c r="G41" s="115"/>
      <c r="H41" s="226"/>
      <c r="I41" s="117"/>
      <c r="J41" s="117"/>
      <c r="K41" s="226"/>
      <c r="L41" s="226"/>
      <c r="M41" s="115"/>
      <c r="N41" s="226"/>
      <c r="O41" s="9"/>
      <c r="P41" s="9"/>
      <c r="Q41" s="9"/>
    </row>
    <row r="42" spans="2:17" x14ac:dyDescent="0.3">
      <c r="B42" s="226"/>
      <c r="C42" s="117"/>
      <c r="D42" s="117"/>
      <c r="E42" s="226"/>
      <c r="F42" s="226"/>
      <c r="G42" s="115"/>
      <c r="H42" s="226"/>
      <c r="I42" s="117"/>
      <c r="J42" s="117"/>
      <c r="K42" s="226"/>
      <c r="L42" s="226"/>
      <c r="M42" s="115"/>
      <c r="N42" s="226"/>
      <c r="O42" s="9"/>
      <c r="P42" s="9"/>
      <c r="Q42" s="9"/>
    </row>
    <row r="43" spans="2:17" x14ac:dyDescent="0.3">
      <c r="B43" s="226"/>
      <c r="C43" s="117"/>
      <c r="D43" s="117"/>
      <c r="E43" s="226"/>
      <c r="F43" s="226"/>
      <c r="G43" s="115"/>
      <c r="H43" s="226"/>
      <c r="I43" s="117"/>
      <c r="J43" s="117"/>
      <c r="K43" s="226"/>
      <c r="L43" s="226"/>
      <c r="M43" s="115"/>
      <c r="N43" s="226"/>
      <c r="O43" s="9"/>
      <c r="P43" s="9"/>
      <c r="Q43" s="9"/>
    </row>
    <row r="44" spans="2:17" x14ac:dyDescent="0.3">
      <c r="B44" s="226"/>
      <c r="C44" s="117"/>
      <c r="D44" s="117"/>
      <c r="E44" s="226"/>
      <c r="F44" s="226"/>
      <c r="G44" s="115"/>
      <c r="H44" s="226"/>
      <c r="I44" s="117"/>
      <c r="J44" s="117"/>
      <c r="K44" s="226"/>
      <c r="L44" s="226"/>
      <c r="M44" s="115"/>
      <c r="N44" s="226"/>
      <c r="O44" s="9"/>
      <c r="P44" s="9"/>
      <c r="Q44" s="9"/>
    </row>
    <row r="45" spans="2:17" x14ac:dyDescent="0.3">
      <c r="B45" s="226"/>
      <c r="C45" s="117"/>
      <c r="D45" s="117"/>
      <c r="E45" s="226"/>
      <c r="F45" s="226"/>
      <c r="G45" s="115"/>
      <c r="H45" s="226"/>
      <c r="I45" s="117"/>
      <c r="J45" s="117"/>
      <c r="K45" s="226"/>
      <c r="L45" s="226"/>
      <c r="M45" s="115"/>
      <c r="N45" s="226"/>
      <c r="O45" s="9"/>
      <c r="P45" s="9"/>
      <c r="Q45" s="9"/>
    </row>
    <row r="46" spans="2:17" x14ac:dyDescent="0.3">
      <c r="B46" s="226"/>
      <c r="C46" s="117"/>
      <c r="D46" s="117"/>
      <c r="E46" s="226"/>
      <c r="F46" s="226"/>
      <c r="G46" s="115"/>
      <c r="H46" s="226"/>
      <c r="I46" s="117"/>
      <c r="J46" s="117"/>
      <c r="K46" s="226"/>
      <c r="L46" s="226"/>
      <c r="M46" s="115"/>
      <c r="N46" s="226"/>
      <c r="O46" s="9"/>
      <c r="P46" s="9"/>
      <c r="Q46" s="9"/>
    </row>
    <row r="47" spans="2:17" x14ac:dyDescent="0.3">
      <c r="B47" s="226"/>
      <c r="C47" s="117"/>
      <c r="D47" s="117"/>
      <c r="E47" s="226"/>
      <c r="F47" s="226"/>
      <c r="G47" s="115"/>
      <c r="H47" s="226"/>
      <c r="I47" s="117"/>
      <c r="J47" s="117"/>
      <c r="K47" s="226"/>
      <c r="L47" s="226"/>
      <c r="M47" s="115"/>
      <c r="N47" s="226"/>
      <c r="O47" s="9"/>
      <c r="P47" s="9"/>
      <c r="Q47" s="9"/>
    </row>
    <row r="48" spans="2:17" x14ac:dyDescent="0.3">
      <c r="B48" s="226"/>
      <c r="C48" s="117"/>
      <c r="D48" s="117"/>
      <c r="E48" s="226"/>
      <c r="F48" s="226"/>
      <c r="G48" s="115"/>
      <c r="H48" s="226"/>
      <c r="I48" s="117"/>
      <c r="J48" s="117"/>
      <c r="K48" s="226"/>
      <c r="L48" s="226"/>
      <c r="M48" s="115"/>
      <c r="N48" s="226"/>
      <c r="O48" s="9"/>
      <c r="P48" s="9"/>
      <c r="Q48" s="9"/>
    </row>
    <row r="49" spans="2:17" x14ac:dyDescent="0.3">
      <c r="B49" s="226"/>
      <c r="C49" s="117"/>
      <c r="D49" s="117"/>
      <c r="E49" s="226"/>
      <c r="F49" s="226"/>
      <c r="G49" s="115"/>
      <c r="H49" s="226"/>
      <c r="I49" s="117"/>
      <c r="J49" s="117"/>
      <c r="K49" s="226"/>
      <c r="L49" s="226"/>
      <c r="M49" s="115"/>
      <c r="N49" s="226"/>
      <c r="O49" s="9"/>
      <c r="P49" s="9"/>
      <c r="Q49" s="9"/>
    </row>
    <row r="50" spans="2:17" x14ac:dyDescent="0.3">
      <c r="B50" s="226"/>
      <c r="C50" s="117"/>
      <c r="D50" s="117"/>
      <c r="E50" s="226"/>
      <c r="F50" s="226"/>
      <c r="G50" s="115"/>
      <c r="H50" s="226"/>
      <c r="I50" s="117"/>
      <c r="J50" s="117"/>
      <c r="K50" s="226"/>
      <c r="L50" s="226"/>
      <c r="M50" s="115"/>
      <c r="N50" s="226"/>
      <c r="O50" s="9"/>
      <c r="P50" s="9"/>
      <c r="Q50" s="9"/>
    </row>
    <row r="51" spans="2:17" x14ac:dyDescent="0.3">
      <c r="B51" s="226"/>
      <c r="C51" s="117"/>
      <c r="D51" s="117"/>
      <c r="E51" s="226"/>
      <c r="F51" s="226"/>
      <c r="G51" s="115"/>
      <c r="H51" s="226"/>
      <c r="I51" s="117"/>
      <c r="J51" s="117"/>
      <c r="K51" s="226"/>
      <c r="L51" s="226"/>
      <c r="M51" s="115"/>
      <c r="N51" s="226"/>
      <c r="O51" s="9"/>
      <c r="P51" s="9"/>
      <c r="Q51" s="9"/>
    </row>
    <row r="52" spans="2:17" x14ac:dyDescent="0.3">
      <c r="B52" s="226"/>
      <c r="C52" s="117"/>
      <c r="D52" s="117"/>
      <c r="E52" s="226"/>
      <c r="F52" s="226"/>
      <c r="G52" s="115"/>
      <c r="H52" s="226"/>
      <c r="I52" s="117"/>
      <c r="J52" s="117"/>
      <c r="K52" s="226"/>
      <c r="L52" s="226"/>
      <c r="M52" s="115"/>
      <c r="N52" s="226"/>
      <c r="O52" s="9"/>
      <c r="P52" s="9"/>
      <c r="Q52" s="9"/>
    </row>
    <row r="53" spans="2:17" x14ac:dyDescent="0.3">
      <c r="B53" s="226"/>
      <c r="C53" s="117"/>
      <c r="D53" s="117"/>
      <c r="E53" s="226"/>
      <c r="F53" s="226"/>
      <c r="G53" s="115"/>
      <c r="H53" s="226"/>
      <c r="I53" s="117"/>
      <c r="J53" s="117"/>
      <c r="K53" s="226"/>
      <c r="L53" s="226"/>
      <c r="M53" s="115"/>
      <c r="N53" s="226"/>
      <c r="O53" s="9"/>
      <c r="P53" s="9"/>
      <c r="Q53" s="9"/>
    </row>
    <row r="54" spans="2:17" x14ac:dyDescent="0.3">
      <c r="B54" s="226"/>
      <c r="C54" s="117"/>
      <c r="D54" s="117"/>
      <c r="E54" s="226"/>
      <c r="F54" s="226"/>
      <c r="G54" s="115"/>
      <c r="H54" s="226"/>
      <c r="I54" s="117"/>
      <c r="J54" s="117"/>
      <c r="K54" s="226"/>
      <c r="L54" s="226"/>
      <c r="M54" s="115"/>
      <c r="N54" s="226"/>
      <c r="O54" s="9"/>
      <c r="P54" s="9"/>
      <c r="Q54" s="9"/>
    </row>
    <row r="55" spans="2:17" x14ac:dyDescent="0.3">
      <c r="B55" s="226"/>
      <c r="C55" s="117"/>
      <c r="D55" s="117"/>
      <c r="E55" s="226"/>
      <c r="F55" s="226"/>
      <c r="G55" s="115"/>
      <c r="H55" s="226"/>
      <c r="I55" s="117"/>
      <c r="J55" s="117"/>
      <c r="K55" s="226"/>
      <c r="L55" s="226"/>
      <c r="M55" s="115"/>
      <c r="N55" s="226"/>
      <c r="O55" s="9"/>
      <c r="P55" s="9"/>
      <c r="Q55" s="9"/>
    </row>
    <row r="56" spans="2:17" x14ac:dyDescent="0.3">
      <c r="B56" s="226"/>
      <c r="C56" s="117"/>
      <c r="D56" s="117"/>
      <c r="E56" s="226"/>
      <c r="F56" s="226"/>
      <c r="G56" s="115"/>
      <c r="H56" s="226"/>
      <c r="I56" s="117"/>
      <c r="J56" s="117"/>
      <c r="K56" s="226"/>
      <c r="L56" s="226"/>
      <c r="M56" s="115"/>
      <c r="N56" s="226"/>
      <c r="O56" s="9"/>
      <c r="P56" s="9"/>
      <c r="Q56" s="9"/>
    </row>
    <row r="57" spans="2:17" x14ac:dyDescent="0.3">
      <c r="B57" s="226"/>
      <c r="C57" s="117"/>
      <c r="D57" s="117"/>
      <c r="E57" s="226"/>
      <c r="F57" s="226"/>
      <c r="G57" s="115"/>
      <c r="H57" s="226"/>
      <c r="I57" s="117"/>
      <c r="J57" s="117"/>
      <c r="K57" s="226"/>
      <c r="L57" s="226"/>
      <c r="M57" s="115"/>
      <c r="N57" s="226"/>
      <c r="O57" s="9"/>
      <c r="P57" s="9"/>
      <c r="Q57" s="9"/>
    </row>
    <row r="58" spans="2:17" x14ac:dyDescent="0.3">
      <c r="B58" s="226"/>
      <c r="C58" s="117"/>
      <c r="D58" s="117"/>
      <c r="E58" s="226"/>
      <c r="F58" s="226"/>
      <c r="G58" s="115"/>
      <c r="H58" s="226"/>
      <c r="I58" s="117"/>
      <c r="J58" s="117"/>
      <c r="K58" s="226"/>
      <c r="L58" s="226"/>
      <c r="M58" s="115"/>
      <c r="N58" s="226"/>
      <c r="O58" s="9"/>
      <c r="P58" s="9"/>
      <c r="Q58" s="9"/>
    </row>
    <row r="59" spans="2:17" x14ac:dyDescent="0.3">
      <c r="B59" s="226"/>
      <c r="C59" s="117"/>
      <c r="D59" s="117"/>
      <c r="E59" s="226"/>
      <c r="F59" s="226"/>
      <c r="G59" s="115"/>
      <c r="H59" s="226"/>
      <c r="I59" s="117"/>
      <c r="J59" s="117"/>
      <c r="K59" s="226"/>
      <c r="L59" s="226"/>
      <c r="M59" s="115"/>
      <c r="N59" s="226"/>
      <c r="O59" s="9"/>
      <c r="P59" s="9"/>
      <c r="Q59" s="9"/>
    </row>
    <row r="60" spans="2:17" x14ac:dyDescent="0.3">
      <c r="B60" s="226"/>
      <c r="C60" s="117"/>
      <c r="D60" s="117"/>
      <c r="E60" s="226"/>
      <c r="F60" s="226"/>
      <c r="G60" s="115"/>
      <c r="H60" s="226"/>
      <c r="I60" s="117"/>
      <c r="J60" s="117"/>
      <c r="K60" s="226"/>
      <c r="L60" s="226"/>
      <c r="M60" s="115"/>
      <c r="N60" s="226"/>
      <c r="O60" s="9"/>
      <c r="P60" s="9"/>
      <c r="Q60" s="9"/>
    </row>
    <row r="61" spans="2:17" x14ac:dyDescent="0.3">
      <c r="B61" s="226"/>
      <c r="C61" s="117"/>
      <c r="D61" s="117"/>
      <c r="E61" s="226"/>
      <c r="F61" s="226"/>
      <c r="G61" s="115"/>
      <c r="H61" s="226"/>
      <c r="I61" s="117"/>
      <c r="J61" s="117"/>
      <c r="K61" s="226"/>
      <c r="L61" s="226"/>
      <c r="M61" s="115"/>
      <c r="N61" s="226"/>
      <c r="O61" s="9"/>
      <c r="P61" s="9"/>
      <c r="Q61" s="9"/>
    </row>
    <row r="62" spans="2:17" x14ac:dyDescent="0.3">
      <c r="B62" s="226"/>
      <c r="C62" s="117"/>
      <c r="D62" s="117"/>
      <c r="E62" s="226"/>
      <c r="F62" s="226"/>
      <c r="G62" s="115"/>
      <c r="H62" s="226"/>
      <c r="I62" s="117"/>
      <c r="J62" s="117"/>
      <c r="K62" s="226"/>
      <c r="L62" s="226"/>
      <c r="M62" s="115"/>
      <c r="N62" s="226"/>
      <c r="O62" s="9"/>
      <c r="P62" s="9"/>
      <c r="Q62" s="9"/>
    </row>
    <row r="63" spans="2:17" x14ac:dyDescent="0.3">
      <c r="B63" s="226"/>
      <c r="C63" s="117"/>
      <c r="D63" s="117"/>
      <c r="E63" s="226"/>
      <c r="F63" s="226"/>
      <c r="G63" s="115"/>
      <c r="H63" s="226"/>
      <c r="I63" s="117"/>
      <c r="J63" s="117"/>
      <c r="K63" s="226"/>
      <c r="L63" s="226"/>
      <c r="M63" s="115"/>
      <c r="N63" s="226"/>
      <c r="O63" s="9"/>
      <c r="P63" s="9"/>
      <c r="Q63" s="9"/>
    </row>
    <row r="64" spans="2:17" x14ac:dyDescent="0.3">
      <c r="B64" s="226"/>
      <c r="C64" s="117"/>
      <c r="D64" s="117"/>
      <c r="E64" s="226"/>
      <c r="F64" s="226"/>
      <c r="G64" s="115"/>
      <c r="H64" s="226"/>
      <c r="I64" s="117"/>
      <c r="J64" s="117"/>
      <c r="K64" s="226"/>
      <c r="L64" s="226"/>
      <c r="M64" s="115"/>
      <c r="N64" s="226"/>
      <c r="O64" s="9"/>
      <c r="P64" s="9"/>
      <c r="Q64" s="9"/>
    </row>
    <row r="65" spans="2:17" x14ac:dyDescent="0.3">
      <c r="B65" s="226"/>
      <c r="C65" s="117"/>
      <c r="D65" s="117"/>
      <c r="E65" s="226"/>
      <c r="F65" s="226"/>
      <c r="G65" s="115"/>
      <c r="H65" s="226"/>
      <c r="I65" s="117"/>
      <c r="J65" s="117"/>
      <c r="K65" s="226"/>
      <c r="L65" s="226"/>
      <c r="M65" s="115"/>
      <c r="N65" s="226"/>
      <c r="O65" s="9"/>
      <c r="P65" s="9"/>
      <c r="Q65" s="9"/>
    </row>
    <row r="66" spans="2:17" x14ac:dyDescent="0.3">
      <c r="B66" s="226"/>
      <c r="C66" s="117"/>
      <c r="D66" s="117"/>
      <c r="E66" s="226"/>
      <c r="F66" s="226"/>
      <c r="G66" s="115"/>
      <c r="H66" s="226"/>
      <c r="I66" s="117"/>
      <c r="J66" s="117"/>
      <c r="K66" s="226"/>
      <c r="L66" s="226"/>
      <c r="M66" s="115"/>
      <c r="N66" s="226"/>
      <c r="O66" s="9"/>
      <c r="P66" s="9"/>
      <c r="Q66" s="9"/>
    </row>
    <row r="67" spans="2:17" x14ac:dyDescent="0.3">
      <c r="B67" s="226"/>
      <c r="C67" s="117"/>
      <c r="D67" s="117"/>
      <c r="E67" s="226"/>
      <c r="F67" s="226"/>
      <c r="G67" s="115"/>
      <c r="H67" s="226"/>
      <c r="I67" s="117"/>
      <c r="J67" s="117"/>
      <c r="K67" s="226"/>
      <c r="L67" s="226"/>
      <c r="M67" s="115"/>
      <c r="N67" s="226"/>
      <c r="O67" s="9"/>
      <c r="P67" s="9"/>
      <c r="Q67" s="9"/>
    </row>
    <row r="68" spans="2:17" x14ac:dyDescent="0.3">
      <c r="B68" s="226"/>
      <c r="C68" s="117"/>
      <c r="D68" s="117"/>
      <c r="E68" s="226"/>
      <c r="F68" s="226"/>
      <c r="G68" s="115"/>
      <c r="H68" s="226"/>
      <c r="I68" s="117"/>
      <c r="J68" s="117"/>
      <c r="K68" s="226"/>
      <c r="L68" s="226"/>
      <c r="M68" s="115"/>
      <c r="N68" s="226"/>
      <c r="O68" s="9"/>
      <c r="P68" s="9"/>
      <c r="Q68" s="9"/>
    </row>
    <row r="69" spans="2:17" x14ac:dyDescent="0.3">
      <c r="B69" s="226"/>
      <c r="C69" s="117"/>
      <c r="D69" s="117"/>
      <c r="E69" s="226"/>
      <c r="F69" s="226"/>
      <c r="G69" s="115"/>
      <c r="H69" s="226"/>
      <c r="I69" s="117"/>
      <c r="J69" s="117"/>
      <c r="K69" s="226"/>
      <c r="L69" s="226"/>
      <c r="M69" s="115"/>
      <c r="N69" s="226"/>
      <c r="O69" s="9"/>
      <c r="P69" s="9"/>
      <c r="Q69" s="9"/>
    </row>
    <row r="70" spans="2:17" x14ac:dyDescent="0.3">
      <c r="B70" s="226"/>
      <c r="C70" s="117"/>
      <c r="D70" s="117"/>
      <c r="E70" s="226"/>
      <c r="F70" s="226"/>
      <c r="G70" s="115"/>
      <c r="H70" s="226"/>
      <c r="I70" s="117"/>
      <c r="J70" s="117"/>
      <c r="K70" s="226"/>
      <c r="L70" s="226"/>
      <c r="M70" s="115"/>
      <c r="N70" s="226"/>
      <c r="O70" s="9"/>
      <c r="P70" s="9"/>
      <c r="Q70" s="9"/>
    </row>
    <row r="71" spans="2:17" x14ac:dyDescent="0.3">
      <c r="B71" s="226"/>
      <c r="C71" s="117"/>
      <c r="D71" s="117"/>
      <c r="E71" s="226"/>
      <c r="F71" s="226"/>
      <c r="G71" s="115"/>
      <c r="H71" s="226"/>
      <c r="I71" s="117"/>
      <c r="J71" s="117"/>
      <c r="K71" s="226"/>
      <c r="L71" s="226"/>
      <c r="M71" s="115"/>
      <c r="N71" s="226"/>
      <c r="O71" s="9"/>
      <c r="P71" s="9"/>
      <c r="Q71" s="9"/>
    </row>
    <row r="72" spans="2:17" x14ac:dyDescent="0.3">
      <c r="B72" s="226"/>
      <c r="C72" s="117"/>
      <c r="D72" s="117"/>
      <c r="E72" s="226"/>
      <c r="F72" s="226"/>
      <c r="G72" s="115"/>
      <c r="H72" s="226"/>
      <c r="I72" s="117"/>
      <c r="J72" s="117"/>
      <c r="K72" s="226"/>
      <c r="L72" s="226"/>
      <c r="M72" s="115"/>
      <c r="N72" s="226"/>
      <c r="O72" s="9"/>
      <c r="P72" s="9"/>
      <c r="Q72" s="9"/>
    </row>
    <row r="73" spans="2:17" x14ac:dyDescent="0.3">
      <c r="B73" s="226"/>
      <c r="C73" s="117"/>
      <c r="D73" s="117"/>
      <c r="E73" s="226"/>
      <c r="F73" s="226"/>
      <c r="G73" s="115"/>
      <c r="H73" s="226"/>
      <c r="I73" s="117"/>
      <c r="J73" s="117"/>
      <c r="K73" s="226"/>
      <c r="L73" s="226"/>
      <c r="M73" s="115"/>
      <c r="N73" s="226"/>
      <c r="O73" s="9"/>
      <c r="P73" s="9"/>
      <c r="Q73" s="9"/>
    </row>
    <row r="74" spans="2:17" x14ac:dyDescent="0.3">
      <c r="B74" s="226"/>
      <c r="C74" s="117"/>
      <c r="D74" s="117"/>
      <c r="E74" s="226"/>
      <c r="F74" s="226"/>
      <c r="G74" s="115"/>
      <c r="H74" s="226"/>
      <c r="I74" s="117"/>
      <c r="J74" s="117"/>
      <c r="K74" s="226"/>
      <c r="L74" s="226"/>
      <c r="M74" s="115"/>
      <c r="N74" s="226"/>
      <c r="O74" s="9"/>
      <c r="P74" s="9"/>
      <c r="Q74" s="9"/>
    </row>
    <row r="75" spans="2:17" x14ac:dyDescent="0.3">
      <c r="B75" s="226"/>
      <c r="C75" s="117"/>
      <c r="D75" s="117"/>
      <c r="E75" s="226"/>
      <c r="F75" s="226"/>
      <c r="G75" s="115"/>
      <c r="H75" s="226"/>
      <c r="I75" s="117"/>
      <c r="J75" s="117"/>
      <c r="K75" s="226"/>
      <c r="L75" s="226"/>
      <c r="M75" s="115"/>
      <c r="N75" s="226"/>
      <c r="O75" s="9"/>
      <c r="P75" s="9"/>
      <c r="Q75" s="9"/>
    </row>
    <row r="76" spans="2:17" x14ac:dyDescent="0.3">
      <c r="B76" s="226"/>
      <c r="C76" s="117"/>
      <c r="D76" s="117"/>
      <c r="E76" s="226"/>
      <c r="F76" s="226"/>
      <c r="G76" s="115"/>
      <c r="H76" s="226"/>
      <c r="I76" s="117"/>
      <c r="J76" s="117"/>
      <c r="K76" s="226"/>
      <c r="L76" s="226"/>
      <c r="M76" s="115"/>
      <c r="N76" s="226"/>
      <c r="O76" s="9"/>
      <c r="P76" s="9"/>
      <c r="Q76" s="9"/>
    </row>
    <row r="77" spans="2:17" x14ac:dyDescent="0.3">
      <c r="B77" s="226"/>
      <c r="C77" s="117"/>
      <c r="D77" s="117"/>
      <c r="E77" s="226"/>
      <c r="F77" s="226"/>
      <c r="G77" s="115"/>
      <c r="H77" s="226"/>
      <c r="I77" s="117"/>
      <c r="J77" s="117"/>
      <c r="K77" s="226"/>
      <c r="L77" s="226"/>
      <c r="M77" s="115"/>
      <c r="N77" s="226"/>
      <c r="O77" s="9"/>
      <c r="P77" s="9"/>
      <c r="Q77" s="9"/>
    </row>
    <row r="78" spans="2:17" x14ac:dyDescent="0.3">
      <c r="B78" s="226"/>
      <c r="C78" s="117"/>
      <c r="D78" s="117"/>
      <c r="E78" s="226"/>
      <c r="F78" s="226"/>
      <c r="G78" s="115"/>
      <c r="H78" s="226"/>
      <c r="I78" s="117"/>
      <c r="J78" s="117"/>
      <c r="K78" s="226"/>
      <c r="L78" s="226"/>
      <c r="M78" s="115"/>
      <c r="N78" s="226"/>
      <c r="O78" s="9"/>
      <c r="P78" s="9"/>
      <c r="Q78" s="9"/>
    </row>
    <row r="79" spans="2:17" x14ac:dyDescent="0.3">
      <c r="B79" s="226"/>
      <c r="C79" s="117"/>
      <c r="D79" s="117"/>
      <c r="E79" s="226"/>
      <c r="F79" s="226"/>
      <c r="G79" s="115"/>
      <c r="H79" s="226"/>
      <c r="I79" s="117"/>
      <c r="J79" s="117"/>
      <c r="K79" s="226"/>
      <c r="L79" s="226"/>
      <c r="M79" s="115"/>
      <c r="N79" s="226"/>
      <c r="O79" s="9"/>
      <c r="P79" s="9"/>
      <c r="Q79" s="9"/>
    </row>
    <row r="80" spans="2:17" x14ac:dyDescent="0.3">
      <c r="B80" s="226"/>
      <c r="C80" s="117"/>
      <c r="D80" s="117"/>
      <c r="E80" s="226"/>
      <c r="F80" s="226"/>
      <c r="G80" s="115"/>
      <c r="H80" s="226"/>
      <c r="I80" s="117"/>
      <c r="J80" s="117"/>
      <c r="K80" s="226"/>
      <c r="L80" s="226"/>
      <c r="M80" s="115"/>
      <c r="N80" s="226"/>
      <c r="O80" s="9"/>
      <c r="P80" s="9"/>
      <c r="Q80" s="9"/>
    </row>
    <row r="81" spans="2:17" x14ac:dyDescent="0.3">
      <c r="B81" s="226"/>
      <c r="C81" s="117"/>
      <c r="D81" s="117"/>
      <c r="E81" s="226"/>
      <c r="F81" s="226"/>
      <c r="G81" s="115"/>
      <c r="H81" s="226"/>
      <c r="I81" s="117"/>
      <c r="J81" s="117"/>
      <c r="K81" s="226"/>
      <c r="L81" s="226"/>
      <c r="M81" s="115"/>
      <c r="N81" s="226"/>
      <c r="O81" s="9"/>
      <c r="P81" s="9"/>
      <c r="Q81" s="9"/>
    </row>
    <row r="82" spans="2:17" x14ac:dyDescent="0.3">
      <c r="B82" s="226"/>
      <c r="C82" s="117"/>
      <c r="D82" s="117"/>
      <c r="E82" s="226"/>
      <c r="F82" s="226"/>
      <c r="G82" s="115"/>
      <c r="H82" s="226"/>
      <c r="I82" s="117"/>
      <c r="J82" s="117"/>
      <c r="K82" s="226"/>
      <c r="L82" s="226"/>
      <c r="M82" s="115"/>
      <c r="N82" s="226"/>
      <c r="O82" s="9"/>
      <c r="P82" s="9"/>
      <c r="Q82" s="9"/>
    </row>
    <row r="83" spans="2:17" x14ac:dyDescent="0.3">
      <c r="B83" s="226"/>
      <c r="C83" s="117"/>
      <c r="D83" s="117"/>
      <c r="E83" s="226"/>
      <c r="F83" s="226"/>
      <c r="G83" s="115"/>
      <c r="H83" s="226"/>
      <c r="I83" s="117"/>
      <c r="J83" s="117"/>
      <c r="K83" s="226"/>
      <c r="L83" s="226"/>
      <c r="M83" s="115"/>
      <c r="N83" s="226"/>
      <c r="O83" s="9"/>
      <c r="P83" s="9"/>
      <c r="Q83" s="9"/>
    </row>
    <row r="84" spans="2:17" x14ac:dyDescent="0.3">
      <c r="B84" s="226"/>
      <c r="C84" s="117"/>
      <c r="D84" s="117"/>
      <c r="E84" s="226"/>
      <c r="F84" s="226"/>
      <c r="G84" s="115"/>
      <c r="H84" s="226"/>
      <c r="I84" s="117"/>
      <c r="J84" s="117"/>
      <c r="K84" s="226"/>
      <c r="L84" s="226"/>
      <c r="M84" s="115"/>
      <c r="N84" s="226"/>
      <c r="O84" s="9"/>
      <c r="P84" s="9"/>
      <c r="Q84" s="9"/>
    </row>
    <row r="85" spans="2:17" x14ac:dyDescent="0.3">
      <c r="B85" s="226"/>
      <c r="C85" s="117"/>
      <c r="D85" s="117"/>
      <c r="E85" s="226"/>
      <c r="F85" s="226"/>
      <c r="G85" s="115"/>
      <c r="H85" s="226"/>
      <c r="I85" s="117"/>
      <c r="J85" s="117"/>
      <c r="K85" s="226"/>
      <c r="L85" s="226"/>
      <c r="M85" s="115"/>
      <c r="N85" s="226"/>
      <c r="O85" s="9"/>
      <c r="P85" s="9"/>
      <c r="Q85" s="9"/>
    </row>
    <row r="86" spans="2:17" x14ac:dyDescent="0.3">
      <c r="B86" s="226"/>
      <c r="C86" s="117"/>
      <c r="D86" s="117"/>
      <c r="E86" s="226"/>
      <c r="F86" s="226"/>
      <c r="G86" s="115"/>
      <c r="H86" s="226"/>
      <c r="I86" s="117"/>
      <c r="J86" s="117"/>
      <c r="K86" s="226"/>
      <c r="L86" s="226"/>
      <c r="M86" s="115"/>
      <c r="N86" s="226"/>
      <c r="O86" s="9"/>
      <c r="P86" s="9"/>
      <c r="Q86" s="9"/>
    </row>
    <row r="87" spans="2:17" x14ac:dyDescent="0.3">
      <c r="B87" s="226"/>
      <c r="C87" s="117"/>
      <c r="D87" s="117"/>
      <c r="E87" s="226"/>
      <c r="F87" s="226"/>
      <c r="G87" s="115"/>
      <c r="H87" s="226"/>
      <c r="I87" s="117"/>
      <c r="J87" s="117"/>
      <c r="K87" s="226"/>
      <c r="L87" s="226"/>
      <c r="M87" s="115"/>
      <c r="N87" s="226"/>
      <c r="O87" s="9"/>
      <c r="P87" s="9"/>
      <c r="Q87" s="9"/>
    </row>
    <row r="88" spans="2:17" x14ac:dyDescent="0.3">
      <c r="B88" s="226"/>
      <c r="C88" s="117"/>
      <c r="D88" s="117"/>
      <c r="E88" s="226"/>
      <c r="F88" s="226"/>
      <c r="G88" s="115"/>
      <c r="H88" s="226"/>
      <c r="I88" s="117"/>
      <c r="J88" s="117"/>
      <c r="K88" s="226"/>
      <c r="L88" s="226"/>
      <c r="M88" s="115"/>
      <c r="N88" s="226"/>
      <c r="O88" s="9"/>
      <c r="P88" s="9"/>
      <c r="Q88" s="9"/>
    </row>
    <row r="89" spans="2:17" x14ac:dyDescent="0.3">
      <c r="B89" s="226"/>
      <c r="C89" s="117"/>
      <c r="D89" s="117"/>
      <c r="E89" s="226"/>
      <c r="F89" s="226"/>
      <c r="G89" s="115"/>
      <c r="H89" s="226"/>
      <c r="I89" s="117"/>
      <c r="J89" s="117"/>
      <c r="K89" s="226"/>
      <c r="L89" s="226"/>
      <c r="M89" s="115"/>
      <c r="N89" s="226"/>
      <c r="O89" s="9"/>
      <c r="P89" s="9"/>
      <c r="Q89" s="9"/>
    </row>
    <row r="90" spans="2:17" x14ac:dyDescent="0.3">
      <c r="B90" s="226"/>
      <c r="C90" s="117"/>
      <c r="D90" s="117"/>
      <c r="E90" s="226"/>
      <c r="F90" s="226"/>
      <c r="G90" s="115"/>
      <c r="H90" s="226"/>
      <c r="I90" s="117"/>
      <c r="J90" s="117"/>
      <c r="K90" s="226"/>
      <c r="L90" s="226"/>
      <c r="M90" s="115"/>
      <c r="N90" s="226"/>
      <c r="O90" s="9"/>
      <c r="P90" s="9"/>
      <c r="Q90" s="9"/>
    </row>
    <row r="91" spans="2:17" x14ac:dyDescent="0.3">
      <c r="B91" s="226"/>
      <c r="C91" s="117"/>
      <c r="D91" s="117"/>
      <c r="E91" s="226"/>
      <c r="F91" s="226"/>
      <c r="G91" s="115"/>
      <c r="H91" s="226"/>
      <c r="I91" s="117"/>
      <c r="J91" s="117"/>
      <c r="K91" s="226"/>
      <c r="L91" s="226"/>
      <c r="M91" s="115"/>
      <c r="N91" s="226"/>
      <c r="O91" s="9"/>
      <c r="P91" s="9"/>
      <c r="Q91" s="9"/>
    </row>
    <row r="92" spans="2:17" x14ac:dyDescent="0.3">
      <c r="B92" s="226"/>
      <c r="C92" s="117"/>
      <c r="D92" s="117"/>
      <c r="E92" s="226"/>
      <c r="F92" s="226"/>
      <c r="G92" s="115"/>
      <c r="H92" s="226"/>
      <c r="I92" s="117"/>
      <c r="J92" s="117"/>
      <c r="K92" s="226"/>
      <c r="L92" s="226"/>
      <c r="M92" s="115"/>
      <c r="N92" s="226"/>
      <c r="O92" s="9"/>
      <c r="P92" s="9"/>
      <c r="Q92" s="9"/>
    </row>
    <row r="93" spans="2:17" x14ac:dyDescent="0.3">
      <c r="B93" s="226"/>
      <c r="C93" s="117"/>
      <c r="D93" s="117"/>
      <c r="E93" s="226"/>
      <c r="F93" s="226"/>
      <c r="G93" s="115"/>
      <c r="H93" s="226"/>
      <c r="I93" s="117"/>
      <c r="J93" s="117"/>
      <c r="K93" s="226"/>
      <c r="L93" s="226"/>
      <c r="M93" s="115"/>
      <c r="N93" s="226"/>
      <c r="O93" s="9"/>
      <c r="P93" s="9"/>
      <c r="Q93" s="9"/>
    </row>
    <row r="94" spans="2:17" x14ac:dyDescent="0.3">
      <c r="B94" s="226"/>
      <c r="C94" s="117"/>
      <c r="D94" s="117"/>
      <c r="E94" s="226"/>
      <c r="F94" s="226"/>
      <c r="G94" s="115"/>
      <c r="H94" s="226"/>
      <c r="I94" s="117"/>
      <c r="J94" s="117"/>
      <c r="K94" s="226"/>
      <c r="L94" s="226"/>
      <c r="M94" s="115"/>
      <c r="N94" s="226"/>
      <c r="O94" s="9"/>
      <c r="P94" s="9"/>
      <c r="Q94" s="9"/>
    </row>
    <row r="95" spans="2:17" x14ac:dyDescent="0.3">
      <c r="B95" s="226"/>
      <c r="C95" s="117"/>
      <c r="D95" s="117"/>
      <c r="E95" s="226"/>
      <c r="F95" s="226"/>
      <c r="G95" s="115"/>
      <c r="H95" s="226"/>
      <c r="I95" s="117"/>
      <c r="J95" s="117"/>
      <c r="K95" s="226"/>
      <c r="L95" s="226"/>
      <c r="M95" s="115"/>
      <c r="N95" s="226"/>
      <c r="O95" s="9"/>
      <c r="P95" s="9"/>
      <c r="Q95" s="9"/>
    </row>
    <row r="96" spans="2:17" x14ac:dyDescent="0.3">
      <c r="B96" s="226"/>
      <c r="C96" s="117"/>
      <c r="D96" s="117"/>
      <c r="E96" s="226"/>
      <c r="F96" s="226"/>
      <c r="G96" s="115"/>
      <c r="H96" s="226"/>
      <c r="I96" s="117"/>
      <c r="J96" s="117"/>
      <c r="K96" s="226"/>
      <c r="L96" s="226"/>
      <c r="M96" s="115"/>
      <c r="N96" s="226"/>
      <c r="O96" s="9"/>
      <c r="P96" s="9"/>
      <c r="Q96" s="9"/>
    </row>
    <row r="97" spans="2:17" x14ac:dyDescent="0.3">
      <c r="B97" s="226"/>
      <c r="C97" s="117"/>
      <c r="D97" s="117"/>
      <c r="E97" s="226"/>
      <c r="F97" s="226"/>
      <c r="G97" s="115"/>
      <c r="H97" s="226"/>
      <c r="I97" s="117"/>
      <c r="J97" s="117"/>
      <c r="K97" s="226"/>
      <c r="L97" s="226"/>
      <c r="M97" s="115"/>
      <c r="N97" s="226"/>
      <c r="O97" s="9"/>
      <c r="P97" s="9"/>
      <c r="Q97" s="9"/>
    </row>
    <row r="98" spans="2:17" x14ac:dyDescent="0.3">
      <c r="B98" s="226"/>
      <c r="C98" s="117"/>
      <c r="D98" s="117"/>
      <c r="E98" s="226"/>
      <c r="F98" s="226"/>
      <c r="G98" s="115"/>
      <c r="H98" s="226"/>
      <c r="I98" s="117"/>
      <c r="J98" s="117"/>
      <c r="K98" s="226"/>
      <c r="L98" s="226"/>
      <c r="M98" s="115"/>
      <c r="N98" s="226"/>
      <c r="O98" s="9"/>
      <c r="P98" s="9"/>
      <c r="Q98" s="9"/>
    </row>
    <row r="99" spans="2:17" x14ac:dyDescent="0.3">
      <c r="B99" s="226"/>
      <c r="C99" s="117"/>
      <c r="D99" s="117"/>
      <c r="E99" s="226"/>
      <c r="F99" s="226"/>
      <c r="G99" s="115"/>
      <c r="H99" s="226"/>
      <c r="I99" s="117"/>
      <c r="J99" s="117"/>
      <c r="K99" s="226"/>
      <c r="L99" s="226"/>
      <c r="M99" s="115"/>
      <c r="N99" s="226"/>
      <c r="O99" s="9"/>
      <c r="P99" s="9"/>
      <c r="Q99" s="9"/>
    </row>
    <row r="100" spans="2:17" x14ac:dyDescent="0.3">
      <c r="B100" s="226"/>
      <c r="C100" s="117"/>
      <c r="D100" s="117"/>
      <c r="E100" s="226"/>
      <c r="F100" s="226"/>
      <c r="G100" s="115"/>
      <c r="H100" s="226"/>
      <c r="I100" s="117"/>
      <c r="J100" s="117"/>
      <c r="K100" s="226"/>
      <c r="L100" s="226"/>
      <c r="M100" s="115"/>
      <c r="N100" s="226"/>
      <c r="O100" s="9"/>
      <c r="P100" s="9"/>
      <c r="Q100" s="9"/>
    </row>
    <row r="101" spans="2:17" x14ac:dyDescent="0.3">
      <c r="B101" s="226"/>
      <c r="C101" s="117"/>
      <c r="D101" s="117"/>
      <c r="E101" s="226"/>
      <c r="F101" s="226"/>
      <c r="G101" s="115"/>
      <c r="H101" s="226"/>
      <c r="I101" s="117"/>
      <c r="J101" s="117"/>
      <c r="K101" s="226"/>
      <c r="L101" s="226"/>
      <c r="M101" s="115"/>
      <c r="N101" s="226"/>
      <c r="O101" s="9"/>
      <c r="P101" s="9"/>
      <c r="Q101" s="9"/>
    </row>
    <row r="102" spans="2:17" x14ac:dyDescent="0.3">
      <c r="B102" s="226"/>
      <c r="C102" s="117"/>
      <c r="D102" s="117"/>
      <c r="E102" s="226"/>
      <c r="F102" s="226"/>
      <c r="G102" s="115"/>
      <c r="H102" s="226"/>
      <c r="I102" s="117"/>
      <c r="J102" s="117"/>
      <c r="K102" s="226"/>
      <c r="L102" s="226"/>
      <c r="M102" s="115"/>
      <c r="N102" s="226"/>
      <c r="O102" s="9"/>
      <c r="P102" s="9"/>
      <c r="Q102" s="9"/>
    </row>
    <row r="103" spans="2:17" x14ac:dyDescent="0.3">
      <c r="B103" s="226"/>
      <c r="C103" s="117"/>
      <c r="D103" s="117"/>
      <c r="E103" s="226"/>
      <c r="F103" s="226"/>
      <c r="G103" s="115"/>
      <c r="H103" s="226"/>
      <c r="I103" s="117"/>
      <c r="J103" s="117"/>
      <c r="K103" s="226"/>
      <c r="L103" s="226"/>
      <c r="M103" s="115"/>
      <c r="N103" s="226"/>
      <c r="O103" s="9"/>
      <c r="P103" s="9"/>
      <c r="Q103" s="9"/>
    </row>
    <row r="104" spans="2:17" x14ac:dyDescent="0.3">
      <c r="B104" s="226"/>
      <c r="C104" s="117"/>
      <c r="D104" s="117"/>
      <c r="E104" s="226"/>
      <c r="F104" s="226"/>
      <c r="G104" s="115"/>
      <c r="H104" s="226"/>
      <c r="I104" s="117"/>
      <c r="J104" s="117"/>
      <c r="K104" s="226"/>
      <c r="L104" s="226"/>
      <c r="M104" s="115"/>
      <c r="N104" s="226"/>
      <c r="O104" s="9"/>
      <c r="P104" s="9"/>
      <c r="Q104" s="9"/>
    </row>
    <row r="105" spans="2:17" x14ac:dyDescent="0.3">
      <c r="B105" s="226"/>
      <c r="C105" s="117"/>
      <c r="D105" s="117"/>
      <c r="E105" s="226"/>
      <c r="F105" s="226"/>
      <c r="G105" s="115"/>
      <c r="H105" s="226"/>
      <c r="I105" s="117"/>
      <c r="J105" s="117"/>
      <c r="K105" s="226"/>
      <c r="L105" s="226"/>
      <c r="M105" s="115"/>
      <c r="N105" s="226"/>
      <c r="O105" s="9"/>
      <c r="P105" s="9"/>
      <c r="Q105" s="9"/>
    </row>
    <row r="106" spans="2:17" x14ac:dyDescent="0.3">
      <c r="B106" s="226"/>
      <c r="C106" s="117"/>
      <c r="D106" s="117"/>
      <c r="E106" s="226"/>
      <c r="F106" s="226"/>
      <c r="G106" s="115"/>
      <c r="H106" s="226"/>
      <c r="I106" s="117"/>
      <c r="J106" s="117"/>
      <c r="K106" s="226"/>
      <c r="L106" s="226"/>
      <c r="M106" s="115"/>
      <c r="N106" s="226"/>
      <c r="O106" s="9"/>
      <c r="P106" s="9"/>
      <c r="Q106" s="9"/>
    </row>
    <row r="107" spans="2:17" x14ac:dyDescent="0.3">
      <c r="B107" s="226"/>
      <c r="C107" s="117"/>
      <c r="D107" s="117"/>
      <c r="E107" s="226"/>
      <c r="F107" s="226"/>
      <c r="G107" s="115"/>
      <c r="H107" s="226"/>
      <c r="I107" s="117"/>
      <c r="J107" s="117"/>
      <c r="K107" s="226"/>
      <c r="L107" s="226"/>
      <c r="M107" s="115"/>
      <c r="N107" s="226"/>
      <c r="O107" s="9"/>
      <c r="P107" s="9"/>
      <c r="Q107" s="9"/>
    </row>
    <row r="108" spans="2:17" x14ac:dyDescent="0.3">
      <c r="B108" s="226"/>
      <c r="C108" s="117"/>
      <c r="D108" s="117"/>
      <c r="E108" s="226"/>
      <c r="F108" s="226"/>
      <c r="G108" s="115"/>
      <c r="H108" s="226"/>
      <c r="I108" s="117"/>
      <c r="J108" s="117"/>
      <c r="K108" s="226"/>
      <c r="L108" s="226"/>
      <c r="M108" s="115"/>
      <c r="N108" s="226"/>
      <c r="O108" s="9"/>
      <c r="P108" s="9"/>
      <c r="Q108" s="9"/>
    </row>
    <row r="109" spans="2:17" x14ac:dyDescent="0.3">
      <c r="B109" s="226"/>
      <c r="C109" s="117"/>
      <c r="D109" s="117"/>
      <c r="E109" s="226"/>
      <c r="F109" s="226"/>
      <c r="G109" s="115"/>
      <c r="H109" s="226"/>
      <c r="I109" s="117"/>
      <c r="J109" s="117"/>
      <c r="K109" s="226"/>
      <c r="L109" s="226"/>
      <c r="M109" s="115"/>
      <c r="N109" s="226"/>
      <c r="O109" s="9"/>
      <c r="P109" s="9"/>
      <c r="Q109" s="9"/>
    </row>
    <row r="110" spans="2:17" x14ac:dyDescent="0.3">
      <c r="B110" s="226"/>
      <c r="C110" s="117"/>
      <c r="D110" s="117"/>
      <c r="E110" s="226"/>
      <c r="F110" s="226"/>
      <c r="G110" s="115"/>
      <c r="H110" s="226"/>
      <c r="I110" s="117"/>
      <c r="J110" s="117"/>
      <c r="K110" s="226"/>
      <c r="L110" s="226"/>
      <c r="M110" s="115"/>
      <c r="N110" s="226"/>
      <c r="O110" s="9"/>
      <c r="P110" s="9"/>
      <c r="Q110" s="9"/>
    </row>
    <row r="111" spans="2:17" x14ac:dyDescent="0.3">
      <c r="B111" s="226"/>
      <c r="C111" s="117"/>
      <c r="D111" s="117"/>
      <c r="E111" s="226"/>
      <c r="F111" s="226"/>
      <c r="G111" s="115"/>
      <c r="H111" s="226"/>
      <c r="I111" s="117"/>
      <c r="J111" s="117"/>
      <c r="K111" s="226"/>
      <c r="L111" s="226"/>
      <c r="M111" s="115"/>
      <c r="N111" s="226"/>
      <c r="O111" s="9"/>
      <c r="P111" s="9"/>
      <c r="Q111" s="9"/>
    </row>
    <row r="112" spans="2:17" x14ac:dyDescent="0.3">
      <c r="B112" s="226"/>
      <c r="C112" s="117"/>
      <c r="D112" s="117"/>
      <c r="E112" s="226"/>
      <c r="F112" s="226"/>
      <c r="G112" s="115"/>
      <c r="H112" s="226"/>
      <c r="I112" s="117"/>
      <c r="J112" s="117"/>
      <c r="K112" s="226"/>
      <c r="L112" s="226"/>
      <c r="M112" s="115"/>
      <c r="N112" s="226"/>
      <c r="O112" s="9"/>
      <c r="P112" s="9"/>
      <c r="Q112" s="9"/>
    </row>
    <row r="113" spans="2:17" x14ac:dyDescent="0.3">
      <c r="B113" s="226"/>
      <c r="C113" s="117"/>
      <c r="D113" s="117"/>
      <c r="E113" s="226"/>
      <c r="F113" s="226"/>
      <c r="G113" s="115"/>
      <c r="H113" s="226"/>
      <c r="I113" s="117"/>
      <c r="J113" s="117"/>
      <c r="K113" s="226"/>
      <c r="L113" s="226"/>
      <c r="M113" s="115"/>
      <c r="N113" s="226"/>
      <c r="O113" s="9"/>
      <c r="P113" s="9"/>
      <c r="Q113" s="9"/>
    </row>
    <row r="114" spans="2:17" x14ac:dyDescent="0.3">
      <c r="B114" s="226"/>
      <c r="C114" s="117"/>
      <c r="D114" s="117"/>
      <c r="E114" s="226"/>
      <c r="F114" s="226"/>
      <c r="G114" s="115"/>
      <c r="H114" s="226"/>
      <c r="I114" s="117"/>
      <c r="J114" s="117"/>
      <c r="K114" s="226"/>
      <c r="L114" s="226"/>
      <c r="M114" s="115"/>
      <c r="N114" s="226"/>
      <c r="O114" s="9"/>
      <c r="P114" s="9"/>
      <c r="Q114" s="9"/>
    </row>
    <row r="115" spans="2:17" x14ac:dyDescent="0.3">
      <c r="B115" s="226"/>
      <c r="C115" s="117"/>
      <c r="D115" s="117"/>
      <c r="E115" s="226"/>
      <c r="F115" s="226"/>
      <c r="G115" s="115"/>
      <c r="H115" s="226"/>
      <c r="I115" s="117"/>
      <c r="J115" s="117"/>
      <c r="K115" s="226"/>
      <c r="L115" s="226"/>
      <c r="M115" s="115"/>
      <c r="N115" s="226"/>
      <c r="O115" s="9"/>
      <c r="P115" s="9"/>
      <c r="Q115" s="9"/>
    </row>
    <row r="116" spans="2:17" x14ac:dyDescent="0.3">
      <c r="B116" s="226"/>
      <c r="C116" s="117"/>
      <c r="D116" s="117"/>
      <c r="E116" s="226"/>
      <c r="F116" s="226"/>
      <c r="G116" s="115"/>
      <c r="H116" s="226"/>
      <c r="I116" s="117"/>
      <c r="J116" s="117"/>
      <c r="K116" s="226"/>
      <c r="L116" s="226"/>
      <c r="M116" s="115"/>
      <c r="N116" s="226"/>
      <c r="O116" s="9"/>
      <c r="P116" s="9"/>
      <c r="Q116" s="9"/>
    </row>
    <row r="117" spans="2:17" x14ac:dyDescent="0.3">
      <c r="B117" s="226"/>
      <c r="C117" s="117"/>
      <c r="D117" s="117"/>
      <c r="E117" s="226"/>
      <c r="F117" s="226"/>
      <c r="G117" s="115"/>
      <c r="H117" s="226"/>
      <c r="I117" s="117"/>
      <c r="J117" s="117"/>
      <c r="K117" s="226"/>
      <c r="L117" s="226"/>
      <c r="M117" s="115"/>
      <c r="N117" s="226"/>
      <c r="O117" s="9"/>
      <c r="P117" s="9"/>
      <c r="Q117" s="9"/>
    </row>
    <row r="118" spans="2:17" x14ac:dyDescent="0.3">
      <c r="B118" s="226"/>
      <c r="C118" s="117"/>
      <c r="D118" s="117"/>
      <c r="E118" s="226"/>
      <c r="F118" s="226"/>
      <c r="G118" s="115"/>
      <c r="H118" s="226"/>
      <c r="I118" s="117"/>
      <c r="J118" s="117"/>
      <c r="K118" s="226"/>
      <c r="L118" s="226"/>
      <c r="M118" s="115"/>
      <c r="N118" s="226"/>
      <c r="O118" s="9"/>
      <c r="P118" s="9"/>
      <c r="Q118" s="9"/>
    </row>
    <row r="119" spans="2:17" x14ac:dyDescent="0.3">
      <c r="B119" s="226"/>
      <c r="C119" s="117"/>
      <c r="D119" s="117"/>
      <c r="E119" s="226"/>
      <c r="F119" s="226"/>
      <c r="G119" s="115"/>
      <c r="H119" s="226"/>
      <c r="I119" s="117"/>
      <c r="J119" s="117"/>
      <c r="K119" s="226"/>
      <c r="L119" s="226"/>
      <c r="M119" s="115"/>
      <c r="N119" s="226"/>
      <c r="O119" s="9"/>
      <c r="P119" s="9"/>
      <c r="Q119" s="9"/>
    </row>
    <row r="120" spans="2:17" x14ac:dyDescent="0.3">
      <c r="B120" s="226"/>
      <c r="C120" s="117"/>
      <c r="D120" s="117"/>
      <c r="E120" s="226"/>
      <c r="F120" s="226"/>
      <c r="G120" s="115"/>
      <c r="H120" s="226"/>
      <c r="I120" s="117"/>
      <c r="J120" s="117"/>
      <c r="K120" s="226"/>
      <c r="L120" s="226"/>
      <c r="M120" s="115"/>
      <c r="N120" s="226"/>
      <c r="O120" s="9"/>
      <c r="P120" s="9"/>
      <c r="Q120" s="9"/>
    </row>
    <row r="121" spans="2:17" x14ac:dyDescent="0.3">
      <c r="B121" s="226"/>
      <c r="C121" s="117"/>
      <c r="D121" s="117"/>
      <c r="E121" s="226"/>
      <c r="F121" s="226"/>
      <c r="G121" s="115"/>
      <c r="H121" s="226"/>
      <c r="I121" s="117"/>
      <c r="J121" s="117"/>
      <c r="K121" s="226"/>
      <c r="L121" s="226"/>
      <c r="M121" s="115"/>
      <c r="N121" s="226"/>
      <c r="O121" s="9"/>
      <c r="P121" s="9"/>
      <c r="Q121" s="9"/>
    </row>
    <row r="122" spans="2:17" x14ac:dyDescent="0.3">
      <c r="B122" s="226"/>
      <c r="C122" s="117"/>
      <c r="D122" s="117"/>
      <c r="E122" s="226"/>
      <c r="F122" s="226"/>
      <c r="G122" s="115"/>
      <c r="H122" s="226"/>
      <c r="I122" s="117"/>
      <c r="J122" s="117"/>
      <c r="K122" s="226"/>
      <c r="L122" s="226"/>
      <c r="M122" s="115"/>
      <c r="N122" s="226"/>
      <c r="O122" s="9"/>
      <c r="P122" s="9"/>
      <c r="Q122" s="9"/>
    </row>
    <row r="123" spans="2:17" x14ac:dyDescent="0.3">
      <c r="B123" s="226"/>
      <c r="C123" s="117"/>
      <c r="D123" s="117"/>
      <c r="E123" s="226"/>
      <c r="F123" s="226"/>
      <c r="G123" s="115"/>
      <c r="H123" s="226"/>
      <c r="I123" s="117"/>
      <c r="J123" s="117"/>
      <c r="K123" s="226"/>
      <c r="L123" s="226"/>
      <c r="M123" s="115"/>
      <c r="N123" s="226"/>
      <c r="O123" s="9"/>
      <c r="P123" s="9"/>
      <c r="Q123" s="9"/>
    </row>
    <row r="124" spans="2:17" x14ac:dyDescent="0.3">
      <c r="B124" s="226"/>
      <c r="C124" s="117"/>
      <c r="D124" s="117"/>
      <c r="E124" s="226"/>
      <c r="F124" s="226"/>
      <c r="G124" s="115"/>
      <c r="H124" s="226"/>
      <c r="I124" s="117"/>
      <c r="J124" s="117"/>
      <c r="K124" s="226"/>
      <c r="L124" s="226"/>
      <c r="M124" s="115"/>
      <c r="N124" s="226"/>
      <c r="O124" s="9"/>
      <c r="P124" s="9"/>
      <c r="Q124" s="9"/>
    </row>
    <row r="125" spans="2:17" x14ac:dyDescent="0.3">
      <c r="B125" s="226"/>
      <c r="C125" s="117"/>
      <c r="D125" s="117"/>
      <c r="E125" s="226"/>
      <c r="F125" s="226"/>
      <c r="G125" s="115"/>
      <c r="H125" s="226"/>
      <c r="I125" s="117"/>
      <c r="J125" s="117"/>
      <c r="K125" s="226"/>
      <c r="L125" s="226"/>
      <c r="M125" s="115"/>
      <c r="N125" s="226"/>
      <c r="O125" s="9"/>
      <c r="P125" s="9"/>
      <c r="Q125" s="9"/>
    </row>
    <row r="126" spans="2:17" x14ac:dyDescent="0.3">
      <c r="B126" s="226"/>
      <c r="C126" s="117"/>
      <c r="D126" s="117"/>
      <c r="E126" s="226"/>
      <c r="F126" s="226"/>
      <c r="G126" s="115"/>
      <c r="H126" s="226"/>
      <c r="I126" s="117"/>
      <c r="J126" s="117"/>
      <c r="K126" s="226"/>
      <c r="L126" s="226"/>
      <c r="M126" s="115"/>
      <c r="N126" s="226"/>
      <c r="O126" s="9"/>
      <c r="P126" s="9"/>
      <c r="Q126" s="9"/>
    </row>
    <row r="127" spans="2:17" x14ac:dyDescent="0.3">
      <c r="B127" s="226"/>
      <c r="C127" s="117"/>
      <c r="D127" s="117"/>
      <c r="E127" s="226"/>
      <c r="F127" s="226"/>
      <c r="G127" s="115"/>
      <c r="H127" s="226"/>
      <c r="I127" s="117"/>
      <c r="J127" s="117"/>
      <c r="K127" s="226"/>
      <c r="L127" s="226"/>
      <c r="M127" s="115"/>
      <c r="N127" s="226"/>
      <c r="O127" s="9"/>
      <c r="P127" s="9"/>
      <c r="Q127" s="9"/>
    </row>
    <row r="128" spans="2:17" x14ac:dyDescent="0.3">
      <c r="B128" s="226"/>
      <c r="C128" s="117"/>
      <c r="D128" s="117"/>
      <c r="E128" s="226"/>
      <c r="F128" s="226"/>
      <c r="G128" s="115"/>
      <c r="H128" s="226"/>
      <c r="I128" s="117"/>
      <c r="J128" s="117"/>
      <c r="K128" s="226"/>
      <c r="L128" s="226"/>
      <c r="M128" s="115"/>
      <c r="N128" s="226"/>
      <c r="O128" s="9"/>
      <c r="P128" s="9"/>
      <c r="Q128" s="9"/>
    </row>
    <row r="129" spans="2:17" x14ac:dyDescent="0.3">
      <c r="B129" s="226"/>
      <c r="C129" s="117"/>
      <c r="D129" s="117"/>
      <c r="E129" s="226"/>
      <c r="F129" s="226"/>
      <c r="G129" s="115"/>
      <c r="H129" s="226"/>
      <c r="I129" s="117"/>
      <c r="J129" s="117"/>
      <c r="K129" s="226"/>
      <c r="L129" s="226"/>
      <c r="M129" s="115"/>
      <c r="N129" s="226"/>
      <c r="O129" s="9"/>
      <c r="P129" s="9"/>
      <c r="Q129" s="9"/>
    </row>
    <row r="130" spans="2:17" x14ac:dyDescent="0.3">
      <c r="B130" s="226"/>
      <c r="C130" s="117"/>
      <c r="D130" s="117"/>
      <c r="E130" s="226"/>
      <c r="F130" s="226"/>
      <c r="G130" s="115"/>
      <c r="H130" s="226"/>
      <c r="I130" s="117"/>
      <c r="J130" s="117"/>
      <c r="K130" s="226"/>
      <c r="L130" s="226"/>
      <c r="M130" s="115"/>
      <c r="N130" s="226"/>
      <c r="O130" s="9"/>
      <c r="P130" s="9"/>
      <c r="Q130" s="9"/>
    </row>
    <row r="131" spans="2:17" x14ac:dyDescent="0.3">
      <c r="B131" s="226"/>
      <c r="C131" s="117"/>
      <c r="D131" s="117"/>
      <c r="E131" s="226"/>
      <c r="F131" s="226"/>
      <c r="G131" s="115"/>
      <c r="H131" s="226"/>
      <c r="I131" s="117"/>
      <c r="J131" s="117"/>
      <c r="K131" s="226"/>
      <c r="L131" s="226"/>
      <c r="M131" s="115"/>
      <c r="N131" s="226"/>
      <c r="O131" s="9"/>
      <c r="P131" s="9"/>
      <c r="Q131" s="9"/>
    </row>
    <row r="132" spans="2:17" x14ac:dyDescent="0.3">
      <c r="B132" s="226"/>
      <c r="C132" s="117"/>
      <c r="D132" s="117"/>
      <c r="E132" s="226"/>
      <c r="F132" s="226"/>
      <c r="G132" s="115"/>
      <c r="H132" s="226"/>
      <c r="I132" s="117"/>
      <c r="J132" s="117"/>
      <c r="K132" s="226"/>
      <c r="L132" s="226"/>
      <c r="M132" s="115"/>
      <c r="N132" s="226"/>
      <c r="O132" s="9"/>
      <c r="P132" s="9"/>
      <c r="Q132" s="9"/>
    </row>
    <row r="133" spans="2:17" x14ac:dyDescent="0.3">
      <c r="B133" s="226"/>
      <c r="C133" s="117"/>
      <c r="D133" s="117"/>
      <c r="E133" s="226"/>
      <c r="F133" s="226"/>
      <c r="G133" s="115"/>
      <c r="H133" s="226"/>
      <c r="I133" s="117"/>
      <c r="J133" s="117"/>
      <c r="K133" s="226"/>
      <c r="L133" s="226"/>
      <c r="M133" s="115"/>
      <c r="N133" s="226"/>
      <c r="O133" s="9"/>
      <c r="P133" s="9"/>
      <c r="Q133" s="9"/>
    </row>
    <row r="134" spans="2:17" x14ac:dyDescent="0.3">
      <c r="B134" s="226"/>
      <c r="C134" s="117"/>
      <c r="D134" s="117"/>
      <c r="E134" s="226"/>
      <c r="F134" s="226"/>
      <c r="G134" s="115"/>
      <c r="H134" s="226"/>
      <c r="I134" s="117"/>
      <c r="J134" s="117"/>
      <c r="K134" s="226"/>
      <c r="L134" s="226"/>
      <c r="M134" s="115"/>
      <c r="N134" s="226"/>
      <c r="O134" s="9"/>
      <c r="P134" s="9"/>
      <c r="Q134" s="9"/>
    </row>
    <row r="135" spans="2:17" x14ac:dyDescent="0.3">
      <c r="B135" s="226"/>
      <c r="C135" s="117"/>
      <c r="D135" s="117"/>
      <c r="E135" s="226"/>
      <c r="F135" s="226"/>
      <c r="G135" s="115"/>
      <c r="H135" s="226"/>
      <c r="I135" s="117"/>
      <c r="J135" s="117"/>
      <c r="K135" s="226"/>
      <c r="L135" s="226"/>
      <c r="M135" s="115"/>
      <c r="N135" s="226"/>
      <c r="O135" s="9"/>
      <c r="P135" s="9"/>
      <c r="Q135" s="9"/>
    </row>
    <row r="136" spans="2:17" x14ac:dyDescent="0.3">
      <c r="B136" s="226"/>
      <c r="C136" s="117"/>
      <c r="D136" s="117"/>
      <c r="E136" s="226"/>
      <c r="F136" s="226"/>
      <c r="G136" s="115"/>
      <c r="H136" s="226"/>
      <c r="I136" s="117"/>
      <c r="J136" s="117"/>
      <c r="K136" s="226"/>
      <c r="L136" s="226"/>
      <c r="M136" s="115"/>
      <c r="N136" s="226"/>
      <c r="O136" s="9"/>
      <c r="P136" s="9"/>
      <c r="Q136" s="9"/>
    </row>
    <row r="137" spans="2:17" x14ac:dyDescent="0.3">
      <c r="B137" s="226"/>
      <c r="C137" s="117"/>
      <c r="D137" s="117"/>
      <c r="E137" s="226"/>
      <c r="F137" s="226"/>
      <c r="G137" s="115"/>
      <c r="H137" s="226"/>
      <c r="I137" s="117"/>
      <c r="J137" s="117"/>
      <c r="K137" s="226"/>
      <c r="L137" s="226"/>
      <c r="M137" s="115"/>
      <c r="N137" s="226"/>
      <c r="O137" s="9"/>
      <c r="P137" s="9"/>
      <c r="Q137" s="9"/>
    </row>
    <row r="138" spans="2:17" x14ac:dyDescent="0.3">
      <c r="B138" s="226"/>
      <c r="C138" s="117"/>
      <c r="D138" s="117"/>
      <c r="E138" s="226"/>
      <c r="F138" s="226"/>
      <c r="G138" s="115"/>
      <c r="H138" s="226"/>
      <c r="I138" s="117"/>
      <c r="J138" s="117"/>
      <c r="K138" s="226"/>
      <c r="L138" s="226"/>
      <c r="M138" s="115"/>
      <c r="N138" s="226"/>
      <c r="O138" s="9"/>
      <c r="P138" s="9"/>
      <c r="Q138" s="9"/>
    </row>
    <row r="139" spans="2:17" x14ac:dyDescent="0.3">
      <c r="B139" s="226"/>
      <c r="C139" s="117"/>
      <c r="D139" s="117"/>
      <c r="E139" s="226"/>
      <c r="F139" s="226"/>
      <c r="G139" s="115"/>
      <c r="H139" s="226"/>
      <c r="I139" s="117"/>
      <c r="J139" s="117"/>
      <c r="K139" s="226"/>
      <c r="L139" s="226"/>
      <c r="M139" s="115"/>
      <c r="N139" s="226"/>
      <c r="O139" s="9"/>
      <c r="P139" s="9"/>
      <c r="Q139" s="9"/>
    </row>
    <row r="140" spans="2:17" x14ac:dyDescent="0.3">
      <c r="B140" s="226"/>
      <c r="C140" s="117"/>
      <c r="D140" s="117"/>
      <c r="E140" s="226"/>
      <c r="F140" s="226"/>
      <c r="G140" s="115"/>
      <c r="H140" s="226"/>
      <c r="I140" s="117"/>
      <c r="J140" s="117"/>
      <c r="K140" s="226"/>
      <c r="L140" s="226"/>
      <c r="M140" s="115"/>
      <c r="N140" s="226"/>
      <c r="O140" s="9"/>
      <c r="P140" s="9"/>
      <c r="Q140" s="9"/>
    </row>
    <row r="141" spans="2:17" x14ac:dyDescent="0.3">
      <c r="B141" s="226"/>
      <c r="C141" s="117"/>
      <c r="D141" s="117"/>
      <c r="E141" s="226"/>
      <c r="F141" s="226"/>
      <c r="G141" s="115"/>
      <c r="H141" s="226"/>
      <c r="I141" s="117"/>
      <c r="J141" s="117"/>
      <c r="K141" s="226"/>
      <c r="L141" s="226"/>
      <c r="M141" s="115"/>
      <c r="N141" s="226"/>
      <c r="O141" s="9"/>
      <c r="P141" s="9"/>
      <c r="Q141" s="9"/>
    </row>
    <row r="142" spans="2:17" x14ac:dyDescent="0.3">
      <c r="B142" s="226"/>
      <c r="C142" s="117"/>
      <c r="D142" s="117"/>
      <c r="E142" s="226"/>
      <c r="F142" s="226"/>
      <c r="G142" s="115"/>
      <c r="H142" s="226"/>
      <c r="I142" s="117"/>
      <c r="J142" s="117"/>
      <c r="K142" s="226"/>
      <c r="L142" s="226"/>
      <c r="M142" s="115"/>
      <c r="N142" s="226"/>
      <c r="O142" s="9"/>
      <c r="P142" s="9"/>
      <c r="Q142" s="9"/>
    </row>
    <row r="143" spans="2:17" x14ac:dyDescent="0.3">
      <c r="B143" s="226"/>
      <c r="C143" s="117"/>
      <c r="D143" s="117"/>
      <c r="E143" s="226"/>
      <c r="F143" s="226"/>
      <c r="G143" s="115"/>
      <c r="H143" s="226"/>
      <c r="I143" s="117"/>
      <c r="J143" s="117"/>
      <c r="K143" s="226"/>
      <c r="L143" s="226"/>
      <c r="M143" s="115"/>
      <c r="N143" s="226"/>
      <c r="O143" s="9"/>
      <c r="P143" s="9"/>
      <c r="Q143" s="9"/>
    </row>
    <row r="144" spans="2:17" x14ac:dyDescent="0.3">
      <c r="B144" s="226"/>
      <c r="C144" s="117"/>
      <c r="D144" s="117"/>
      <c r="E144" s="226"/>
      <c r="F144" s="226"/>
      <c r="G144" s="115"/>
      <c r="H144" s="226"/>
      <c r="I144" s="117"/>
      <c r="J144" s="117"/>
      <c r="K144" s="226"/>
      <c r="L144" s="226"/>
      <c r="M144" s="115"/>
      <c r="N144" s="226"/>
      <c r="O144" s="9"/>
      <c r="P144" s="9"/>
      <c r="Q144" s="9"/>
    </row>
    <row r="145" spans="2:17" x14ac:dyDescent="0.3">
      <c r="B145" s="226"/>
      <c r="C145" s="117"/>
      <c r="D145" s="117"/>
      <c r="E145" s="226"/>
      <c r="F145" s="226"/>
      <c r="G145" s="115"/>
      <c r="H145" s="226"/>
      <c r="I145" s="117"/>
      <c r="J145" s="117"/>
      <c r="K145" s="226"/>
      <c r="L145" s="226"/>
      <c r="M145" s="115"/>
      <c r="N145" s="226"/>
      <c r="O145" s="9"/>
      <c r="P145" s="9"/>
      <c r="Q145" s="9"/>
    </row>
    <row r="146" spans="2:17" x14ac:dyDescent="0.3">
      <c r="B146" s="226"/>
      <c r="C146" s="117"/>
      <c r="D146" s="117"/>
      <c r="E146" s="226"/>
      <c r="F146" s="226"/>
      <c r="G146" s="115"/>
      <c r="H146" s="226"/>
      <c r="I146" s="117"/>
      <c r="J146" s="117"/>
      <c r="K146" s="226"/>
      <c r="L146" s="226"/>
      <c r="M146" s="115"/>
      <c r="N146" s="226"/>
      <c r="O146" s="9"/>
      <c r="P146" s="9"/>
      <c r="Q146" s="9"/>
    </row>
    <row r="147" spans="2:17" x14ac:dyDescent="0.3">
      <c r="B147" s="226"/>
      <c r="C147" s="117"/>
      <c r="D147" s="117"/>
      <c r="E147" s="226"/>
      <c r="F147" s="226"/>
      <c r="G147" s="115"/>
      <c r="H147" s="226"/>
      <c r="I147" s="117"/>
      <c r="J147" s="117"/>
      <c r="K147" s="226"/>
      <c r="L147" s="226"/>
      <c r="M147" s="115"/>
      <c r="N147" s="226"/>
      <c r="O147" s="9"/>
      <c r="P147" s="9"/>
      <c r="Q147" s="9"/>
    </row>
    <row r="148" spans="2:17" x14ac:dyDescent="0.3">
      <c r="B148" s="226"/>
      <c r="C148" s="117"/>
      <c r="D148" s="117"/>
      <c r="E148" s="226"/>
      <c r="F148" s="226"/>
      <c r="G148" s="115"/>
      <c r="H148" s="226"/>
      <c r="I148" s="117"/>
      <c r="J148" s="117"/>
      <c r="K148" s="226"/>
      <c r="L148" s="226"/>
      <c r="M148" s="115"/>
      <c r="N148" s="226"/>
      <c r="O148" s="9"/>
      <c r="P148" s="9"/>
      <c r="Q148" s="9"/>
    </row>
    <row r="149" spans="2:17" x14ac:dyDescent="0.3">
      <c r="B149" s="226"/>
      <c r="C149" s="117"/>
      <c r="D149" s="117"/>
      <c r="E149" s="226"/>
      <c r="F149" s="226"/>
      <c r="G149" s="115"/>
      <c r="H149" s="226"/>
      <c r="I149" s="117"/>
      <c r="J149" s="117"/>
      <c r="K149" s="226"/>
      <c r="L149" s="226"/>
      <c r="M149" s="115"/>
      <c r="N149" s="226"/>
      <c r="O149" s="9"/>
      <c r="P149" s="9"/>
      <c r="Q149" s="9"/>
    </row>
    <row r="150" spans="2:17" x14ac:dyDescent="0.3">
      <c r="B150" s="226"/>
      <c r="C150" s="117"/>
      <c r="D150" s="117"/>
      <c r="E150" s="226"/>
      <c r="F150" s="226"/>
      <c r="G150" s="115"/>
      <c r="H150" s="226"/>
      <c r="I150" s="117"/>
      <c r="J150" s="117"/>
      <c r="K150" s="226"/>
      <c r="L150" s="226"/>
      <c r="M150" s="115"/>
      <c r="N150" s="226"/>
      <c r="O150" s="9"/>
      <c r="P150" s="9"/>
      <c r="Q150" s="9"/>
    </row>
    <row r="151" spans="2:17" x14ac:dyDescent="0.3">
      <c r="B151" s="226"/>
      <c r="C151" s="117"/>
      <c r="D151" s="117"/>
      <c r="E151" s="226"/>
      <c r="F151" s="226"/>
      <c r="G151" s="115"/>
      <c r="H151" s="226"/>
      <c r="I151" s="117"/>
      <c r="J151" s="117"/>
      <c r="K151" s="226"/>
      <c r="L151" s="226"/>
      <c r="M151" s="115"/>
      <c r="N151" s="226"/>
      <c r="O151" s="9"/>
      <c r="P151" s="9"/>
      <c r="Q151" s="9"/>
    </row>
    <row r="152" spans="2:17" x14ac:dyDescent="0.3">
      <c r="B152" s="226"/>
      <c r="C152" s="117"/>
      <c r="D152" s="117"/>
      <c r="E152" s="226"/>
      <c r="F152" s="226"/>
      <c r="G152" s="115"/>
      <c r="H152" s="226"/>
      <c r="I152" s="117"/>
      <c r="J152" s="117"/>
      <c r="K152" s="226"/>
      <c r="L152" s="226"/>
      <c r="M152" s="115"/>
      <c r="N152" s="226"/>
      <c r="O152" s="9"/>
      <c r="P152" s="9"/>
      <c r="Q152" s="9"/>
    </row>
    <row r="153" spans="2:17" x14ac:dyDescent="0.3">
      <c r="B153" s="226"/>
      <c r="C153" s="117"/>
      <c r="D153" s="117"/>
      <c r="E153" s="226"/>
      <c r="F153" s="226"/>
      <c r="G153" s="115"/>
      <c r="H153" s="226"/>
      <c r="I153" s="117"/>
      <c r="J153" s="117"/>
      <c r="K153" s="226"/>
      <c r="L153" s="226"/>
      <c r="M153" s="115"/>
      <c r="N153" s="226"/>
      <c r="O153" s="9"/>
      <c r="P153" s="9"/>
      <c r="Q153" s="9"/>
    </row>
    <row r="154" spans="2:17" x14ac:dyDescent="0.3">
      <c r="B154" s="226"/>
      <c r="C154" s="117"/>
      <c r="D154" s="117"/>
      <c r="E154" s="226"/>
      <c r="F154" s="226"/>
      <c r="G154" s="115"/>
      <c r="H154" s="226"/>
      <c r="I154" s="117"/>
      <c r="J154" s="117"/>
      <c r="K154" s="226"/>
      <c r="L154" s="226"/>
      <c r="M154" s="115"/>
      <c r="N154" s="226"/>
      <c r="O154" s="9"/>
      <c r="P154" s="9"/>
      <c r="Q154" s="9"/>
    </row>
    <row r="155" spans="2:17" x14ac:dyDescent="0.3">
      <c r="B155" s="226"/>
      <c r="C155" s="117"/>
      <c r="D155" s="117"/>
      <c r="E155" s="226"/>
      <c r="F155" s="226"/>
      <c r="G155" s="115"/>
      <c r="H155" s="226"/>
      <c r="I155" s="117"/>
      <c r="J155" s="117"/>
      <c r="K155" s="226"/>
      <c r="L155" s="226"/>
      <c r="M155" s="115"/>
      <c r="N155" s="226"/>
      <c r="O155" s="9"/>
      <c r="P155" s="9"/>
      <c r="Q155" s="9"/>
    </row>
    <row r="156" spans="2:17" x14ac:dyDescent="0.3">
      <c r="B156" s="226"/>
      <c r="C156" s="117"/>
      <c r="D156" s="117"/>
      <c r="E156" s="226"/>
      <c r="F156" s="226"/>
      <c r="G156" s="115"/>
      <c r="H156" s="226"/>
      <c r="I156" s="117"/>
      <c r="J156" s="117"/>
      <c r="K156" s="226"/>
      <c r="L156" s="226"/>
      <c r="M156" s="115"/>
      <c r="N156" s="226"/>
      <c r="O156" s="9"/>
      <c r="P156" s="9"/>
      <c r="Q156" s="9"/>
    </row>
    <row r="157" spans="2:17" x14ac:dyDescent="0.3">
      <c r="B157" s="226"/>
      <c r="C157" s="117"/>
      <c r="D157" s="117"/>
      <c r="E157" s="226"/>
      <c r="F157" s="226"/>
      <c r="G157" s="115"/>
      <c r="H157" s="226"/>
      <c r="I157" s="117"/>
      <c r="J157" s="117"/>
      <c r="K157" s="226"/>
      <c r="L157" s="226"/>
      <c r="M157" s="115"/>
      <c r="N157" s="226"/>
      <c r="O157" s="9"/>
      <c r="P157" s="9"/>
      <c r="Q157" s="9"/>
    </row>
    <row r="158" spans="2:17" x14ac:dyDescent="0.3">
      <c r="B158" s="226"/>
      <c r="C158" s="117"/>
      <c r="D158" s="117"/>
      <c r="E158" s="226"/>
      <c r="F158" s="226"/>
      <c r="G158" s="115"/>
      <c r="H158" s="226"/>
      <c r="I158" s="117"/>
      <c r="J158" s="117"/>
      <c r="K158" s="226"/>
      <c r="L158" s="226"/>
      <c r="M158" s="115"/>
      <c r="N158" s="226"/>
      <c r="O158" s="9"/>
      <c r="P158" s="9"/>
      <c r="Q158" s="9"/>
    </row>
    <row r="159" spans="2:17" x14ac:dyDescent="0.3">
      <c r="B159" s="226"/>
      <c r="C159" s="117"/>
      <c r="D159" s="117"/>
      <c r="E159" s="226"/>
      <c r="F159" s="226"/>
      <c r="G159" s="115"/>
      <c r="H159" s="226"/>
      <c r="I159" s="117"/>
      <c r="J159" s="117"/>
      <c r="K159" s="226"/>
      <c r="L159" s="226"/>
      <c r="M159" s="115"/>
      <c r="N159" s="226"/>
      <c r="O159" s="9"/>
      <c r="P159" s="9"/>
      <c r="Q159" s="9"/>
    </row>
    <row r="160" spans="2:17" x14ac:dyDescent="0.3">
      <c r="B160" s="226"/>
      <c r="C160" s="117"/>
      <c r="D160" s="117"/>
      <c r="E160" s="226"/>
      <c r="F160" s="226"/>
      <c r="G160" s="115"/>
      <c r="H160" s="226"/>
      <c r="I160" s="117"/>
      <c r="J160" s="117"/>
      <c r="K160" s="226"/>
      <c r="L160" s="226"/>
      <c r="M160" s="115"/>
      <c r="N160" s="226"/>
      <c r="O160" s="9"/>
      <c r="P160" s="9"/>
      <c r="Q160" s="9"/>
    </row>
    <row r="161" spans="2:17" x14ac:dyDescent="0.3">
      <c r="B161" s="226"/>
      <c r="C161" s="117"/>
      <c r="D161" s="117"/>
      <c r="E161" s="226"/>
      <c r="F161" s="226"/>
      <c r="G161" s="115"/>
      <c r="H161" s="226"/>
      <c r="I161" s="117"/>
      <c r="J161" s="117"/>
      <c r="K161" s="226"/>
      <c r="L161" s="226"/>
      <c r="M161" s="115"/>
      <c r="N161" s="226"/>
      <c r="O161" s="9"/>
      <c r="P161" s="9"/>
      <c r="Q161" s="9"/>
    </row>
    <row r="162" spans="2:17" x14ac:dyDescent="0.3">
      <c r="B162" s="226"/>
      <c r="C162" s="117"/>
      <c r="D162" s="117"/>
      <c r="E162" s="226"/>
      <c r="F162" s="226"/>
      <c r="G162" s="115"/>
      <c r="H162" s="226"/>
      <c r="I162" s="117"/>
      <c r="J162" s="117"/>
      <c r="K162" s="226"/>
      <c r="L162" s="226"/>
      <c r="M162" s="115"/>
      <c r="N162" s="226"/>
      <c r="O162" s="9"/>
      <c r="P162" s="9"/>
      <c r="Q162" s="9"/>
    </row>
    <row r="163" spans="2:17" x14ac:dyDescent="0.3">
      <c r="B163" s="226"/>
      <c r="C163" s="117"/>
      <c r="D163" s="117"/>
      <c r="E163" s="226"/>
      <c r="F163" s="226"/>
      <c r="G163" s="115"/>
      <c r="H163" s="226"/>
      <c r="I163" s="117"/>
      <c r="J163" s="117"/>
      <c r="K163" s="226"/>
      <c r="L163" s="226"/>
      <c r="M163" s="115"/>
      <c r="N163" s="226"/>
      <c r="O163" s="9"/>
      <c r="P163" s="9"/>
      <c r="Q163" s="9"/>
    </row>
    <row r="164" spans="2:17" x14ac:dyDescent="0.3">
      <c r="B164" s="226"/>
      <c r="C164" s="117"/>
      <c r="D164" s="117"/>
      <c r="E164" s="226"/>
      <c r="F164" s="226"/>
      <c r="G164" s="115"/>
      <c r="H164" s="226"/>
      <c r="I164" s="117"/>
      <c r="J164" s="117"/>
      <c r="K164" s="226"/>
      <c r="L164" s="226"/>
      <c r="M164" s="115"/>
      <c r="N164" s="226"/>
      <c r="O164" s="9"/>
      <c r="P164" s="9"/>
      <c r="Q164" s="9"/>
    </row>
    <row r="165" spans="2:17" x14ac:dyDescent="0.3">
      <c r="B165" s="226"/>
      <c r="C165" s="117"/>
      <c r="D165" s="117"/>
      <c r="E165" s="226"/>
      <c r="F165" s="226"/>
      <c r="G165" s="115"/>
      <c r="H165" s="226"/>
      <c r="I165" s="117"/>
      <c r="J165" s="117"/>
      <c r="K165" s="226"/>
      <c r="L165" s="226"/>
      <c r="M165" s="115"/>
      <c r="N165" s="226"/>
      <c r="O165" s="9"/>
      <c r="P165" s="9"/>
      <c r="Q165" s="9"/>
    </row>
    <row r="166" spans="2:17" x14ac:dyDescent="0.3">
      <c r="B166" s="226"/>
      <c r="C166" s="117"/>
      <c r="D166" s="117"/>
      <c r="E166" s="226"/>
      <c r="F166" s="226"/>
      <c r="G166" s="115"/>
      <c r="H166" s="226"/>
      <c r="I166" s="117"/>
      <c r="J166" s="117"/>
      <c r="K166" s="226"/>
      <c r="L166" s="226"/>
      <c r="M166" s="115"/>
      <c r="N166" s="226"/>
      <c r="O166" s="9"/>
      <c r="P166" s="9"/>
      <c r="Q166" s="9"/>
    </row>
    <row r="167" spans="2:17" x14ac:dyDescent="0.3">
      <c r="B167" s="226"/>
      <c r="C167" s="117"/>
      <c r="D167" s="117"/>
      <c r="E167" s="226"/>
      <c r="F167" s="226"/>
      <c r="G167" s="115"/>
      <c r="H167" s="226"/>
      <c r="I167" s="117"/>
      <c r="J167" s="117"/>
      <c r="K167" s="226"/>
      <c r="L167" s="226"/>
      <c r="M167" s="115"/>
      <c r="N167" s="226"/>
      <c r="O167" s="9"/>
      <c r="P167" s="9"/>
      <c r="Q167" s="9"/>
    </row>
    <row r="168" spans="2:17" x14ac:dyDescent="0.3">
      <c r="B168" s="226"/>
      <c r="C168" s="117"/>
      <c r="D168" s="117"/>
      <c r="E168" s="226"/>
      <c r="F168" s="226"/>
      <c r="G168" s="115"/>
      <c r="H168" s="226"/>
      <c r="I168" s="117"/>
      <c r="J168" s="117"/>
      <c r="K168" s="226"/>
      <c r="L168" s="226"/>
      <c r="M168" s="115"/>
      <c r="N168" s="226"/>
      <c r="O168" s="9"/>
      <c r="P168" s="9"/>
      <c r="Q168" s="9"/>
    </row>
    <row r="169" spans="2:17" x14ac:dyDescent="0.3">
      <c r="B169" s="226"/>
      <c r="C169" s="117"/>
      <c r="D169" s="117"/>
      <c r="E169" s="226"/>
      <c r="F169" s="226"/>
      <c r="G169" s="115"/>
      <c r="H169" s="226"/>
      <c r="I169" s="117"/>
      <c r="J169" s="117"/>
      <c r="K169" s="226"/>
      <c r="L169" s="226"/>
      <c r="M169" s="115"/>
      <c r="N169" s="226"/>
      <c r="O169" s="9"/>
      <c r="P169" s="9"/>
      <c r="Q169" s="9"/>
    </row>
    <row r="170" spans="2:17" x14ac:dyDescent="0.3">
      <c r="B170" s="226"/>
      <c r="C170" s="117"/>
      <c r="D170" s="117"/>
      <c r="E170" s="226"/>
      <c r="F170" s="226"/>
      <c r="G170" s="115"/>
      <c r="H170" s="226"/>
      <c r="I170" s="117"/>
      <c r="J170" s="117"/>
      <c r="K170" s="226"/>
      <c r="L170" s="226"/>
      <c r="M170" s="115"/>
      <c r="N170" s="226"/>
      <c r="O170" s="9"/>
      <c r="P170" s="9"/>
      <c r="Q170" s="9"/>
    </row>
    <row r="171" spans="2:17" x14ac:dyDescent="0.3">
      <c r="B171" s="226"/>
      <c r="C171" s="117"/>
      <c r="D171" s="117"/>
      <c r="E171" s="226"/>
      <c r="F171" s="226"/>
      <c r="G171" s="115"/>
      <c r="H171" s="226"/>
      <c r="I171" s="117"/>
      <c r="J171" s="117"/>
      <c r="K171" s="226"/>
      <c r="L171" s="226"/>
      <c r="M171" s="115"/>
      <c r="N171" s="226"/>
      <c r="O171" s="9"/>
      <c r="P171" s="9"/>
      <c r="Q171" s="9"/>
    </row>
    <row r="172" spans="2:17" x14ac:dyDescent="0.3">
      <c r="B172" s="226"/>
      <c r="C172" s="117"/>
      <c r="D172" s="117"/>
      <c r="E172" s="226"/>
      <c r="F172" s="226"/>
      <c r="G172" s="115"/>
      <c r="H172" s="226"/>
      <c r="I172" s="117"/>
      <c r="J172" s="117"/>
      <c r="K172" s="226"/>
      <c r="L172" s="226"/>
      <c r="M172" s="115"/>
      <c r="N172" s="226"/>
      <c r="O172" s="9"/>
      <c r="P172" s="9"/>
      <c r="Q172" s="9"/>
    </row>
    <row r="173" spans="2:17" x14ac:dyDescent="0.3">
      <c r="B173" s="226"/>
      <c r="C173" s="117"/>
      <c r="D173" s="117"/>
      <c r="E173" s="226"/>
      <c r="F173" s="226"/>
      <c r="G173" s="115"/>
      <c r="H173" s="226"/>
      <c r="I173" s="117"/>
      <c r="J173" s="117"/>
      <c r="K173" s="226"/>
      <c r="L173" s="226"/>
      <c r="M173" s="115"/>
      <c r="N173" s="226"/>
      <c r="O173" s="9"/>
      <c r="P173" s="9"/>
      <c r="Q173" s="9"/>
    </row>
    <row r="174" spans="2:17" x14ac:dyDescent="0.3">
      <c r="B174" s="226"/>
      <c r="C174" s="117"/>
      <c r="D174" s="117"/>
      <c r="E174" s="226"/>
      <c r="F174" s="226"/>
      <c r="G174" s="115"/>
      <c r="H174" s="226"/>
      <c r="I174" s="117"/>
      <c r="J174" s="117"/>
      <c r="K174" s="226"/>
      <c r="L174" s="226"/>
      <c r="M174" s="115"/>
      <c r="N174" s="226"/>
      <c r="O174" s="9"/>
      <c r="P174" s="9"/>
      <c r="Q174" s="9"/>
    </row>
    <row r="175" spans="2:17" x14ac:dyDescent="0.3">
      <c r="B175" s="226"/>
      <c r="C175" s="117"/>
      <c r="D175" s="117"/>
      <c r="E175" s="226"/>
      <c r="F175" s="226"/>
      <c r="G175" s="115"/>
      <c r="H175" s="226"/>
      <c r="I175" s="117"/>
      <c r="J175" s="117"/>
      <c r="K175" s="226"/>
      <c r="L175" s="226"/>
      <c r="M175" s="115"/>
      <c r="N175" s="226"/>
      <c r="O175" s="9"/>
      <c r="P175" s="9"/>
      <c r="Q175" s="9"/>
    </row>
    <row r="176" spans="2:17" x14ac:dyDescent="0.3">
      <c r="B176" s="226"/>
      <c r="C176" s="117"/>
      <c r="D176" s="117"/>
      <c r="E176" s="226"/>
      <c r="F176" s="226"/>
      <c r="G176" s="115"/>
      <c r="H176" s="226"/>
      <c r="I176" s="117"/>
      <c r="J176" s="117"/>
      <c r="K176" s="226"/>
      <c r="L176" s="226"/>
      <c r="M176" s="115"/>
      <c r="N176" s="226"/>
      <c r="O176" s="9"/>
      <c r="P176" s="9"/>
      <c r="Q176" s="9"/>
    </row>
    <row r="177" spans="2:17" x14ac:dyDescent="0.3">
      <c r="B177" s="226"/>
      <c r="C177" s="117"/>
      <c r="D177" s="117"/>
      <c r="E177" s="226"/>
      <c r="F177" s="226"/>
      <c r="G177" s="115"/>
      <c r="H177" s="226"/>
      <c r="I177" s="117"/>
      <c r="J177" s="117"/>
      <c r="K177" s="226"/>
      <c r="L177" s="226"/>
      <c r="M177" s="115"/>
      <c r="N177" s="226"/>
      <c r="O177" s="9"/>
      <c r="P177" s="9"/>
      <c r="Q177" s="9"/>
    </row>
    <row r="178" spans="2:17" x14ac:dyDescent="0.3">
      <c r="B178" s="226"/>
      <c r="C178" s="117"/>
      <c r="D178" s="117"/>
      <c r="E178" s="226"/>
      <c r="F178" s="226"/>
      <c r="G178" s="115"/>
      <c r="H178" s="226"/>
      <c r="I178" s="117"/>
      <c r="J178" s="117"/>
      <c r="K178" s="226"/>
      <c r="L178" s="226"/>
      <c r="M178" s="115"/>
      <c r="N178" s="226"/>
      <c r="O178" s="9"/>
      <c r="P178" s="9"/>
      <c r="Q178" s="9"/>
    </row>
    <row r="179" spans="2:17" x14ac:dyDescent="0.3">
      <c r="B179" s="226"/>
      <c r="C179" s="117"/>
      <c r="D179" s="117"/>
      <c r="E179" s="226"/>
      <c r="F179" s="226"/>
      <c r="G179" s="115"/>
      <c r="H179" s="226"/>
      <c r="I179" s="117"/>
      <c r="J179" s="117"/>
      <c r="K179" s="226"/>
      <c r="L179" s="226"/>
      <c r="M179" s="115"/>
      <c r="N179" s="226"/>
      <c r="O179" s="9"/>
      <c r="P179" s="9"/>
      <c r="Q179" s="9"/>
    </row>
    <row r="180" spans="2:17" x14ac:dyDescent="0.3">
      <c r="B180" s="226"/>
      <c r="C180" s="117"/>
      <c r="D180" s="117"/>
      <c r="E180" s="226"/>
      <c r="F180" s="226"/>
      <c r="G180" s="115"/>
      <c r="H180" s="226"/>
      <c r="I180" s="117"/>
      <c r="J180" s="117"/>
      <c r="K180" s="226"/>
      <c r="L180" s="226"/>
      <c r="M180" s="115"/>
      <c r="N180" s="226"/>
      <c r="O180" s="9"/>
      <c r="P180" s="9"/>
      <c r="Q180" s="9"/>
    </row>
    <row r="181" spans="2:17" x14ac:dyDescent="0.3">
      <c r="B181" s="226"/>
      <c r="C181" s="117"/>
      <c r="D181" s="117"/>
      <c r="E181" s="226"/>
      <c r="F181" s="226"/>
      <c r="G181" s="115"/>
      <c r="H181" s="226"/>
      <c r="I181" s="117"/>
      <c r="J181" s="117"/>
      <c r="K181" s="226"/>
      <c r="L181" s="226"/>
      <c r="M181" s="115"/>
      <c r="N181" s="226"/>
      <c r="O181" s="9"/>
      <c r="P181" s="9"/>
      <c r="Q181" s="9"/>
    </row>
    <row r="182" spans="2:17" x14ac:dyDescent="0.3">
      <c r="B182" s="226"/>
      <c r="C182" s="117"/>
      <c r="D182" s="117"/>
      <c r="E182" s="226"/>
      <c r="F182" s="226"/>
      <c r="G182" s="115"/>
      <c r="H182" s="226"/>
      <c r="I182" s="117"/>
      <c r="J182" s="117"/>
      <c r="K182" s="226"/>
      <c r="L182" s="226"/>
      <c r="M182" s="115"/>
      <c r="N182" s="226"/>
      <c r="O182" s="9"/>
      <c r="P182" s="9"/>
      <c r="Q182" s="9"/>
    </row>
    <row r="183" spans="2:17" x14ac:dyDescent="0.3">
      <c r="B183" s="226"/>
      <c r="C183" s="117"/>
      <c r="D183" s="117"/>
      <c r="E183" s="226"/>
      <c r="F183" s="226"/>
      <c r="G183" s="115"/>
      <c r="H183" s="226"/>
      <c r="I183" s="117"/>
      <c r="J183" s="117"/>
      <c r="K183" s="226"/>
      <c r="L183" s="226"/>
      <c r="M183" s="115"/>
      <c r="N183" s="226"/>
      <c r="O183" s="9"/>
      <c r="P183" s="9"/>
      <c r="Q183" s="9"/>
    </row>
    <row r="184" spans="2:17" x14ac:dyDescent="0.3">
      <c r="B184" s="226"/>
      <c r="C184" s="117"/>
      <c r="D184" s="117"/>
      <c r="E184" s="226"/>
      <c r="F184" s="226"/>
      <c r="G184" s="115"/>
      <c r="H184" s="226"/>
      <c r="I184" s="117"/>
      <c r="J184" s="117"/>
      <c r="K184" s="226"/>
      <c r="L184" s="226"/>
      <c r="M184" s="115"/>
      <c r="N184" s="226"/>
      <c r="O184" s="9"/>
      <c r="P184" s="9"/>
      <c r="Q184" s="9"/>
    </row>
    <row r="185" spans="2:17" x14ac:dyDescent="0.3">
      <c r="B185" s="226"/>
      <c r="C185" s="117"/>
      <c r="D185" s="117"/>
      <c r="E185" s="226"/>
      <c r="F185" s="226"/>
      <c r="G185" s="115"/>
      <c r="H185" s="226"/>
      <c r="I185" s="117"/>
      <c r="J185" s="117"/>
      <c r="K185" s="226"/>
      <c r="L185" s="226"/>
      <c r="M185" s="115"/>
      <c r="N185" s="226"/>
      <c r="O185" s="9"/>
      <c r="P185" s="9"/>
      <c r="Q185" s="9"/>
    </row>
    <row r="186" spans="2:17" x14ac:dyDescent="0.3">
      <c r="B186" s="226"/>
      <c r="C186" s="117"/>
      <c r="D186" s="117"/>
      <c r="E186" s="226"/>
      <c r="F186" s="226"/>
      <c r="G186" s="115"/>
      <c r="H186" s="226"/>
      <c r="I186" s="117"/>
      <c r="J186" s="117"/>
      <c r="K186" s="226"/>
      <c r="L186" s="226"/>
      <c r="M186" s="115"/>
      <c r="N186" s="226"/>
      <c r="O186" s="9"/>
      <c r="P186" s="9"/>
      <c r="Q186" s="9"/>
    </row>
    <row r="187" spans="2:17" x14ac:dyDescent="0.3">
      <c r="B187" s="226"/>
      <c r="C187" s="117"/>
      <c r="D187" s="117"/>
      <c r="E187" s="226"/>
      <c r="F187" s="226"/>
      <c r="G187" s="115"/>
      <c r="H187" s="226"/>
      <c r="I187" s="117"/>
      <c r="J187" s="117"/>
      <c r="K187" s="226"/>
      <c r="L187" s="226"/>
      <c r="M187" s="115"/>
      <c r="N187" s="226"/>
      <c r="O187" s="9"/>
      <c r="P187" s="9"/>
      <c r="Q187" s="9"/>
    </row>
    <row r="188" spans="2:17" x14ac:dyDescent="0.3">
      <c r="B188" s="226"/>
      <c r="C188" s="117"/>
      <c r="D188" s="117"/>
      <c r="E188" s="226"/>
      <c r="F188" s="226"/>
      <c r="G188" s="115"/>
      <c r="H188" s="226"/>
      <c r="I188" s="117"/>
      <c r="J188" s="117"/>
      <c r="K188" s="226"/>
      <c r="L188" s="226"/>
      <c r="M188" s="115"/>
      <c r="N188" s="226"/>
      <c r="O188" s="9"/>
      <c r="P188" s="9"/>
      <c r="Q188" s="9"/>
    </row>
    <row r="189" spans="2:17" x14ac:dyDescent="0.3">
      <c r="B189" s="226"/>
      <c r="C189" s="117"/>
      <c r="D189" s="117"/>
      <c r="E189" s="226"/>
      <c r="F189" s="226"/>
      <c r="G189" s="115"/>
      <c r="H189" s="226"/>
      <c r="I189" s="117"/>
      <c r="J189" s="117"/>
      <c r="K189" s="226"/>
      <c r="L189" s="226"/>
      <c r="M189" s="115"/>
      <c r="N189" s="226"/>
      <c r="O189" s="9"/>
      <c r="P189" s="9"/>
      <c r="Q189" s="9"/>
    </row>
    <row r="190" spans="2:17" x14ac:dyDescent="0.3">
      <c r="B190" s="226"/>
      <c r="C190" s="117"/>
      <c r="D190" s="117"/>
      <c r="E190" s="226"/>
      <c r="F190" s="226"/>
      <c r="G190" s="115"/>
      <c r="H190" s="226"/>
      <c r="I190" s="117"/>
      <c r="J190" s="117"/>
      <c r="K190" s="226"/>
      <c r="L190" s="226"/>
      <c r="M190" s="115"/>
      <c r="N190" s="226"/>
      <c r="O190" s="9"/>
      <c r="P190" s="9"/>
      <c r="Q190" s="9"/>
    </row>
    <row r="191" spans="2:17" x14ac:dyDescent="0.3">
      <c r="B191" s="226"/>
      <c r="C191" s="117"/>
      <c r="D191" s="117"/>
      <c r="E191" s="226"/>
      <c r="F191" s="226"/>
      <c r="G191" s="115"/>
      <c r="H191" s="226"/>
      <c r="I191" s="117"/>
      <c r="J191" s="117"/>
      <c r="K191" s="226"/>
      <c r="L191" s="226"/>
      <c r="M191" s="115"/>
      <c r="N191" s="226"/>
      <c r="O191" s="9"/>
      <c r="P191" s="9"/>
      <c r="Q191" s="9"/>
    </row>
    <row r="192" spans="2:17" x14ac:dyDescent="0.3">
      <c r="B192" s="226"/>
      <c r="C192" s="117"/>
      <c r="D192" s="117"/>
      <c r="E192" s="226"/>
      <c r="F192" s="226"/>
      <c r="G192" s="115"/>
      <c r="H192" s="226"/>
      <c r="I192" s="117"/>
      <c r="J192" s="117"/>
      <c r="K192" s="226"/>
      <c r="L192" s="226"/>
      <c r="M192" s="115"/>
      <c r="N192" s="226"/>
      <c r="O192" s="9"/>
      <c r="P192" s="9"/>
      <c r="Q192" s="9"/>
    </row>
    <row r="193" spans="2:17" x14ac:dyDescent="0.3">
      <c r="B193" s="226"/>
      <c r="C193" s="117"/>
      <c r="D193" s="117"/>
      <c r="E193" s="226"/>
      <c r="F193" s="226"/>
      <c r="G193" s="115"/>
      <c r="H193" s="226"/>
      <c r="I193" s="117"/>
      <c r="J193" s="117"/>
      <c r="K193" s="226"/>
      <c r="L193" s="226"/>
      <c r="M193" s="115"/>
      <c r="N193" s="226"/>
      <c r="O193" s="9"/>
      <c r="P193" s="9"/>
      <c r="Q193" s="9"/>
    </row>
    <row r="194" spans="2:17" x14ac:dyDescent="0.3">
      <c r="B194" s="226"/>
      <c r="C194" s="117"/>
      <c r="D194" s="117"/>
      <c r="E194" s="226"/>
      <c r="F194" s="226"/>
      <c r="G194" s="115"/>
      <c r="H194" s="226"/>
      <c r="I194" s="117"/>
      <c r="J194" s="117"/>
      <c r="K194" s="226"/>
      <c r="L194" s="226"/>
      <c r="M194" s="115"/>
      <c r="N194" s="226"/>
      <c r="O194" s="9"/>
      <c r="P194" s="9"/>
      <c r="Q194" s="9"/>
    </row>
    <row r="195" spans="2:17" x14ac:dyDescent="0.3">
      <c r="B195" s="226"/>
      <c r="C195" s="117"/>
      <c r="D195" s="117"/>
      <c r="E195" s="226"/>
      <c r="F195" s="226"/>
      <c r="G195" s="115"/>
      <c r="H195" s="226"/>
      <c r="I195" s="117"/>
      <c r="J195" s="117"/>
      <c r="K195" s="226"/>
      <c r="L195" s="226"/>
      <c r="M195" s="115"/>
      <c r="N195" s="226"/>
      <c r="O195" s="9"/>
      <c r="P195" s="9"/>
      <c r="Q195" s="9"/>
    </row>
    <row r="196" spans="2:17" x14ac:dyDescent="0.3">
      <c r="B196" s="226"/>
      <c r="C196" s="117"/>
      <c r="D196" s="117"/>
      <c r="E196" s="226"/>
      <c r="F196" s="226"/>
      <c r="G196" s="115"/>
      <c r="H196" s="226"/>
      <c r="I196" s="117"/>
      <c r="J196" s="117"/>
      <c r="K196" s="226"/>
      <c r="L196" s="226"/>
      <c r="M196" s="115"/>
      <c r="N196" s="226"/>
      <c r="O196" s="9"/>
      <c r="P196" s="9"/>
      <c r="Q196" s="9"/>
    </row>
    <row r="197" spans="2:17" x14ac:dyDescent="0.3">
      <c r="B197" s="226"/>
      <c r="C197" s="117"/>
      <c r="D197" s="117"/>
      <c r="E197" s="226"/>
      <c r="F197" s="226"/>
      <c r="G197" s="115"/>
      <c r="H197" s="226"/>
      <c r="I197" s="117"/>
      <c r="J197" s="117"/>
      <c r="K197" s="226"/>
      <c r="L197" s="226"/>
      <c r="M197" s="115"/>
      <c r="N197" s="226"/>
      <c r="O197" s="9"/>
      <c r="P197" s="9"/>
      <c r="Q197" s="9"/>
    </row>
    <row r="198" spans="2:17" x14ac:dyDescent="0.3">
      <c r="B198" s="226"/>
      <c r="C198" s="117"/>
      <c r="D198" s="117"/>
      <c r="E198" s="226"/>
      <c r="F198" s="226"/>
      <c r="G198" s="115"/>
      <c r="H198" s="226"/>
      <c r="I198" s="117"/>
      <c r="J198" s="117"/>
      <c r="K198" s="226"/>
      <c r="L198" s="226"/>
      <c r="M198" s="115"/>
      <c r="N198" s="226"/>
      <c r="O198" s="9"/>
      <c r="P198" s="9"/>
      <c r="Q198" s="9"/>
    </row>
    <row r="199" spans="2:17" x14ac:dyDescent="0.3">
      <c r="B199" s="226"/>
      <c r="C199" s="117"/>
      <c r="D199" s="117"/>
      <c r="E199" s="226"/>
      <c r="F199" s="226"/>
      <c r="G199" s="115"/>
      <c r="H199" s="226"/>
      <c r="I199" s="117"/>
      <c r="J199" s="117"/>
      <c r="K199" s="226"/>
      <c r="L199" s="226"/>
      <c r="M199" s="115"/>
      <c r="N199" s="226"/>
      <c r="O199" s="9"/>
      <c r="P199" s="9"/>
      <c r="Q199" s="9"/>
    </row>
    <row r="200" spans="2:17" x14ac:dyDescent="0.3">
      <c r="B200" s="226"/>
      <c r="C200" s="117"/>
      <c r="D200" s="117"/>
      <c r="E200" s="226"/>
      <c r="F200" s="226"/>
      <c r="G200" s="115"/>
      <c r="H200" s="226"/>
      <c r="I200" s="117"/>
      <c r="J200" s="117"/>
      <c r="K200" s="226"/>
      <c r="L200" s="226"/>
      <c r="M200" s="115"/>
      <c r="N200" s="226"/>
      <c r="O200" s="9"/>
      <c r="P200" s="9"/>
      <c r="Q200" s="9"/>
    </row>
    <row r="201" spans="2:17" x14ac:dyDescent="0.3">
      <c r="B201" s="226"/>
      <c r="C201" s="117"/>
      <c r="D201" s="117"/>
      <c r="E201" s="226"/>
      <c r="F201" s="226"/>
      <c r="G201" s="115"/>
      <c r="H201" s="226"/>
      <c r="I201" s="117"/>
      <c r="J201" s="117"/>
      <c r="K201" s="226"/>
      <c r="L201" s="226"/>
      <c r="M201" s="115"/>
      <c r="N201" s="226"/>
      <c r="O201" s="9"/>
      <c r="P201" s="9"/>
      <c r="Q201" s="9"/>
    </row>
    <row r="202" spans="2:17" x14ac:dyDescent="0.3">
      <c r="B202" s="226"/>
      <c r="C202" s="117"/>
      <c r="D202" s="117"/>
      <c r="E202" s="226"/>
      <c r="F202" s="226"/>
      <c r="G202" s="115"/>
      <c r="H202" s="226"/>
      <c r="I202" s="117"/>
      <c r="J202" s="117"/>
      <c r="K202" s="226"/>
      <c r="L202" s="226"/>
      <c r="M202" s="115"/>
      <c r="N202" s="226"/>
      <c r="O202" s="9"/>
      <c r="P202" s="9"/>
      <c r="Q202" s="9"/>
    </row>
    <row r="203" spans="2:17" x14ac:dyDescent="0.3">
      <c r="B203" s="226"/>
      <c r="C203" s="117"/>
      <c r="D203" s="117"/>
      <c r="E203" s="226"/>
      <c r="F203" s="226"/>
      <c r="G203" s="115"/>
      <c r="H203" s="226"/>
      <c r="I203" s="117"/>
      <c r="J203" s="117"/>
      <c r="K203" s="226"/>
      <c r="L203" s="226"/>
      <c r="M203" s="115"/>
      <c r="N203" s="226"/>
      <c r="O203" s="9"/>
      <c r="P203" s="9"/>
      <c r="Q203" s="9"/>
    </row>
    <row r="204" spans="2:17" x14ac:dyDescent="0.3">
      <c r="B204" s="226"/>
      <c r="C204" s="117"/>
      <c r="D204" s="117"/>
      <c r="E204" s="226"/>
      <c r="F204" s="226"/>
      <c r="G204" s="115"/>
      <c r="H204" s="226"/>
      <c r="I204" s="117"/>
      <c r="J204" s="117"/>
      <c r="K204" s="226"/>
      <c r="L204" s="226"/>
      <c r="M204" s="115"/>
      <c r="N204" s="226"/>
      <c r="O204" s="9"/>
      <c r="P204" s="9"/>
      <c r="Q204" s="9"/>
    </row>
    <row r="205" spans="2:17" x14ac:dyDescent="0.3">
      <c r="B205" s="226"/>
      <c r="C205" s="117"/>
      <c r="D205" s="117"/>
      <c r="E205" s="226"/>
      <c r="F205" s="226"/>
      <c r="G205" s="115"/>
      <c r="H205" s="226"/>
      <c r="I205" s="117"/>
      <c r="J205" s="117"/>
      <c r="K205" s="226"/>
      <c r="L205" s="226"/>
      <c r="M205" s="115"/>
      <c r="N205" s="226"/>
      <c r="O205" s="9"/>
      <c r="P205" s="9"/>
      <c r="Q205" s="9"/>
    </row>
    <row r="206" spans="2:17" x14ac:dyDescent="0.3">
      <c r="B206" s="226"/>
      <c r="C206" s="117"/>
      <c r="D206" s="117"/>
      <c r="E206" s="226"/>
      <c r="F206" s="226"/>
      <c r="G206" s="115"/>
      <c r="H206" s="226"/>
      <c r="I206" s="117"/>
      <c r="J206" s="117"/>
      <c r="K206" s="226"/>
      <c r="L206" s="226"/>
      <c r="M206" s="115"/>
      <c r="N206" s="226"/>
      <c r="O206" s="9"/>
      <c r="P206" s="9"/>
      <c r="Q206" s="9"/>
    </row>
    <row r="207" spans="2:17" x14ac:dyDescent="0.3">
      <c r="B207" s="226"/>
      <c r="C207" s="117"/>
      <c r="D207" s="117"/>
      <c r="E207" s="226"/>
      <c r="F207" s="226"/>
      <c r="G207" s="115"/>
      <c r="H207" s="226"/>
      <c r="I207" s="117"/>
      <c r="J207" s="117"/>
      <c r="K207" s="226"/>
      <c r="L207" s="226"/>
      <c r="M207" s="115"/>
      <c r="N207" s="226"/>
      <c r="O207" s="9"/>
      <c r="P207" s="9"/>
      <c r="Q207" s="9"/>
    </row>
    <row r="208" spans="2:17" x14ac:dyDescent="0.3">
      <c r="B208" s="226"/>
      <c r="C208" s="117"/>
      <c r="D208" s="117"/>
      <c r="E208" s="226"/>
      <c r="F208" s="226"/>
      <c r="G208" s="115"/>
      <c r="H208" s="226"/>
      <c r="I208" s="117"/>
      <c r="J208" s="117"/>
      <c r="K208" s="226"/>
      <c r="L208" s="226"/>
      <c r="M208" s="115"/>
      <c r="N208" s="226"/>
      <c r="O208" s="9"/>
      <c r="P208" s="9"/>
      <c r="Q208" s="9"/>
    </row>
    <row r="209" spans="2:17" x14ac:dyDescent="0.3">
      <c r="B209" s="226"/>
      <c r="C209" s="117"/>
      <c r="D209" s="117"/>
      <c r="E209" s="226"/>
      <c r="F209" s="226"/>
      <c r="G209" s="115"/>
      <c r="H209" s="226"/>
      <c r="I209" s="117"/>
      <c r="J209" s="117"/>
      <c r="K209" s="226"/>
      <c r="L209" s="226"/>
      <c r="M209" s="115"/>
      <c r="N209" s="226"/>
      <c r="O209" s="9"/>
      <c r="P209" s="9"/>
      <c r="Q209" s="9"/>
    </row>
    <row r="210" spans="2:17" x14ac:dyDescent="0.3">
      <c r="B210" s="226"/>
      <c r="C210" s="117"/>
      <c r="D210" s="117"/>
      <c r="E210" s="226"/>
      <c r="F210" s="226"/>
      <c r="G210" s="115"/>
      <c r="H210" s="226"/>
      <c r="I210" s="117"/>
      <c r="J210" s="117"/>
      <c r="K210" s="226"/>
      <c r="L210" s="226"/>
      <c r="M210" s="115"/>
      <c r="N210" s="226"/>
      <c r="O210" s="9"/>
      <c r="P210" s="9"/>
      <c r="Q210" s="9"/>
    </row>
    <row r="211" spans="2:17" x14ac:dyDescent="0.3">
      <c r="B211" s="226"/>
      <c r="C211" s="117"/>
      <c r="D211" s="117"/>
      <c r="E211" s="226"/>
      <c r="F211" s="226"/>
      <c r="G211" s="115"/>
      <c r="H211" s="226"/>
      <c r="I211" s="117"/>
      <c r="J211" s="117"/>
      <c r="K211" s="226"/>
      <c r="L211" s="226"/>
      <c r="M211" s="115"/>
      <c r="N211" s="226"/>
      <c r="O211" s="9"/>
      <c r="P211" s="9"/>
      <c r="Q211" s="9"/>
    </row>
    <row r="212" spans="2:17" x14ac:dyDescent="0.3">
      <c r="B212" s="226"/>
      <c r="C212" s="117"/>
      <c r="D212" s="117"/>
      <c r="E212" s="226"/>
      <c r="F212" s="226"/>
      <c r="G212" s="115"/>
      <c r="H212" s="226"/>
      <c r="I212" s="117"/>
      <c r="J212" s="117"/>
      <c r="K212" s="226"/>
      <c r="L212" s="226"/>
      <c r="M212" s="115"/>
      <c r="N212" s="226"/>
      <c r="O212" s="9"/>
      <c r="P212" s="9"/>
      <c r="Q212" s="9"/>
    </row>
    <row r="213" spans="2:17" x14ac:dyDescent="0.3">
      <c r="B213" s="226"/>
      <c r="C213" s="117"/>
      <c r="D213" s="117"/>
      <c r="E213" s="226"/>
      <c r="F213" s="226"/>
      <c r="G213" s="115"/>
      <c r="H213" s="226"/>
      <c r="I213" s="117"/>
      <c r="J213" s="117"/>
      <c r="K213" s="226"/>
      <c r="L213" s="226"/>
      <c r="M213" s="115"/>
      <c r="N213" s="226"/>
      <c r="O213" s="9"/>
      <c r="P213" s="9"/>
      <c r="Q213" s="9"/>
    </row>
    <row r="214" spans="2:17" x14ac:dyDescent="0.3">
      <c r="B214" s="226"/>
      <c r="C214" s="117"/>
      <c r="D214" s="117"/>
      <c r="E214" s="226"/>
      <c r="F214" s="226"/>
      <c r="G214" s="115"/>
      <c r="H214" s="226"/>
      <c r="I214" s="117"/>
      <c r="J214" s="117"/>
      <c r="K214" s="226"/>
      <c r="L214" s="226"/>
      <c r="M214" s="115"/>
      <c r="N214" s="226"/>
      <c r="O214" s="9"/>
      <c r="P214" s="9"/>
      <c r="Q214" s="9"/>
    </row>
    <row r="215" spans="2:17" x14ac:dyDescent="0.3">
      <c r="B215" s="226"/>
      <c r="C215" s="117"/>
      <c r="D215" s="117"/>
      <c r="E215" s="226"/>
      <c r="F215" s="226"/>
      <c r="G215" s="115"/>
      <c r="H215" s="226"/>
      <c r="I215" s="117"/>
      <c r="J215" s="117"/>
      <c r="K215" s="226"/>
      <c r="L215" s="226"/>
      <c r="M215" s="115"/>
      <c r="N215" s="226"/>
      <c r="O215" s="9"/>
      <c r="P215" s="9"/>
      <c r="Q215" s="9"/>
    </row>
    <row r="216" spans="2:17" x14ac:dyDescent="0.3">
      <c r="B216" s="226"/>
      <c r="C216" s="117"/>
      <c r="D216" s="117"/>
      <c r="E216" s="226"/>
      <c r="F216" s="226"/>
      <c r="G216" s="115"/>
      <c r="H216" s="226"/>
      <c r="I216" s="117"/>
      <c r="J216" s="117"/>
      <c r="K216" s="226"/>
      <c r="L216" s="226"/>
      <c r="M216" s="115"/>
      <c r="N216" s="226"/>
      <c r="O216" s="9"/>
      <c r="P216" s="9"/>
      <c r="Q216" s="9"/>
    </row>
    <row r="217" spans="2:17" x14ac:dyDescent="0.3">
      <c r="B217" s="226"/>
      <c r="C217" s="117"/>
      <c r="D217" s="117"/>
      <c r="E217" s="226"/>
      <c r="F217" s="226"/>
      <c r="G217" s="115"/>
      <c r="H217" s="226"/>
      <c r="I217" s="117"/>
      <c r="J217" s="117"/>
      <c r="K217" s="226"/>
      <c r="L217" s="226"/>
      <c r="M217" s="115"/>
      <c r="N217" s="226"/>
      <c r="O217" s="9"/>
      <c r="P217" s="9"/>
      <c r="Q217" s="9"/>
    </row>
    <row r="218" spans="2:17" x14ac:dyDescent="0.3">
      <c r="B218" s="226"/>
      <c r="C218" s="117"/>
      <c r="D218" s="117"/>
      <c r="E218" s="226"/>
      <c r="F218" s="226"/>
      <c r="G218" s="115"/>
      <c r="H218" s="226"/>
      <c r="I218" s="117"/>
      <c r="J218" s="117"/>
      <c r="K218" s="226"/>
      <c r="L218" s="226"/>
      <c r="M218" s="115"/>
      <c r="N218" s="226"/>
      <c r="O218" s="9"/>
      <c r="P218" s="9"/>
      <c r="Q218" s="9"/>
    </row>
    <row r="219" spans="2:17" x14ac:dyDescent="0.3">
      <c r="B219" s="226"/>
      <c r="C219" s="117"/>
      <c r="D219" s="117"/>
      <c r="E219" s="226"/>
      <c r="F219" s="226"/>
      <c r="G219" s="115"/>
      <c r="H219" s="226"/>
      <c r="I219" s="117"/>
      <c r="J219" s="117"/>
      <c r="K219" s="226"/>
      <c r="L219" s="226"/>
      <c r="M219" s="115"/>
      <c r="N219" s="226"/>
      <c r="O219" s="9"/>
      <c r="P219" s="9"/>
      <c r="Q219" s="9"/>
    </row>
    <row r="220" spans="2:17" x14ac:dyDescent="0.3">
      <c r="B220" s="226"/>
      <c r="C220" s="117"/>
      <c r="D220" s="117"/>
      <c r="E220" s="226"/>
      <c r="F220" s="226"/>
      <c r="G220" s="115"/>
      <c r="H220" s="226"/>
      <c r="I220" s="117"/>
      <c r="J220" s="117"/>
      <c r="K220" s="226"/>
      <c r="L220" s="226"/>
      <c r="M220" s="115"/>
      <c r="N220" s="226"/>
      <c r="O220" s="9"/>
      <c r="P220" s="9"/>
      <c r="Q220" s="9"/>
    </row>
    <row r="221" spans="2:17" x14ac:dyDescent="0.3">
      <c r="B221" s="226"/>
      <c r="C221" s="117"/>
      <c r="D221" s="117"/>
      <c r="E221" s="226"/>
      <c r="F221" s="226"/>
      <c r="G221" s="115"/>
      <c r="H221" s="226"/>
      <c r="I221" s="117"/>
      <c r="J221" s="117"/>
      <c r="K221" s="226"/>
      <c r="L221" s="226"/>
      <c r="M221" s="115"/>
      <c r="N221" s="226"/>
      <c r="O221" s="9"/>
      <c r="P221" s="9"/>
      <c r="Q221" s="9"/>
    </row>
    <row r="222" spans="2:17" x14ac:dyDescent="0.3">
      <c r="B222" s="226"/>
      <c r="C222" s="117"/>
      <c r="D222" s="117"/>
      <c r="E222" s="226"/>
      <c r="F222" s="226"/>
      <c r="G222" s="115"/>
      <c r="H222" s="226"/>
      <c r="I222" s="117"/>
      <c r="J222" s="117"/>
      <c r="K222" s="226"/>
      <c r="L222" s="226"/>
      <c r="M222" s="115"/>
      <c r="N222" s="226"/>
      <c r="O222" s="9"/>
      <c r="P222" s="9"/>
      <c r="Q222" s="9"/>
    </row>
    <row r="223" spans="2:17" x14ac:dyDescent="0.3">
      <c r="B223" s="226"/>
      <c r="C223" s="117"/>
      <c r="D223" s="117"/>
      <c r="E223" s="226"/>
      <c r="F223" s="226"/>
      <c r="G223" s="115"/>
      <c r="H223" s="226"/>
      <c r="I223" s="117"/>
      <c r="J223" s="117"/>
      <c r="K223" s="226"/>
      <c r="L223" s="226"/>
      <c r="M223" s="115"/>
      <c r="N223" s="226"/>
      <c r="O223" s="9"/>
      <c r="P223" s="9"/>
      <c r="Q223" s="9"/>
    </row>
    <row r="224" spans="2:17" x14ac:dyDescent="0.3">
      <c r="B224" s="226"/>
      <c r="C224" s="117"/>
      <c r="D224" s="117"/>
      <c r="E224" s="226"/>
      <c r="F224" s="226"/>
      <c r="G224" s="115"/>
      <c r="H224" s="226"/>
      <c r="I224" s="117"/>
      <c r="J224" s="117"/>
      <c r="K224" s="226"/>
      <c r="L224" s="226"/>
      <c r="M224" s="115"/>
      <c r="N224" s="226"/>
      <c r="O224" s="9"/>
      <c r="P224" s="9"/>
      <c r="Q224" s="9"/>
    </row>
    <row r="225" spans="2:17" x14ac:dyDescent="0.3">
      <c r="B225" s="226"/>
      <c r="C225" s="117"/>
      <c r="D225" s="117"/>
      <c r="E225" s="226"/>
      <c r="F225" s="226"/>
      <c r="G225" s="115"/>
      <c r="H225" s="226"/>
      <c r="I225" s="117"/>
      <c r="J225" s="117"/>
      <c r="K225" s="226"/>
      <c r="L225" s="226"/>
      <c r="M225" s="115"/>
      <c r="N225" s="226"/>
      <c r="O225" s="9"/>
      <c r="P225" s="9"/>
      <c r="Q225" s="9"/>
    </row>
    <row r="226" spans="2:17" x14ac:dyDescent="0.3">
      <c r="B226" s="226"/>
      <c r="C226" s="117"/>
      <c r="D226" s="117"/>
      <c r="E226" s="226"/>
      <c r="F226" s="226"/>
      <c r="G226" s="115"/>
      <c r="H226" s="226"/>
      <c r="I226" s="117"/>
      <c r="J226" s="117"/>
      <c r="K226" s="226"/>
      <c r="L226" s="226"/>
      <c r="M226" s="115"/>
      <c r="N226" s="226"/>
      <c r="O226" s="9"/>
      <c r="P226" s="9"/>
      <c r="Q226" s="9"/>
    </row>
    <row r="227" spans="2:17" x14ac:dyDescent="0.3">
      <c r="B227" s="226"/>
      <c r="C227" s="117"/>
      <c r="D227" s="117"/>
      <c r="E227" s="226"/>
      <c r="F227" s="226"/>
      <c r="G227" s="115"/>
      <c r="H227" s="226"/>
      <c r="I227" s="117"/>
      <c r="J227" s="117"/>
      <c r="K227" s="226"/>
      <c r="L227" s="226"/>
      <c r="M227" s="115"/>
      <c r="N227" s="226"/>
      <c r="O227" s="9"/>
      <c r="P227" s="9"/>
      <c r="Q227" s="9"/>
    </row>
    <row r="228" spans="2:17" x14ac:dyDescent="0.3">
      <c r="B228" s="226"/>
      <c r="C228" s="117"/>
      <c r="D228" s="117"/>
      <c r="E228" s="226"/>
      <c r="F228" s="226"/>
      <c r="G228" s="115"/>
      <c r="H228" s="226"/>
      <c r="I228" s="117"/>
      <c r="J228" s="117"/>
      <c r="K228" s="226"/>
      <c r="L228" s="226"/>
      <c r="M228" s="115"/>
      <c r="N228" s="226"/>
      <c r="O228" s="9"/>
      <c r="P228" s="9"/>
      <c r="Q228" s="9"/>
    </row>
    <row r="229" spans="2:17" x14ac:dyDescent="0.3">
      <c r="B229" s="226"/>
      <c r="C229" s="117"/>
      <c r="D229" s="117"/>
      <c r="E229" s="226"/>
      <c r="F229" s="226"/>
      <c r="G229" s="115"/>
      <c r="H229" s="226"/>
      <c r="I229" s="117"/>
      <c r="J229" s="117"/>
      <c r="K229" s="226"/>
      <c r="L229" s="226"/>
      <c r="M229" s="115"/>
      <c r="N229" s="226"/>
      <c r="O229" s="9"/>
      <c r="P229" s="9"/>
      <c r="Q229" s="9"/>
    </row>
    <row r="230" spans="2:17" x14ac:dyDescent="0.3">
      <c r="B230" s="226"/>
      <c r="C230" s="117"/>
      <c r="D230" s="117"/>
      <c r="E230" s="226"/>
      <c r="F230" s="226"/>
      <c r="G230" s="115"/>
      <c r="H230" s="226"/>
      <c r="I230" s="117"/>
      <c r="J230" s="117"/>
      <c r="K230" s="226"/>
      <c r="L230" s="226"/>
      <c r="M230" s="115"/>
      <c r="N230" s="226"/>
      <c r="O230" s="9"/>
      <c r="P230" s="9"/>
      <c r="Q230" s="9"/>
    </row>
    <row r="231" spans="2:17" x14ac:dyDescent="0.3">
      <c r="B231" s="226"/>
      <c r="C231" s="117"/>
      <c r="D231" s="117"/>
      <c r="E231" s="226"/>
      <c r="F231" s="226"/>
      <c r="G231" s="115"/>
      <c r="H231" s="226"/>
      <c r="I231" s="117"/>
      <c r="J231" s="117"/>
      <c r="K231" s="226"/>
      <c r="L231" s="226"/>
      <c r="M231" s="115"/>
      <c r="N231" s="226"/>
      <c r="O231" s="9"/>
      <c r="P231" s="9"/>
      <c r="Q231" s="9"/>
    </row>
    <row r="232" spans="2:17" x14ac:dyDescent="0.3">
      <c r="B232" s="226"/>
      <c r="C232" s="117"/>
      <c r="D232" s="117"/>
      <c r="E232" s="226"/>
      <c r="F232" s="226"/>
      <c r="G232" s="115"/>
      <c r="H232" s="226"/>
      <c r="I232" s="117"/>
      <c r="J232" s="117"/>
      <c r="K232" s="226"/>
      <c r="L232" s="226"/>
      <c r="M232" s="115"/>
      <c r="N232" s="226"/>
      <c r="O232" s="9"/>
      <c r="P232" s="9"/>
      <c r="Q232" s="9"/>
    </row>
    <row r="233" spans="2:17" x14ac:dyDescent="0.3">
      <c r="B233" s="226"/>
      <c r="C233" s="117"/>
      <c r="D233" s="117"/>
      <c r="E233" s="226"/>
      <c r="F233" s="226"/>
      <c r="G233" s="115"/>
      <c r="H233" s="226"/>
      <c r="I233" s="117"/>
      <c r="J233" s="117"/>
      <c r="K233" s="226"/>
      <c r="L233" s="226"/>
      <c r="M233" s="115"/>
      <c r="N233" s="226"/>
      <c r="O233" s="9"/>
      <c r="P233" s="9"/>
      <c r="Q233" s="9"/>
    </row>
    <row r="234" spans="2:17" x14ac:dyDescent="0.3">
      <c r="B234" s="226"/>
      <c r="C234" s="117"/>
      <c r="D234" s="117"/>
      <c r="E234" s="226"/>
      <c r="F234" s="226"/>
      <c r="G234" s="115"/>
      <c r="H234" s="226"/>
      <c r="I234" s="117"/>
      <c r="J234" s="117"/>
      <c r="K234" s="226"/>
      <c r="L234" s="226"/>
      <c r="M234" s="115"/>
      <c r="N234" s="226"/>
      <c r="O234" s="9"/>
      <c r="P234" s="9"/>
      <c r="Q234" s="9"/>
    </row>
    <row r="235" spans="2:17" x14ac:dyDescent="0.3">
      <c r="B235" s="226"/>
      <c r="C235" s="117"/>
      <c r="D235" s="117"/>
      <c r="E235" s="226"/>
      <c r="F235" s="226"/>
      <c r="G235" s="115"/>
      <c r="H235" s="226"/>
      <c r="I235" s="117"/>
      <c r="J235" s="117"/>
      <c r="K235" s="226"/>
      <c r="L235" s="226"/>
      <c r="M235" s="115"/>
      <c r="N235" s="226"/>
      <c r="O235" s="9"/>
      <c r="P235" s="9"/>
      <c r="Q235" s="9"/>
    </row>
    <row r="236" spans="2:17" x14ac:dyDescent="0.3">
      <c r="B236" s="226"/>
      <c r="C236" s="117"/>
      <c r="D236" s="117"/>
      <c r="E236" s="226"/>
      <c r="F236" s="226"/>
      <c r="G236" s="115"/>
      <c r="H236" s="226"/>
      <c r="I236" s="117"/>
      <c r="J236" s="117"/>
      <c r="K236" s="226"/>
      <c r="L236" s="226"/>
      <c r="M236" s="115"/>
      <c r="N236" s="226"/>
      <c r="O236" s="9"/>
      <c r="P236" s="9"/>
      <c r="Q236" s="9"/>
    </row>
    <row r="237" spans="2:17" x14ac:dyDescent="0.3">
      <c r="B237" s="226"/>
      <c r="C237" s="117"/>
      <c r="D237" s="117"/>
      <c r="E237" s="226"/>
      <c r="F237" s="226"/>
      <c r="G237" s="115"/>
      <c r="H237" s="226"/>
      <c r="I237" s="117"/>
      <c r="J237" s="117"/>
      <c r="K237" s="226"/>
      <c r="L237" s="226"/>
      <c r="M237" s="115"/>
      <c r="N237" s="226"/>
      <c r="O237" s="9"/>
      <c r="P237" s="9"/>
      <c r="Q237" s="9"/>
    </row>
    <row r="238" spans="2:17" x14ac:dyDescent="0.3">
      <c r="B238" s="226"/>
      <c r="C238" s="117"/>
      <c r="D238" s="117"/>
      <c r="E238" s="226"/>
      <c r="F238" s="226"/>
      <c r="G238" s="115"/>
      <c r="H238" s="226"/>
      <c r="I238" s="117"/>
      <c r="J238" s="117"/>
      <c r="K238" s="226"/>
      <c r="L238" s="226"/>
      <c r="M238" s="115"/>
      <c r="N238" s="226"/>
      <c r="O238" s="9"/>
      <c r="P238" s="9"/>
      <c r="Q238" s="9"/>
    </row>
    <row r="239" spans="2:17" x14ac:dyDescent="0.3">
      <c r="B239" s="226"/>
      <c r="C239" s="117"/>
      <c r="D239" s="117"/>
      <c r="E239" s="226"/>
      <c r="F239" s="226"/>
      <c r="G239" s="115"/>
      <c r="H239" s="226"/>
      <c r="I239" s="117"/>
      <c r="J239" s="117"/>
      <c r="K239" s="226"/>
      <c r="L239" s="226"/>
      <c r="M239" s="115"/>
      <c r="N239" s="226"/>
      <c r="O239" s="9"/>
      <c r="P239" s="9"/>
      <c r="Q239" s="9"/>
    </row>
    <row r="240" spans="2:17" x14ac:dyDescent="0.3">
      <c r="B240" s="226"/>
      <c r="C240" s="117"/>
      <c r="D240" s="117"/>
      <c r="E240" s="226"/>
      <c r="F240" s="226"/>
      <c r="G240" s="115"/>
      <c r="H240" s="226"/>
      <c r="I240" s="117"/>
      <c r="J240" s="117"/>
      <c r="K240" s="226"/>
      <c r="L240" s="226"/>
      <c r="M240" s="115"/>
      <c r="N240" s="226"/>
      <c r="O240" s="9"/>
      <c r="P240" s="9"/>
      <c r="Q240" s="9"/>
    </row>
    <row r="241" spans="2:17" x14ac:dyDescent="0.3">
      <c r="B241" s="226"/>
      <c r="C241" s="117"/>
      <c r="D241" s="117"/>
      <c r="E241" s="226"/>
      <c r="F241" s="226"/>
      <c r="G241" s="115"/>
      <c r="H241" s="226"/>
      <c r="I241" s="117"/>
      <c r="J241" s="117"/>
      <c r="K241" s="226"/>
      <c r="L241" s="226"/>
      <c r="M241" s="115"/>
      <c r="N241" s="226"/>
      <c r="O241" s="9"/>
      <c r="P241" s="9"/>
      <c r="Q241" s="9"/>
    </row>
    <row r="242" spans="2:17" x14ac:dyDescent="0.3">
      <c r="B242" s="226"/>
      <c r="C242" s="117"/>
      <c r="D242" s="117"/>
      <c r="E242" s="226"/>
      <c r="F242" s="226"/>
      <c r="G242" s="115"/>
      <c r="H242" s="226"/>
      <c r="I242" s="117"/>
      <c r="J242" s="117"/>
      <c r="K242" s="226"/>
      <c r="L242" s="226"/>
      <c r="M242" s="115"/>
      <c r="N242" s="226"/>
      <c r="O242" s="9"/>
      <c r="P242" s="9"/>
      <c r="Q242" s="9"/>
    </row>
    <row r="243" spans="2:17" x14ac:dyDescent="0.3">
      <c r="B243" s="226"/>
      <c r="C243" s="117"/>
      <c r="D243" s="117"/>
      <c r="E243" s="226"/>
      <c r="F243" s="226"/>
      <c r="G243" s="115"/>
      <c r="H243" s="226"/>
      <c r="I243" s="117"/>
      <c r="J243" s="117"/>
      <c r="K243" s="226"/>
      <c r="L243" s="226"/>
      <c r="M243" s="115"/>
      <c r="N243" s="226"/>
      <c r="O243" s="9"/>
      <c r="P243" s="9"/>
      <c r="Q243" s="9"/>
    </row>
  </sheetData>
  <mergeCells count="3">
    <mergeCell ref="B5:G5"/>
    <mergeCell ref="H5:M5"/>
    <mergeCell ref="A2:N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1">
    <tabColor indexed="52"/>
    <outlinePr applyStyles="1" summaryBelow="0"/>
    <pageSetUpPr fitToPage="1"/>
  </sheetPr>
  <dimension ref="A2:S247"/>
  <sheetViews>
    <sheetView workbookViewId="0">
      <selection activeCell="N23" sqref="N23"/>
    </sheetView>
  </sheetViews>
  <sheetFormatPr defaultColWidth="9.109375" defaultRowHeight="13.8" outlineLevelRow="1" x14ac:dyDescent="0.3"/>
  <cols>
    <col min="1" max="1" width="63.33203125" style="17" bestFit="1" customWidth="1"/>
    <col min="2" max="2" width="12.6640625" style="233" bestFit="1" customWidth="1"/>
    <col min="3" max="4" width="12.44140625" style="148" bestFit="1" customWidth="1"/>
    <col min="5" max="5" width="13.44140625" style="233" bestFit="1" customWidth="1"/>
    <col min="6" max="6" width="14.44140625" style="233" bestFit="1" customWidth="1"/>
    <col min="7" max="7" width="10.6640625" style="125" bestFit="1" customWidth="1"/>
    <col min="8" max="8" width="12.6640625" style="233" bestFit="1" customWidth="1"/>
    <col min="9" max="10" width="12.44140625" style="148" bestFit="1" customWidth="1"/>
    <col min="11" max="12" width="14.44140625" style="233" bestFit="1" customWidth="1"/>
    <col min="13" max="13" width="10.6640625" style="125" bestFit="1" customWidth="1"/>
    <col min="14" max="14" width="16.109375" style="233" bestFit="1" customWidth="1"/>
    <col min="15" max="16384" width="9.109375" style="17"/>
  </cols>
  <sheetData>
    <row r="2" spans="1:19" ht="18" x14ac:dyDescent="0.35">
      <c r="A2" s="5" t="s">
        <v>205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9"/>
      <c r="P2" s="9"/>
      <c r="Q2" s="9"/>
      <c r="R2" s="9"/>
      <c r="S2" s="9"/>
    </row>
    <row r="3" spans="1:19" x14ac:dyDescent="0.3">
      <c r="A3" s="243"/>
    </row>
    <row r="4" spans="1:19" s="12" customFormat="1" x14ac:dyDescent="0.3">
      <c r="B4" s="247"/>
      <c r="C4" s="138"/>
      <c r="D4" s="138"/>
      <c r="E4" s="247"/>
      <c r="F4" s="247"/>
      <c r="G4" s="119"/>
      <c r="H4" s="247"/>
      <c r="I4" s="138"/>
      <c r="J4" s="138"/>
      <c r="K4" s="247"/>
      <c r="L4" s="247"/>
      <c r="M4" s="119"/>
      <c r="N4" s="12" t="str">
        <f>VALVAL</f>
        <v>млрд. одиниць</v>
      </c>
    </row>
    <row r="5" spans="1:19" s="145" customFormat="1" x14ac:dyDescent="0.25">
      <c r="A5" s="95"/>
      <c r="B5" s="268">
        <v>43830</v>
      </c>
      <c r="C5" s="269"/>
      <c r="D5" s="269"/>
      <c r="E5" s="269"/>
      <c r="F5" s="269"/>
      <c r="G5" s="270"/>
      <c r="H5" s="268">
        <v>43982</v>
      </c>
      <c r="I5" s="269"/>
      <c r="J5" s="269"/>
      <c r="K5" s="269"/>
      <c r="L5" s="269"/>
      <c r="M5" s="270"/>
      <c r="N5" s="69"/>
    </row>
    <row r="6" spans="1:19" s="123" customFormat="1" x14ac:dyDescent="0.25">
      <c r="A6" s="50"/>
      <c r="B6" s="166" t="s">
        <v>5</v>
      </c>
      <c r="C6" s="63" t="s">
        <v>174</v>
      </c>
      <c r="D6" s="63" t="s">
        <v>200</v>
      </c>
      <c r="E6" s="166" t="s">
        <v>162</v>
      </c>
      <c r="F6" s="166" t="s">
        <v>165</v>
      </c>
      <c r="G6" s="44" t="s">
        <v>185</v>
      </c>
      <c r="H6" s="166" t="s">
        <v>5</v>
      </c>
      <c r="I6" s="63" t="s">
        <v>174</v>
      </c>
      <c r="J6" s="63" t="s">
        <v>200</v>
      </c>
      <c r="K6" s="166" t="s">
        <v>162</v>
      </c>
      <c r="L6" s="166" t="s">
        <v>165</v>
      </c>
      <c r="M6" s="44" t="s">
        <v>185</v>
      </c>
      <c r="N6" s="166" t="s">
        <v>62</v>
      </c>
    </row>
    <row r="7" spans="1:19" s="196" customFormat="1" ht="14.4" x14ac:dyDescent="0.25">
      <c r="A7" s="86" t="s">
        <v>145</v>
      </c>
      <c r="B7" s="82"/>
      <c r="C7" s="6"/>
      <c r="D7" s="6"/>
      <c r="E7" s="82">
        <f t="shared" ref="E7:G7" si="0">SUM(E8:E24)</f>
        <v>84.365406859509989</v>
      </c>
      <c r="F7" s="82">
        <f t="shared" si="0"/>
        <v>1998.2958999565099</v>
      </c>
      <c r="G7" s="238">
        <f t="shared" si="0"/>
        <v>1</v>
      </c>
      <c r="H7" s="82"/>
      <c r="I7" s="6"/>
      <c r="J7" s="6"/>
      <c r="K7" s="82">
        <f t="shared" ref="K7:N7" si="1">SUM(K8:K24)</f>
        <v>82.118183048470001</v>
      </c>
      <c r="L7" s="82">
        <f t="shared" si="1"/>
        <v>2209.4636212732298</v>
      </c>
      <c r="M7" s="238">
        <f t="shared" si="1"/>
        <v>0.99999999999999989</v>
      </c>
      <c r="N7" s="82">
        <f t="shared" si="1"/>
        <v>9.9999999999536224E-7</v>
      </c>
    </row>
    <row r="8" spans="1:19" s="15" customFormat="1" x14ac:dyDescent="0.25">
      <c r="A8" s="176" t="s">
        <v>114</v>
      </c>
      <c r="B8" s="216">
        <v>32.814109777820001</v>
      </c>
      <c r="C8" s="126">
        <v>1</v>
      </c>
      <c r="D8" s="126">
        <v>23.686199999999999</v>
      </c>
      <c r="E8" s="216">
        <v>32.814109777820001</v>
      </c>
      <c r="F8" s="216">
        <v>777.24156701939</v>
      </c>
      <c r="G8" s="105">
        <v>0.38895200000000002</v>
      </c>
      <c r="H8" s="216">
        <v>31.910037365929998</v>
      </c>
      <c r="I8" s="126">
        <v>1</v>
      </c>
      <c r="J8" s="126">
        <v>26.905899999999999</v>
      </c>
      <c r="K8" s="216">
        <v>31.910037365929998</v>
      </c>
      <c r="L8" s="216">
        <v>858.56827436395997</v>
      </c>
      <c r="M8" s="105">
        <v>0.38858700000000002</v>
      </c>
      <c r="N8" s="216">
        <v>-3.6499999999999998E-4</v>
      </c>
    </row>
    <row r="9" spans="1:19" x14ac:dyDescent="0.3">
      <c r="A9" s="64" t="s">
        <v>3</v>
      </c>
      <c r="B9" s="173">
        <v>7.7016551489599996</v>
      </c>
      <c r="C9" s="85">
        <v>1.115502</v>
      </c>
      <c r="D9" s="85">
        <v>26.422000000000001</v>
      </c>
      <c r="E9" s="173">
        <v>8.5912105929199996</v>
      </c>
      <c r="F9" s="173">
        <v>203.49313234584</v>
      </c>
      <c r="G9" s="66">
        <v>0.10183300000000001</v>
      </c>
      <c r="H9" s="173">
        <v>9.1494272691699994</v>
      </c>
      <c r="I9" s="85">
        <v>1.101</v>
      </c>
      <c r="J9" s="85">
        <v>29.6234</v>
      </c>
      <c r="K9" s="173">
        <v>10.07352081759</v>
      </c>
      <c r="L9" s="173">
        <v>271.03714376554001</v>
      </c>
      <c r="M9" s="66">
        <v>0.122671</v>
      </c>
      <c r="N9" s="173">
        <v>2.0837999999999999E-2</v>
      </c>
      <c r="O9" s="9"/>
      <c r="P9" s="9"/>
      <c r="Q9" s="9"/>
    </row>
    <row r="10" spans="1:19" x14ac:dyDescent="0.3">
      <c r="A10" s="64" t="s">
        <v>155</v>
      </c>
      <c r="B10" s="173">
        <v>0.2</v>
      </c>
      <c r="C10" s="85">
        <v>0.76420399999999999</v>
      </c>
      <c r="D10" s="85">
        <v>18.101099999999999</v>
      </c>
      <c r="E10" s="173">
        <v>0.15284089470000001</v>
      </c>
      <c r="F10" s="173">
        <v>3.6202200000000002</v>
      </c>
      <c r="G10" s="66">
        <v>1.812E-3</v>
      </c>
      <c r="H10" s="173">
        <v>0</v>
      </c>
      <c r="I10" s="85">
        <v>0.72606000000000004</v>
      </c>
      <c r="J10" s="85">
        <v>19.535299999999999</v>
      </c>
      <c r="K10" s="173">
        <v>0</v>
      </c>
      <c r="L10" s="173">
        <v>0</v>
      </c>
      <c r="M10" s="66">
        <v>0</v>
      </c>
      <c r="N10" s="173">
        <v>-1.812E-3</v>
      </c>
      <c r="O10" s="9"/>
      <c r="P10" s="9"/>
      <c r="Q10" s="9"/>
    </row>
    <row r="11" spans="1:19" x14ac:dyDescent="0.3">
      <c r="A11" s="64" t="s">
        <v>15</v>
      </c>
      <c r="B11" s="173">
        <v>8.1922034069999992</v>
      </c>
      <c r="C11" s="85">
        <v>1.3828260000000001</v>
      </c>
      <c r="D11" s="85">
        <v>32.753900000000002</v>
      </c>
      <c r="E11" s="173">
        <v>11.328394219950001</v>
      </c>
      <c r="F11" s="173">
        <v>268.32661117254003</v>
      </c>
      <c r="G11" s="66">
        <v>0.13427800000000001</v>
      </c>
      <c r="H11" s="173">
        <v>7.9577692410000003</v>
      </c>
      <c r="I11" s="85">
        <v>1.3720190000000001</v>
      </c>
      <c r="J11" s="85">
        <v>36.915399999999998</v>
      </c>
      <c r="K11" s="173">
        <v>10.9182088181</v>
      </c>
      <c r="L11" s="173">
        <v>293.76423463921998</v>
      </c>
      <c r="M11" s="66">
        <v>0.13295699999999999</v>
      </c>
      <c r="N11" s="173">
        <v>-1.32E-3</v>
      </c>
      <c r="O11" s="9"/>
      <c r="P11" s="9"/>
      <c r="Q11" s="9"/>
    </row>
    <row r="12" spans="1:19" x14ac:dyDescent="0.3">
      <c r="A12" s="64" t="s">
        <v>16</v>
      </c>
      <c r="B12" s="173">
        <v>732.25003896043995</v>
      </c>
      <c r="C12" s="85">
        <v>4.2219E-2</v>
      </c>
      <c r="D12" s="85">
        <v>1</v>
      </c>
      <c r="E12" s="173">
        <v>30.914627038500001</v>
      </c>
      <c r="F12" s="173">
        <v>732.25003896043995</v>
      </c>
      <c r="G12" s="66">
        <v>0.36643700000000001</v>
      </c>
      <c r="H12" s="173">
        <v>770.77531893058006</v>
      </c>
      <c r="I12" s="85">
        <v>3.7166999999999999E-2</v>
      </c>
      <c r="J12" s="85">
        <v>1</v>
      </c>
      <c r="K12" s="173">
        <v>28.647074394130001</v>
      </c>
      <c r="L12" s="173">
        <v>770.77531893058006</v>
      </c>
      <c r="M12" s="66">
        <v>0.348852</v>
      </c>
      <c r="N12" s="173">
        <v>-1.7585E-2</v>
      </c>
      <c r="O12" s="9"/>
      <c r="P12" s="9"/>
      <c r="Q12" s="9"/>
    </row>
    <row r="13" spans="1:19" x14ac:dyDescent="0.3">
      <c r="A13" s="64" t="s">
        <v>94</v>
      </c>
      <c r="B13" s="173">
        <v>61.797514372999998</v>
      </c>
      <c r="C13" s="85">
        <v>9.1299999999999992E-3</v>
      </c>
      <c r="D13" s="85">
        <v>0.21626000000000001</v>
      </c>
      <c r="E13" s="173">
        <v>0.56422433561999996</v>
      </c>
      <c r="F13" s="173">
        <v>13.3643304583</v>
      </c>
      <c r="G13" s="66">
        <v>6.6880000000000004E-3</v>
      </c>
      <c r="H13" s="173">
        <v>61.365419115999998</v>
      </c>
      <c r="I13" s="85">
        <v>9.2779999999999998E-3</v>
      </c>
      <c r="J13" s="85">
        <v>0.24962999999999999</v>
      </c>
      <c r="K13" s="173">
        <v>0.56934165272000004</v>
      </c>
      <c r="L13" s="173">
        <v>15.318649573929999</v>
      </c>
      <c r="M13" s="66">
        <v>6.9329999999999999E-3</v>
      </c>
      <c r="N13" s="173">
        <v>2.4499999999999999E-4</v>
      </c>
      <c r="O13" s="9"/>
      <c r="P13" s="9"/>
      <c r="Q13" s="9"/>
    </row>
    <row r="14" spans="1:19" x14ac:dyDescent="0.3">
      <c r="B14" s="226"/>
      <c r="C14" s="117"/>
      <c r="D14" s="117"/>
      <c r="E14" s="226"/>
      <c r="F14" s="226"/>
      <c r="G14" s="115"/>
      <c r="H14" s="226"/>
      <c r="I14" s="117"/>
      <c r="J14" s="117"/>
      <c r="K14" s="226"/>
      <c r="L14" s="226"/>
      <c r="M14" s="115"/>
      <c r="N14" s="226"/>
      <c r="O14" s="9"/>
      <c r="P14" s="9"/>
      <c r="Q14" s="9"/>
    </row>
    <row r="15" spans="1:19" x14ac:dyDescent="0.3">
      <c r="B15" s="226"/>
      <c r="C15" s="117"/>
      <c r="D15" s="117"/>
      <c r="E15" s="226"/>
      <c r="F15" s="226"/>
      <c r="G15" s="115"/>
      <c r="H15" s="226"/>
      <c r="I15" s="117"/>
      <c r="J15" s="117"/>
      <c r="K15" s="226"/>
      <c r="L15" s="226"/>
      <c r="M15" s="115"/>
      <c r="N15" s="226"/>
      <c r="O15" s="9"/>
      <c r="P15" s="9"/>
      <c r="Q15" s="9"/>
    </row>
    <row r="16" spans="1:19" x14ac:dyDescent="0.3">
      <c r="B16" s="226"/>
      <c r="C16" s="117"/>
      <c r="D16" s="117"/>
      <c r="E16" s="226"/>
      <c r="F16" s="226"/>
      <c r="G16" s="115"/>
      <c r="H16" s="226"/>
      <c r="I16" s="117"/>
      <c r="J16" s="117"/>
      <c r="K16" s="226"/>
      <c r="L16" s="226"/>
      <c r="M16" s="115"/>
      <c r="N16" s="226"/>
      <c r="O16" s="9"/>
      <c r="P16" s="9"/>
      <c r="Q16" s="9"/>
    </row>
    <row r="17" spans="1:19" x14ac:dyDescent="0.3">
      <c r="B17" s="226"/>
      <c r="C17" s="117"/>
      <c r="D17" s="117"/>
      <c r="E17" s="226"/>
      <c r="F17" s="226"/>
      <c r="G17" s="115"/>
      <c r="H17" s="226"/>
      <c r="I17" s="117"/>
      <c r="J17" s="117"/>
      <c r="K17" s="226"/>
      <c r="L17" s="226"/>
      <c r="M17" s="115"/>
      <c r="N17" s="226"/>
      <c r="O17" s="9"/>
      <c r="P17" s="9"/>
      <c r="Q17" s="9"/>
    </row>
    <row r="18" spans="1:19" x14ac:dyDescent="0.3">
      <c r="B18" s="226"/>
      <c r="C18" s="117"/>
      <c r="D18" s="117"/>
      <c r="E18" s="226"/>
      <c r="F18" s="226"/>
      <c r="G18" s="115"/>
      <c r="H18" s="226"/>
      <c r="I18" s="117"/>
      <c r="J18" s="117"/>
      <c r="K18" s="226"/>
      <c r="L18" s="226"/>
      <c r="M18" s="115"/>
      <c r="N18" s="226"/>
      <c r="O18" s="9"/>
      <c r="P18" s="9"/>
      <c r="Q18" s="9"/>
    </row>
    <row r="19" spans="1:19" x14ac:dyDescent="0.3">
      <c r="B19" s="226"/>
      <c r="C19" s="117"/>
      <c r="D19" s="117"/>
      <c r="E19" s="226"/>
      <c r="F19" s="226"/>
      <c r="G19" s="115"/>
      <c r="H19" s="226"/>
      <c r="I19" s="117"/>
      <c r="J19" s="117"/>
      <c r="K19" s="226"/>
      <c r="L19" s="226"/>
      <c r="M19" s="115"/>
      <c r="N19" s="226"/>
      <c r="O19" s="9"/>
      <c r="P19" s="9"/>
      <c r="Q19" s="9"/>
    </row>
    <row r="20" spans="1:19" x14ac:dyDescent="0.3">
      <c r="B20" s="226"/>
      <c r="C20" s="117"/>
      <c r="D20" s="117"/>
      <c r="E20" s="226"/>
      <c r="F20" s="226"/>
      <c r="G20" s="115"/>
      <c r="H20" s="226"/>
      <c r="I20" s="117"/>
      <c r="J20" s="117"/>
      <c r="K20" s="226"/>
      <c r="L20" s="226"/>
      <c r="M20" s="115"/>
      <c r="N20" s="226"/>
      <c r="O20" s="9"/>
      <c r="P20" s="9"/>
      <c r="Q20" s="9"/>
    </row>
    <row r="21" spans="1:19" x14ac:dyDescent="0.3">
      <c r="B21" s="226"/>
      <c r="C21" s="117"/>
      <c r="D21" s="117"/>
      <c r="E21" s="226"/>
      <c r="F21" s="226"/>
      <c r="G21" s="115"/>
      <c r="H21" s="226"/>
      <c r="I21" s="117"/>
      <c r="J21" s="117"/>
      <c r="K21" s="226"/>
      <c r="L21" s="226"/>
      <c r="M21" s="115"/>
      <c r="N21" s="226"/>
      <c r="O21" s="9"/>
      <c r="P21" s="9"/>
      <c r="Q21" s="9"/>
    </row>
    <row r="22" spans="1:19" x14ac:dyDescent="0.3">
      <c r="B22" s="226"/>
      <c r="C22" s="117"/>
      <c r="D22" s="117"/>
      <c r="E22" s="226"/>
      <c r="F22" s="226"/>
      <c r="G22" s="115"/>
      <c r="H22" s="226"/>
      <c r="I22" s="117"/>
      <c r="J22" s="117"/>
      <c r="K22" s="226"/>
      <c r="L22" s="226"/>
      <c r="M22" s="115"/>
      <c r="N22" s="226"/>
      <c r="O22" s="9"/>
      <c r="P22" s="9"/>
      <c r="Q22" s="9"/>
    </row>
    <row r="23" spans="1:19" x14ac:dyDescent="0.3">
      <c r="B23" s="226"/>
      <c r="C23" s="117"/>
      <c r="D23" s="117"/>
      <c r="E23" s="226"/>
      <c r="F23" s="226"/>
      <c r="G23" s="115"/>
      <c r="H23" s="226"/>
      <c r="I23" s="117"/>
      <c r="J23" s="117"/>
      <c r="K23" s="226"/>
      <c r="L23" s="226"/>
      <c r="M23" s="115"/>
      <c r="N23" s="12" t="str">
        <f>VALVAL</f>
        <v>млрд. одиниць</v>
      </c>
      <c r="O23" s="9"/>
      <c r="P23" s="9"/>
      <c r="Q23" s="9"/>
    </row>
    <row r="24" spans="1:19" x14ac:dyDescent="0.3">
      <c r="A24" s="95"/>
      <c r="B24" s="265">
        <v>43830</v>
      </c>
      <c r="C24" s="266"/>
      <c r="D24" s="266"/>
      <c r="E24" s="266"/>
      <c r="F24" s="266"/>
      <c r="G24" s="267"/>
      <c r="H24" s="265">
        <v>43982</v>
      </c>
      <c r="I24" s="266"/>
      <c r="J24" s="266"/>
      <c r="K24" s="266"/>
      <c r="L24" s="266"/>
      <c r="M24" s="267"/>
      <c r="N24" s="69"/>
      <c r="O24" s="145"/>
      <c r="P24" s="145"/>
      <c r="Q24" s="145"/>
      <c r="R24" s="145"/>
      <c r="S24" s="145"/>
    </row>
    <row r="25" spans="1:19" s="235" customFormat="1" x14ac:dyDescent="0.3">
      <c r="A25" s="144"/>
      <c r="B25" s="7" t="s">
        <v>5</v>
      </c>
      <c r="C25" s="159" t="s">
        <v>174</v>
      </c>
      <c r="D25" s="159" t="s">
        <v>200</v>
      </c>
      <c r="E25" s="7" t="s">
        <v>162</v>
      </c>
      <c r="F25" s="7" t="s">
        <v>165</v>
      </c>
      <c r="G25" s="158" t="s">
        <v>185</v>
      </c>
      <c r="H25" s="7" t="s">
        <v>5</v>
      </c>
      <c r="I25" s="159" t="s">
        <v>174</v>
      </c>
      <c r="J25" s="159" t="s">
        <v>200</v>
      </c>
      <c r="K25" s="7" t="s">
        <v>162</v>
      </c>
      <c r="L25" s="7" t="s">
        <v>165</v>
      </c>
      <c r="M25" s="158" t="s">
        <v>185</v>
      </c>
      <c r="N25" s="7" t="s">
        <v>62</v>
      </c>
      <c r="O25" s="227"/>
      <c r="P25" s="227"/>
      <c r="Q25" s="227"/>
    </row>
    <row r="26" spans="1:19" s="37" customFormat="1" ht="14.4" x14ac:dyDescent="0.3">
      <c r="A26" s="229" t="s">
        <v>145</v>
      </c>
      <c r="B26" s="249">
        <f t="shared" ref="B26:M26" si="2">B$27+B$34</f>
        <v>842.95552166722007</v>
      </c>
      <c r="C26" s="139">
        <f t="shared" si="2"/>
        <v>7.8544280000000004</v>
      </c>
      <c r="D26" s="139">
        <f t="shared" si="2"/>
        <v>186.04156</v>
      </c>
      <c r="E26" s="249">
        <f t="shared" si="2"/>
        <v>84.365406859510003</v>
      </c>
      <c r="F26" s="249">
        <f t="shared" si="2"/>
        <v>1998.2958999565099</v>
      </c>
      <c r="G26" s="121">
        <f t="shared" si="2"/>
        <v>0.99999899999999997</v>
      </c>
      <c r="H26" s="249">
        <f t="shared" si="2"/>
        <v>881.15797192267996</v>
      </c>
      <c r="I26" s="139">
        <f t="shared" si="2"/>
        <v>7.7557100000000005</v>
      </c>
      <c r="J26" s="139">
        <f t="shared" si="2"/>
        <v>208.67433</v>
      </c>
      <c r="K26" s="249">
        <f t="shared" si="2"/>
        <v>82.118183048470001</v>
      </c>
      <c r="L26" s="249">
        <f t="shared" si="2"/>
        <v>2209.4636212732303</v>
      </c>
      <c r="M26" s="121">
        <f t="shared" si="2"/>
        <v>0.99999899999999997</v>
      </c>
      <c r="N26" s="249">
        <v>-9.9999999999999995E-7</v>
      </c>
      <c r="O26" s="27"/>
      <c r="P26" s="27"/>
      <c r="Q26" s="27"/>
    </row>
    <row r="27" spans="1:19" s="94" customFormat="1" ht="14.4" x14ac:dyDescent="0.3">
      <c r="A27" s="215" t="s">
        <v>64</v>
      </c>
      <c r="B27" s="260">
        <f t="shared" ref="B27:M27" si="3">SUM(B$28:B$33)</f>
        <v>826.04474708548003</v>
      </c>
      <c r="C27" s="155">
        <f t="shared" si="3"/>
        <v>4.3138810000000003</v>
      </c>
      <c r="D27" s="155">
        <f t="shared" si="3"/>
        <v>102.17946000000001</v>
      </c>
      <c r="E27" s="260">
        <f t="shared" si="3"/>
        <v>74.362672420229998</v>
      </c>
      <c r="F27" s="260">
        <f t="shared" si="3"/>
        <v>1761.3691314806099</v>
      </c>
      <c r="G27" s="132">
        <f t="shared" si="3"/>
        <v>0.881436</v>
      </c>
      <c r="H27" s="260">
        <f t="shared" si="3"/>
        <v>858.00896568711994</v>
      </c>
      <c r="I27" s="155">
        <f t="shared" si="3"/>
        <v>4.2455240000000005</v>
      </c>
      <c r="J27" s="155">
        <f t="shared" si="3"/>
        <v>114.22962999999999</v>
      </c>
      <c r="K27" s="260">
        <f t="shared" si="3"/>
        <v>72.396398257469997</v>
      </c>
      <c r="L27" s="260">
        <f t="shared" si="3"/>
        <v>1947.8902518650502</v>
      </c>
      <c r="M27" s="132">
        <f t="shared" si="3"/>
        <v>0.88161199999999995</v>
      </c>
      <c r="N27" s="260">
        <v>1.76E-4</v>
      </c>
      <c r="O27" s="89"/>
      <c r="P27" s="89"/>
      <c r="Q27" s="89"/>
    </row>
    <row r="28" spans="1:19" s="131" customFormat="1" outlineLevel="1" x14ac:dyDescent="0.3">
      <c r="A28" s="24" t="s">
        <v>114</v>
      </c>
      <c r="B28" s="112">
        <v>30.948249705870001</v>
      </c>
      <c r="C28" s="20">
        <v>1</v>
      </c>
      <c r="D28" s="20">
        <v>23.686199999999999</v>
      </c>
      <c r="E28" s="112">
        <v>30.948249705870001</v>
      </c>
      <c r="F28" s="112">
        <v>733.04643218316005</v>
      </c>
      <c r="G28" s="261">
        <v>0.366836</v>
      </c>
      <c r="H28" s="112">
        <v>30.13593032656</v>
      </c>
      <c r="I28" s="20">
        <v>1</v>
      </c>
      <c r="J28" s="20">
        <v>26.905899999999999</v>
      </c>
      <c r="K28" s="112">
        <v>30.13593032656</v>
      </c>
      <c r="L28" s="112">
        <v>810.83432777336998</v>
      </c>
      <c r="M28" s="261">
        <v>0.36698199999999997</v>
      </c>
      <c r="N28" s="112">
        <v>1.47E-4</v>
      </c>
      <c r="O28" s="122"/>
      <c r="P28" s="122"/>
      <c r="Q28" s="122"/>
    </row>
    <row r="29" spans="1:19" outlineLevel="1" x14ac:dyDescent="0.3">
      <c r="A29" s="29" t="s">
        <v>3</v>
      </c>
      <c r="B29" s="173">
        <v>7.2184428134300003</v>
      </c>
      <c r="C29" s="85">
        <v>1.115502</v>
      </c>
      <c r="D29" s="85">
        <v>26.422000000000001</v>
      </c>
      <c r="E29" s="173">
        <v>8.0521863370600002</v>
      </c>
      <c r="F29" s="173">
        <v>190.72569601647001</v>
      </c>
      <c r="G29" s="66">
        <v>9.5444000000000001E-2</v>
      </c>
      <c r="H29" s="173">
        <v>8.6671281820000008</v>
      </c>
      <c r="I29" s="85">
        <v>1.101</v>
      </c>
      <c r="J29" s="85">
        <v>29.6234</v>
      </c>
      <c r="K29" s="173">
        <v>9.5425094491200007</v>
      </c>
      <c r="L29" s="173">
        <v>256.74980498666002</v>
      </c>
      <c r="M29" s="66">
        <v>0.116205</v>
      </c>
      <c r="N29" s="173">
        <v>2.0760000000000001E-2</v>
      </c>
      <c r="O29" s="9"/>
      <c r="P29" s="9"/>
      <c r="Q29" s="9"/>
    </row>
    <row r="30" spans="1:19" outlineLevel="1" x14ac:dyDescent="0.3">
      <c r="A30" s="29" t="s">
        <v>155</v>
      </c>
      <c r="B30" s="173">
        <v>0.2</v>
      </c>
      <c r="C30" s="85">
        <v>0.76420399999999999</v>
      </c>
      <c r="D30" s="85">
        <v>18.101099999999999</v>
      </c>
      <c r="E30" s="173">
        <v>0.15284089470000001</v>
      </c>
      <c r="F30" s="173">
        <v>3.6202200000000002</v>
      </c>
      <c r="G30" s="66">
        <v>1.812E-3</v>
      </c>
      <c r="H30" s="173">
        <v>0</v>
      </c>
      <c r="I30" s="85">
        <v>0.72606000000000004</v>
      </c>
      <c r="J30" s="85">
        <v>19.535299999999999</v>
      </c>
      <c r="K30" s="173">
        <v>0</v>
      </c>
      <c r="L30" s="173">
        <v>0</v>
      </c>
      <c r="M30" s="66">
        <v>0</v>
      </c>
      <c r="N30" s="173">
        <v>-1.812E-3</v>
      </c>
      <c r="O30" s="9"/>
      <c r="P30" s="9"/>
      <c r="Q30" s="9"/>
    </row>
    <row r="31" spans="1:19" outlineLevel="1" x14ac:dyDescent="0.3">
      <c r="A31" s="29" t="s">
        <v>15</v>
      </c>
      <c r="B31" s="173">
        <v>2.9833158329999998</v>
      </c>
      <c r="C31" s="85">
        <v>1.3828260000000001</v>
      </c>
      <c r="D31" s="85">
        <v>32.753900000000002</v>
      </c>
      <c r="E31" s="173">
        <v>4.1254075563999999</v>
      </c>
      <c r="F31" s="173">
        <v>97.715228462499994</v>
      </c>
      <c r="G31" s="66">
        <v>4.8898999999999998E-2</v>
      </c>
      <c r="H31" s="173">
        <v>2.9833158329999998</v>
      </c>
      <c r="I31" s="85">
        <v>1.3720190000000001</v>
      </c>
      <c r="J31" s="85">
        <v>36.915399999999998</v>
      </c>
      <c r="K31" s="173">
        <v>4.0931653392499996</v>
      </c>
      <c r="L31" s="173">
        <v>110.13029730153001</v>
      </c>
      <c r="M31" s="66">
        <v>4.9845E-2</v>
      </c>
      <c r="N31" s="173">
        <v>9.4600000000000001E-4</v>
      </c>
      <c r="O31" s="9"/>
      <c r="P31" s="9"/>
      <c r="Q31" s="9"/>
    </row>
    <row r="32" spans="1:19" outlineLevel="1" x14ac:dyDescent="0.3">
      <c r="A32" s="29" t="s">
        <v>16</v>
      </c>
      <c r="B32" s="173">
        <v>722.89722436017996</v>
      </c>
      <c r="C32" s="85">
        <v>4.2219E-2</v>
      </c>
      <c r="D32" s="85">
        <v>1</v>
      </c>
      <c r="E32" s="173">
        <v>30.519763590579998</v>
      </c>
      <c r="F32" s="173">
        <v>722.89722436017996</v>
      </c>
      <c r="G32" s="66">
        <v>0.361757</v>
      </c>
      <c r="H32" s="173">
        <v>754.85717222955998</v>
      </c>
      <c r="I32" s="85">
        <v>3.7166999999999999E-2</v>
      </c>
      <c r="J32" s="85">
        <v>1</v>
      </c>
      <c r="K32" s="173">
        <v>28.055451489820001</v>
      </c>
      <c r="L32" s="173">
        <v>754.85717222955998</v>
      </c>
      <c r="M32" s="66">
        <v>0.34164699999999998</v>
      </c>
      <c r="N32" s="173">
        <v>-2.0109999999999999E-2</v>
      </c>
      <c r="O32" s="9"/>
      <c r="P32" s="9"/>
      <c r="Q32" s="9"/>
    </row>
    <row r="33" spans="1:17" outlineLevel="1" x14ac:dyDescent="0.3">
      <c r="A33" s="29" t="s">
        <v>94</v>
      </c>
      <c r="B33" s="173">
        <v>61.797514372999998</v>
      </c>
      <c r="C33" s="85">
        <v>9.1299999999999992E-3</v>
      </c>
      <c r="D33" s="85">
        <v>0.21626000000000001</v>
      </c>
      <c r="E33" s="173">
        <v>0.56422433561999996</v>
      </c>
      <c r="F33" s="173">
        <v>13.3643304583</v>
      </c>
      <c r="G33" s="66">
        <v>6.6880000000000004E-3</v>
      </c>
      <c r="H33" s="173">
        <v>61.365419115999998</v>
      </c>
      <c r="I33" s="85">
        <v>9.2779999999999998E-3</v>
      </c>
      <c r="J33" s="85">
        <v>0.24962999999999999</v>
      </c>
      <c r="K33" s="173">
        <v>0.56934165272000004</v>
      </c>
      <c r="L33" s="173">
        <v>15.318649573929999</v>
      </c>
      <c r="M33" s="66">
        <v>6.9329999999999999E-3</v>
      </c>
      <c r="N33" s="173">
        <v>2.4499999999999999E-4</v>
      </c>
      <c r="O33" s="9"/>
      <c r="P33" s="9"/>
      <c r="Q33" s="9"/>
    </row>
    <row r="34" spans="1:17" ht="14.4" x14ac:dyDescent="0.3">
      <c r="A34" s="165" t="s">
        <v>14</v>
      </c>
      <c r="B34" s="16">
        <f t="shared" ref="B34:M34" si="4">SUM(B$35:B$38)</f>
        <v>16.91077458174</v>
      </c>
      <c r="C34" s="172">
        <f t="shared" si="4"/>
        <v>3.5405470000000001</v>
      </c>
      <c r="D34" s="172">
        <f t="shared" si="4"/>
        <v>83.862099999999998</v>
      </c>
      <c r="E34" s="16">
        <f t="shared" si="4"/>
        <v>10.002734439280001</v>
      </c>
      <c r="F34" s="16">
        <f t="shared" si="4"/>
        <v>236.92676847589999</v>
      </c>
      <c r="G34" s="147">
        <f t="shared" si="4"/>
        <v>0.118563</v>
      </c>
      <c r="H34" s="16">
        <f t="shared" si="4"/>
        <v>23.149006235559998</v>
      </c>
      <c r="I34" s="172">
        <f t="shared" si="4"/>
        <v>3.510186</v>
      </c>
      <c r="J34" s="172">
        <f t="shared" si="4"/>
        <v>94.444699999999997</v>
      </c>
      <c r="K34" s="16">
        <f t="shared" si="4"/>
        <v>9.721784791000001</v>
      </c>
      <c r="L34" s="16">
        <f t="shared" si="4"/>
        <v>261.57336940818004</v>
      </c>
      <c r="M34" s="147">
        <f t="shared" si="4"/>
        <v>0.11838700000000001</v>
      </c>
      <c r="N34" s="16">
        <v>-1.7699999999999999E-4</v>
      </c>
      <c r="O34" s="9"/>
      <c r="P34" s="9"/>
      <c r="Q34" s="9"/>
    </row>
    <row r="35" spans="1:17" outlineLevel="1" x14ac:dyDescent="0.3">
      <c r="A35" s="29" t="s">
        <v>114</v>
      </c>
      <c r="B35" s="173">
        <v>1.86586007195</v>
      </c>
      <c r="C35" s="85">
        <v>1</v>
      </c>
      <c r="D35" s="85">
        <v>23.686199999999999</v>
      </c>
      <c r="E35" s="173">
        <v>1.86586007195</v>
      </c>
      <c r="F35" s="173">
        <v>44.195134836229997</v>
      </c>
      <c r="G35" s="66">
        <v>2.2116E-2</v>
      </c>
      <c r="H35" s="173">
        <v>1.77410703937</v>
      </c>
      <c r="I35" s="85">
        <v>1</v>
      </c>
      <c r="J35" s="85">
        <v>26.905899999999999</v>
      </c>
      <c r="K35" s="173">
        <v>1.77410703937</v>
      </c>
      <c r="L35" s="173">
        <v>47.733946590590001</v>
      </c>
      <c r="M35" s="66">
        <v>2.1604000000000002E-2</v>
      </c>
      <c r="N35" s="173">
        <v>-5.1199999999999998E-4</v>
      </c>
      <c r="O35" s="9"/>
      <c r="P35" s="9"/>
      <c r="Q35" s="9"/>
    </row>
    <row r="36" spans="1:17" outlineLevel="1" x14ac:dyDescent="0.3">
      <c r="A36" s="29" t="s">
        <v>3</v>
      </c>
      <c r="B36" s="173">
        <v>0.48321233552999998</v>
      </c>
      <c r="C36" s="85">
        <v>1.115502</v>
      </c>
      <c r="D36" s="85">
        <v>26.422000000000001</v>
      </c>
      <c r="E36" s="173">
        <v>0.53902425586000002</v>
      </c>
      <c r="F36" s="173">
        <v>12.76743632937</v>
      </c>
      <c r="G36" s="66">
        <v>6.3889999999999997E-3</v>
      </c>
      <c r="H36" s="173">
        <v>0.48229908716999997</v>
      </c>
      <c r="I36" s="85">
        <v>1.101</v>
      </c>
      <c r="J36" s="85">
        <v>29.6234</v>
      </c>
      <c r="K36" s="173">
        <v>0.53101136846999997</v>
      </c>
      <c r="L36" s="173">
        <v>14.287338778880001</v>
      </c>
      <c r="M36" s="66">
        <v>6.4660000000000004E-3</v>
      </c>
      <c r="N36" s="173">
        <v>7.7000000000000001E-5</v>
      </c>
      <c r="O36" s="9"/>
      <c r="P36" s="9"/>
      <c r="Q36" s="9"/>
    </row>
    <row r="37" spans="1:17" outlineLevel="1" x14ac:dyDescent="0.3">
      <c r="A37" s="29" t="s">
        <v>15</v>
      </c>
      <c r="B37" s="173">
        <v>5.2088875740000002</v>
      </c>
      <c r="C37" s="85">
        <v>1.3828260000000001</v>
      </c>
      <c r="D37" s="85">
        <v>32.753900000000002</v>
      </c>
      <c r="E37" s="173">
        <v>7.2029866635499999</v>
      </c>
      <c r="F37" s="173">
        <v>170.61138271004</v>
      </c>
      <c r="G37" s="66">
        <v>8.5377999999999996E-2</v>
      </c>
      <c r="H37" s="173">
        <v>4.9744534079999996</v>
      </c>
      <c r="I37" s="85">
        <v>1.3720190000000001</v>
      </c>
      <c r="J37" s="85">
        <v>36.915399999999998</v>
      </c>
      <c r="K37" s="173">
        <v>6.8250434788499996</v>
      </c>
      <c r="L37" s="173">
        <v>183.63393733769001</v>
      </c>
      <c r="M37" s="66">
        <v>8.3112000000000005E-2</v>
      </c>
      <c r="N37" s="173">
        <v>-2.2659999999999998E-3</v>
      </c>
      <c r="O37" s="9"/>
      <c r="P37" s="9"/>
      <c r="Q37" s="9"/>
    </row>
    <row r="38" spans="1:17" outlineLevel="1" x14ac:dyDescent="0.3">
      <c r="A38" s="29" t="s">
        <v>16</v>
      </c>
      <c r="B38" s="173">
        <v>9.3528146002600003</v>
      </c>
      <c r="C38" s="85">
        <v>4.2219E-2</v>
      </c>
      <c r="D38" s="85">
        <v>1</v>
      </c>
      <c r="E38" s="173">
        <v>0.39486344792</v>
      </c>
      <c r="F38" s="173">
        <v>9.3528146002600003</v>
      </c>
      <c r="G38" s="66">
        <v>4.6800000000000001E-3</v>
      </c>
      <c r="H38" s="173">
        <v>15.91814670102</v>
      </c>
      <c r="I38" s="85">
        <v>3.7166999999999999E-2</v>
      </c>
      <c r="J38" s="85">
        <v>1</v>
      </c>
      <c r="K38" s="173">
        <v>0.59162290430999998</v>
      </c>
      <c r="L38" s="173">
        <v>15.91814670102</v>
      </c>
      <c r="M38" s="66">
        <v>7.2049999999999996E-3</v>
      </c>
      <c r="N38" s="173">
        <v>2.5240000000000002E-3</v>
      </c>
      <c r="O38" s="9"/>
      <c r="P38" s="9"/>
      <c r="Q38" s="9"/>
    </row>
    <row r="39" spans="1:17" x14ac:dyDescent="0.3">
      <c r="B39" s="226"/>
      <c r="C39" s="117"/>
      <c r="D39" s="117"/>
      <c r="E39" s="226"/>
      <c r="F39" s="226"/>
      <c r="G39" s="115"/>
      <c r="H39" s="226"/>
      <c r="I39" s="117"/>
      <c r="J39" s="117"/>
      <c r="K39" s="226"/>
      <c r="L39" s="226"/>
      <c r="M39" s="115"/>
      <c r="N39" s="226"/>
      <c r="O39" s="9"/>
      <c r="P39" s="9"/>
      <c r="Q39" s="9"/>
    </row>
    <row r="40" spans="1:17" x14ac:dyDescent="0.3">
      <c r="B40" s="226"/>
      <c r="C40" s="117"/>
      <c r="D40" s="117"/>
      <c r="E40" s="226"/>
      <c r="F40" s="226"/>
      <c r="G40" s="115"/>
      <c r="H40" s="226"/>
      <c r="I40" s="117"/>
      <c r="J40" s="117"/>
      <c r="K40" s="226"/>
      <c r="L40" s="226"/>
      <c r="M40" s="115"/>
      <c r="N40" s="226"/>
      <c r="O40" s="9"/>
      <c r="P40" s="9"/>
      <c r="Q40" s="9"/>
    </row>
    <row r="41" spans="1:17" x14ac:dyDescent="0.3">
      <c r="B41" s="226"/>
      <c r="C41" s="117"/>
      <c r="D41" s="117"/>
      <c r="E41" s="226"/>
      <c r="F41" s="226"/>
      <c r="G41" s="115"/>
      <c r="H41" s="226"/>
      <c r="I41" s="117"/>
      <c r="J41" s="117"/>
      <c r="K41" s="226"/>
      <c r="L41" s="226"/>
      <c r="M41" s="115"/>
      <c r="N41" s="226"/>
      <c r="O41" s="9"/>
      <c r="P41" s="9"/>
      <c r="Q41" s="9"/>
    </row>
    <row r="42" spans="1:17" x14ac:dyDescent="0.3">
      <c r="B42" s="226"/>
      <c r="C42" s="117"/>
      <c r="D42" s="117"/>
      <c r="E42" s="226"/>
      <c r="F42" s="226"/>
      <c r="G42" s="115"/>
      <c r="H42" s="226"/>
      <c r="I42" s="117"/>
      <c r="J42" s="117"/>
      <c r="K42" s="226"/>
      <c r="L42" s="226"/>
      <c r="M42" s="115"/>
      <c r="N42" s="226"/>
      <c r="O42" s="9"/>
      <c r="P42" s="9"/>
      <c r="Q42" s="9"/>
    </row>
    <row r="43" spans="1:17" x14ac:dyDescent="0.3">
      <c r="B43" s="226"/>
      <c r="C43" s="117"/>
      <c r="D43" s="117"/>
      <c r="E43" s="226"/>
      <c r="F43" s="226"/>
      <c r="G43" s="115"/>
      <c r="H43" s="226"/>
      <c r="I43" s="117"/>
      <c r="J43" s="117"/>
      <c r="K43" s="226"/>
      <c r="L43" s="226"/>
      <c r="M43" s="115"/>
      <c r="N43" s="226"/>
      <c r="O43" s="9"/>
      <c r="P43" s="9"/>
      <c r="Q43" s="9"/>
    </row>
    <row r="44" spans="1:17" x14ac:dyDescent="0.3">
      <c r="B44" s="226"/>
      <c r="C44" s="117"/>
      <c r="D44" s="117"/>
      <c r="E44" s="226"/>
      <c r="F44" s="226"/>
      <c r="G44" s="115"/>
      <c r="H44" s="226"/>
      <c r="I44" s="117"/>
      <c r="J44" s="117"/>
      <c r="K44" s="226"/>
      <c r="L44" s="226"/>
      <c r="M44" s="115"/>
      <c r="N44" s="226"/>
      <c r="O44" s="9"/>
      <c r="P44" s="9"/>
      <c r="Q44" s="9"/>
    </row>
    <row r="45" spans="1:17" x14ac:dyDescent="0.3">
      <c r="B45" s="226"/>
      <c r="C45" s="117"/>
      <c r="D45" s="117"/>
      <c r="E45" s="226"/>
      <c r="F45" s="226"/>
      <c r="G45" s="115"/>
      <c r="H45" s="226"/>
      <c r="I45" s="117"/>
      <c r="J45" s="117"/>
      <c r="K45" s="226"/>
      <c r="L45" s="226"/>
      <c r="M45" s="115"/>
      <c r="N45" s="226"/>
      <c r="O45" s="9"/>
      <c r="P45" s="9"/>
      <c r="Q45" s="9"/>
    </row>
    <row r="46" spans="1:17" x14ac:dyDescent="0.3">
      <c r="B46" s="226"/>
      <c r="C46" s="117"/>
      <c r="D46" s="117"/>
      <c r="E46" s="226"/>
      <c r="F46" s="226"/>
      <c r="G46" s="115"/>
      <c r="H46" s="226"/>
      <c r="I46" s="117"/>
      <c r="J46" s="117"/>
      <c r="K46" s="226"/>
      <c r="L46" s="226"/>
      <c r="M46" s="115"/>
      <c r="N46" s="226"/>
      <c r="O46" s="9"/>
      <c r="P46" s="9"/>
      <c r="Q46" s="9"/>
    </row>
    <row r="47" spans="1:17" x14ac:dyDescent="0.3">
      <c r="B47" s="226"/>
      <c r="C47" s="117"/>
      <c r="D47" s="117"/>
      <c r="E47" s="226"/>
      <c r="F47" s="226"/>
      <c r="G47" s="115"/>
      <c r="H47" s="226"/>
      <c r="I47" s="117"/>
      <c r="J47" s="117"/>
      <c r="K47" s="226"/>
      <c r="L47" s="226"/>
      <c r="M47" s="115"/>
      <c r="N47" s="226"/>
      <c r="O47" s="9"/>
      <c r="P47" s="9"/>
      <c r="Q47" s="9"/>
    </row>
    <row r="48" spans="1:17" x14ac:dyDescent="0.3">
      <c r="B48" s="226"/>
      <c r="C48" s="117"/>
      <c r="D48" s="117"/>
      <c r="E48" s="226"/>
      <c r="F48" s="226"/>
      <c r="G48" s="115"/>
      <c r="H48" s="226"/>
      <c r="I48" s="117"/>
      <c r="J48" s="117"/>
      <c r="K48" s="226"/>
      <c r="L48" s="226"/>
      <c r="M48" s="115"/>
      <c r="N48" s="226"/>
      <c r="O48" s="9"/>
      <c r="P48" s="9"/>
      <c r="Q48" s="9"/>
    </row>
    <row r="49" spans="2:17" x14ac:dyDescent="0.3">
      <c r="B49" s="226"/>
      <c r="C49" s="117"/>
      <c r="D49" s="117"/>
      <c r="E49" s="226"/>
      <c r="F49" s="226"/>
      <c r="G49" s="115"/>
      <c r="H49" s="226"/>
      <c r="I49" s="117"/>
      <c r="J49" s="117"/>
      <c r="K49" s="226"/>
      <c r="L49" s="226"/>
      <c r="M49" s="115"/>
      <c r="N49" s="226"/>
      <c r="O49" s="9"/>
      <c r="P49" s="9"/>
      <c r="Q49" s="9"/>
    </row>
    <row r="50" spans="2:17" x14ac:dyDescent="0.3">
      <c r="B50" s="226"/>
      <c r="C50" s="117"/>
      <c r="D50" s="117"/>
      <c r="E50" s="226"/>
      <c r="F50" s="226"/>
      <c r="G50" s="115"/>
      <c r="H50" s="226"/>
      <c r="I50" s="117"/>
      <c r="J50" s="117"/>
      <c r="K50" s="226"/>
      <c r="L50" s="226"/>
      <c r="M50" s="115"/>
      <c r="N50" s="226"/>
      <c r="O50" s="9"/>
      <c r="P50" s="9"/>
      <c r="Q50" s="9"/>
    </row>
    <row r="51" spans="2:17" x14ac:dyDescent="0.3">
      <c r="B51" s="226"/>
      <c r="C51" s="117"/>
      <c r="D51" s="117"/>
      <c r="E51" s="226"/>
      <c r="F51" s="226"/>
      <c r="G51" s="115"/>
      <c r="H51" s="226"/>
      <c r="I51" s="117"/>
      <c r="J51" s="117"/>
      <c r="K51" s="226"/>
      <c r="L51" s="226"/>
      <c r="M51" s="115"/>
      <c r="N51" s="226"/>
      <c r="O51" s="9"/>
      <c r="P51" s="9"/>
      <c r="Q51" s="9"/>
    </row>
    <row r="52" spans="2:17" x14ac:dyDescent="0.3">
      <c r="B52" s="226"/>
      <c r="C52" s="117"/>
      <c r="D52" s="117"/>
      <c r="E52" s="226"/>
      <c r="F52" s="226"/>
      <c r="G52" s="115"/>
      <c r="H52" s="226"/>
      <c r="I52" s="117"/>
      <c r="J52" s="117"/>
      <c r="K52" s="226"/>
      <c r="L52" s="226"/>
      <c r="M52" s="115"/>
      <c r="N52" s="226"/>
      <c r="O52" s="9"/>
      <c r="P52" s="9"/>
      <c r="Q52" s="9"/>
    </row>
    <row r="53" spans="2:17" x14ac:dyDescent="0.3">
      <c r="B53" s="226"/>
      <c r="C53" s="117"/>
      <c r="D53" s="117"/>
      <c r="E53" s="226"/>
      <c r="F53" s="226"/>
      <c r="G53" s="115"/>
      <c r="H53" s="226"/>
      <c r="I53" s="117"/>
      <c r="J53" s="117"/>
      <c r="K53" s="226"/>
      <c r="L53" s="226"/>
      <c r="M53" s="115"/>
      <c r="N53" s="226"/>
      <c r="O53" s="9"/>
      <c r="P53" s="9"/>
      <c r="Q53" s="9"/>
    </row>
    <row r="54" spans="2:17" x14ac:dyDescent="0.3">
      <c r="B54" s="226"/>
      <c r="C54" s="117"/>
      <c r="D54" s="117"/>
      <c r="E54" s="226"/>
      <c r="F54" s="226"/>
      <c r="G54" s="115"/>
      <c r="H54" s="226"/>
      <c r="I54" s="117"/>
      <c r="J54" s="117"/>
      <c r="K54" s="226"/>
      <c r="L54" s="226"/>
      <c r="M54" s="115"/>
      <c r="N54" s="226"/>
      <c r="O54" s="9"/>
      <c r="P54" s="9"/>
      <c r="Q54" s="9"/>
    </row>
    <row r="55" spans="2:17" x14ac:dyDescent="0.3">
      <c r="B55" s="226"/>
      <c r="C55" s="117"/>
      <c r="D55" s="117"/>
      <c r="E55" s="226"/>
      <c r="F55" s="226"/>
      <c r="G55" s="115"/>
      <c r="H55" s="226"/>
      <c r="I55" s="117"/>
      <c r="J55" s="117"/>
      <c r="K55" s="226"/>
      <c r="L55" s="226"/>
      <c r="M55" s="115"/>
      <c r="N55" s="226"/>
      <c r="O55" s="9"/>
      <c r="P55" s="9"/>
      <c r="Q55" s="9"/>
    </row>
    <row r="56" spans="2:17" x14ac:dyDescent="0.3">
      <c r="B56" s="226"/>
      <c r="C56" s="117"/>
      <c r="D56" s="117"/>
      <c r="E56" s="226"/>
      <c r="F56" s="226"/>
      <c r="G56" s="115"/>
      <c r="H56" s="226"/>
      <c r="I56" s="117"/>
      <c r="J56" s="117"/>
      <c r="K56" s="226"/>
      <c r="L56" s="226"/>
      <c r="M56" s="115"/>
      <c r="N56" s="226"/>
      <c r="O56" s="9"/>
      <c r="P56" s="9"/>
      <c r="Q56" s="9"/>
    </row>
    <row r="57" spans="2:17" x14ac:dyDescent="0.3">
      <c r="B57" s="226"/>
      <c r="C57" s="117"/>
      <c r="D57" s="117"/>
      <c r="E57" s="226"/>
      <c r="F57" s="226"/>
      <c r="G57" s="115"/>
      <c r="H57" s="226"/>
      <c r="I57" s="117"/>
      <c r="J57" s="117"/>
      <c r="K57" s="226"/>
      <c r="L57" s="226"/>
      <c r="M57" s="115"/>
      <c r="N57" s="226"/>
      <c r="O57" s="9"/>
      <c r="P57" s="9"/>
      <c r="Q57" s="9"/>
    </row>
    <row r="58" spans="2:17" x14ac:dyDescent="0.3">
      <c r="B58" s="226"/>
      <c r="C58" s="117"/>
      <c r="D58" s="117"/>
      <c r="E58" s="226"/>
      <c r="F58" s="226"/>
      <c r="G58" s="115"/>
      <c r="H58" s="226"/>
      <c r="I58" s="117"/>
      <c r="J58" s="117"/>
      <c r="K58" s="226"/>
      <c r="L58" s="226"/>
      <c r="M58" s="115"/>
      <c r="N58" s="226"/>
      <c r="O58" s="9"/>
      <c r="P58" s="9"/>
      <c r="Q58" s="9"/>
    </row>
    <row r="59" spans="2:17" x14ac:dyDescent="0.3">
      <c r="B59" s="226"/>
      <c r="C59" s="117"/>
      <c r="D59" s="117"/>
      <c r="E59" s="226"/>
      <c r="F59" s="226"/>
      <c r="G59" s="115"/>
      <c r="H59" s="226"/>
      <c r="I59" s="117"/>
      <c r="J59" s="117"/>
      <c r="K59" s="226"/>
      <c r="L59" s="226"/>
      <c r="M59" s="115"/>
      <c r="N59" s="226"/>
      <c r="O59" s="9"/>
      <c r="P59" s="9"/>
      <c r="Q59" s="9"/>
    </row>
    <row r="60" spans="2:17" x14ac:dyDescent="0.3">
      <c r="B60" s="226"/>
      <c r="C60" s="117"/>
      <c r="D60" s="117"/>
      <c r="E60" s="226"/>
      <c r="F60" s="226"/>
      <c r="G60" s="115"/>
      <c r="H60" s="226"/>
      <c r="I60" s="117"/>
      <c r="J60" s="117"/>
      <c r="K60" s="226"/>
      <c r="L60" s="226"/>
      <c r="M60" s="115"/>
      <c r="N60" s="226"/>
      <c r="O60" s="9"/>
      <c r="P60" s="9"/>
      <c r="Q60" s="9"/>
    </row>
    <row r="61" spans="2:17" x14ac:dyDescent="0.3">
      <c r="B61" s="226"/>
      <c r="C61" s="117"/>
      <c r="D61" s="117"/>
      <c r="E61" s="226"/>
      <c r="F61" s="226"/>
      <c r="G61" s="115"/>
      <c r="H61" s="226"/>
      <c r="I61" s="117"/>
      <c r="J61" s="117"/>
      <c r="K61" s="226"/>
      <c r="L61" s="226"/>
      <c r="M61" s="115"/>
      <c r="N61" s="226"/>
      <c r="O61" s="9"/>
      <c r="P61" s="9"/>
      <c r="Q61" s="9"/>
    </row>
    <row r="62" spans="2:17" x14ac:dyDescent="0.3">
      <c r="B62" s="226"/>
      <c r="C62" s="117"/>
      <c r="D62" s="117"/>
      <c r="E62" s="226"/>
      <c r="F62" s="226"/>
      <c r="G62" s="115"/>
      <c r="H62" s="226"/>
      <c r="I62" s="117"/>
      <c r="J62" s="117"/>
      <c r="K62" s="226"/>
      <c r="L62" s="226"/>
      <c r="M62" s="115"/>
      <c r="N62" s="226"/>
      <c r="O62" s="9"/>
      <c r="P62" s="9"/>
      <c r="Q62" s="9"/>
    </row>
    <row r="63" spans="2:17" x14ac:dyDescent="0.3">
      <c r="B63" s="226"/>
      <c r="C63" s="117"/>
      <c r="D63" s="117"/>
      <c r="E63" s="226"/>
      <c r="F63" s="226"/>
      <c r="G63" s="115"/>
      <c r="H63" s="226"/>
      <c r="I63" s="117"/>
      <c r="J63" s="117"/>
      <c r="K63" s="226"/>
      <c r="L63" s="226"/>
      <c r="M63" s="115"/>
      <c r="N63" s="226"/>
      <c r="O63" s="9"/>
      <c r="P63" s="9"/>
      <c r="Q63" s="9"/>
    </row>
    <row r="64" spans="2:17" x14ac:dyDescent="0.3">
      <c r="B64" s="226"/>
      <c r="C64" s="117"/>
      <c r="D64" s="117"/>
      <c r="E64" s="226"/>
      <c r="F64" s="226"/>
      <c r="G64" s="115"/>
      <c r="H64" s="226"/>
      <c r="I64" s="117"/>
      <c r="J64" s="117"/>
      <c r="K64" s="226"/>
      <c r="L64" s="226"/>
      <c r="M64" s="115"/>
      <c r="N64" s="226"/>
      <c r="O64" s="9"/>
      <c r="P64" s="9"/>
      <c r="Q64" s="9"/>
    </row>
    <row r="65" spans="2:17" x14ac:dyDescent="0.3">
      <c r="B65" s="226"/>
      <c r="C65" s="117"/>
      <c r="D65" s="117"/>
      <c r="E65" s="226"/>
      <c r="F65" s="226"/>
      <c r="G65" s="115"/>
      <c r="H65" s="226"/>
      <c r="I65" s="117"/>
      <c r="J65" s="117"/>
      <c r="K65" s="226"/>
      <c r="L65" s="226"/>
      <c r="M65" s="115"/>
      <c r="N65" s="226"/>
      <c r="O65" s="9"/>
      <c r="P65" s="9"/>
      <c r="Q65" s="9"/>
    </row>
    <row r="66" spans="2:17" x14ac:dyDescent="0.3">
      <c r="B66" s="226"/>
      <c r="C66" s="117"/>
      <c r="D66" s="117"/>
      <c r="E66" s="226"/>
      <c r="F66" s="226"/>
      <c r="G66" s="115"/>
      <c r="H66" s="226"/>
      <c r="I66" s="117"/>
      <c r="J66" s="117"/>
      <c r="K66" s="226"/>
      <c r="L66" s="226"/>
      <c r="M66" s="115"/>
      <c r="N66" s="226"/>
      <c r="O66" s="9"/>
      <c r="P66" s="9"/>
      <c r="Q66" s="9"/>
    </row>
    <row r="67" spans="2:17" x14ac:dyDescent="0.3">
      <c r="B67" s="226"/>
      <c r="C67" s="117"/>
      <c r="D67" s="117"/>
      <c r="E67" s="226"/>
      <c r="F67" s="226"/>
      <c r="G67" s="115"/>
      <c r="H67" s="226"/>
      <c r="I67" s="117"/>
      <c r="J67" s="117"/>
      <c r="K67" s="226"/>
      <c r="L67" s="226"/>
      <c r="M67" s="115"/>
      <c r="N67" s="226"/>
      <c r="O67" s="9"/>
      <c r="P67" s="9"/>
      <c r="Q67" s="9"/>
    </row>
    <row r="68" spans="2:17" x14ac:dyDescent="0.3">
      <c r="B68" s="226"/>
      <c r="C68" s="117"/>
      <c r="D68" s="117"/>
      <c r="E68" s="226"/>
      <c r="F68" s="226"/>
      <c r="G68" s="115"/>
      <c r="H68" s="226"/>
      <c r="I68" s="117"/>
      <c r="J68" s="117"/>
      <c r="K68" s="226"/>
      <c r="L68" s="226"/>
      <c r="M68" s="115"/>
      <c r="N68" s="226"/>
      <c r="O68" s="9"/>
      <c r="P68" s="9"/>
      <c r="Q68" s="9"/>
    </row>
    <row r="69" spans="2:17" x14ac:dyDescent="0.3">
      <c r="B69" s="226"/>
      <c r="C69" s="117"/>
      <c r="D69" s="117"/>
      <c r="E69" s="226"/>
      <c r="F69" s="226"/>
      <c r="G69" s="115"/>
      <c r="H69" s="226"/>
      <c r="I69" s="117"/>
      <c r="J69" s="117"/>
      <c r="K69" s="226"/>
      <c r="L69" s="226"/>
      <c r="M69" s="115"/>
      <c r="N69" s="226"/>
      <c r="O69" s="9"/>
      <c r="P69" s="9"/>
      <c r="Q69" s="9"/>
    </row>
    <row r="70" spans="2:17" x14ac:dyDescent="0.3">
      <c r="B70" s="226"/>
      <c r="C70" s="117"/>
      <c r="D70" s="117"/>
      <c r="E70" s="226"/>
      <c r="F70" s="226"/>
      <c r="G70" s="115"/>
      <c r="H70" s="226"/>
      <c r="I70" s="117"/>
      <c r="J70" s="117"/>
      <c r="K70" s="226"/>
      <c r="L70" s="226"/>
      <c r="M70" s="115"/>
      <c r="N70" s="226"/>
      <c r="O70" s="9"/>
      <c r="P70" s="9"/>
      <c r="Q70" s="9"/>
    </row>
    <row r="71" spans="2:17" x14ac:dyDescent="0.3">
      <c r="B71" s="226"/>
      <c r="C71" s="117"/>
      <c r="D71" s="117"/>
      <c r="E71" s="226"/>
      <c r="F71" s="226"/>
      <c r="G71" s="115"/>
      <c r="H71" s="226"/>
      <c r="I71" s="117"/>
      <c r="J71" s="117"/>
      <c r="K71" s="226"/>
      <c r="L71" s="226"/>
      <c r="M71" s="115"/>
      <c r="N71" s="226"/>
      <c r="O71" s="9"/>
      <c r="P71" s="9"/>
      <c r="Q71" s="9"/>
    </row>
    <row r="72" spans="2:17" x14ac:dyDescent="0.3">
      <c r="B72" s="226"/>
      <c r="C72" s="117"/>
      <c r="D72" s="117"/>
      <c r="E72" s="226"/>
      <c r="F72" s="226"/>
      <c r="G72" s="115"/>
      <c r="H72" s="226"/>
      <c r="I72" s="117"/>
      <c r="J72" s="117"/>
      <c r="K72" s="226"/>
      <c r="L72" s="226"/>
      <c r="M72" s="115"/>
      <c r="N72" s="226"/>
      <c r="O72" s="9"/>
      <c r="P72" s="9"/>
      <c r="Q72" s="9"/>
    </row>
    <row r="73" spans="2:17" x14ac:dyDescent="0.3">
      <c r="B73" s="226"/>
      <c r="C73" s="117"/>
      <c r="D73" s="117"/>
      <c r="E73" s="226"/>
      <c r="F73" s="226"/>
      <c r="G73" s="115"/>
      <c r="H73" s="226"/>
      <c r="I73" s="117"/>
      <c r="J73" s="117"/>
      <c r="K73" s="226"/>
      <c r="L73" s="226"/>
      <c r="M73" s="115"/>
      <c r="N73" s="226"/>
      <c r="O73" s="9"/>
      <c r="P73" s="9"/>
      <c r="Q73" s="9"/>
    </row>
    <row r="74" spans="2:17" x14ac:dyDescent="0.3">
      <c r="B74" s="226"/>
      <c r="C74" s="117"/>
      <c r="D74" s="117"/>
      <c r="E74" s="226"/>
      <c r="F74" s="226"/>
      <c r="G74" s="115"/>
      <c r="H74" s="226"/>
      <c r="I74" s="117"/>
      <c r="J74" s="117"/>
      <c r="K74" s="226"/>
      <c r="L74" s="226"/>
      <c r="M74" s="115"/>
      <c r="N74" s="226"/>
      <c r="O74" s="9"/>
      <c r="P74" s="9"/>
      <c r="Q74" s="9"/>
    </row>
    <row r="75" spans="2:17" x14ac:dyDescent="0.3">
      <c r="B75" s="226"/>
      <c r="C75" s="117"/>
      <c r="D75" s="117"/>
      <c r="E75" s="226"/>
      <c r="F75" s="226"/>
      <c r="G75" s="115"/>
      <c r="H75" s="226"/>
      <c r="I75" s="117"/>
      <c r="J75" s="117"/>
      <c r="K75" s="226"/>
      <c r="L75" s="226"/>
      <c r="M75" s="115"/>
      <c r="N75" s="226"/>
      <c r="O75" s="9"/>
      <c r="P75" s="9"/>
      <c r="Q75" s="9"/>
    </row>
    <row r="76" spans="2:17" x14ac:dyDescent="0.3">
      <c r="B76" s="226"/>
      <c r="C76" s="117"/>
      <c r="D76" s="117"/>
      <c r="E76" s="226"/>
      <c r="F76" s="226"/>
      <c r="G76" s="115"/>
      <c r="H76" s="226"/>
      <c r="I76" s="117"/>
      <c r="J76" s="117"/>
      <c r="K76" s="226"/>
      <c r="L76" s="226"/>
      <c r="M76" s="115"/>
      <c r="N76" s="226"/>
      <c r="O76" s="9"/>
      <c r="P76" s="9"/>
      <c r="Q76" s="9"/>
    </row>
    <row r="77" spans="2:17" x14ac:dyDescent="0.3">
      <c r="B77" s="226"/>
      <c r="C77" s="117"/>
      <c r="D77" s="117"/>
      <c r="E77" s="226"/>
      <c r="F77" s="226"/>
      <c r="G77" s="115"/>
      <c r="H77" s="226"/>
      <c r="I77" s="117"/>
      <c r="J77" s="117"/>
      <c r="K77" s="226"/>
      <c r="L77" s="226"/>
      <c r="M77" s="115"/>
      <c r="N77" s="226"/>
      <c r="O77" s="9"/>
      <c r="P77" s="9"/>
      <c r="Q77" s="9"/>
    </row>
    <row r="78" spans="2:17" x14ac:dyDescent="0.3">
      <c r="B78" s="226"/>
      <c r="C78" s="117"/>
      <c r="D78" s="117"/>
      <c r="E78" s="226"/>
      <c r="F78" s="226"/>
      <c r="G78" s="115"/>
      <c r="H78" s="226"/>
      <c r="I78" s="117"/>
      <c r="J78" s="117"/>
      <c r="K78" s="226"/>
      <c r="L78" s="226"/>
      <c r="M78" s="115"/>
      <c r="N78" s="226"/>
      <c r="O78" s="9"/>
      <c r="P78" s="9"/>
      <c r="Q78" s="9"/>
    </row>
    <row r="79" spans="2:17" x14ac:dyDescent="0.3">
      <c r="B79" s="226"/>
      <c r="C79" s="117"/>
      <c r="D79" s="117"/>
      <c r="E79" s="226"/>
      <c r="F79" s="226"/>
      <c r="G79" s="115"/>
      <c r="H79" s="226"/>
      <c r="I79" s="117"/>
      <c r="J79" s="117"/>
      <c r="K79" s="226"/>
      <c r="L79" s="226"/>
      <c r="M79" s="115"/>
      <c r="N79" s="226"/>
      <c r="O79" s="9"/>
      <c r="P79" s="9"/>
      <c r="Q79" s="9"/>
    </row>
    <row r="80" spans="2:17" x14ac:dyDescent="0.3">
      <c r="B80" s="226"/>
      <c r="C80" s="117"/>
      <c r="D80" s="117"/>
      <c r="E80" s="226"/>
      <c r="F80" s="226"/>
      <c r="G80" s="115"/>
      <c r="H80" s="226"/>
      <c r="I80" s="117"/>
      <c r="J80" s="117"/>
      <c r="K80" s="226"/>
      <c r="L80" s="226"/>
      <c r="M80" s="115"/>
      <c r="N80" s="226"/>
      <c r="O80" s="9"/>
      <c r="P80" s="9"/>
      <c r="Q80" s="9"/>
    </row>
    <row r="81" spans="2:17" x14ac:dyDescent="0.3">
      <c r="B81" s="226"/>
      <c r="C81" s="117"/>
      <c r="D81" s="117"/>
      <c r="E81" s="226"/>
      <c r="F81" s="226"/>
      <c r="G81" s="115"/>
      <c r="H81" s="226"/>
      <c r="I81" s="117"/>
      <c r="J81" s="117"/>
      <c r="K81" s="226"/>
      <c r="L81" s="226"/>
      <c r="M81" s="115"/>
      <c r="N81" s="226"/>
      <c r="O81" s="9"/>
      <c r="P81" s="9"/>
      <c r="Q81" s="9"/>
    </row>
    <row r="82" spans="2:17" x14ac:dyDescent="0.3">
      <c r="B82" s="226"/>
      <c r="C82" s="117"/>
      <c r="D82" s="117"/>
      <c r="E82" s="226"/>
      <c r="F82" s="226"/>
      <c r="G82" s="115"/>
      <c r="H82" s="226"/>
      <c r="I82" s="117"/>
      <c r="J82" s="117"/>
      <c r="K82" s="226"/>
      <c r="L82" s="226"/>
      <c r="M82" s="115"/>
      <c r="N82" s="226"/>
      <c r="O82" s="9"/>
      <c r="P82" s="9"/>
      <c r="Q82" s="9"/>
    </row>
    <row r="83" spans="2:17" x14ac:dyDescent="0.3">
      <c r="B83" s="226"/>
      <c r="C83" s="117"/>
      <c r="D83" s="117"/>
      <c r="E83" s="226"/>
      <c r="F83" s="226"/>
      <c r="G83" s="115"/>
      <c r="H83" s="226"/>
      <c r="I83" s="117"/>
      <c r="J83" s="117"/>
      <c r="K83" s="226"/>
      <c r="L83" s="226"/>
      <c r="M83" s="115"/>
      <c r="N83" s="226"/>
      <c r="O83" s="9"/>
      <c r="P83" s="9"/>
      <c r="Q83" s="9"/>
    </row>
    <row r="84" spans="2:17" x14ac:dyDescent="0.3">
      <c r="B84" s="226"/>
      <c r="C84" s="117"/>
      <c r="D84" s="117"/>
      <c r="E84" s="226"/>
      <c r="F84" s="226"/>
      <c r="G84" s="115"/>
      <c r="H84" s="226"/>
      <c r="I84" s="117"/>
      <c r="J84" s="117"/>
      <c r="K84" s="226"/>
      <c r="L84" s="226"/>
      <c r="M84" s="115"/>
      <c r="N84" s="226"/>
      <c r="O84" s="9"/>
      <c r="P84" s="9"/>
      <c r="Q84" s="9"/>
    </row>
    <row r="85" spans="2:17" x14ac:dyDescent="0.3">
      <c r="B85" s="226"/>
      <c r="C85" s="117"/>
      <c r="D85" s="117"/>
      <c r="E85" s="226"/>
      <c r="F85" s="226"/>
      <c r="G85" s="115"/>
      <c r="H85" s="226"/>
      <c r="I85" s="117"/>
      <c r="J85" s="117"/>
      <c r="K85" s="226"/>
      <c r="L85" s="226"/>
      <c r="M85" s="115"/>
      <c r="N85" s="226"/>
      <c r="O85" s="9"/>
      <c r="P85" s="9"/>
      <c r="Q85" s="9"/>
    </row>
    <row r="86" spans="2:17" x14ac:dyDescent="0.3">
      <c r="B86" s="226"/>
      <c r="C86" s="117"/>
      <c r="D86" s="117"/>
      <c r="E86" s="226"/>
      <c r="F86" s="226"/>
      <c r="G86" s="115"/>
      <c r="H86" s="226"/>
      <c r="I86" s="117"/>
      <c r="J86" s="117"/>
      <c r="K86" s="226"/>
      <c r="L86" s="226"/>
      <c r="M86" s="115"/>
      <c r="N86" s="226"/>
      <c r="O86" s="9"/>
      <c r="P86" s="9"/>
      <c r="Q86" s="9"/>
    </row>
    <row r="87" spans="2:17" x14ac:dyDescent="0.3">
      <c r="B87" s="226"/>
      <c r="C87" s="117"/>
      <c r="D87" s="117"/>
      <c r="E87" s="226"/>
      <c r="F87" s="226"/>
      <c r="G87" s="115"/>
      <c r="H87" s="226"/>
      <c r="I87" s="117"/>
      <c r="J87" s="117"/>
      <c r="K87" s="226"/>
      <c r="L87" s="226"/>
      <c r="M87" s="115"/>
      <c r="N87" s="226"/>
      <c r="O87" s="9"/>
      <c r="P87" s="9"/>
      <c r="Q87" s="9"/>
    </row>
    <row r="88" spans="2:17" x14ac:dyDescent="0.3">
      <c r="B88" s="226"/>
      <c r="C88" s="117"/>
      <c r="D88" s="117"/>
      <c r="E88" s="226"/>
      <c r="F88" s="226"/>
      <c r="G88" s="115"/>
      <c r="H88" s="226"/>
      <c r="I88" s="117"/>
      <c r="J88" s="117"/>
      <c r="K88" s="226"/>
      <c r="L88" s="226"/>
      <c r="M88" s="115"/>
      <c r="N88" s="226"/>
      <c r="O88" s="9"/>
      <c r="P88" s="9"/>
      <c r="Q88" s="9"/>
    </row>
    <row r="89" spans="2:17" x14ac:dyDescent="0.3">
      <c r="B89" s="226"/>
      <c r="C89" s="117"/>
      <c r="D89" s="117"/>
      <c r="E89" s="226"/>
      <c r="F89" s="226"/>
      <c r="G89" s="115"/>
      <c r="H89" s="226"/>
      <c r="I89" s="117"/>
      <c r="J89" s="117"/>
      <c r="K89" s="226"/>
      <c r="L89" s="226"/>
      <c r="M89" s="115"/>
      <c r="N89" s="226"/>
      <c r="O89" s="9"/>
      <c r="P89" s="9"/>
      <c r="Q89" s="9"/>
    </row>
    <row r="90" spans="2:17" x14ac:dyDescent="0.3">
      <c r="B90" s="226"/>
      <c r="C90" s="117"/>
      <c r="D90" s="117"/>
      <c r="E90" s="226"/>
      <c r="F90" s="226"/>
      <c r="G90" s="115"/>
      <c r="H90" s="226"/>
      <c r="I90" s="117"/>
      <c r="J90" s="117"/>
      <c r="K90" s="226"/>
      <c r="L90" s="226"/>
      <c r="M90" s="115"/>
      <c r="N90" s="226"/>
      <c r="O90" s="9"/>
      <c r="P90" s="9"/>
      <c r="Q90" s="9"/>
    </row>
    <row r="91" spans="2:17" x14ac:dyDescent="0.3">
      <c r="B91" s="226"/>
      <c r="C91" s="117"/>
      <c r="D91" s="117"/>
      <c r="E91" s="226"/>
      <c r="F91" s="226"/>
      <c r="G91" s="115"/>
      <c r="H91" s="226"/>
      <c r="I91" s="117"/>
      <c r="J91" s="117"/>
      <c r="K91" s="226"/>
      <c r="L91" s="226"/>
      <c r="M91" s="115"/>
      <c r="N91" s="226"/>
      <c r="O91" s="9"/>
      <c r="P91" s="9"/>
      <c r="Q91" s="9"/>
    </row>
    <row r="92" spans="2:17" x14ac:dyDescent="0.3">
      <c r="B92" s="226"/>
      <c r="C92" s="117"/>
      <c r="D92" s="117"/>
      <c r="E92" s="226"/>
      <c r="F92" s="226"/>
      <c r="G92" s="115"/>
      <c r="H92" s="226"/>
      <c r="I92" s="117"/>
      <c r="J92" s="117"/>
      <c r="K92" s="226"/>
      <c r="L92" s="226"/>
      <c r="M92" s="115"/>
      <c r="N92" s="226"/>
      <c r="O92" s="9"/>
      <c r="P92" s="9"/>
      <c r="Q92" s="9"/>
    </row>
    <row r="93" spans="2:17" x14ac:dyDescent="0.3">
      <c r="B93" s="226"/>
      <c r="C93" s="117"/>
      <c r="D93" s="117"/>
      <c r="E93" s="226"/>
      <c r="F93" s="226"/>
      <c r="G93" s="115"/>
      <c r="H93" s="226"/>
      <c r="I93" s="117"/>
      <c r="J93" s="117"/>
      <c r="K93" s="226"/>
      <c r="L93" s="226"/>
      <c r="M93" s="115"/>
      <c r="N93" s="226"/>
      <c r="O93" s="9"/>
      <c r="P93" s="9"/>
      <c r="Q93" s="9"/>
    </row>
    <row r="94" spans="2:17" x14ac:dyDescent="0.3">
      <c r="B94" s="226"/>
      <c r="C94" s="117"/>
      <c r="D94" s="117"/>
      <c r="E94" s="226"/>
      <c r="F94" s="226"/>
      <c r="G94" s="115"/>
      <c r="H94" s="226"/>
      <c r="I94" s="117"/>
      <c r="J94" s="117"/>
      <c r="K94" s="226"/>
      <c r="L94" s="226"/>
      <c r="M94" s="115"/>
      <c r="N94" s="226"/>
      <c r="O94" s="9"/>
      <c r="P94" s="9"/>
      <c r="Q94" s="9"/>
    </row>
    <row r="95" spans="2:17" x14ac:dyDescent="0.3">
      <c r="B95" s="226"/>
      <c r="C95" s="117"/>
      <c r="D95" s="117"/>
      <c r="E95" s="226"/>
      <c r="F95" s="226"/>
      <c r="G95" s="115"/>
      <c r="H95" s="226"/>
      <c r="I95" s="117"/>
      <c r="J95" s="117"/>
      <c r="K95" s="226"/>
      <c r="L95" s="226"/>
      <c r="M95" s="115"/>
      <c r="N95" s="226"/>
      <c r="O95" s="9"/>
      <c r="P95" s="9"/>
      <c r="Q95" s="9"/>
    </row>
    <row r="96" spans="2:17" x14ac:dyDescent="0.3">
      <c r="B96" s="226"/>
      <c r="C96" s="117"/>
      <c r="D96" s="117"/>
      <c r="E96" s="226"/>
      <c r="F96" s="226"/>
      <c r="G96" s="115"/>
      <c r="H96" s="226"/>
      <c r="I96" s="117"/>
      <c r="J96" s="117"/>
      <c r="K96" s="226"/>
      <c r="L96" s="226"/>
      <c r="M96" s="115"/>
      <c r="N96" s="226"/>
      <c r="O96" s="9"/>
      <c r="P96" s="9"/>
      <c r="Q96" s="9"/>
    </row>
    <row r="97" spans="2:17" x14ac:dyDescent="0.3">
      <c r="B97" s="226"/>
      <c r="C97" s="117"/>
      <c r="D97" s="117"/>
      <c r="E97" s="226"/>
      <c r="F97" s="226"/>
      <c r="G97" s="115"/>
      <c r="H97" s="226"/>
      <c r="I97" s="117"/>
      <c r="J97" s="117"/>
      <c r="K97" s="226"/>
      <c r="L97" s="226"/>
      <c r="M97" s="115"/>
      <c r="N97" s="226"/>
      <c r="O97" s="9"/>
      <c r="P97" s="9"/>
      <c r="Q97" s="9"/>
    </row>
    <row r="98" spans="2:17" x14ac:dyDescent="0.3">
      <c r="B98" s="226"/>
      <c r="C98" s="117"/>
      <c r="D98" s="117"/>
      <c r="E98" s="226"/>
      <c r="F98" s="226"/>
      <c r="G98" s="115"/>
      <c r="H98" s="226"/>
      <c r="I98" s="117"/>
      <c r="J98" s="117"/>
      <c r="K98" s="226"/>
      <c r="L98" s="226"/>
      <c r="M98" s="115"/>
      <c r="N98" s="226"/>
      <c r="O98" s="9"/>
      <c r="P98" s="9"/>
      <c r="Q98" s="9"/>
    </row>
    <row r="99" spans="2:17" x14ac:dyDescent="0.3">
      <c r="B99" s="226"/>
      <c r="C99" s="117"/>
      <c r="D99" s="117"/>
      <c r="E99" s="226"/>
      <c r="F99" s="226"/>
      <c r="G99" s="115"/>
      <c r="H99" s="226"/>
      <c r="I99" s="117"/>
      <c r="J99" s="117"/>
      <c r="K99" s="226"/>
      <c r="L99" s="226"/>
      <c r="M99" s="115"/>
      <c r="N99" s="226"/>
      <c r="O99" s="9"/>
      <c r="P99" s="9"/>
      <c r="Q99" s="9"/>
    </row>
    <row r="100" spans="2:17" x14ac:dyDescent="0.3">
      <c r="B100" s="226"/>
      <c r="C100" s="117"/>
      <c r="D100" s="117"/>
      <c r="E100" s="226"/>
      <c r="F100" s="226"/>
      <c r="G100" s="115"/>
      <c r="H100" s="226"/>
      <c r="I100" s="117"/>
      <c r="J100" s="117"/>
      <c r="K100" s="226"/>
      <c r="L100" s="226"/>
      <c r="M100" s="115"/>
      <c r="N100" s="226"/>
      <c r="O100" s="9"/>
      <c r="P100" s="9"/>
      <c r="Q100" s="9"/>
    </row>
    <row r="101" spans="2:17" x14ac:dyDescent="0.3">
      <c r="B101" s="226"/>
      <c r="C101" s="117"/>
      <c r="D101" s="117"/>
      <c r="E101" s="226"/>
      <c r="F101" s="226"/>
      <c r="G101" s="115"/>
      <c r="H101" s="226"/>
      <c r="I101" s="117"/>
      <c r="J101" s="117"/>
      <c r="K101" s="226"/>
      <c r="L101" s="226"/>
      <c r="M101" s="115"/>
      <c r="N101" s="226"/>
      <c r="O101" s="9"/>
      <c r="P101" s="9"/>
      <c r="Q101" s="9"/>
    </row>
    <row r="102" spans="2:17" x14ac:dyDescent="0.3">
      <c r="B102" s="226"/>
      <c r="C102" s="117"/>
      <c r="D102" s="117"/>
      <c r="E102" s="226"/>
      <c r="F102" s="226"/>
      <c r="G102" s="115"/>
      <c r="H102" s="226"/>
      <c r="I102" s="117"/>
      <c r="J102" s="117"/>
      <c r="K102" s="226"/>
      <c r="L102" s="226"/>
      <c r="M102" s="115"/>
      <c r="N102" s="226"/>
      <c r="O102" s="9"/>
      <c r="P102" s="9"/>
      <c r="Q102" s="9"/>
    </row>
    <row r="103" spans="2:17" x14ac:dyDescent="0.3">
      <c r="B103" s="226"/>
      <c r="C103" s="117"/>
      <c r="D103" s="117"/>
      <c r="E103" s="226"/>
      <c r="F103" s="226"/>
      <c r="G103" s="115"/>
      <c r="H103" s="226"/>
      <c r="I103" s="117"/>
      <c r="J103" s="117"/>
      <c r="K103" s="226"/>
      <c r="L103" s="226"/>
      <c r="M103" s="115"/>
      <c r="N103" s="226"/>
      <c r="O103" s="9"/>
      <c r="P103" s="9"/>
      <c r="Q103" s="9"/>
    </row>
    <row r="104" spans="2:17" x14ac:dyDescent="0.3">
      <c r="B104" s="226"/>
      <c r="C104" s="117"/>
      <c r="D104" s="117"/>
      <c r="E104" s="226"/>
      <c r="F104" s="226"/>
      <c r="G104" s="115"/>
      <c r="H104" s="226"/>
      <c r="I104" s="117"/>
      <c r="J104" s="117"/>
      <c r="K104" s="226"/>
      <c r="L104" s="226"/>
      <c r="M104" s="115"/>
      <c r="N104" s="226"/>
      <c r="O104" s="9"/>
      <c r="P104" s="9"/>
      <c r="Q104" s="9"/>
    </row>
    <row r="105" spans="2:17" x14ac:dyDescent="0.3">
      <c r="B105" s="226"/>
      <c r="C105" s="117"/>
      <c r="D105" s="117"/>
      <c r="E105" s="226"/>
      <c r="F105" s="226"/>
      <c r="G105" s="115"/>
      <c r="H105" s="226"/>
      <c r="I105" s="117"/>
      <c r="J105" s="117"/>
      <c r="K105" s="226"/>
      <c r="L105" s="226"/>
      <c r="M105" s="115"/>
      <c r="N105" s="226"/>
      <c r="O105" s="9"/>
      <c r="P105" s="9"/>
      <c r="Q105" s="9"/>
    </row>
    <row r="106" spans="2:17" x14ac:dyDescent="0.3">
      <c r="B106" s="226"/>
      <c r="C106" s="117"/>
      <c r="D106" s="117"/>
      <c r="E106" s="226"/>
      <c r="F106" s="226"/>
      <c r="G106" s="115"/>
      <c r="H106" s="226"/>
      <c r="I106" s="117"/>
      <c r="J106" s="117"/>
      <c r="K106" s="226"/>
      <c r="L106" s="226"/>
      <c r="M106" s="115"/>
      <c r="N106" s="226"/>
      <c r="O106" s="9"/>
      <c r="P106" s="9"/>
      <c r="Q106" s="9"/>
    </row>
    <row r="107" spans="2:17" x14ac:dyDescent="0.3">
      <c r="B107" s="226"/>
      <c r="C107" s="117"/>
      <c r="D107" s="117"/>
      <c r="E107" s="226"/>
      <c r="F107" s="226"/>
      <c r="G107" s="115"/>
      <c r="H107" s="226"/>
      <c r="I107" s="117"/>
      <c r="J107" s="117"/>
      <c r="K107" s="226"/>
      <c r="L107" s="226"/>
      <c r="M107" s="115"/>
      <c r="N107" s="226"/>
      <c r="O107" s="9"/>
      <c r="P107" s="9"/>
      <c r="Q107" s="9"/>
    </row>
    <row r="108" spans="2:17" x14ac:dyDescent="0.3">
      <c r="B108" s="226"/>
      <c r="C108" s="117"/>
      <c r="D108" s="117"/>
      <c r="E108" s="226"/>
      <c r="F108" s="226"/>
      <c r="G108" s="115"/>
      <c r="H108" s="226"/>
      <c r="I108" s="117"/>
      <c r="J108" s="117"/>
      <c r="K108" s="226"/>
      <c r="L108" s="226"/>
      <c r="M108" s="115"/>
      <c r="N108" s="226"/>
      <c r="O108" s="9"/>
      <c r="P108" s="9"/>
      <c r="Q108" s="9"/>
    </row>
    <row r="109" spans="2:17" x14ac:dyDescent="0.3">
      <c r="B109" s="226"/>
      <c r="C109" s="117"/>
      <c r="D109" s="117"/>
      <c r="E109" s="226"/>
      <c r="F109" s="226"/>
      <c r="G109" s="115"/>
      <c r="H109" s="226"/>
      <c r="I109" s="117"/>
      <c r="J109" s="117"/>
      <c r="K109" s="226"/>
      <c r="L109" s="226"/>
      <c r="M109" s="115"/>
      <c r="N109" s="226"/>
      <c r="O109" s="9"/>
      <c r="P109" s="9"/>
      <c r="Q109" s="9"/>
    </row>
    <row r="110" spans="2:17" x14ac:dyDescent="0.3">
      <c r="B110" s="226"/>
      <c r="C110" s="117"/>
      <c r="D110" s="117"/>
      <c r="E110" s="226"/>
      <c r="F110" s="226"/>
      <c r="G110" s="115"/>
      <c r="H110" s="226"/>
      <c r="I110" s="117"/>
      <c r="J110" s="117"/>
      <c r="K110" s="226"/>
      <c r="L110" s="226"/>
      <c r="M110" s="115"/>
      <c r="N110" s="226"/>
      <c r="O110" s="9"/>
      <c r="P110" s="9"/>
      <c r="Q110" s="9"/>
    </row>
    <row r="111" spans="2:17" x14ac:dyDescent="0.3">
      <c r="B111" s="226"/>
      <c r="C111" s="117"/>
      <c r="D111" s="117"/>
      <c r="E111" s="226"/>
      <c r="F111" s="226"/>
      <c r="G111" s="115"/>
      <c r="H111" s="226"/>
      <c r="I111" s="117"/>
      <c r="J111" s="117"/>
      <c r="K111" s="226"/>
      <c r="L111" s="226"/>
      <c r="M111" s="115"/>
      <c r="N111" s="226"/>
      <c r="O111" s="9"/>
      <c r="P111" s="9"/>
      <c r="Q111" s="9"/>
    </row>
    <row r="112" spans="2:17" x14ac:dyDescent="0.3">
      <c r="B112" s="226"/>
      <c r="C112" s="117"/>
      <c r="D112" s="117"/>
      <c r="E112" s="226"/>
      <c r="F112" s="226"/>
      <c r="G112" s="115"/>
      <c r="H112" s="226"/>
      <c r="I112" s="117"/>
      <c r="J112" s="117"/>
      <c r="K112" s="226"/>
      <c r="L112" s="226"/>
      <c r="M112" s="115"/>
      <c r="N112" s="226"/>
      <c r="O112" s="9"/>
      <c r="P112" s="9"/>
      <c r="Q112" s="9"/>
    </row>
    <row r="113" spans="2:17" x14ac:dyDescent="0.3">
      <c r="B113" s="226"/>
      <c r="C113" s="117"/>
      <c r="D113" s="117"/>
      <c r="E113" s="226"/>
      <c r="F113" s="226"/>
      <c r="G113" s="115"/>
      <c r="H113" s="226"/>
      <c r="I113" s="117"/>
      <c r="J113" s="117"/>
      <c r="K113" s="226"/>
      <c r="L113" s="226"/>
      <c r="M113" s="115"/>
      <c r="N113" s="226"/>
      <c r="O113" s="9"/>
      <c r="P113" s="9"/>
      <c r="Q113" s="9"/>
    </row>
    <row r="114" spans="2:17" x14ac:dyDescent="0.3">
      <c r="B114" s="226"/>
      <c r="C114" s="117"/>
      <c r="D114" s="117"/>
      <c r="E114" s="226"/>
      <c r="F114" s="226"/>
      <c r="G114" s="115"/>
      <c r="H114" s="226"/>
      <c r="I114" s="117"/>
      <c r="J114" s="117"/>
      <c r="K114" s="226"/>
      <c r="L114" s="226"/>
      <c r="M114" s="115"/>
      <c r="N114" s="226"/>
      <c r="O114" s="9"/>
      <c r="P114" s="9"/>
      <c r="Q114" s="9"/>
    </row>
    <row r="115" spans="2:17" x14ac:dyDescent="0.3">
      <c r="B115" s="226"/>
      <c r="C115" s="117"/>
      <c r="D115" s="117"/>
      <c r="E115" s="226"/>
      <c r="F115" s="226"/>
      <c r="G115" s="115"/>
      <c r="H115" s="226"/>
      <c r="I115" s="117"/>
      <c r="J115" s="117"/>
      <c r="K115" s="226"/>
      <c r="L115" s="226"/>
      <c r="M115" s="115"/>
      <c r="N115" s="226"/>
      <c r="O115" s="9"/>
      <c r="P115" s="9"/>
      <c r="Q115" s="9"/>
    </row>
    <row r="116" spans="2:17" x14ac:dyDescent="0.3">
      <c r="B116" s="226"/>
      <c r="C116" s="117"/>
      <c r="D116" s="117"/>
      <c r="E116" s="226"/>
      <c r="F116" s="226"/>
      <c r="G116" s="115"/>
      <c r="H116" s="226"/>
      <c r="I116" s="117"/>
      <c r="J116" s="117"/>
      <c r="K116" s="226"/>
      <c r="L116" s="226"/>
      <c r="M116" s="115"/>
      <c r="N116" s="226"/>
      <c r="O116" s="9"/>
      <c r="P116" s="9"/>
      <c r="Q116" s="9"/>
    </row>
    <row r="117" spans="2:17" x14ac:dyDescent="0.3">
      <c r="B117" s="226"/>
      <c r="C117" s="117"/>
      <c r="D117" s="117"/>
      <c r="E117" s="226"/>
      <c r="F117" s="226"/>
      <c r="G117" s="115"/>
      <c r="H117" s="226"/>
      <c r="I117" s="117"/>
      <c r="J117" s="117"/>
      <c r="K117" s="226"/>
      <c r="L117" s="226"/>
      <c r="M117" s="115"/>
      <c r="N117" s="226"/>
      <c r="O117" s="9"/>
      <c r="P117" s="9"/>
      <c r="Q117" s="9"/>
    </row>
    <row r="118" spans="2:17" x14ac:dyDescent="0.3">
      <c r="B118" s="226"/>
      <c r="C118" s="117"/>
      <c r="D118" s="117"/>
      <c r="E118" s="226"/>
      <c r="F118" s="226"/>
      <c r="G118" s="115"/>
      <c r="H118" s="226"/>
      <c r="I118" s="117"/>
      <c r="J118" s="117"/>
      <c r="K118" s="226"/>
      <c r="L118" s="226"/>
      <c r="M118" s="115"/>
      <c r="N118" s="226"/>
      <c r="O118" s="9"/>
      <c r="P118" s="9"/>
      <c r="Q118" s="9"/>
    </row>
    <row r="119" spans="2:17" x14ac:dyDescent="0.3">
      <c r="B119" s="226"/>
      <c r="C119" s="117"/>
      <c r="D119" s="117"/>
      <c r="E119" s="226"/>
      <c r="F119" s="226"/>
      <c r="G119" s="115"/>
      <c r="H119" s="226"/>
      <c r="I119" s="117"/>
      <c r="J119" s="117"/>
      <c r="K119" s="226"/>
      <c r="L119" s="226"/>
      <c r="M119" s="115"/>
      <c r="N119" s="226"/>
      <c r="O119" s="9"/>
      <c r="P119" s="9"/>
      <c r="Q119" s="9"/>
    </row>
    <row r="120" spans="2:17" x14ac:dyDescent="0.3">
      <c r="B120" s="226"/>
      <c r="C120" s="117"/>
      <c r="D120" s="117"/>
      <c r="E120" s="226"/>
      <c r="F120" s="226"/>
      <c r="G120" s="115"/>
      <c r="H120" s="226"/>
      <c r="I120" s="117"/>
      <c r="J120" s="117"/>
      <c r="K120" s="226"/>
      <c r="L120" s="226"/>
      <c r="M120" s="115"/>
      <c r="N120" s="226"/>
      <c r="O120" s="9"/>
      <c r="P120" s="9"/>
      <c r="Q120" s="9"/>
    </row>
    <row r="121" spans="2:17" x14ac:dyDescent="0.3">
      <c r="B121" s="226"/>
      <c r="C121" s="117"/>
      <c r="D121" s="117"/>
      <c r="E121" s="226"/>
      <c r="F121" s="226"/>
      <c r="G121" s="115"/>
      <c r="H121" s="226"/>
      <c r="I121" s="117"/>
      <c r="J121" s="117"/>
      <c r="K121" s="226"/>
      <c r="L121" s="226"/>
      <c r="M121" s="115"/>
      <c r="N121" s="226"/>
      <c r="O121" s="9"/>
      <c r="P121" s="9"/>
      <c r="Q121" s="9"/>
    </row>
    <row r="122" spans="2:17" x14ac:dyDescent="0.3">
      <c r="B122" s="226"/>
      <c r="C122" s="117"/>
      <c r="D122" s="117"/>
      <c r="E122" s="226"/>
      <c r="F122" s="226"/>
      <c r="G122" s="115"/>
      <c r="H122" s="226"/>
      <c r="I122" s="117"/>
      <c r="J122" s="117"/>
      <c r="K122" s="226"/>
      <c r="L122" s="226"/>
      <c r="M122" s="115"/>
      <c r="N122" s="226"/>
      <c r="O122" s="9"/>
      <c r="P122" s="9"/>
      <c r="Q122" s="9"/>
    </row>
    <row r="123" spans="2:17" x14ac:dyDescent="0.3">
      <c r="B123" s="226"/>
      <c r="C123" s="117"/>
      <c r="D123" s="117"/>
      <c r="E123" s="226"/>
      <c r="F123" s="226"/>
      <c r="G123" s="115"/>
      <c r="H123" s="226"/>
      <c r="I123" s="117"/>
      <c r="J123" s="117"/>
      <c r="K123" s="226"/>
      <c r="L123" s="226"/>
      <c r="M123" s="115"/>
      <c r="N123" s="226"/>
      <c r="O123" s="9"/>
      <c r="P123" s="9"/>
      <c r="Q123" s="9"/>
    </row>
    <row r="124" spans="2:17" x14ac:dyDescent="0.3">
      <c r="B124" s="226"/>
      <c r="C124" s="117"/>
      <c r="D124" s="117"/>
      <c r="E124" s="226"/>
      <c r="F124" s="226"/>
      <c r="G124" s="115"/>
      <c r="H124" s="226"/>
      <c r="I124" s="117"/>
      <c r="J124" s="117"/>
      <c r="K124" s="226"/>
      <c r="L124" s="226"/>
      <c r="M124" s="115"/>
      <c r="N124" s="226"/>
      <c r="O124" s="9"/>
      <c r="P124" s="9"/>
      <c r="Q124" s="9"/>
    </row>
    <row r="125" spans="2:17" x14ac:dyDescent="0.3">
      <c r="B125" s="226"/>
      <c r="C125" s="117"/>
      <c r="D125" s="117"/>
      <c r="E125" s="226"/>
      <c r="F125" s="226"/>
      <c r="G125" s="115"/>
      <c r="H125" s="226"/>
      <c r="I125" s="117"/>
      <c r="J125" s="117"/>
      <c r="K125" s="226"/>
      <c r="L125" s="226"/>
      <c r="M125" s="115"/>
      <c r="N125" s="226"/>
      <c r="O125" s="9"/>
      <c r="P125" s="9"/>
      <c r="Q125" s="9"/>
    </row>
    <row r="126" spans="2:17" x14ac:dyDescent="0.3">
      <c r="B126" s="226"/>
      <c r="C126" s="117"/>
      <c r="D126" s="117"/>
      <c r="E126" s="226"/>
      <c r="F126" s="226"/>
      <c r="G126" s="115"/>
      <c r="H126" s="226"/>
      <c r="I126" s="117"/>
      <c r="J126" s="117"/>
      <c r="K126" s="226"/>
      <c r="L126" s="226"/>
      <c r="M126" s="115"/>
      <c r="N126" s="226"/>
      <c r="O126" s="9"/>
      <c r="P126" s="9"/>
      <c r="Q126" s="9"/>
    </row>
    <row r="127" spans="2:17" x14ac:dyDescent="0.3">
      <c r="B127" s="226"/>
      <c r="C127" s="117"/>
      <c r="D127" s="117"/>
      <c r="E127" s="226"/>
      <c r="F127" s="226"/>
      <c r="G127" s="115"/>
      <c r="H127" s="226"/>
      <c r="I127" s="117"/>
      <c r="J127" s="117"/>
      <c r="K127" s="226"/>
      <c r="L127" s="226"/>
      <c r="M127" s="115"/>
      <c r="N127" s="226"/>
      <c r="O127" s="9"/>
      <c r="P127" s="9"/>
      <c r="Q127" s="9"/>
    </row>
    <row r="128" spans="2:17" x14ac:dyDescent="0.3">
      <c r="B128" s="226"/>
      <c r="C128" s="117"/>
      <c r="D128" s="117"/>
      <c r="E128" s="226"/>
      <c r="F128" s="226"/>
      <c r="G128" s="115"/>
      <c r="H128" s="226"/>
      <c r="I128" s="117"/>
      <c r="J128" s="117"/>
      <c r="K128" s="226"/>
      <c r="L128" s="226"/>
      <c r="M128" s="115"/>
      <c r="N128" s="226"/>
      <c r="O128" s="9"/>
      <c r="P128" s="9"/>
      <c r="Q128" s="9"/>
    </row>
    <row r="129" spans="2:17" x14ac:dyDescent="0.3">
      <c r="B129" s="226"/>
      <c r="C129" s="117"/>
      <c r="D129" s="117"/>
      <c r="E129" s="226"/>
      <c r="F129" s="226"/>
      <c r="G129" s="115"/>
      <c r="H129" s="226"/>
      <c r="I129" s="117"/>
      <c r="J129" s="117"/>
      <c r="K129" s="226"/>
      <c r="L129" s="226"/>
      <c r="M129" s="115"/>
      <c r="N129" s="226"/>
      <c r="O129" s="9"/>
      <c r="P129" s="9"/>
      <c r="Q129" s="9"/>
    </row>
    <row r="130" spans="2:17" x14ac:dyDescent="0.3">
      <c r="B130" s="226"/>
      <c r="C130" s="117"/>
      <c r="D130" s="117"/>
      <c r="E130" s="226"/>
      <c r="F130" s="226"/>
      <c r="G130" s="115"/>
      <c r="H130" s="226"/>
      <c r="I130" s="117"/>
      <c r="J130" s="117"/>
      <c r="K130" s="226"/>
      <c r="L130" s="226"/>
      <c r="M130" s="115"/>
      <c r="N130" s="226"/>
      <c r="O130" s="9"/>
      <c r="P130" s="9"/>
      <c r="Q130" s="9"/>
    </row>
    <row r="131" spans="2:17" x14ac:dyDescent="0.3">
      <c r="B131" s="226"/>
      <c r="C131" s="117"/>
      <c r="D131" s="117"/>
      <c r="E131" s="226"/>
      <c r="F131" s="226"/>
      <c r="G131" s="115"/>
      <c r="H131" s="226"/>
      <c r="I131" s="117"/>
      <c r="J131" s="117"/>
      <c r="K131" s="226"/>
      <c r="L131" s="226"/>
      <c r="M131" s="115"/>
      <c r="N131" s="226"/>
      <c r="O131" s="9"/>
      <c r="P131" s="9"/>
      <c r="Q131" s="9"/>
    </row>
    <row r="132" spans="2:17" x14ac:dyDescent="0.3">
      <c r="B132" s="226"/>
      <c r="C132" s="117"/>
      <c r="D132" s="117"/>
      <c r="E132" s="226"/>
      <c r="F132" s="226"/>
      <c r="G132" s="115"/>
      <c r="H132" s="226"/>
      <c r="I132" s="117"/>
      <c r="J132" s="117"/>
      <c r="K132" s="226"/>
      <c r="L132" s="226"/>
      <c r="M132" s="115"/>
      <c r="N132" s="226"/>
      <c r="O132" s="9"/>
      <c r="P132" s="9"/>
      <c r="Q132" s="9"/>
    </row>
    <row r="133" spans="2:17" x14ac:dyDescent="0.3">
      <c r="B133" s="226"/>
      <c r="C133" s="117"/>
      <c r="D133" s="117"/>
      <c r="E133" s="226"/>
      <c r="F133" s="226"/>
      <c r="G133" s="115"/>
      <c r="H133" s="226"/>
      <c r="I133" s="117"/>
      <c r="J133" s="117"/>
      <c r="K133" s="226"/>
      <c r="L133" s="226"/>
      <c r="M133" s="115"/>
      <c r="N133" s="226"/>
      <c r="O133" s="9"/>
      <c r="P133" s="9"/>
      <c r="Q133" s="9"/>
    </row>
    <row r="134" spans="2:17" x14ac:dyDescent="0.3">
      <c r="B134" s="226"/>
      <c r="C134" s="117"/>
      <c r="D134" s="117"/>
      <c r="E134" s="226"/>
      <c r="F134" s="226"/>
      <c r="G134" s="115"/>
      <c r="H134" s="226"/>
      <c r="I134" s="117"/>
      <c r="J134" s="117"/>
      <c r="K134" s="226"/>
      <c r="L134" s="226"/>
      <c r="M134" s="115"/>
      <c r="N134" s="226"/>
      <c r="O134" s="9"/>
      <c r="P134" s="9"/>
      <c r="Q134" s="9"/>
    </row>
    <row r="135" spans="2:17" x14ac:dyDescent="0.3">
      <c r="B135" s="226"/>
      <c r="C135" s="117"/>
      <c r="D135" s="117"/>
      <c r="E135" s="226"/>
      <c r="F135" s="226"/>
      <c r="G135" s="115"/>
      <c r="H135" s="226"/>
      <c r="I135" s="117"/>
      <c r="J135" s="117"/>
      <c r="K135" s="226"/>
      <c r="L135" s="226"/>
      <c r="M135" s="115"/>
      <c r="N135" s="226"/>
      <c r="O135" s="9"/>
      <c r="P135" s="9"/>
      <c r="Q135" s="9"/>
    </row>
    <row r="136" spans="2:17" x14ac:dyDescent="0.3">
      <c r="B136" s="226"/>
      <c r="C136" s="117"/>
      <c r="D136" s="117"/>
      <c r="E136" s="226"/>
      <c r="F136" s="226"/>
      <c r="G136" s="115"/>
      <c r="H136" s="226"/>
      <c r="I136" s="117"/>
      <c r="J136" s="117"/>
      <c r="K136" s="226"/>
      <c r="L136" s="226"/>
      <c r="M136" s="115"/>
      <c r="N136" s="226"/>
      <c r="O136" s="9"/>
      <c r="P136" s="9"/>
      <c r="Q136" s="9"/>
    </row>
    <row r="137" spans="2:17" x14ac:dyDescent="0.3">
      <c r="B137" s="226"/>
      <c r="C137" s="117"/>
      <c r="D137" s="117"/>
      <c r="E137" s="226"/>
      <c r="F137" s="226"/>
      <c r="G137" s="115"/>
      <c r="H137" s="226"/>
      <c r="I137" s="117"/>
      <c r="J137" s="117"/>
      <c r="K137" s="226"/>
      <c r="L137" s="226"/>
      <c r="M137" s="115"/>
      <c r="N137" s="226"/>
      <c r="O137" s="9"/>
      <c r="P137" s="9"/>
      <c r="Q137" s="9"/>
    </row>
    <row r="138" spans="2:17" x14ac:dyDescent="0.3">
      <c r="B138" s="226"/>
      <c r="C138" s="117"/>
      <c r="D138" s="117"/>
      <c r="E138" s="226"/>
      <c r="F138" s="226"/>
      <c r="G138" s="115"/>
      <c r="H138" s="226"/>
      <c r="I138" s="117"/>
      <c r="J138" s="117"/>
      <c r="K138" s="226"/>
      <c r="L138" s="226"/>
      <c r="M138" s="115"/>
      <c r="N138" s="226"/>
      <c r="O138" s="9"/>
      <c r="P138" s="9"/>
      <c r="Q138" s="9"/>
    </row>
    <row r="139" spans="2:17" x14ac:dyDescent="0.3">
      <c r="B139" s="226"/>
      <c r="C139" s="117"/>
      <c r="D139" s="117"/>
      <c r="E139" s="226"/>
      <c r="F139" s="226"/>
      <c r="G139" s="115"/>
      <c r="H139" s="226"/>
      <c r="I139" s="117"/>
      <c r="J139" s="117"/>
      <c r="K139" s="226"/>
      <c r="L139" s="226"/>
      <c r="M139" s="115"/>
      <c r="N139" s="226"/>
      <c r="O139" s="9"/>
      <c r="P139" s="9"/>
      <c r="Q139" s="9"/>
    </row>
    <row r="140" spans="2:17" x14ac:dyDescent="0.3">
      <c r="B140" s="226"/>
      <c r="C140" s="117"/>
      <c r="D140" s="117"/>
      <c r="E140" s="226"/>
      <c r="F140" s="226"/>
      <c r="G140" s="115"/>
      <c r="H140" s="226"/>
      <c r="I140" s="117"/>
      <c r="J140" s="117"/>
      <c r="K140" s="226"/>
      <c r="L140" s="226"/>
      <c r="M140" s="115"/>
      <c r="N140" s="226"/>
      <c r="O140" s="9"/>
      <c r="P140" s="9"/>
      <c r="Q140" s="9"/>
    </row>
    <row r="141" spans="2:17" x14ac:dyDescent="0.3">
      <c r="B141" s="226"/>
      <c r="C141" s="117"/>
      <c r="D141" s="117"/>
      <c r="E141" s="226"/>
      <c r="F141" s="226"/>
      <c r="G141" s="115"/>
      <c r="H141" s="226"/>
      <c r="I141" s="117"/>
      <c r="J141" s="117"/>
      <c r="K141" s="226"/>
      <c r="L141" s="226"/>
      <c r="M141" s="115"/>
      <c r="N141" s="226"/>
      <c r="O141" s="9"/>
      <c r="P141" s="9"/>
      <c r="Q141" s="9"/>
    </row>
    <row r="142" spans="2:17" x14ac:dyDescent="0.3">
      <c r="B142" s="226"/>
      <c r="C142" s="117"/>
      <c r="D142" s="117"/>
      <c r="E142" s="226"/>
      <c r="F142" s="226"/>
      <c r="G142" s="115"/>
      <c r="H142" s="226"/>
      <c r="I142" s="117"/>
      <c r="J142" s="117"/>
      <c r="K142" s="226"/>
      <c r="L142" s="226"/>
      <c r="M142" s="115"/>
      <c r="N142" s="226"/>
      <c r="O142" s="9"/>
      <c r="P142" s="9"/>
      <c r="Q142" s="9"/>
    </row>
    <row r="143" spans="2:17" x14ac:dyDescent="0.3">
      <c r="B143" s="226"/>
      <c r="C143" s="117"/>
      <c r="D143" s="117"/>
      <c r="E143" s="226"/>
      <c r="F143" s="226"/>
      <c r="G143" s="115"/>
      <c r="H143" s="226"/>
      <c r="I143" s="117"/>
      <c r="J143" s="117"/>
      <c r="K143" s="226"/>
      <c r="L143" s="226"/>
      <c r="M143" s="115"/>
      <c r="N143" s="226"/>
      <c r="O143" s="9"/>
      <c r="P143" s="9"/>
      <c r="Q143" s="9"/>
    </row>
    <row r="144" spans="2:17" x14ac:dyDescent="0.3">
      <c r="B144" s="226"/>
      <c r="C144" s="117"/>
      <c r="D144" s="117"/>
      <c r="E144" s="226"/>
      <c r="F144" s="226"/>
      <c r="G144" s="115"/>
      <c r="H144" s="226"/>
      <c r="I144" s="117"/>
      <c r="J144" s="117"/>
      <c r="K144" s="226"/>
      <c r="L144" s="226"/>
      <c r="M144" s="115"/>
      <c r="N144" s="226"/>
      <c r="O144" s="9"/>
      <c r="P144" s="9"/>
      <c r="Q144" s="9"/>
    </row>
    <row r="145" spans="2:17" x14ac:dyDescent="0.3">
      <c r="B145" s="226"/>
      <c r="C145" s="117"/>
      <c r="D145" s="117"/>
      <c r="E145" s="226"/>
      <c r="F145" s="226"/>
      <c r="G145" s="115"/>
      <c r="H145" s="226"/>
      <c r="I145" s="117"/>
      <c r="J145" s="117"/>
      <c r="K145" s="226"/>
      <c r="L145" s="226"/>
      <c r="M145" s="115"/>
      <c r="N145" s="226"/>
      <c r="O145" s="9"/>
      <c r="P145" s="9"/>
      <c r="Q145" s="9"/>
    </row>
    <row r="146" spans="2:17" x14ac:dyDescent="0.3">
      <c r="B146" s="226"/>
      <c r="C146" s="117"/>
      <c r="D146" s="117"/>
      <c r="E146" s="226"/>
      <c r="F146" s="226"/>
      <c r="G146" s="115"/>
      <c r="H146" s="226"/>
      <c r="I146" s="117"/>
      <c r="J146" s="117"/>
      <c r="K146" s="226"/>
      <c r="L146" s="226"/>
      <c r="M146" s="115"/>
      <c r="N146" s="226"/>
      <c r="O146" s="9"/>
      <c r="P146" s="9"/>
      <c r="Q146" s="9"/>
    </row>
    <row r="147" spans="2:17" x14ac:dyDescent="0.3">
      <c r="B147" s="226"/>
      <c r="C147" s="117"/>
      <c r="D147" s="117"/>
      <c r="E147" s="226"/>
      <c r="F147" s="226"/>
      <c r="G147" s="115"/>
      <c r="H147" s="226"/>
      <c r="I147" s="117"/>
      <c r="J147" s="117"/>
      <c r="K147" s="226"/>
      <c r="L147" s="226"/>
      <c r="M147" s="115"/>
      <c r="N147" s="226"/>
      <c r="O147" s="9"/>
      <c r="P147" s="9"/>
      <c r="Q147" s="9"/>
    </row>
    <row r="148" spans="2:17" x14ac:dyDescent="0.3">
      <c r="B148" s="226"/>
      <c r="C148" s="117"/>
      <c r="D148" s="117"/>
      <c r="E148" s="226"/>
      <c r="F148" s="226"/>
      <c r="G148" s="115"/>
      <c r="H148" s="226"/>
      <c r="I148" s="117"/>
      <c r="J148" s="117"/>
      <c r="K148" s="226"/>
      <c r="L148" s="226"/>
      <c r="M148" s="115"/>
      <c r="N148" s="226"/>
      <c r="O148" s="9"/>
      <c r="P148" s="9"/>
      <c r="Q148" s="9"/>
    </row>
    <row r="149" spans="2:17" x14ac:dyDescent="0.3">
      <c r="B149" s="226"/>
      <c r="C149" s="117"/>
      <c r="D149" s="117"/>
      <c r="E149" s="226"/>
      <c r="F149" s="226"/>
      <c r="G149" s="115"/>
      <c r="H149" s="226"/>
      <c r="I149" s="117"/>
      <c r="J149" s="117"/>
      <c r="K149" s="226"/>
      <c r="L149" s="226"/>
      <c r="M149" s="115"/>
      <c r="N149" s="226"/>
      <c r="O149" s="9"/>
      <c r="P149" s="9"/>
      <c r="Q149" s="9"/>
    </row>
    <row r="150" spans="2:17" x14ac:dyDescent="0.3">
      <c r="B150" s="226"/>
      <c r="C150" s="117"/>
      <c r="D150" s="117"/>
      <c r="E150" s="226"/>
      <c r="F150" s="226"/>
      <c r="G150" s="115"/>
      <c r="H150" s="226"/>
      <c r="I150" s="117"/>
      <c r="J150" s="117"/>
      <c r="K150" s="226"/>
      <c r="L150" s="226"/>
      <c r="M150" s="115"/>
      <c r="N150" s="226"/>
      <c r="O150" s="9"/>
      <c r="P150" s="9"/>
      <c r="Q150" s="9"/>
    </row>
    <row r="151" spans="2:17" x14ac:dyDescent="0.3">
      <c r="B151" s="226"/>
      <c r="C151" s="117"/>
      <c r="D151" s="117"/>
      <c r="E151" s="226"/>
      <c r="F151" s="226"/>
      <c r="G151" s="115"/>
      <c r="H151" s="226"/>
      <c r="I151" s="117"/>
      <c r="J151" s="117"/>
      <c r="K151" s="226"/>
      <c r="L151" s="226"/>
      <c r="M151" s="115"/>
      <c r="N151" s="226"/>
      <c r="O151" s="9"/>
      <c r="P151" s="9"/>
      <c r="Q151" s="9"/>
    </row>
    <row r="152" spans="2:17" x14ac:dyDescent="0.3">
      <c r="B152" s="226"/>
      <c r="C152" s="117"/>
      <c r="D152" s="117"/>
      <c r="E152" s="226"/>
      <c r="F152" s="226"/>
      <c r="G152" s="115"/>
      <c r="H152" s="226"/>
      <c r="I152" s="117"/>
      <c r="J152" s="117"/>
      <c r="K152" s="226"/>
      <c r="L152" s="226"/>
      <c r="M152" s="115"/>
      <c r="N152" s="226"/>
      <c r="O152" s="9"/>
      <c r="P152" s="9"/>
      <c r="Q152" s="9"/>
    </row>
    <row r="153" spans="2:17" x14ac:dyDescent="0.3">
      <c r="B153" s="226"/>
      <c r="C153" s="117"/>
      <c r="D153" s="117"/>
      <c r="E153" s="226"/>
      <c r="F153" s="226"/>
      <c r="G153" s="115"/>
      <c r="H153" s="226"/>
      <c r="I153" s="117"/>
      <c r="J153" s="117"/>
      <c r="K153" s="226"/>
      <c r="L153" s="226"/>
      <c r="M153" s="115"/>
      <c r="N153" s="226"/>
      <c r="O153" s="9"/>
      <c r="P153" s="9"/>
      <c r="Q153" s="9"/>
    </row>
    <row r="154" spans="2:17" x14ac:dyDescent="0.3">
      <c r="B154" s="226"/>
      <c r="C154" s="117"/>
      <c r="D154" s="117"/>
      <c r="E154" s="226"/>
      <c r="F154" s="226"/>
      <c r="G154" s="115"/>
      <c r="H154" s="226"/>
      <c r="I154" s="117"/>
      <c r="J154" s="117"/>
      <c r="K154" s="226"/>
      <c r="L154" s="226"/>
      <c r="M154" s="115"/>
      <c r="N154" s="226"/>
      <c r="O154" s="9"/>
      <c r="P154" s="9"/>
      <c r="Q154" s="9"/>
    </row>
    <row r="155" spans="2:17" x14ac:dyDescent="0.3">
      <c r="B155" s="226"/>
      <c r="C155" s="117"/>
      <c r="D155" s="117"/>
      <c r="E155" s="226"/>
      <c r="F155" s="226"/>
      <c r="G155" s="115"/>
      <c r="H155" s="226"/>
      <c r="I155" s="117"/>
      <c r="J155" s="117"/>
      <c r="K155" s="226"/>
      <c r="L155" s="226"/>
      <c r="M155" s="115"/>
      <c r="N155" s="226"/>
      <c r="O155" s="9"/>
      <c r="P155" s="9"/>
      <c r="Q155" s="9"/>
    </row>
    <row r="156" spans="2:17" x14ac:dyDescent="0.3">
      <c r="B156" s="226"/>
      <c r="C156" s="117"/>
      <c r="D156" s="117"/>
      <c r="E156" s="226"/>
      <c r="F156" s="226"/>
      <c r="G156" s="115"/>
      <c r="H156" s="226"/>
      <c r="I156" s="117"/>
      <c r="J156" s="117"/>
      <c r="K156" s="226"/>
      <c r="L156" s="226"/>
      <c r="M156" s="115"/>
      <c r="N156" s="226"/>
      <c r="O156" s="9"/>
      <c r="P156" s="9"/>
      <c r="Q156" s="9"/>
    </row>
    <row r="157" spans="2:17" x14ac:dyDescent="0.3">
      <c r="B157" s="226"/>
      <c r="C157" s="117"/>
      <c r="D157" s="117"/>
      <c r="E157" s="226"/>
      <c r="F157" s="226"/>
      <c r="G157" s="115"/>
      <c r="H157" s="226"/>
      <c r="I157" s="117"/>
      <c r="J157" s="117"/>
      <c r="K157" s="226"/>
      <c r="L157" s="226"/>
      <c r="M157" s="115"/>
      <c r="N157" s="226"/>
      <c r="O157" s="9"/>
      <c r="P157" s="9"/>
      <c r="Q157" s="9"/>
    </row>
    <row r="158" spans="2:17" x14ac:dyDescent="0.3">
      <c r="B158" s="226"/>
      <c r="C158" s="117"/>
      <c r="D158" s="117"/>
      <c r="E158" s="226"/>
      <c r="F158" s="226"/>
      <c r="G158" s="115"/>
      <c r="H158" s="226"/>
      <c r="I158" s="117"/>
      <c r="J158" s="117"/>
      <c r="K158" s="226"/>
      <c r="L158" s="226"/>
      <c r="M158" s="115"/>
      <c r="N158" s="226"/>
      <c r="O158" s="9"/>
      <c r="P158" s="9"/>
      <c r="Q158" s="9"/>
    </row>
    <row r="159" spans="2:17" x14ac:dyDescent="0.3">
      <c r="B159" s="226"/>
      <c r="C159" s="117"/>
      <c r="D159" s="117"/>
      <c r="E159" s="226"/>
      <c r="F159" s="226"/>
      <c r="G159" s="115"/>
      <c r="H159" s="226"/>
      <c r="I159" s="117"/>
      <c r="J159" s="117"/>
      <c r="K159" s="226"/>
      <c r="L159" s="226"/>
      <c r="M159" s="115"/>
      <c r="N159" s="226"/>
      <c r="O159" s="9"/>
      <c r="P159" s="9"/>
      <c r="Q159" s="9"/>
    </row>
    <row r="160" spans="2:17" x14ac:dyDescent="0.3">
      <c r="B160" s="226"/>
      <c r="C160" s="117"/>
      <c r="D160" s="117"/>
      <c r="E160" s="226"/>
      <c r="F160" s="226"/>
      <c r="G160" s="115"/>
      <c r="H160" s="226"/>
      <c r="I160" s="117"/>
      <c r="J160" s="117"/>
      <c r="K160" s="226"/>
      <c r="L160" s="226"/>
      <c r="M160" s="115"/>
      <c r="N160" s="226"/>
      <c r="O160" s="9"/>
      <c r="P160" s="9"/>
      <c r="Q160" s="9"/>
    </row>
    <row r="161" spans="2:17" x14ac:dyDescent="0.3">
      <c r="B161" s="226"/>
      <c r="C161" s="117"/>
      <c r="D161" s="117"/>
      <c r="E161" s="226"/>
      <c r="F161" s="226"/>
      <c r="G161" s="115"/>
      <c r="H161" s="226"/>
      <c r="I161" s="117"/>
      <c r="J161" s="117"/>
      <c r="K161" s="226"/>
      <c r="L161" s="226"/>
      <c r="M161" s="115"/>
      <c r="N161" s="226"/>
      <c r="O161" s="9"/>
      <c r="P161" s="9"/>
      <c r="Q161" s="9"/>
    </row>
    <row r="162" spans="2:17" x14ac:dyDescent="0.3">
      <c r="B162" s="226"/>
      <c r="C162" s="117"/>
      <c r="D162" s="117"/>
      <c r="E162" s="226"/>
      <c r="F162" s="226"/>
      <c r="G162" s="115"/>
      <c r="H162" s="226"/>
      <c r="I162" s="117"/>
      <c r="J162" s="117"/>
      <c r="K162" s="226"/>
      <c r="L162" s="226"/>
      <c r="M162" s="115"/>
      <c r="N162" s="226"/>
      <c r="O162" s="9"/>
      <c r="P162" s="9"/>
      <c r="Q162" s="9"/>
    </row>
    <row r="163" spans="2:17" x14ac:dyDescent="0.3">
      <c r="B163" s="226"/>
      <c r="C163" s="117"/>
      <c r="D163" s="117"/>
      <c r="E163" s="226"/>
      <c r="F163" s="226"/>
      <c r="G163" s="115"/>
      <c r="H163" s="226"/>
      <c r="I163" s="117"/>
      <c r="J163" s="117"/>
      <c r="K163" s="226"/>
      <c r="L163" s="226"/>
      <c r="M163" s="115"/>
      <c r="N163" s="226"/>
      <c r="O163" s="9"/>
      <c r="P163" s="9"/>
      <c r="Q163" s="9"/>
    </row>
    <row r="164" spans="2:17" x14ac:dyDescent="0.3">
      <c r="B164" s="226"/>
      <c r="C164" s="117"/>
      <c r="D164" s="117"/>
      <c r="E164" s="226"/>
      <c r="F164" s="226"/>
      <c r="G164" s="115"/>
      <c r="H164" s="226"/>
      <c r="I164" s="117"/>
      <c r="J164" s="117"/>
      <c r="K164" s="226"/>
      <c r="L164" s="226"/>
      <c r="M164" s="115"/>
      <c r="N164" s="226"/>
      <c r="O164" s="9"/>
      <c r="P164" s="9"/>
      <c r="Q164" s="9"/>
    </row>
    <row r="165" spans="2:17" x14ac:dyDescent="0.3">
      <c r="B165" s="226"/>
      <c r="C165" s="117"/>
      <c r="D165" s="117"/>
      <c r="E165" s="226"/>
      <c r="F165" s="226"/>
      <c r="G165" s="115"/>
      <c r="H165" s="226"/>
      <c r="I165" s="117"/>
      <c r="J165" s="117"/>
      <c r="K165" s="226"/>
      <c r="L165" s="226"/>
      <c r="M165" s="115"/>
      <c r="N165" s="226"/>
      <c r="O165" s="9"/>
      <c r="P165" s="9"/>
      <c r="Q165" s="9"/>
    </row>
    <row r="166" spans="2:17" x14ac:dyDescent="0.3">
      <c r="B166" s="226"/>
      <c r="C166" s="117"/>
      <c r="D166" s="117"/>
      <c r="E166" s="226"/>
      <c r="F166" s="226"/>
      <c r="G166" s="115"/>
      <c r="H166" s="226"/>
      <c r="I166" s="117"/>
      <c r="J166" s="117"/>
      <c r="K166" s="226"/>
      <c r="L166" s="226"/>
      <c r="M166" s="115"/>
      <c r="N166" s="226"/>
      <c r="O166" s="9"/>
      <c r="P166" s="9"/>
      <c r="Q166" s="9"/>
    </row>
    <row r="167" spans="2:17" x14ac:dyDescent="0.3">
      <c r="B167" s="226"/>
      <c r="C167" s="117"/>
      <c r="D167" s="117"/>
      <c r="E167" s="226"/>
      <c r="F167" s="226"/>
      <c r="G167" s="115"/>
      <c r="H167" s="226"/>
      <c r="I167" s="117"/>
      <c r="J167" s="117"/>
      <c r="K167" s="226"/>
      <c r="L167" s="226"/>
      <c r="M167" s="115"/>
      <c r="N167" s="226"/>
      <c r="O167" s="9"/>
      <c r="P167" s="9"/>
      <c r="Q167" s="9"/>
    </row>
    <row r="168" spans="2:17" x14ac:dyDescent="0.3">
      <c r="B168" s="226"/>
      <c r="C168" s="117"/>
      <c r="D168" s="117"/>
      <c r="E168" s="226"/>
      <c r="F168" s="226"/>
      <c r="G168" s="115"/>
      <c r="H168" s="226"/>
      <c r="I168" s="117"/>
      <c r="J168" s="117"/>
      <c r="K168" s="226"/>
      <c r="L168" s="226"/>
      <c r="M168" s="115"/>
      <c r="N168" s="226"/>
      <c r="O168" s="9"/>
      <c r="P168" s="9"/>
      <c r="Q168" s="9"/>
    </row>
    <row r="169" spans="2:17" x14ac:dyDescent="0.3">
      <c r="B169" s="226"/>
      <c r="C169" s="117"/>
      <c r="D169" s="117"/>
      <c r="E169" s="226"/>
      <c r="F169" s="226"/>
      <c r="G169" s="115"/>
      <c r="H169" s="226"/>
      <c r="I169" s="117"/>
      <c r="J169" s="117"/>
      <c r="K169" s="226"/>
      <c r="L169" s="226"/>
      <c r="M169" s="115"/>
      <c r="N169" s="226"/>
      <c r="O169" s="9"/>
      <c r="P169" s="9"/>
      <c r="Q169" s="9"/>
    </row>
    <row r="170" spans="2:17" x14ac:dyDescent="0.3">
      <c r="B170" s="226"/>
      <c r="C170" s="117"/>
      <c r="D170" s="117"/>
      <c r="E170" s="226"/>
      <c r="F170" s="226"/>
      <c r="G170" s="115"/>
      <c r="H170" s="226"/>
      <c r="I170" s="117"/>
      <c r="J170" s="117"/>
      <c r="K170" s="226"/>
      <c r="L170" s="226"/>
      <c r="M170" s="115"/>
      <c r="N170" s="226"/>
      <c r="O170" s="9"/>
      <c r="P170" s="9"/>
      <c r="Q170" s="9"/>
    </row>
    <row r="171" spans="2:17" x14ac:dyDescent="0.3">
      <c r="B171" s="226"/>
      <c r="C171" s="117"/>
      <c r="D171" s="117"/>
      <c r="E171" s="226"/>
      <c r="F171" s="226"/>
      <c r="G171" s="115"/>
      <c r="H171" s="226"/>
      <c r="I171" s="117"/>
      <c r="J171" s="117"/>
      <c r="K171" s="226"/>
      <c r="L171" s="226"/>
      <c r="M171" s="115"/>
      <c r="N171" s="226"/>
      <c r="O171" s="9"/>
      <c r="P171" s="9"/>
      <c r="Q171" s="9"/>
    </row>
    <row r="172" spans="2:17" x14ac:dyDescent="0.3">
      <c r="B172" s="226"/>
      <c r="C172" s="117"/>
      <c r="D172" s="117"/>
      <c r="E172" s="226"/>
      <c r="F172" s="226"/>
      <c r="G172" s="115"/>
      <c r="H172" s="226"/>
      <c r="I172" s="117"/>
      <c r="J172" s="117"/>
      <c r="K172" s="226"/>
      <c r="L172" s="226"/>
      <c r="M172" s="115"/>
      <c r="N172" s="226"/>
      <c r="O172" s="9"/>
      <c r="P172" s="9"/>
      <c r="Q172" s="9"/>
    </row>
    <row r="173" spans="2:17" x14ac:dyDescent="0.3">
      <c r="B173" s="226"/>
      <c r="C173" s="117"/>
      <c r="D173" s="117"/>
      <c r="E173" s="226"/>
      <c r="F173" s="226"/>
      <c r="G173" s="115"/>
      <c r="H173" s="226"/>
      <c r="I173" s="117"/>
      <c r="J173" s="117"/>
      <c r="K173" s="226"/>
      <c r="L173" s="226"/>
      <c r="M173" s="115"/>
      <c r="N173" s="226"/>
      <c r="O173" s="9"/>
      <c r="P173" s="9"/>
      <c r="Q173" s="9"/>
    </row>
    <row r="174" spans="2:17" x14ac:dyDescent="0.3">
      <c r="B174" s="226"/>
      <c r="C174" s="117"/>
      <c r="D174" s="117"/>
      <c r="E174" s="226"/>
      <c r="F174" s="226"/>
      <c r="G174" s="115"/>
      <c r="H174" s="226"/>
      <c r="I174" s="117"/>
      <c r="J174" s="117"/>
      <c r="K174" s="226"/>
      <c r="L174" s="226"/>
      <c r="M174" s="115"/>
      <c r="N174" s="226"/>
      <c r="O174" s="9"/>
      <c r="P174" s="9"/>
      <c r="Q174" s="9"/>
    </row>
    <row r="175" spans="2:17" x14ac:dyDescent="0.3">
      <c r="B175" s="226"/>
      <c r="C175" s="117"/>
      <c r="D175" s="117"/>
      <c r="E175" s="226"/>
      <c r="F175" s="226"/>
      <c r="G175" s="115"/>
      <c r="H175" s="226"/>
      <c r="I175" s="117"/>
      <c r="J175" s="117"/>
      <c r="K175" s="226"/>
      <c r="L175" s="226"/>
      <c r="M175" s="115"/>
      <c r="N175" s="226"/>
      <c r="O175" s="9"/>
      <c r="P175" s="9"/>
      <c r="Q175" s="9"/>
    </row>
    <row r="176" spans="2:17" x14ac:dyDescent="0.3">
      <c r="B176" s="226"/>
      <c r="C176" s="117"/>
      <c r="D176" s="117"/>
      <c r="E176" s="226"/>
      <c r="F176" s="226"/>
      <c r="G176" s="115"/>
      <c r="H176" s="226"/>
      <c r="I176" s="117"/>
      <c r="J176" s="117"/>
      <c r="K176" s="226"/>
      <c r="L176" s="226"/>
      <c r="M176" s="115"/>
      <c r="N176" s="226"/>
      <c r="O176" s="9"/>
      <c r="P176" s="9"/>
      <c r="Q176" s="9"/>
    </row>
    <row r="177" spans="2:17" x14ac:dyDescent="0.3">
      <c r="B177" s="226"/>
      <c r="C177" s="117"/>
      <c r="D177" s="117"/>
      <c r="E177" s="226"/>
      <c r="F177" s="226"/>
      <c r="G177" s="115"/>
      <c r="H177" s="226"/>
      <c r="I177" s="117"/>
      <c r="J177" s="117"/>
      <c r="K177" s="226"/>
      <c r="L177" s="226"/>
      <c r="M177" s="115"/>
      <c r="N177" s="226"/>
      <c r="O177" s="9"/>
      <c r="P177" s="9"/>
      <c r="Q177" s="9"/>
    </row>
    <row r="178" spans="2:17" x14ac:dyDescent="0.3">
      <c r="B178" s="226"/>
      <c r="C178" s="117"/>
      <c r="D178" s="117"/>
      <c r="E178" s="226"/>
      <c r="F178" s="226"/>
      <c r="G178" s="115"/>
      <c r="H178" s="226"/>
      <c r="I178" s="117"/>
      <c r="J178" s="117"/>
      <c r="K178" s="226"/>
      <c r="L178" s="226"/>
      <c r="M178" s="115"/>
      <c r="N178" s="226"/>
      <c r="O178" s="9"/>
      <c r="P178" s="9"/>
      <c r="Q178" s="9"/>
    </row>
    <row r="179" spans="2:17" x14ac:dyDescent="0.3">
      <c r="B179" s="226"/>
      <c r="C179" s="117"/>
      <c r="D179" s="117"/>
      <c r="E179" s="226"/>
      <c r="F179" s="226"/>
      <c r="G179" s="115"/>
      <c r="H179" s="226"/>
      <c r="I179" s="117"/>
      <c r="J179" s="117"/>
      <c r="K179" s="226"/>
      <c r="L179" s="226"/>
      <c r="M179" s="115"/>
      <c r="N179" s="226"/>
      <c r="O179" s="9"/>
      <c r="P179" s="9"/>
      <c r="Q179" s="9"/>
    </row>
    <row r="180" spans="2:17" x14ac:dyDescent="0.3">
      <c r="B180" s="226"/>
      <c r="C180" s="117"/>
      <c r="D180" s="117"/>
      <c r="E180" s="226"/>
      <c r="F180" s="226"/>
      <c r="G180" s="115"/>
      <c r="H180" s="226"/>
      <c r="I180" s="117"/>
      <c r="J180" s="117"/>
      <c r="K180" s="226"/>
      <c r="L180" s="226"/>
      <c r="M180" s="115"/>
      <c r="N180" s="226"/>
      <c r="O180" s="9"/>
      <c r="P180" s="9"/>
      <c r="Q180" s="9"/>
    </row>
    <row r="181" spans="2:17" x14ac:dyDescent="0.3">
      <c r="B181" s="226"/>
      <c r="C181" s="117"/>
      <c r="D181" s="117"/>
      <c r="E181" s="226"/>
      <c r="F181" s="226"/>
      <c r="G181" s="115"/>
      <c r="H181" s="226"/>
      <c r="I181" s="117"/>
      <c r="J181" s="117"/>
      <c r="K181" s="226"/>
      <c r="L181" s="226"/>
      <c r="M181" s="115"/>
      <c r="N181" s="226"/>
      <c r="O181" s="9"/>
      <c r="P181" s="9"/>
      <c r="Q181" s="9"/>
    </row>
    <row r="182" spans="2:17" x14ac:dyDescent="0.3">
      <c r="B182" s="226"/>
      <c r="C182" s="117"/>
      <c r="D182" s="117"/>
      <c r="E182" s="226"/>
      <c r="F182" s="226"/>
      <c r="G182" s="115"/>
      <c r="H182" s="226"/>
      <c r="I182" s="117"/>
      <c r="J182" s="117"/>
      <c r="K182" s="226"/>
      <c r="L182" s="226"/>
      <c r="M182" s="115"/>
      <c r="N182" s="226"/>
      <c r="O182" s="9"/>
      <c r="P182" s="9"/>
      <c r="Q182" s="9"/>
    </row>
    <row r="183" spans="2:17" x14ac:dyDescent="0.3">
      <c r="B183" s="226"/>
      <c r="C183" s="117"/>
      <c r="D183" s="117"/>
      <c r="E183" s="226"/>
      <c r="F183" s="226"/>
      <c r="G183" s="115"/>
      <c r="H183" s="226"/>
      <c r="I183" s="117"/>
      <c r="J183" s="117"/>
      <c r="K183" s="226"/>
      <c r="L183" s="226"/>
      <c r="M183" s="115"/>
      <c r="N183" s="226"/>
      <c r="O183" s="9"/>
      <c r="P183" s="9"/>
      <c r="Q183" s="9"/>
    </row>
    <row r="184" spans="2:17" x14ac:dyDescent="0.3">
      <c r="B184" s="226"/>
      <c r="C184" s="117"/>
      <c r="D184" s="117"/>
      <c r="E184" s="226"/>
      <c r="F184" s="226"/>
      <c r="G184" s="115"/>
      <c r="H184" s="226"/>
      <c r="I184" s="117"/>
      <c r="J184" s="117"/>
      <c r="K184" s="226"/>
      <c r="L184" s="226"/>
      <c r="M184" s="115"/>
      <c r="N184" s="226"/>
      <c r="O184" s="9"/>
      <c r="P184" s="9"/>
      <c r="Q184" s="9"/>
    </row>
    <row r="185" spans="2:17" x14ac:dyDescent="0.3">
      <c r="B185" s="226"/>
      <c r="C185" s="117"/>
      <c r="D185" s="117"/>
      <c r="E185" s="226"/>
      <c r="F185" s="226"/>
      <c r="G185" s="115"/>
      <c r="H185" s="226"/>
      <c r="I185" s="117"/>
      <c r="J185" s="117"/>
      <c r="K185" s="226"/>
      <c r="L185" s="226"/>
      <c r="M185" s="115"/>
      <c r="N185" s="226"/>
      <c r="O185" s="9"/>
      <c r="P185" s="9"/>
      <c r="Q185" s="9"/>
    </row>
    <row r="186" spans="2:17" x14ac:dyDescent="0.3">
      <c r="B186" s="226"/>
      <c r="C186" s="117"/>
      <c r="D186" s="117"/>
      <c r="E186" s="226"/>
      <c r="F186" s="226"/>
      <c r="G186" s="115"/>
      <c r="H186" s="226"/>
      <c r="I186" s="117"/>
      <c r="J186" s="117"/>
      <c r="K186" s="226"/>
      <c r="L186" s="226"/>
      <c r="M186" s="115"/>
      <c r="N186" s="226"/>
      <c r="O186" s="9"/>
      <c r="P186" s="9"/>
      <c r="Q186" s="9"/>
    </row>
    <row r="187" spans="2:17" x14ac:dyDescent="0.3">
      <c r="B187" s="226"/>
      <c r="C187" s="117"/>
      <c r="D187" s="117"/>
      <c r="E187" s="226"/>
      <c r="F187" s="226"/>
      <c r="G187" s="115"/>
      <c r="H187" s="226"/>
      <c r="I187" s="117"/>
      <c r="J187" s="117"/>
      <c r="K187" s="226"/>
      <c r="L187" s="226"/>
      <c r="M187" s="115"/>
      <c r="N187" s="226"/>
      <c r="O187" s="9"/>
      <c r="P187" s="9"/>
      <c r="Q187" s="9"/>
    </row>
    <row r="188" spans="2:17" x14ac:dyDescent="0.3">
      <c r="B188" s="226"/>
      <c r="C188" s="117"/>
      <c r="D188" s="117"/>
      <c r="E188" s="226"/>
      <c r="F188" s="226"/>
      <c r="G188" s="115"/>
      <c r="H188" s="226"/>
      <c r="I188" s="117"/>
      <c r="J188" s="117"/>
      <c r="K188" s="226"/>
      <c r="L188" s="226"/>
      <c r="M188" s="115"/>
      <c r="N188" s="226"/>
      <c r="O188" s="9"/>
      <c r="P188" s="9"/>
      <c r="Q188" s="9"/>
    </row>
    <row r="189" spans="2:17" x14ac:dyDescent="0.3">
      <c r="B189" s="226"/>
      <c r="C189" s="117"/>
      <c r="D189" s="117"/>
      <c r="E189" s="226"/>
      <c r="F189" s="226"/>
      <c r="G189" s="115"/>
      <c r="H189" s="226"/>
      <c r="I189" s="117"/>
      <c r="J189" s="117"/>
      <c r="K189" s="226"/>
      <c r="L189" s="226"/>
      <c r="M189" s="115"/>
      <c r="N189" s="226"/>
      <c r="O189" s="9"/>
      <c r="P189" s="9"/>
      <c r="Q189" s="9"/>
    </row>
    <row r="190" spans="2:17" x14ac:dyDescent="0.3">
      <c r="B190" s="226"/>
      <c r="C190" s="117"/>
      <c r="D190" s="117"/>
      <c r="E190" s="226"/>
      <c r="F190" s="226"/>
      <c r="G190" s="115"/>
      <c r="H190" s="226"/>
      <c r="I190" s="117"/>
      <c r="J190" s="117"/>
      <c r="K190" s="226"/>
      <c r="L190" s="226"/>
      <c r="M190" s="115"/>
      <c r="N190" s="226"/>
      <c r="O190" s="9"/>
      <c r="P190" s="9"/>
      <c r="Q190" s="9"/>
    </row>
    <row r="191" spans="2:17" x14ac:dyDescent="0.3">
      <c r="B191" s="226"/>
      <c r="C191" s="117"/>
      <c r="D191" s="117"/>
      <c r="E191" s="226"/>
      <c r="F191" s="226"/>
      <c r="G191" s="115"/>
      <c r="H191" s="226"/>
      <c r="I191" s="117"/>
      <c r="J191" s="117"/>
      <c r="K191" s="226"/>
      <c r="L191" s="226"/>
      <c r="M191" s="115"/>
      <c r="N191" s="226"/>
      <c r="O191" s="9"/>
      <c r="P191" s="9"/>
      <c r="Q191" s="9"/>
    </row>
    <row r="192" spans="2:17" x14ac:dyDescent="0.3">
      <c r="B192" s="226"/>
      <c r="C192" s="117"/>
      <c r="D192" s="117"/>
      <c r="E192" s="226"/>
      <c r="F192" s="226"/>
      <c r="G192" s="115"/>
      <c r="H192" s="226"/>
      <c r="I192" s="117"/>
      <c r="J192" s="117"/>
      <c r="K192" s="226"/>
      <c r="L192" s="226"/>
      <c r="M192" s="115"/>
      <c r="N192" s="226"/>
      <c r="O192" s="9"/>
      <c r="P192" s="9"/>
      <c r="Q192" s="9"/>
    </row>
    <row r="193" spans="2:17" x14ac:dyDescent="0.3">
      <c r="B193" s="226"/>
      <c r="C193" s="117"/>
      <c r="D193" s="117"/>
      <c r="E193" s="226"/>
      <c r="F193" s="226"/>
      <c r="G193" s="115"/>
      <c r="H193" s="226"/>
      <c r="I193" s="117"/>
      <c r="J193" s="117"/>
      <c r="K193" s="226"/>
      <c r="L193" s="226"/>
      <c r="M193" s="115"/>
      <c r="N193" s="226"/>
      <c r="O193" s="9"/>
      <c r="P193" s="9"/>
      <c r="Q193" s="9"/>
    </row>
    <row r="194" spans="2:17" x14ac:dyDescent="0.3">
      <c r="B194" s="226"/>
      <c r="C194" s="117"/>
      <c r="D194" s="117"/>
      <c r="E194" s="226"/>
      <c r="F194" s="226"/>
      <c r="G194" s="115"/>
      <c r="H194" s="226"/>
      <c r="I194" s="117"/>
      <c r="J194" s="117"/>
      <c r="K194" s="226"/>
      <c r="L194" s="226"/>
      <c r="M194" s="115"/>
      <c r="N194" s="226"/>
      <c r="O194" s="9"/>
      <c r="P194" s="9"/>
      <c r="Q194" s="9"/>
    </row>
    <row r="195" spans="2:17" x14ac:dyDescent="0.3">
      <c r="B195" s="226"/>
      <c r="C195" s="117"/>
      <c r="D195" s="117"/>
      <c r="E195" s="226"/>
      <c r="F195" s="226"/>
      <c r="G195" s="115"/>
      <c r="H195" s="226"/>
      <c r="I195" s="117"/>
      <c r="J195" s="117"/>
      <c r="K195" s="226"/>
      <c r="L195" s="226"/>
      <c r="M195" s="115"/>
      <c r="N195" s="226"/>
      <c r="O195" s="9"/>
      <c r="P195" s="9"/>
      <c r="Q195" s="9"/>
    </row>
    <row r="196" spans="2:17" x14ac:dyDescent="0.3">
      <c r="B196" s="226"/>
      <c r="C196" s="117"/>
      <c r="D196" s="117"/>
      <c r="E196" s="226"/>
      <c r="F196" s="226"/>
      <c r="G196" s="115"/>
      <c r="H196" s="226"/>
      <c r="I196" s="117"/>
      <c r="J196" s="117"/>
      <c r="K196" s="226"/>
      <c r="L196" s="226"/>
      <c r="M196" s="115"/>
      <c r="N196" s="226"/>
      <c r="O196" s="9"/>
      <c r="P196" s="9"/>
      <c r="Q196" s="9"/>
    </row>
    <row r="197" spans="2:17" x14ac:dyDescent="0.3">
      <c r="B197" s="226"/>
      <c r="C197" s="117"/>
      <c r="D197" s="117"/>
      <c r="E197" s="226"/>
      <c r="F197" s="226"/>
      <c r="G197" s="115"/>
      <c r="H197" s="226"/>
      <c r="I197" s="117"/>
      <c r="J197" s="117"/>
      <c r="K197" s="226"/>
      <c r="L197" s="226"/>
      <c r="M197" s="115"/>
      <c r="N197" s="226"/>
      <c r="O197" s="9"/>
      <c r="P197" s="9"/>
      <c r="Q197" s="9"/>
    </row>
    <row r="198" spans="2:17" x14ac:dyDescent="0.3">
      <c r="B198" s="226"/>
      <c r="C198" s="117"/>
      <c r="D198" s="117"/>
      <c r="E198" s="226"/>
      <c r="F198" s="226"/>
      <c r="G198" s="115"/>
      <c r="H198" s="226"/>
      <c r="I198" s="117"/>
      <c r="J198" s="117"/>
      <c r="K198" s="226"/>
      <c r="L198" s="226"/>
      <c r="M198" s="115"/>
      <c r="N198" s="226"/>
      <c r="O198" s="9"/>
      <c r="P198" s="9"/>
      <c r="Q198" s="9"/>
    </row>
    <row r="199" spans="2:17" x14ac:dyDescent="0.3">
      <c r="B199" s="226"/>
      <c r="C199" s="117"/>
      <c r="D199" s="117"/>
      <c r="E199" s="226"/>
      <c r="F199" s="226"/>
      <c r="G199" s="115"/>
      <c r="H199" s="226"/>
      <c r="I199" s="117"/>
      <c r="J199" s="117"/>
      <c r="K199" s="226"/>
      <c r="L199" s="226"/>
      <c r="M199" s="115"/>
      <c r="N199" s="226"/>
      <c r="O199" s="9"/>
      <c r="P199" s="9"/>
      <c r="Q199" s="9"/>
    </row>
    <row r="200" spans="2:17" x14ac:dyDescent="0.3">
      <c r="B200" s="226"/>
      <c r="C200" s="117"/>
      <c r="D200" s="117"/>
      <c r="E200" s="226"/>
      <c r="F200" s="226"/>
      <c r="G200" s="115"/>
      <c r="H200" s="226"/>
      <c r="I200" s="117"/>
      <c r="J200" s="117"/>
      <c r="K200" s="226"/>
      <c r="L200" s="226"/>
      <c r="M200" s="115"/>
      <c r="N200" s="226"/>
      <c r="O200" s="9"/>
      <c r="P200" s="9"/>
      <c r="Q200" s="9"/>
    </row>
    <row r="201" spans="2:17" x14ac:dyDescent="0.3">
      <c r="B201" s="226"/>
      <c r="C201" s="117"/>
      <c r="D201" s="117"/>
      <c r="E201" s="226"/>
      <c r="F201" s="226"/>
      <c r="G201" s="115"/>
      <c r="H201" s="226"/>
      <c r="I201" s="117"/>
      <c r="J201" s="117"/>
      <c r="K201" s="226"/>
      <c r="L201" s="226"/>
      <c r="M201" s="115"/>
      <c r="N201" s="226"/>
      <c r="O201" s="9"/>
      <c r="P201" s="9"/>
      <c r="Q201" s="9"/>
    </row>
    <row r="202" spans="2:17" x14ac:dyDescent="0.3">
      <c r="B202" s="226"/>
      <c r="C202" s="117"/>
      <c r="D202" s="117"/>
      <c r="E202" s="226"/>
      <c r="F202" s="226"/>
      <c r="G202" s="115"/>
      <c r="H202" s="226"/>
      <c r="I202" s="117"/>
      <c r="J202" s="117"/>
      <c r="K202" s="226"/>
      <c r="L202" s="226"/>
      <c r="M202" s="115"/>
      <c r="N202" s="226"/>
      <c r="O202" s="9"/>
      <c r="P202" s="9"/>
      <c r="Q202" s="9"/>
    </row>
    <row r="203" spans="2:17" x14ac:dyDescent="0.3">
      <c r="B203" s="226"/>
      <c r="C203" s="117"/>
      <c r="D203" s="117"/>
      <c r="E203" s="226"/>
      <c r="F203" s="226"/>
      <c r="G203" s="115"/>
      <c r="H203" s="226"/>
      <c r="I203" s="117"/>
      <c r="J203" s="117"/>
      <c r="K203" s="226"/>
      <c r="L203" s="226"/>
      <c r="M203" s="115"/>
      <c r="N203" s="226"/>
      <c r="O203" s="9"/>
      <c r="P203" s="9"/>
      <c r="Q203" s="9"/>
    </row>
    <row r="204" spans="2:17" x14ac:dyDescent="0.3">
      <c r="B204" s="226"/>
      <c r="C204" s="117"/>
      <c r="D204" s="117"/>
      <c r="E204" s="226"/>
      <c r="F204" s="226"/>
      <c r="G204" s="115"/>
      <c r="H204" s="226"/>
      <c r="I204" s="117"/>
      <c r="J204" s="117"/>
      <c r="K204" s="226"/>
      <c r="L204" s="226"/>
      <c r="M204" s="115"/>
      <c r="N204" s="226"/>
      <c r="O204" s="9"/>
      <c r="P204" s="9"/>
      <c r="Q204" s="9"/>
    </row>
    <row r="205" spans="2:17" x14ac:dyDescent="0.3">
      <c r="B205" s="226"/>
      <c r="C205" s="117"/>
      <c r="D205" s="117"/>
      <c r="E205" s="226"/>
      <c r="F205" s="226"/>
      <c r="G205" s="115"/>
      <c r="H205" s="226"/>
      <c r="I205" s="117"/>
      <c r="J205" s="117"/>
      <c r="K205" s="226"/>
      <c r="L205" s="226"/>
      <c r="M205" s="115"/>
      <c r="N205" s="226"/>
      <c r="O205" s="9"/>
      <c r="P205" s="9"/>
      <c r="Q205" s="9"/>
    </row>
    <row r="206" spans="2:17" x14ac:dyDescent="0.3">
      <c r="B206" s="226"/>
      <c r="C206" s="117"/>
      <c r="D206" s="117"/>
      <c r="E206" s="226"/>
      <c r="F206" s="226"/>
      <c r="G206" s="115"/>
      <c r="H206" s="226"/>
      <c r="I206" s="117"/>
      <c r="J206" s="117"/>
      <c r="K206" s="226"/>
      <c r="L206" s="226"/>
      <c r="M206" s="115"/>
      <c r="N206" s="226"/>
      <c r="O206" s="9"/>
      <c r="P206" s="9"/>
      <c r="Q206" s="9"/>
    </row>
    <row r="207" spans="2:17" x14ac:dyDescent="0.3">
      <c r="B207" s="226"/>
      <c r="C207" s="117"/>
      <c r="D207" s="117"/>
      <c r="E207" s="226"/>
      <c r="F207" s="226"/>
      <c r="G207" s="115"/>
      <c r="H207" s="226"/>
      <c r="I207" s="117"/>
      <c r="J207" s="117"/>
      <c r="K207" s="226"/>
      <c r="L207" s="226"/>
      <c r="M207" s="115"/>
      <c r="N207" s="226"/>
      <c r="O207" s="9"/>
      <c r="P207" s="9"/>
      <c r="Q207" s="9"/>
    </row>
    <row r="208" spans="2:17" x14ac:dyDescent="0.3">
      <c r="B208" s="226"/>
      <c r="C208" s="117"/>
      <c r="D208" s="117"/>
      <c r="E208" s="226"/>
      <c r="F208" s="226"/>
      <c r="G208" s="115"/>
      <c r="H208" s="226"/>
      <c r="I208" s="117"/>
      <c r="J208" s="117"/>
      <c r="K208" s="226"/>
      <c r="L208" s="226"/>
      <c r="M208" s="115"/>
      <c r="N208" s="226"/>
      <c r="O208" s="9"/>
      <c r="P208" s="9"/>
      <c r="Q208" s="9"/>
    </row>
    <row r="209" spans="2:17" x14ac:dyDescent="0.3">
      <c r="B209" s="226"/>
      <c r="C209" s="117"/>
      <c r="D209" s="117"/>
      <c r="E209" s="226"/>
      <c r="F209" s="226"/>
      <c r="G209" s="115"/>
      <c r="H209" s="226"/>
      <c r="I209" s="117"/>
      <c r="J209" s="117"/>
      <c r="K209" s="226"/>
      <c r="L209" s="226"/>
      <c r="M209" s="115"/>
      <c r="N209" s="226"/>
      <c r="O209" s="9"/>
      <c r="P209" s="9"/>
      <c r="Q209" s="9"/>
    </row>
    <row r="210" spans="2:17" x14ac:dyDescent="0.3">
      <c r="B210" s="226"/>
      <c r="C210" s="117"/>
      <c r="D210" s="117"/>
      <c r="E210" s="226"/>
      <c r="F210" s="226"/>
      <c r="G210" s="115"/>
      <c r="H210" s="226"/>
      <c r="I210" s="117"/>
      <c r="J210" s="117"/>
      <c r="K210" s="226"/>
      <c r="L210" s="226"/>
      <c r="M210" s="115"/>
      <c r="N210" s="226"/>
      <c r="O210" s="9"/>
      <c r="P210" s="9"/>
      <c r="Q210" s="9"/>
    </row>
    <row r="211" spans="2:17" x14ac:dyDescent="0.3">
      <c r="B211" s="226"/>
      <c r="C211" s="117"/>
      <c r="D211" s="117"/>
      <c r="E211" s="226"/>
      <c r="F211" s="226"/>
      <c r="G211" s="115"/>
      <c r="H211" s="226"/>
      <c r="I211" s="117"/>
      <c r="J211" s="117"/>
      <c r="K211" s="226"/>
      <c r="L211" s="226"/>
      <c r="M211" s="115"/>
      <c r="N211" s="226"/>
      <c r="O211" s="9"/>
      <c r="P211" s="9"/>
      <c r="Q211" s="9"/>
    </row>
    <row r="212" spans="2:17" x14ac:dyDescent="0.3">
      <c r="B212" s="226"/>
      <c r="C212" s="117"/>
      <c r="D212" s="117"/>
      <c r="E212" s="226"/>
      <c r="F212" s="226"/>
      <c r="G212" s="115"/>
      <c r="H212" s="226"/>
      <c r="I212" s="117"/>
      <c r="J212" s="117"/>
      <c r="K212" s="226"/>
      <c r="L212" s="226"/>
      <c r="M212" s="115"/>
      <c r="N212" s="226"/>
      <c r="O212" s="9"/>
      <c r="P212" s="9"/>
      <c r="Q212" s="9"/>
    </row>
    <row r="213" spans="2:17" x14ac:dyDescent="0.3">
      <c r="B213" s="226"/>
      <c r="C213" s="117"/>
      <c r="D213" s="117"/>
      <c r="E213" s="226"/>
      <c r="F213" s="226"/>
      <c r="G213" s="115"/>
      <c r="H213" s="226"/>
      <c r="I213" s="117"/>
      <c r="J213" s="117"/>
      <c r="K213" s="226"/>
      <c r="L213" s="226"/>
      <c r="M213" s="115"/>
      <c r="N213" s="226"/>
      <c r="O213" s="9"/>
      <c r="P213" s="9"/>
      <c r="Q213" s="9"/>
    </row>
    <row r="214" spans="2:17" x14ac:dyDescent="0.3">
      <c r="B214" s="226"/>
      <c r="C214" s="117"/>
      <c r="D214" s="117"/>
      <c r="E214" s="226"/>
      <c r="F214" s="226"/>
      <c r="G214" s="115"/>
      <c r="H214" s="226"/>
      <c r="I214" s="117"/>
      <c r="J214" s="117"/>
      <c r="K214" s="226"/>
      <c r="L214" s="226"/>
      <c r="M214" s="115"/>
      <c r="N214" s="226"/>
      <c r="O214" s="9"/>
      <c r="P214" s="9"/>
      <c r="Q214" s="9"/>
    </row>
    <row r="215" spans="2:17" x14ac:dyDescent="0.3">
      <c r="B215" s="226"/>
      <c r="C215" s="117"/>
      <c r="D215" s="117"/>
      <c r="E215" s="226"/>
      <c r="F215" s="226"/>
      <c r="G215" s="115"/>
      <c r="H215" s="226"/>
      <c r="I215" s="117"/>
      <c r="J215" s="117"/>
      <c r="K215" s="226"/>
      <c r="L215" s="226"/>
      <c r="M215" s="115"/>
      <c r="N215" s="226"/>
      <c r="O215" s="9"/>
      <c r="P215" s="9"/>
      <c r="Q215" s="9"/>
    </row>
    <row r="216" spans="2:17" x14ac:dyDescent="0.3">
      <c r="B216" s="226"/>
      <c r="C216" s="117"/>
      <c r="D216" s="117"/>
      <c r="E216" s="226"/>
      <c r="F216" s="226"/>
      <c r="G216" s="115"/>
      <c r="H216" s="226"/>
      <c r="I216" s="117"/>
      <c r="J216" s="117"/>
      <c r="K216" s="226"/>
      <c r="L216" s="226"/>
      <c r="M216" s="115"/>
      <c r="N216" s="226"/>
      <c r="O216" s="9"/>
      <c r="P216" s="9"/>
      <c r="Q216" s="9"/>
    </row>
    <row r="217" spans="2:17" x14ac:dyDescent="0.3">
      <c r="B217" s="226"/>
      <c r="C217" s="117"/>
      <c r="D217" s="117"/>
      <c r="E217" s="226"/>
      <c r="F217" s="226"/>
      <c r="G217" s="115"/>
      <c r="H217" s="226"/>
      <c r="I217" s="117"/>
      <c r="J217" s="117"/>
      <c r="K217" s="226"/>
      <c r="L217" s="226"/>
      <c r="M217" s="115"/>
      <c r="N217" s="226"/>
      <c r="O217" s="9"/>
      <c r="P217" s="9"/>
      <c r="Q217" s="9"/>
    </row>
    <row r="218" spans="2:17" x14ac:dyDescent="0.3">
      <c r="B218" s="226"/>
      <c r="C218" s="117"/>
      <c r="D218" s="117"/>
      <c r="E218" s="226"/>
      <c r="F218" s="226"/>
      <c r="G218" s="115"/>
      <c r="H218" s="226"/>
      <c r="I218" s="117"/>
      <c r="J218" s="117"/>
      <c r="K218" s="226"/>
      <c r="L218" s="226"/>
      <c r="M218" s="115"/>
      <c r="N218" s="226"/>
      <c r="O218" s="9"/>
      <c r="P218" s="9"/>
      <c r="Q218" s="9"/>
    </row>
    <row r="219" spans="2:17" x14ac:dyDescent="0.3">
      <c r="B219" s="226"/>
      <c r="C219" s="117"/>
      <c r="D219" s="117"/>
      <c r="E219" s="226"/>
      <c r="F219" s="226"/>
      <c r="G219" s="115"/>
      <c r="H219" s="226"/>
      <c r="I219" s="117"/>
      <c r="J219" s="117"/>
      <c r="K219" s="226"/>
      <c r="L219" s="226"/>
      <c r="M219" s="115"/>
      <c r="N219" s="226"/>
      <c r="O219" s="9"/>
      <c r="P219" s="9"/>
      <c r="Q219" s="9"/>
    </row>
    <row r="220" spans="2:17" x14ac:dyDescent="0.3">
      <c r="B220" s="226"/>
      <c r="C220" s="117"/>
      <c r="D220" s="117"/>
      <c r="E220" s="226"/>
      <c r="F220" s="226"/>
      <c r="G220" s="115"/>
      <c r="H220" s="226"/>
      <c r="I220" s="117"/>
      <c r="J220" s="117"/>
      <c r="K220" s="226"/>
      <c r="L220" s="226"/>
      <c r="M220" s="115"/>
      <c r="N220" s="226"/>
      <c r="O220" s="9"/>
      <c r="P220" s="9"/>
      <c r="Q220" s="9"/>
    </row>
    <row r="221" spans="2:17" x14ac:dyDescent="0.3">
      <c r="B221" s="226"/>
      <c r="C221" s="117"/>
      <c r="D221" s="117"/>
      <c r="E221" s="226"/>
      <c r="F221" s="226"/>
      <c r="G221" s="115"/>
      <c r="H221" s="226"/>
      <c r="I221" s="117"/>
      <c r="J221" s="117"/>
      <c r="K221" s="226"/>
      <c r="L221" s="226"/>
      <c r="M221" s="115"/>
      <c r="N221" s="226"/>
      <c r="O221" s="9"/>
      <c r="P221" s="9"/>
      <c r="Q221" s="9"/>
    </row>
    <row r="222" spans="2:17" x14ac:dyDescent="0.3">
      <c r="B222" s="226"/>
      <c r="C222" s="117"/>
      <c r="D222" s="117"/>
      <c r="E222" s="226"/>
      <c r="F222" s="226"/>
      <c r="G222" s="115"/>
      <c r="H222" s="226"/>
      <c r="I222" s="117"/>
      <c r="J222" s="117"/>
      <c r="K222" s="226"/>
      <c r="L222" s="226"/>
      <c r="M222" s="115"/>
      <c r="N222" s="226"/>
      <c r="O222" s="9"/>
      <c r="P222" s="9"/>
      <c r="Q222" s="9"/>
    </row>
    <row r="223" spans="2:17" x14ac:dyDescent="0.3">
      <c r="B223" s="226"/>
      <c r="C223" s="117"/>
      <c r="D223" s="117"/>
      <c r="E223" s="226"/>
      <c r="F223" s="226"/>
      <c r="G223" s="115"/>
      <c r="H223" s="226"/>
      <c r="I223" s="117"/>
      <c r="J223" s="117"/>
      <c r="K223" s="226"/>
      <c r="L223" s="226"/>
      <c r="M223" s="115"/>
      <c r="N223" s="226"/>
      <c r="O223" s="9"/>
      <c r="P223" s="9"/>
      <c r="Q223" s="9"/>
    </row>
    <row r="224" spans="2:17" x14ac:dyDescent="0.3">
      <c r="B224" s="226"/>
      <c r="C224" s="117"/>
      <c r="D224" s="117"/>
      <c r="E224" s="226"/>
      <c r="F224" s="226"/>
      <c r="G224" s="115"/>
      <c r="H224" s="226"/>
      <c r="I224" s="117"/>
      <c r="J224" s="117"/>
      <c r="K224" s="226"/>
      <c r="L224" s="226"/>
      <c r="M224" s="115"/>
      <c r="N224" s="226"/>
      <c r="O224" s="9"/>
      <c r="P224" s="9"/>
      <c r="Q224" s="9"/>
    </row>
    <row r="225" spans="2:17" x14ac:dyDescent="0.3">
      <c r="B225" s="226"/>
      <c r="C225" s="117"/>
      <c r="D225" s="117"/>
      <c r="E225" s="226"/>
      <c r="F225" s="226"/>
      <c r="G225" s="115"/>
      <c r="H225" s="226"/>
      <c r="I225" s="117"/>
      <c r="J225" s="117"/>
      <c r="K225" s="226"/>
      <c r="L225" s="226"/>
      <c r="M225" s="115"/>
      <c r="N225" s="226"/>
      <c r="O225" s="9"/>
      <c r="P225" s="9"/>
      <c r="Q225" s="9"/>
    </row>
    <row r="226" spans="2:17" x14ac:dyDescent="0.3">
      <c r="B226" s="226"/>
      <c r="C226" s="117"/>
      <c r="D226" s="117"/>
      <c r="E226" s="226"/>
      <c r="F226" s="226"/>
      <c r="G226" s="115"/>
      <c r="H226" s="226"/>
      <c r="I226" s="117"/>
      <c r="J226" s="117"/>
      <c r="K226" s="226"/>
      <c r="L226" s="226"/>
      <c r="M226" s="115"/>
      <c r="N226" s="226"/>
      <c r="O226" s="9"/>
      <c r="P226" s="9"/>
      <c r="Q226" s="9"/>
    </row>
    <row r="227" spans="2:17" x14ac:dyDescent="0.3">
      <c r="B227" s="226"/>
      <c r="C227" s="117"/>
      <c r="D227" s="117"/>
      <c r="E227" s="226"/>
      <c r="F227" s="226"/>
      <c r="G227" s="115"/>
      <c r="H227" s="226"/>
      <c r="I227" s="117"/>
      <c r="J227" s="117"/>
      <c r="K227" s="226"/>
      <c r="L227" s="226"/>
      <c r="M227" s="115"/>
      <c r="N227" s="226"/>
      <c r="O227" s="9"/>
      <c r="P227" s="9"/>
      <c r="Q227" s="9"/>
    </row>
    <row r="228" spans="2:17" x14ac:dyDescent="0.3">
      <c r="B228" s="226"/>
      <c r="C228" s="117"/>
      <c r="D228" s="117"/>
      <c r="E228" s="226"/>
      <c r="F228" s="226"/>
      <c r="G228" s="115"/>
      <c r="H228" s="226"/>
      <c r="I228" s="117"/>
      <c r="J228" s="117"/>
      <c r="K228" s="226"/>
      <c r="L228" s="226"/>
      <c r="M228" s="115"/>
      <c r="N228" s="226"/>
      <c r="O228" s="9"/>
      <c r="P228" s="9"/>
      <c r="Q228" s="9"/>
    </row>
    <row r="229" spans="2:17" x14ac:dyDescent="0.3">
      <c r="B229" s="226"/>
      <c r="C229" s="117"/>
      <c r="D229" s="117"/>
      <c r="E229" s="226"/>
      <c r="F229" s="226"/>
      <c r="G229" s="115"/>
      <c r="H229" s="226"/>
      <c r="I229" s="117"/>
      <c r="J229" s="117"/>
      <c r="K229" s="226"/>
      <c r="L229" s="226"/>
      <c r="M229" s="115"/>
      <c r="N229" s="226"/>
      <c r="O229" s="9"/>
      <c r="P229" s="9"/>
      <c r="Q229" s="9"/>
    </row>
    <row r="230" spans="2:17" x14ac:dyDescent="0.3">
      <c r="B230" s="226"/>
      <c r="C230" s="117"/>
      <c r="D230" s="117"/>
      <c r="E230" s="226"/>
      <c r="F230" s="226"/>
      <c r="G230" s="115"/>
      <c r="H230" s="226"/>
      <c r="I230" s="117"/>
      <c r="J230" s="117"/>
      <c r="K230" s="226"/>
      <c r="L230" s="226"/>
      <c r="M230" s="115"/>
      <c r="N230" s="226"/>
      <c r="O230" s="9"/>
      <c r="P230" s="9"/>
      <c r="Q230" s="9"/>
    </row>
    <row r="231" spans="2:17" x14ac:dyDescent="0.3">
      <c r="B231" s="226"/>
      <c r="C231" s="117"/>
      <c r="D231" s="117"/>
      <c r="E231" s="226"/>
      <c r="F231" s="226"/>
      <c r="G231" s="115"/>
      <c r="H231" s="226"/>
      <c r="I231" s="117"/>
      <c r="J231" s="117"/>
      <c r="K231" s="226"/>
      <c r="L231" s="226"/>
      <c r="M231" s="115"/>
      <c r="N231" s="226"/>
      <c r="O231" s="9"/>
      <c r="P231" s="9"/>
      <c r="Q231" s="9"/>
    </row>
    <row r="232" spans="2:17" x14ac:dyDescent="0.3">
      <c r="B232" s="226"/>
      <c r="C232" s="117"/>
      <c r="D232" s="117"/>
      <c r="E232" s="226"/>
      <c r="F232" s="226"/>
      <c r="G232" s="115"/>
      <c r="H232" s="226"/>
      <c r="I232" s="117"/>
      <c r="J232" s="117"/>
      <c r="K232" s="226"/>
      <c r="L232" s="226"/>
      <c r="M232" s="115"/>
      <c r="N232" s="226"/>
      <c r="O232" s="9"/>
      <c r="P232" s="9"/>
      <c r="Q232" s="9"/>
    </row>
    <row r="233" spans="2:17" x14ac:dyDescent="0.3">
      <c r="B233" s="226"/>
      <c r="C233" s="117"/>
      <c r="D233" s="117"/>
      <c r="E233" s="226"/>
      <c r="F233" s="226"/>
      <c r="G233" s="115"/>
      <c r="H233" s="226"/>
      <c r="I233" s="117"/>
      <c r="J233" s="117"/>
      <c r="K233" s="226"/>
      <c r="L233" s="226"/>
      <c r="M233" s="115"/>
      <c r="N233" s="226"/>
      <c r="O233" s="9"/>
      <c r="P233" s="9"/>
      <c r="Q233" s="9"/>
    </row>
    <row r="234" spans="2:17" x14ac:dyDescent="0.3">
      <c r="B234" s="226"/>
      <c r="C234" s="117"/>
      <c r="D234" s="117"/>
      <c r="E234" s="226"/>
      <c r="F234" s="226"/>
      <c r="G234" s="115"/>
      <c r="H234" s="226"/>
      <c r="I234" s="117"/>
      <c r="J234" s="117"/>
      <c r="K234" s="226"/>
      <c r="L234" s="226"/>
      <c r="M234" s="115"/>
      <c r="N234" s="226"/>
      <c r="O234" s="9"/>
      <c r="P234" s="9"/>
      <c r="Q234" s="9"/>
    </row>
    <row r="235" spans="2:17" x14ac:dyDescent="0.3">
      <c r="B235" s="226"/>
      <c r="C235" s="117"/>
      <c r="D235" s="117"/>
      <c r="E235" s="226"/>
      <c r="F235" s="226"/>
      <c r="G235" s="115"/>
      <c r="H235" s="226"/>
      <c r="I235" s="117"/>
      <c r="J235" s="117"/>
      <c r="K235" s="226"/>
      <c r="L235" s="226"/>
      <c r="M235" s="115"/>
      <c r="N235" s="226"/>
      <c r="O235" s="9"/>
      <c r="P235" s="9"/>
      <c r="Q235" s="9"/>
    </row>
    <row r="236" spans="2:17" x14ac:dyDescent="0.3">
      <c r="B236" s="226"/>
      <c r="C236" s="117"/>
      <c r="D236" s="117"/>
      <c r="E236" s="226"/>
      <c r="F236" s="226"/>
      <c r="G236" s="115"/>
      <c r="H236" s="226"/>
      <c r="I236" s="117"/>
      <c r="J236" s="117"/>
      <c r="K236" s="226"/>
      <c r="L236" s="226"/>
      <c r="M236" s="115"/>
      <c r="N236" s="226"/>
      <c r="O236" s="9"/>
      <c r="P236" s="9"/>
      <c r="Q236" s="9"/>
    </row>
    <row r="237" spans="2:17" x14ac:dyDescent="0.3">
      <c r="B237" s="226"/>
      <c r="C237" s="117"/>
      <c r="D237" s="117"/>
      <c r="E237" s="226"/>
      <c r="F237" s="226"/>
      <c r="G237" s="115"/>
      <c r="H237" s="226"/>
      <c r="I237" s="117"/>
      <c r="J237" s="117"/>
      <c r="K237" s="226"/>
      <c r="L237" s="226"/>
      <c r="M237" s="115"/>
      <c r="N237" s="226"/>
      <c r="O237" s="9"/>
      <c r="P237" s="9"/>
      <c r="Q237" s="9"/>
    </row>
    <row r="238" spans="2:17" x14ac:dyDescent="0.3">
      <c r="B238" s="226"/>
      <c r="C238" s="117"/>
      <c r="D238" s="117"/>
      <c r="E238" s="226"/>
      <c r="F238" s="226"/>
      <c r="G238" s="115"/>
      <c r="H238" s="226"/>
      <c r="I238" s="117"/>
      <c r="J238" s="117"/>
      <c r="K238" s="226"/>
      <c r="L238" s="226"/>
      <c r="M238" s="115"/>
      <c r="N238" s="226"/>
      <c r="O238" s="9"/>
      <c r="P238" s="9"/>
      <c r="Q238" s="9"/>
    </row>
    <row r="239" spans="2:17" x14ac:dyDescent="0.3">
      <c r="B239" s="226"/>
      <c r="C239" s="117"/>
      <c r="D239" s="117"/>
      <c r="E239" s="226"/>
      <c r="F239" s="226"/>
      <c r="G239" s="115"/>
      <c r="H239" s="226"/>
      <c r="I239" s="117"/>
      <c r="J239" s="117"/>
      <c r="K239" s="226"/>
      <c r="L239" s="226"/>
      <c r="M239" s="115"/>
      <c r="N239" s="226"/>
      <c r="O239" s="9"/>
      <c r="P239" s="9"/>
      <c r="Q239" s="9"/>
    </row>
    <row r="240" spans="2:17" x14ac:dyDescent="0.3">
      <c r="B240" s="226"/>
      <c r="C240" s="117"/>
      <c r="D240" s="117"/>
      <c r="E240" s="226"/>
      <c r="F240" s="226"/>
      <c r="G240" s="115"/>
      <c r="H240" s="226"/>
      <c r="I240" s="117"/>
      <c r="J240" s="117"/>
      <c r="K240" s="226"/>
      <c r="L240" s="226"/>
      <c r="M240" s="115"/>
      <c r="N240" s="226"/>
      <c r="O240" s="9"/>
      <c r="P240" s="9"/>
      <c r="Q240" s="9"/>
    </row>
    <row r="241" spans="2:17" x14ac:dyDescent="0.3">
      <c r="B241" s="226"/>
      <c r="C241" s="117"/>
      <c r="D241" s="117"/>
      <c r="E241" s="226"/>
      <c r="F241" s="226"/>
      <c r="G241" s="115"/>
      <c r="H241" s="226"/>
      <c r="I241" s="117"/>
      <c r="J241" s="117"/>
      <c r="K241" s="226"/>
      <c r="L241" s="226"/>
      <c r="M241" s="115"/>
      <c r="N241" s="226"/>
      <c r="O241" s="9"/>
      <c r="P241" s="9"/>
      <c r="Q241" s="9"/>
    </row>
    <row r="242" spans="2:17" x14ac:dyDescent="0.3">
      <c r="B242" s="226"/>
      <c r="C242" s="117"/>
      <c r="D242" s="117"/>
      <c r="E242" s="226"/>
      <c r="F242" s="226"/>
      <c r="G242" s="115"/>
      <c r="H242" s="226"/>
      <c r="I242" s="117"/>
      <c r="J242" s="117"/>
      <c r="K242" s="226"/>
      <c r="L242" s="226"/>
      <c r="M242" s="115"/>
      <c r="N242" s="226"/>
      <c r="O242" s="9"/>
      <c r="P242" s="9"/>
      <c r="Q242" s="9"/>
    </row>
    <row r="243" spans="2:17" x14ac:dyDescent="0.3">
      <c r="B243" s="226"/>
      <c r="C243" s="117"/>
      <c r="D243" s="117"/>
      <c r="E243" s="226"/>
      <c r="F243" s="226"/>
      <c r="G243" s="115"/>
      <c r="H243" s="226"/>
      <c r="I243" s="117"/>
      <c r="J243" s="117"/>
      <c r="K243" s="226"/>
      <c r="L243" s="226"/>
      <c r="M243" s="115"/>
      <c r="N243" s="226"/>
      <c r="O243" s="9"/>
      <c r="P243" s="9"/>
      <c r="Q243" s="9"/>
    </row>
    <row r="244" spans="2:17" x14ac:dyDescent="0.3">
      <c r="B244" s="226"/>
      <c r="C244" s="117"/>
      <c r="D244" s="117"/>
      <c r="E244" s="226"/>
      <c r="F244" s="226"/>
      <c r="G244" s="115"/>
      <c r="H244" s="226"/>
      <c r="I244" s="117"/>
      <c r="J244" s="117"/>
      <c r="K244" s="226"/>
      <c r="L244" s="226"/>
      <c r="M244" s="115"/>
      <c r="N244" s="226"/>
      <c r="O244" s="9"/>
      <c r="P244" s="9"/>
      <c r="Q244" s="9"/>
    </row>
    <row r="245" spans="2:17" x14ac:dyDescent="0.3">
      <c r="B245" s="226"/>
      <c r="C245" s="117"/>
      <c r="D245" s="117"/>
      <c r="E245" s="226"/>
      <c r="F245" s="226"/>
      <c r="G245" s="115"/>
      <c r="H245" s="226"/>
      <c r="I245" s="117"/>
      <c r="J245" s="117"/>
      <c r="K245" s="226"/>
      <c r="L245" s="226"/>
      <c r="M245" s="115"/>
      <c r="N245" s="226"/>
      <c r="O245" s="9"/>
      <c r="P245" s="9"/>
      <c r="Q245" s="9"/>
    </row>
    <row r="246" spans="2:17" x14ac:dyDescent="0.3">
      <c r="B246" s="226"/>
      <c r="C246" s="117"/>
      <c r="D246" s="117"/>
      <c r="E246" s="226"/>
      <c r="F246" s="226"/>
      <c r="G246" s="115"/>
      <c r="H246" s="226"/>
      <c r="I246" s="117"/>
      <c r="J246" s="117"/>
      <c r="K246" s="226"/>
      <c r="L246" s="226"/>
      <c r="M246" s="115"/>
      <c r="N246" s="226"/>
      <c r="O246" s="9"/>
      <c r="P246" s="9"/>
      <c r="Q246" s="9"/>
    </row>
    <row r="247" spans="2:17" x14ac:dyDescent="0.3">
      <c r="B247" s="226"/>
      <c r="C247" s="117"/>
      <c r="D247" s="117"/>
      <c r="E247" s="226"/>
      <c r="F247" s="226"/>
      <c r="G247" s="115"/>
      <c r="H247" s="226"/>
      <c r="I247" s="117"/>
      <c r="J247" s="117"/>
      <c r="K247" s="226"/>
      <c r="L247" s="226"/>
      <c r="M247" s="115"/>
      <c r="N247" s="226"/>
      <c r="O247" s="9"/>
      <c r="P247" s="9"/>
      <c r="Q247" s="9"/>
    </row>
  </sheetData>
  <mergeCells count="5">
    <mergeCell ref="A2:N2"/>
    <mergeCell ref="B5:G5"/>
    <mergeCell ref="H5:M5"/>
    <mergeCell ref="B24:G24"/>
    <mergeCell ref="H24:M24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">
    <tabColor indexed="12"/>
    <outlinePr applyStyles="1" summaryBelow="0"/>
    <pageSetUpPr fitToPage="1"/>
  </sheetPr>
  <dimension ref="A2:T232"/>
  <sheetViews>
    <sheetView workbookViewId="0">
      <selection activeCell="A2" sqref="A2:D2"/>
    </sheetView>
  </sheetViews>
  <sheetFormatPr defaultColWidth="9.109375" defaultRowHeight="13.8" outlineLevelRow="2" x14ac:dyDescent="0.3"/>
  <cols>
    <col min="1" max="1" width="81.44140625" style="108" customWidth="1"/>
    <col min="2" max="2" width="14.33203125" style="233" customWidth="1"/>
    <col min="3" max="3" width="15.44140625" style="233" customWidth="1"/>
    <col min="4" max="4" width="10.33203125" style="125" customWidth="1"/>
    <col min="5" max="5" width="8.88671875" style="17" hidden="1" customWidth="1"/>
    <col min="6" max="16384" width="9.109375" style="17"/>
  </cols>
  <sheetData>
    <row r="2" spans="1:20" ht="18" x14ac:dyDescent="0.35">
      <c r="A2" s="4" t="str">
        <f>"Державний та гарантований державою борг України за станом на " &amp; STRPRESENTDATE</f>
        <v>Державний та гарантований державою борг України за станом на 31.05.2020</v>
      </c>
      <c r="B2" s="3"/>
      <c r="C2" s="3"/>
      <c r="D2" s="3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</row>
    <row r="3" spans="1:20" ht="18" x14ac:dyDescent="0.35">
      <c r="A3" s="1" t="s">
        <v>161</v>
      </c>
      <c r="B3" s="1"/>
      <c r="C3" s="1"/>
      <c r="D3" s="1"/>
    </row>
    <row r="4" spans="1:20" x14ac:dyDescent="0.3">
      <c r="B4" s="226"/>
      <c r="C4" s="226"/>
      <c r="D4" s="115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</row>
    <row r="5" spans="1:20" s="12" customFormat="1" x14ac:dyDescent="0.3">
      <c r="B5" s="247"/>
      <c r="C5" s="247"/>
      <c r="D5" s="12" t="str">
        <f>VALVAL</f>
        <v>млрд. одиниць</v>
      </c>
    </row>
    <row r="6" spans="1:20" s="11" customFormat="1" x14ac:dyDescent="0.25">
      <c r="A6" s="50"/>
      <c r="B6" s="166" t="s">
        <v>162</v>
      </c>
      <c r="C6" s="166" t="s">
        <v>165</v>
      </c>
      <c r="D6" s="44" t="s">
        <v>185</v>
      </c>
      <c r="E6" s="200" t="s">
        <v>54</v>
      </c>
    </row>
    <row r="7" spans="1:20" s="196" customFormat="1" ht="15.6" x14ac:dyDescent="0.25">
      <c r="A7" s="241" t="s">
        <v>145</v>
      </c>
      <c r="B7" s="114">
        <f t="shared" ref="B7:C7" si="0">B$8+B$18</f>
        <v>82.118183048470001</v>
      </c>
      <c r="C7" s="114">
        <f t="shared" si="0"/>
        <v>2209.4636212732303</v>
      </c>
      <c r="D7" s="134">
        <v>1</v>
      </c>
      <c r="E7" s="26" t="s">
        <v>85</v>
      </c>
    </row>
    <row r="8" spans="1:20" s="257" customFormat="1" ht="14.4" x14ac:dyDescent="0.25">
      <c r="A8" s="111" t="s">
        <v>64</v>
      </c>
      <c r="B8" s="31">
        <f t="shared" ref="B8:D8" si="1">B$9+B$12</f>
        <v>72.396398257469997</v>
      </c>
      <c r="C8" s="31">
        <f t="shared" si="1"/>
        <v>1947.8902518650502</v>
      </c>
      <c r="D8" s="109">
        <f t="shared" si="1"/>
        <v>0.88161200000000006</v>
      </c>
      <c r="E8" s="154" t="s">
        <v>85</v>
      </c>
    </row>
    <row r="9" spans="1:20" s="157" customFormat="1" ht="14.4" outlineLevel="1" x14ac:dyDescent="0.25">
      <c r="A9" s="236" t="s">
        <v>47</v>
      </c>
      <c r="B9" s="189">
        <f t="shared" ref="B9:C9" si="2">SUM(B$10:B$11)</f>
        <v>33.07254007996</v>
      </c>
      <c r="C9" s="189">
        <f t="shared" si="2"/>
        <v>889.84645612665997</v>
      </c>
      <c r="D9" s="87">
        <v>0.40274300000000002</v>
      </c>
      <c r="E9" s="51" t="s">
        <v>158</v>
      </c>
    </row>
    <row r="10" spans="1:20" s="15" customFormat="1" ht="14.4" outlineLevel="2" x14ac:dyDescent="0.25">
      <c r="A10" s="197" t="s">
        <v>188</v>
      </c>
      <c r="B10" s="193">
        <v>32.995122962170001</v>
      </c>
      <c r="C10" s="193">
        <v>887.76347889709996</v>
      </c>
      <c r="D10" s="225">
        <v>0.40179999999999999</v>
      </c>
      <c r="E10" s="206" t="s">
        <v>12</v>
      </c>
    </row>
    <row r="11" spans="1:20" ht="14.4" outlineLevel="2" x14ac:dyDescent="0.3">
      <c r="A11" s="180" t="s">
        <v>111</v>
      </c>
      <c r="B11" s="171">
        <v>7.7417117790000003E-2</v>
      </c>
      <c r="C11" s="171">
        <v>2.08297722956</v>
      </c>
      <c r="D11" s="225">
        <v>9.4300000000000004E-4</v>
      </c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</row>
    <row r="12" spans="1:20" ht="14.4" outlineLevel="1" x14ac:dyDescent="0.3">
      <c r="A12" s="90" t="s">
        <v>59</v>
      </c>
      <c r="B12" s="120">
        <f t="shared" ref="B12:C12" si="3">SUM(B$13:B$17)</f>
        <v>39.323858177510004</v>
      </c>
      <c r="C12" s="120">
        <f t="shared" si="3"/>
        <v>1058.0437957383901</v>
      </c>
      <c r="D12" s="23">
        <v>0.47886899999999999</v>
      </c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</row>
    <row r="13" spans="1:20" ht="28.8" outlineLevel="2" x14ac:dyDescent="0.3">
      <c r="A13" s="184" t="s">
        <v>170</v>
      </c>
      <c r="B13" s="259">
        <v>12.181312442999999</v>
      </c>
      <c r="C13" s="259">
        <v>327.74917446013001</v>
      </c>
      <c r="D13" s="129">
        <v>0.148339</v>
      </c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</row>
    <row r="14" spans="1:20" ht="28.8" outlineLevel="2" x14ac:dyDescent="0.3">
      <c r="A14" s="184" t="s">
        <v>42</v>
      </c>
      <c r="B14" s="259">
        <v>1.47679607753</v>
      </c>
      <c r="C14" s="259">
        <v>39.734527582509998</v>
      </c>
      <c r="D14" s="129">
        <v>1.7984E-2</v>
      </c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</row>
    <row r="15" spans="1:20" ht="28.8" outlineLevel="2" x14ac:dyDescent="0.3">
      <c r="A15" s="184" t="s">
        <v>210</v>
      </c>
      <c r="B15" s="259">
        <v>1.34772525652</v>
      </c>
      <c r="C15" s="259">
        <v>36.261760979249999</v>
      </c>
      <c r="D15" s="129">
        <v>1.6412E-2</v>
      </c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</row>
    <row r="16" spans="1:20" ht="14.4" outlineLevel="2" x14ac:dyDescent="0.3">
      <c r="A16" s="184" t="s">
        <v>52</v>
      </c>
      <c r="B16" s="259">
        <v>22.633185342859999</v>
      </c>
      <c r="C16" s="259">
        <v>608.96622151650001</v>
      </c>
      <c r="D16" s="129">
        <v>0.275617</v>
      </c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</row>
    <row r="17" spans="1:18" ht="14.4" outlineLevel="2" x14ac:dyDescent="0.3">
      <c r="A17" s="184" t="s">
        <v>173</v>
      </c>
      <c r="B17" s="259">
        <v>1.6848390576000001</v>
      </c>
      <c r="C17" s="259">
        <v>45.3321112</v>
      </c>
      <c r="D17" s="129">
        <v>2.0517000000000001E-2</v>
      </c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</row>
    <row r="18" spans="1:18" ht="14.4" x14ac:dyDescent="0.3">
      <c r="A18" s="156" t="s">
        <v>14</v>
      </c>
      <c r="B18" s="150">
        <f t="shared" ref="B18:D18" si="4">B$19+B$23</f>
        <v>9.7217847909999993</v>
      </c>
      <c r="C18" s="150">
        <f t="shared" si="4"/>
        <v>261.57336940817999</v>
      </c>
      <c r="D18" s="33">
        <f t="shared" si="4"/>
        <v>0.11838800000000001</v>
      </c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</row>
    <row r="19" spans="1:18" ht="14.4" outlineLevel="1" x14ac:dyDescent="0.3">
      <c r="A19" s="90" t="s">
        <v>47</v>
      </c>
      <c r="B19" s="120">
        <f t="shared" ref="B19:C19" si="5">SUM(B$20:B$22)</f>
        <v>0.59162290430999998</v>
      </c>
      <c r="C19" s="120">
        <f t="shared" si="5"/>
        <v>15.91814670102</v>
      </c>
      <c r="D19" s="23">
        <v>7.2040000000000003E-3</v>
      </c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</row>
    <row r="20" spans="1:18" ht="14.4" outlineLevel="2" x14ac:dyDescent="0.3">
      <c r="A20" s="184" t="s">
        <v>188</v>
      </c>
      <c r="B20" s="259">
        <v>0.41838450301000002</v>
      </c>
      <c r="C20" s="259">
        <v>11.2570116</v>
      </c>
      <c r="D20" s="129">
        <v>5.0949999999999997E-3</v>
      </c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</row>
    <row r="21" spans="1:18" ht="14.4" outlineLevel="2" x14ac:dyDescent="0.3">
      <c r="A21" s="184" t="s">
        <v>111</v>
      </c>
      <c r="B21" s="259">
        <v>0.17320292023</v>
      </c>
      <c r="C21" s="259">
        <v>4.6601804510199996</v>
      </c>
      <c r="D21" s="129">
        <v>2.1090000000000002E-3</v>
      </c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</row>
    <row r="22" spans="1:18" ht="14.4" outlineLevel="2" x14ac:dyDescent="0.3">
      <c r="A22" s="184" t="s">
        <v>130</v>
      </c>
      <c r="B22" s="259">
        <v>3.5481069999999999E-5</v>
      </c>
      <c r="C22" s="259">
        <v>9.5465000000000003E-4</v>
      </c>
      <c r="D22" s="129">
        <v>0</v>
      </c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</row>
    <row r="23" spans="1:18" ht="14.4" outlineLevel="1" x14ac:dyDescent="0.3">
      <c r="A23" s="90" t="s">
        <v>59</v>
      </c>
      <c r="B23" s="120">
        <f t="shared" ref="B23:C23" si="6">SUM(B$24:B$26)</f>
        <v>9.130161886689999</v>
      </c>
      <c r="C23" s="120">
        <f t="shared" si="6"/>
        <v>245.65522270715999</v>
      </c>
      <c r="D23" s="23">
        <v>0.11118400000000001</v>
      </c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</row>
    <row r="24" spans="1:18" ht="28.8" outlineLevel="2" x14ac:dyDescent="0.3">
      <c r="A24" s="184" t="s">
        <v>170</v>
      </c>
      <c r="B24" s="259">
        <v>7.67400734831</v>
      </c>
      <c r="C24" s="259">
        <v>206.47607431291999</v>
      </c>
      <c r="D24" s="129">
        <v>9.3451000000000006E-2</v>
      </c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</row>
    <row r="25" spans="1:18" ht="28.8" outlineLevel="2" x14ac:dyDescent="0.3">
      <c r="A25" s="184" t="s">
        <v>210</v>
      </c>
      <c r="B25" s="259">
        <v>1.3444126547499999</v>
      </c>
      <c r="C25" s="259">
        <v>36.172632447470001</v>
      </c>
      <c r="D25" s="129">
        <v>1.6372000000000001E-2</v>
      </c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</row>
    <row r="26" spans="1:18" ht="14.4" outlineLevel="2" x14ac:dyDescent="0.3">
      <c r="A26" s="184" t="s">
        <v>173</v>
      </c>
      <c r="B26" s="259">
        <v>0.11174188363</v>
      </c>
      <c r="C26" s="259">
        <v>3.00651594677</v>
      </c>
      <c r="D26" s="129">
        <v>1.361E-3</v>
      </c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</row>
    <row r="27" spans="1:18" x14ac:dyDescent="0.3">
      <c r="B27" s="226"/>
      <c r="C27" s="226"/>
      <c r="D27" s="115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</row>
    <row r="28" spans="1:18" x14ac:dyDescent="0.3">
      <c r="B28" s="226"/>
      <c r="C28" s="226"/>
      <c r="D28" s="115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</row>
    <row r="29" spans="1:18" x14ac:dyDescent="0.3">
      <c r="B29" s="226"/>
      <c r="C29" s="226"/>
      <c r="D29" s="115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</row>
    <row r="30" spans="1:18" x14ac:dyDescent="0.3">
      <c r="B30" s="226"/>
      <c r="C30" s="226"/>
      <c r="D30" s="115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</row>
    <row r="31" spans="1:18" x14ac:dyDescent="0.3">
      <c r="B31" s="226"/>
      <c r="C31" s="226"/>
      <c r="D31" s="115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</row>
    <row r="32" spans="1:18" x14ac:dyDescent="0.3">
      <c r="B32" s="226"/>
      <c r="C32" s="226"/>
      <c r="D32" s="115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</row>
    <row r="33" spans="2:18" x14ac:dyDescent="0.3">
      <c r="B33" s="226"/>
      <c r="C33" s="226"/>
      <c r="D33" s="115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</row>
    <row r="34" spans="2:18" x14ac:dyDescent="0.3">
      <c r="B34" s="226"/>
      <c r="C34" s="226"/>
      <c r="D34" s="115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</row>
    <row r="35" spans="2:18" x14ac:dyDescent="0.3">
      <c r="B35" s="226"/>
      <c r="C35" s="226"/>
      <c r="D35" s="115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</row>
    <row r="36" spans="2:18" x14ac:dyDescent="0.3">
      <c r="B36" s="226"/>
      <c r="C36" s="226"/>
      <c r="D36" s="115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</row>
    <row r="37" spans="2:18" x14ac:dyDescent="0.3">
      <c r="B37" s="226"/>
      <c r="C37" s="226"/>
      <c r="D37" s="115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</row>
    <row r="38" spans="2:18" x14ac:dyDescent="0.3">
      <c r="B38" s="226"/>
      <c r="C38" s="226"/>
      <c r="D38" s="115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</row>
    <row r="39" spans="2:18" x14ac:dyDescent="0.3">
      <c r="B39" s="226"/>
      <c r="C39" s="226"/>
      <c r="D39" s="115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</row>
    <row r="40" spans="2:18" x14ac:dyDescent="0.3">
      <c r="B40" s="226"/>
      <c r="C40" s="226"/>
      <c r="D40" s="115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</row>
    <row r="41" spans="2:18" x14ac:dyDescent="0.3">
      <c r="B41" s="226"/>
      <c r="C41" s="226"/>
      <c r="D41" s="115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</row>
    <row r="42" spans="2:18" x14ac:dyDescent="0.3">
      <c r="B42" s="226"/>
      <c r="C42" s="226"/>
      <c r="D42" s="115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</row>
    <row r="43" spans="2:18" x14ac:dyDescent="0.3">
      <c r="B43" s="226"/>
      <c r="C43" s="226"/>
      <c r="D43" s="115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</row>
    <row r="44" spans="2:18" x14ac:dyDescent="0.3">
      <c r="B44" s="226"/>
      <c r="C44" s="226"/>
      <c r="D44" s="115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</row>
    <row r="45" spans="2:18" x14ac:dyDescent="0.3">
      <c r="B45" s="226"/>
      <c r="C45" s="226"/>
      <c r="D45" s="115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</row>
    <row r="46" spans="2:18" x14ac:dyDescent="0.3">
      <c r="B46" s="226"/>
      <c r="C46" s="226"/>
      <c r="D46" s="115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</row>
    <row r="47" spans="2:18" x14ac:dyDescent="0.3">
      <c r="B47" s="226"/>
      <c r="C47" s="226"/>
      <c r="D47" s="115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</row>
    <row r="48" spans="2:18" x14ac:dyDescent="0.3">
      <c r="B48" s="226"/>
      <c r="C48" s="226"/>
      <c r="D48" s="115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</row>
    <row r="49" spans="2:18" x14ac:dyDescent="0.3">
      <c r="B49" s="226"/>
      <c r="C49" s="226"/>
      <c r="D49" s="115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</row>
    <row r="50" spans="2:18" x14ac:dyDescent="0.3">
      <c r="B50" s="226"/>
      <c r="C50" s="226"/>
      <c r="D50" s="115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</row>
    <row r="51" spans="2:18" x14ac:dyDescent="0.3">
      <c r="B51" s="226"/>
      <c r="C51" s="226"/>
      <c r="D51" s="115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</row>
    <row r="52" spans="2:18" x14ac:dyDescent="0.3">
      <c r="B52" s="226"/>
      <c r="C52" s="226"/>
      <c r="D52" s="115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</row>
    <row r="53" spans="2:18" x14ac:dyDescent="0.3">
      <c r="B53" s="226"/>
      <c r="C53" s="226"/>
      <c r="D53" s="115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</row>
    <row r="54" spans="2:18" x14ac:dyDescent="0.3">
      <c r="B54" s="226"/>
      <c r="C54" s="226"/>
      <c r="D54" s="115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</row>
    <row r="55" spans="2:18" x14ac:dyDescent="0.3">
      <c r="B55" s="226"/>
      <c r="C55" s="226"/>
      <c r="D55" s="115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</row>
    <row r="56" spans="2:18" x14ac:dyDescent="0.3">
      <c r="B56" s="226"/>
      <c r="C56" s="226"/>
      <c r="D56" s="115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</row>
    <row r="57" spans="2:18" x14ac:dyDescent="0.3">
      <c r="B57" s="226"/>
      <c r="C57" s="226"/>
      <c r="D57" s="115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</row>
    <row r="58" spans="2:18" x14ac:dyDescent="0.3">
      <c r="B58" s="226"/>
      <c r="C58" s="226"/>
      <c r="D58" s="115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</row>
    <row r="59" spans="2:18" x14ac:dyDescent="0.3">
      <c r="B59" s="226"/>
      <c r="C59" s="226"/>
      <c r="D59" s="115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</row>
    <row r="60" spans="2:18" x14ac:dyDescent="0.3">
      <c r="B60" s="226"/>
      <c r="C60" s="226"/>
      <c r="D60" s="115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</row>
    <row r="61" spans="2:18" x14ac:dyDescent="0.3">
      <c r="B61" s="226"/>
      <c r="C61" s="226"/>
      <c r="D61" s="115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</row>
    <row r="62" spans="2:18" x14ac:dyDescent="0.3">
      <c r="B62" s="226"/>
      <c r="C62" s="226"/>
      <c r="D62" s="115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</row>
    <row r="63" spans="2:18" x14ac:dyDescent="0.3">
      <c r="B63" s="226"/>
      <c r="C63" s="226"/>
      <c r="D63" s="115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</row>
    <row r="64" spans="2:18" x14ac:dyDescent="0.3">
      <c r="B64" s="226"/>
      <c r="C64" s="226"/>
      <c r="D64" s="115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</row>
    <row r="65" spans="2:18" x14ac:dyDescent="0.3">
      <c r="B65" s="226"/>
      <c r="C65" s="226"/>
      <c r="D65" s="115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</row>
    <row r="66" spans="2:18" x14ac:dyDescent="0.3">
      <c r="B66" s="226"/>
      <c r="C66" s="226"/>
      <c r="D66" s="115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</row>
    <row r="67" spans="2:18" x14ac:dyDescent="0.3">
      <c r="B67" s="226"/>
      <c r="C67" s="226"/>
      <c r="D67" s="115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</row>
    <row r="68" spans="2:18" x14ac:dyDescent="0.3">
      <c r="B68" s="226"/>
      <c r="C68" s="226"/>
      <c r="D68" s="115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</row>
    <row r="69" spans="2:18" x14ac:dyDescent="0.3">
      <c r="B69" s="226"/>
      <c r="C69" s="226"/>
      <c r="D69" s="115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</row>
    <row r="70" spans="2:18" x14ac:dyDescent="0.3">
      <c r="B70" s="226"/>
      <c r="C70" s="226"/>
      <c r="D70" s="115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</row>
    <row r="71" spans="2:18" x14ac:dyDescent="0.3">
      <c r="B71" s="226"/>
      <c r="C71" s="226"/>
      <c r="D71" s="115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</row>
    <row r="72" spans="2:18" x14ac:dyDescent="0.3">
      <c r="B72" s="226"/>
      <c r="C72" s="226"/>
      <c r="D72" s="115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</row>
    <row r="73" spans="2:18" x14ac:dyDescent="0.3">
      <c r="B73" s="226"/>
      <c r="C73" s="226"/>
      <c r="D73" s="115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</row>
    <row r="74" spans="2:18" x14ac:dyDescent="0.3">
      <c r="B74" s="226"/>
      <c r="C74" s="226"/>
      <c r="D74" s="115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</row>
    <row r="75" spans="2:18" x14ac:dyDescent="0.3">
      <c r="B75" s="226"/>
      <c r="C75" s="226"/>
      <c r="D75" s="115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</row>
    <row r="76" spans="2:18" x14ac:dyDescent="0.3">
      <c r="B76" s="226"/>
      <c r="C76" s="226"/>
      <c r="D76" s="115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</row>
    <row r="77" spans="2:18" x14ac:dyDescent="0.3">
      <c r="B77" s="226"/>
      <c r="C77" s="226"/>
      <c r="D77" s="115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</row>
    <row r="78" spans="2:18" x14ac:dyDescent="0.3">
      <c r="B78" s="226"/>
      <c r="C78" s="226"/>
      <c r="D78" s="115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</row>
    <row r="79" spans="2:18" x14ac:dyDescent="0.3">
      <c r="B79" s="226"/>
      <c r="C79" s="226"/>
      <c r="D79" s="115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</row>
    <row r="80" spans="2:18" x14ac:dyDescent="0.3">
      <c r="B80" s="226"/>
      <c r="C80" s="226"/>
      <c r="D80" s="115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</row>
    <row r="81" spans="2:18" x14ac:dyDescent="0.3">
      <c r="B81" s="226"/>
      <c r="C81" s="226"/>
      <c r="D81" s="115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</row>
    <row r="82" spans="2:18" x14ac:dyDescent="0.3">
      <c r="B82" s="226"/>
      <c r="C82" s="226"/>
      <c r="D82" s="115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</row>
    <row r="83" spans="2:18" x14ac:dyDescent="0.3">
      <c r="B83" s="226"/>
      <c r="C83" s="226"/>
      <c r="D83" s="115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</row>
    <row r="84" spans="2:18" x14ac:dyDescent="0.3">
      <c r="B84" s="226"/>
      <c r="C84" s="226"/>
      <c r="D84" s="115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</row>
    <row r="85" spans="2:18" x14ac:dyDescent="0.3">
      <c r="B85" s="226"/>
      <c r="C85" s="226"/>
      <c r="D85" s="115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</row>
    <row r="86" spans="2:18" x14ac:dyDescent="0.3">
      <c r="B86" s="226"/>
      <c r="C86" s="226"/>
      <c r="D86" s="115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</row>
    <row r="87" spans="2:18" x14ac:dyDescent="0.3">
      <c r="B87" s="226"/>
      <c r="C87" s="226"/>
      <c r="D87" s="115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</row>
    <row r="88" spans="2:18" x14ac:dyDescent="0.3">
      <c r="B88" s="226"/>
      <c r="C88" s="226"/>
      <c r="D88" s="115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</row>
    <row r="89" spans="2:18" x14ac:dyDescent="0.3">
      <c r="B89" s="226"/>
      <c r="C89" s="226"/>
      <c r="D89" s="115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</row>
    <row r="90" spans="2:18" x14ac:dyDescent="0.3">
      <c r="B90" s="226"/>
      <c r="C90" s="226"/>
      <c r="D90" s="115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</row>
    <row r="91" spans="2:18" x14ac:dyDescent="0.3">
      <c r="B91" s="226"/>
      <c r="C91" s="226"/>
      <c r="D91" s="115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</row>
    <row r="92" spans="2:18" x14ac:dyDescent="0.3">
      <c r="B92" s="226"/>
      <c r="C92" s="226"/>
      <c r="D92" s="115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</row>
    <row r="93" spans="2:18" x14ac:dyDescent="0.3">
      <c r="B93" s="226"/>
      <c r="C93" s="226"/>
      <c r="D93" s="115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</row>
    <row r="94" spans="2:18" x14ac:dyDescent="0.3">
      <c r="B94" s="226"/>
      <c r="C94" s="226"/>
      <c r="D94" s="115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</row>
    <row r="95" spans="2:18" x14ac:dyDescent="0.3">
      <c r="B95" s="226"/>
      <c r="C95" s="226"/>
      <c r="D95" s="115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</row>
    <row r="96" spans="2:18" x14ac:dyDescent="0.3">
      <c r="B96" s="226"/>
      <c r="C96" s="226"/>
      <c r="D96" s="115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</row>
    <row r="97" spans="2:18" x14ac:dyDescent="0.3">
      <c r="B97" s="226"/>
      <c r="C97" s="226"/>
      <c r="D97" s="115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</row>
    <row r="98" spans="2:18" x14ac:dyDescent="0.3">
      <c r="B98" s="226"/>
      <c r="C98" s="226"/>
      <c r="D98" s="115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</row>
    <row r="99" spans="2:18" x14ac:dyDescent="0.3">
      <c r="B99" s="226"/>
      <c r="C99" s="226"/>
      <c r="D99" s="115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</row>
    <row r="100" spans="2:18" x14ac:dyDescent="0.3">
      <c r="B100" s="226"/>
      <c r="C100" s="226"/>
      <c r="D100" s="115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</row>
    <row r="101" spans="2:18" x14ac:dyDescent="0.3">
      <c r="B101" s="226"/>
      <c r="C101" s="226"/>
      <c r="D101" s="115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</row>
    <row r="102" spans="2:18" x14ac:dyDescent="0.3">
      <c r="B102" s="226"/>
      <c r="C102" s="226"/>
      <c r="D102" s="115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</row>
    <row r="103" spans="2:18" x14ac:dyDescent="0.3">
      <c r="B103" s="226"/>
      <c r="C103" s="226"/>
      <c r="D103" s="115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</row>
    <row r="104" spans="2:18" x14ac:dyDescent="0.3">
      <c r="B104" s="226"/>
      <c r="C104" s="226"/>
      <c r="D104" s="115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</row>
    <row r="105" spans="2:18" x14ac:dyDescent="0.3">
      <c r="B105" s="226"/>
      <c r="C105" s="226"/>
      <c r="D105" s="115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</row>
    <row r="106" spans="2:18" x14ac:dyDescent="0.3">
      <c r="B106" s="226"/>
      <c r="C106" s="226"/>
      <c r="D106" s="115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</row>
    <row r="107" spans="2:18" x14ac:dyDescent="0.3">
      <c r="B107" s="226"/>
      <c r="C107" s="226"/>
      <c r="D107" s="115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</row>
    <row r="108" spans="2:18" x14ac:dyDescent="0.3">
      <c r="B108" s="226"/>
      <c r="C108" s="226"/>
      <c r="D108" s="115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</row>
    <row r="109" spans="2:18" x14ac:dyDescent="0.3">
      <c r="B109" s="226"/>
      <c r="C109" s="226"/>
      <c r="D109" s="115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</row>
    <row r="110" spans="2:18" x14ac:dyDescent="0.3">
      <c r="B110" s="226"/>
      <c r="C110" s="226"/>
      <c r="D110" s="115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</row>
    <row r="111" spans="2:18" x14ac:dyDescent="0.3">
      <c r="B111" s="226"/>
      <c r="C111" s="226"/>
      <c r="D111" s="115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</row>
    <row r="112" spans="2:18" x14ac:dyDescent="0.3">
      <c r="B112" s="226"/>
      <c r="C112" s="226"/>
      <c r="D112" s="115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</row>
    <row r="113" spans="2:18" x14ac:dyDescent="0.3">
      <c r="B113" s="226"/>
      <c r="C113" s="226"/>
      <c r="D113" s="115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</row>
    <row r="114" spans="2:18" x14ac:dyDescent="0.3">
      <c r="B114" s="226"/>
      <c r="C114" s="226"/>
      <c r="D114" s="115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</row>
    <row r="115" spans="2:18" x14ac:dyDescent="0.3">
      <c r="B115" s="226"/>
      <c r="C115" s="226"/>
      <c r="D115" s="115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</row>
    <row r="116" spans="2:18" x14ac:dyDescent="0.3">
      <c r="B116" s="226"/>
      <c r="C116" s="226"/>
      <c r="D116" s="115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</row>
    <row r="117" spans="2:18" x14ac:dyDescent="0.3">
      <c r="B117" s="226"/>
      <c r="C117" s="226"/>
      <c r="D117" s="115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</row>
    <row r="118" spans="2:18" x14ac:dyDescent="0.3">
      <c r="B118" s="226"/>
      <c r="C118" s="226"/>
      <c r="D118" s="115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</row>
    <row r="119" spans="2:18" x14ac:dyDescent="0.3">
      <c r="B119" s="226"/>
      <c r="C119" s="226"/>
      <c r="D119" s="115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</row>
    <row r="120" spans="2:18" x14ac:dyDescent="0.3">
      <c r="B120" s="226"/>
      <c r="C120" s="226"/>
      <c r="D120" s="115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</row>
    <row r="121" spans="2:18" x14ac:dyDescent="0.3">
      <c r="B121" s="226"/>
      <c r="C121" s="226"/>
      <c r="D121" s="115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</row>
    <row r="122" spans="2:18" x14ac:dyDescent="0.3">
      <c r="B122" s="226"/>
      <c r="C122" s="226"/>
      <c r="D122" s="115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</row>
    <row r="123" spans="2:18" x14ac:dyDescent="0.3">
      <c r="B123" s="226"/>
      <c r="C123" s="226"/>
      <c r="D123" s="115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</row>
    <row r="124" spans="2:18" x14ac:dyDescent="0.3">
      <c r="B124" s="226"/>
      <c r="C124" s="226"/>
      <c r="D124" s="115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</row>
    <row r="125" spans="2:18" x14ac:dyDescent="0.3">
      <c r="B125" s="226"/>
      <c r="C125" s="226"/>
      <c r="D125" s="115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</row>
    <row r="126" spans="2:18" x14ac:dyDescent="0.3">
      <c r="B126" s="226"/>
      <c r="C126" s="226"/>
      <c r="D126" s="115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</row>
    <row r="127" spans="2:18" x14ac:dyDescent="0.3">
      <c r="B127" s="226"/>
      <c r="C127" s="226"/>
      <c r="D127" s="115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</row>
    <row r="128" spans="2:18" x14ac:dyDescent="0.3">
      <c r="B128" s="226"/>
      <c r="C128" s="226"/>
      <c r="D128" s="115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</row>
    <row r="129" spans="2:18" x14ac:dyDescent="0.3">
      <c r="B129" s="226"/>
      <c r="C129" s="226"/>
      <c r="D129" s="115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</row>
    <row r="130" spans="2:18" x14ac:dyDescent="0.3">
      <c r="B130" s="226"/>
      <c r="C130" s="226"/>
      <c r="D130" s="115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</row>
    <row r="131" spans="2:18" x14ac:dyDescent="0.3">
      <c r="B131" s="226"/>
      <c r="C131" s="226"/>
      <c r="D131" s="115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</row>
    <row r="132" spans="2:18" x14ac:dyDescent="0.3">
      <c r="B132" s="226"/>
      <c r="C132" s="226"/>
      <c r="D132" s="115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</row>
    <row r="133" spans="2:18" x14ac:dyDescent="0.3">
      <c r="B133" s="226"/>
      <c r="C133" s="226"/>
      <c r="D133" s="115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</row>
    <row r="134" spans="2:18" x14ac:dyDescent="0.3">
      <c r="B134" s="226"/>
      <c r="C134" s="226"/>
      <c r="D134" s="115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</row>
    <row r="135" spans="2:18" x14ac:dyDescent="0.3">
      <c r="B135" s="226"/>
      <c r="C135" s="226"/>
      <c r="D135" s="115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</row>
    <row r="136" spans="2:18" x14ac:dyDescent="0.3">
      <c r="B136" s="226"/>
      <c r="C136" s="226"/>
      <c r="D136" s="115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</row>
    <row r="137" spans="2:18" x14ac:dyDescent="0.3">
      <c r="B137" s="226"/>
      <c r="C137" s="226"/>
      <c r="D137" s="115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</row>
    <row r="138" spans="2:18" x14ac:dyDescent="0.3">
      <c r="B138" s="226"/>
      <c r="C138" s="226"/>
      <c r="D138" s="115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</row>
    <row r="139" spans="2:18" x14ac:dyDescent="0.3">
      <c r="B139" s="226"/>
      <c r="C139" s="226"/>
      <c r="D139" s="115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</row>
    <row r="140" spans="2:18" x14ac:dyDescent="0.3">
      <c r="B140" s="226"/>
      <c r="C140" s="226"/>
      <c r="D140" s="115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</row>
    <row r="141" spans="2:18" x14ac:dyDescent="0.3">
      <c r="B141" s="226"/>
      <c r="C141" s="226"/>
      <c r="D141" s="115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</row>
    <row r="142" spans="2:18" x14ac:dyDescent="0.3">
      <c r="B142" s="226"/>
      <c r="C142" s="226"/>
      <c r="D142" s="115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</row>
    <row r="143" spans="2:18" x14ac:dyDescent="0.3">
      <c r="B143" s="226"/>
      <c r="C143" s="226"/>
      <c r="D143" s="115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</row>
    <row r="144" spans="2:18" x14ac:dyDescent="0.3">
      <c r="B144" s="226"/>
      <c r="C144" s="226"/>
      <c r="D144" s="115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</row>
    <row r="145" spans="2:18" x14ac:dyDescent="0.3">
      <c r="B145" s="226"/>
      <c r="C145" s="226"/>
      <c r="D145" s="115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</row>
    <row r="146" spans="2:18" x14ac:dyDescent="0.3">
      <c r="B146" s="226"/>
      <c r="C146" s="226"/>
      <c r="D146" s="115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</row>
    <row r="147" spans="2:18" x14ac:dyDescent="0.3">
      <c r="B147" s="226"/>
      <c r="C147" s="226"/>
      <c r="D147" s="115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</row>
    <row r="148" spans="2:18" x14ac:dyDescent="0.3">
      <c r="B148" s="226"/>
      <c r="C148" s="226"/>
      <c r="D148" s="115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</row>
    <row r="149" spans="2:18" x14ac:dyDescent="0.3">
      <c r="B149" s="226"/>
      <c r="C149" s="226"/>
      <c r="D149" s="115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</row>
    <row r="150" spans="2:18" x14ac:dyDescent="0.3">
      <c r="B150" s="226"/>
      <c r="C150" s="226"/>
      <c r="D150" s="115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</row>
    <row r="151" spans="2:18" x14ac:dyDescent="0.3">
      <c r="B151" s="226"/>
      <c r="C151" s="226"/>
      <c r="D151" s="115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</row>
    <row r="152" spans="2:18" x14ac:dyDescent="0.3">
      <c r="B152" s="226"/>
      <c r="C152" s="226"/>
      <c r="D152" s="115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</row>
    <row r="153" spans="2:18" x14ac:dyDescent="0.3">
      <c r="B153" s="226"/>
      <c r="C153" s="226"/>
      <c r="D153" s="115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</row>
    <row r="154" spans="2:18" x14ac:dyDescent="0.3">
      <c r="B154" s="226"/>
      <c r="C154" s="226"/>
      <c r="D154" s="115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</row>
    <row r="155" spans="2:18" x14ac:dyDescent="0.3">
      <c r="B155" s="226"/>
      <c r="C155" s="226"/>
      <c r="D155" s="115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</row>
    <row r="156" spans="2:18" x14ac:dyDescent="0.3">
      <c r="B156" s="226"/>
      <c r="C156" s="226"/>
      <c r="D156" s="115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</row>
    <row r="157" spans="2:18" x14ac:dyDescent="0.3">
      <c r="B157" s="226"/>
      <c r="C157" s="226"/>
      <c r="D157" s="115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</row>
    <row r="158" spans="2:18" x14ac:dyDescent="0.3">
      <c r="B158" s="226"/>
      <c r="C158" s="226"/>
      <c r="D158" s="115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</row>
    <row r="159" spans="2:18" x14ac:dyDescent="0.3">
      <c r="B159" s="226"/>
      <c r="C159" s="226"/>
      <c r="D159" s="115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</row>
    <row r="160" spans="2:18" x14ac:dyDescent="0.3">
      <c r="B160" s="226"/>
      <c r="C160" s="226"/>
      <c r="D160" s="115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</row>
    <row r="161" spans="2:18" x14ac:dyDescent="0.3">
      <c r="B161" s="226"/>
      <c r="C161" s="226"/>
      <c r="D161" s="115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</row>
    <row r="162" spans="2:18" x14ac:dyDescent="0.3">
      <c r="B162" s="226"/>
      <c r="C162" s="226"/>
      <c r="D162" s="115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</row>
    <row r="163" spans="2:18" x14ac:dyDescent="0.3">
      <c r="B163" s="226"/>
      <c r="C163" s="226"/>
      <c r="D163" s="115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</row>
    <row r="164" spans="2:18" x14ac:dyDescent="0.3">
      <c r="B164" s="226"/>
      <c r="C164" s="226"/>
      <c r="D164" s="115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</row>
    <row r="165" spans="2:18" x14ac:dyDescent="0.3">
      <c r="B165" s="226"/>
      <c r="C165" s="226"/>
      <c r="D165" s="115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</row>
    <row r="166" spans="2:18" x14ac:dyDescent="0.3">
      <c r="B166" s="226"/>
      <c r="C166" s="226"/>
      <c r="D166" s="115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</row>
    <row r="167" spans="2:18" x14ac:dyDescent="0.3">
      <c r="B167" s="226"/>
      <c r="C167" s="226"/>
      <c r="D167" s="115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</row>
    <row r="168" spans="2:18" x14ac:dyDescent="0.3">
      <c r="B168" s="226"/>
      <c r="C168" s="226"/>
      <c r="D168" s="115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</row>
    <row r="169" spans="2:18" x14ac:dyDescent="0.3">
      <c r="B169" s="226"/>
      <c r="C169" s="226"/>
      <c r="D169" s="115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</row>
    <row r="170" spans="2:18" x14ac:dyDescent="0.3">
      <c r="B170" s="226"/>
      <c r="C170" s="226"/>
      <c r="D170" s="115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</row>
    <row r="171" spans="2:18" x14ac:dyDescent="0.3">
      <c r="B171" s="226"/>
      <c r="C171" s="226"/>
      <c r="D171" s="115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</row>
    <row r="172" spans="2:18" x14ac:dyDescent="0.3">
      <c r="B172" s="226"/>
      <c r="C172" s="226"/>
      <c r="D172" s="115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</row>
    <row r="173" spans="2:18" x14ac:dyDescent="0.3">
      <c r="B173" s="226"/>
      <c r="C173" s="226"/>
      <c r="D173" s="115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</row>
    <row r="174" spans="2:18" x14ac:dyDescent="0.3">
      <c r="B174" s="226"/>
      <c r="C174" s="226"/>
      <c r="D174" s="115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</row>
    <row r="175" spans="2:18" x14ac:dyDescent="0.3">
      <c r="B175" s="226"/>
      <c r="C175" s="226"/>
      <c r="D175" s="115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</row>
    <row r="176" spans="2:18" x14ac:dyDescent="0.3">
      <c r="B176" s="226"/>
      <c r="C176" s="226"/>
      <c r="D176" s="115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</row>
    <row r="177" spans="2:18" x14ac:dyDescent="0.3">
      <c r="B177" s="226"/>
      <c r="C177" s="226"/>
      <c r="D177" s="115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</row>
    <row r="178" spans="2:18" x14ac:dyDescent="0.3">
      <c r="B178" s="226"/>
      <c r="C178" s="226"/>
      <c r="D178" s="115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</row>
    <row r="179" spans="2:18" x14ac:dyDescent="0.3">
      <c r="B179" s="226"/>
      <c r="C179" s="226"/>
      <c r="D179" s="115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</row>
    <row r="180" spans="2:18" x14ac:dyDescent="0.3">
      <c r="B180" s="226"/>
      <c r="C180" s="226"/>
      <c r="D180" s="115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</row>
    <row r="181" spans="2:18" x14ac:dyDescent="0.3">
      <c r="B181" s="226"/>
      <c r="C181" s="226"/>
      <c r="D181" s="115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</row>
    <row r="182" spans="2:18" x14ac:dyDescent="0.3">
      <c r="B182" s="226"/>
      <c r="C182" s="226"/>
      <c r="D182" s="115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</row>
    <row r="183" spans="2:18" x14ac:dyDescent="0.3">
      <c r="B183" s="226"/>
      <c r="C183" s="226"/>
      <c r="D183" s="115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</row>
    <row r="184" spans="2:18" x14ac:dyDescent="0.3">
      <c r="B184" s="226"/>
      <c r="C184" s="226"/>
      <c r="D184" s="115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</row>
    <row r="185" spans="2:18" x14ac:dyDescent="0.3">
      <c r="B185" s="226"/>
      <c r="C185" s="226"/>
      <c r="D185" s="115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</row>
    <row r="186" spans="2:18" x14ac:dyDescent="0.3">
      <c r="B186" s="226"/>
      <c r="C186" s="226"/>
      <c r="D186" s="115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</row>
    <row r="187" spans="2:18" x14ac:dyDescent="0.3">
      <c r="B187" s="226"/>
      <c r="C187" s="226"/>
      <c r="D187" s="115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</row>
    <row r="188" spans="2:18" x14ac:dyDescent="0.3">
      <c r="B188" s="226"/>
      <c r="C188" s="226"/>
      <c r="D188" s="115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</row>
    <row r="189" spans="2:18" x14ac:dyDescent="0.3">
      <c r="B189" s="226"/>
      <c r="C189" s="226"/>
      <c r="D189" s="115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</row>
    <row r="190" spans="2:18" x14ac:dyDescent="0.3">
      <c r="B190" s="226"/>
      <c r="C190" s="226"/>
      <c r="D190" s="115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</row>
    <row r="191" spans="2:18" x14ac:dyDescent="0.3">
      <c r="B191" s="226"/>
      <c r="C191" s="226"/>
      <c r="D191" s="115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</row>
    <row r="192" spans="2:18" x14ac:dyDescent="0.3">
      <c r="B192" s="226"/>
      <c r="C192" s="226"/>
      <c r="D192" s="115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</row>
    <row r="193" spans="2:18" x14ac:dyDescent="0.3">
      <c r="B193" s="226"/>
      <c r="C193" s="226"/>
      <c r="D193" s="115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</row>
    <row r="194" spans="2:18" x14ac:dyDescent="0.3">
      <c r="B194" s="226"/>
      <c r="C194" s="226"/>
      <c r="D194" s="115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</row>
    <row r="195" spans="2:18" x14ac:dyDescent="0.3">
      <c r="B195" s="226"/>
      <c r="C195" s="226"/>
      <c r="D195" s="115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</row>
    <row r="196" spans="2:18" x14ac:dyDescent="0.3">
      <c r="B196" s="226"/>
      <c r="C196" s="226"/>
      <c r="D196" s="115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</row>
    <row r="197" spans="2:18" x14ac:dyDescent="0.3">
      <c r="B197" s="226"/>
      <c r="C197" s="226"/>
      <c r="D197" s="115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</row>
    <row r="198" spans="2:18" x14ac:dyDescent="0.3">
      <c r="B198" s="226"/>
      <c r="C198" s="226"/>
      <c r="D198" s="115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</row>
    <row r="199" spans="2:18" x14ac:dyDescent="0.3">
      <c r="B199" s="226"/>
      <c r="C199" s="226"/>
      <c r="D199" s="115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</row>
    <row r="200" spans="2:18" x14ac:dyDescent="0.3">
      <c r="B200" s="226"/>
      <c r="C200" s="226"/>
      <c r="D200" s="115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</row>
    <row r="201" spans="2:18" x14ac:dyDescent="0.3">
      <c r="B201" s="226"/>
      <c r="C201" s="226"/>
      <c r="D201" s="115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</row>
    <row r="202" spans="2:18" x14ac:dyDescent="0.3">
      <c r="B202" s="226"/>
      <c r="C202" s="226"/>
      <c r="D202" s="115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</row>
    <row r="203" spans="2:18" x14ac:dyDescent="0.3">
      <c r="B203" s="226"/>
      <c r="C203" s="226"/>
      <c r="D203" s="115"/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</row>
    <row r="204" spans="2:18" x14ac:dyDescent="0.3">
      <c r="B204" s="226"/>
      <c r="C204" s="226"/>
      <c r="D204" s="115"/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</row>
    <row r="205" spans="2:18" x14ac:dyDescent="0.3">
      <c r="B205" s="226"/>
      <c r="C205" s="226"/>
      <c r="D205" s="115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</row>
    <row r="206" spans="2:18" x14ac:dyDescent="0.3">
      <c r="B206" s="226"/>
      <c r="C206" s="226"/>
      <c r="D206" s="115"/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</row>
    <row r="207" spans="2:18" x14ac:dyDescent="0.3">
      <c r="B207" s="226"/>
      <c r="C207" s="226"/>
      <c r="D207" s="115"/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</row>
    <row r="208" spans="2:18" x14ac:dyDescent="0.3">
      <c r="B208" s="226"/>
      <c r="C208" s="226"/>
      <c r="D208" s="115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</row>
    <row r="209" spans="2:18" x14ac:dyDescent="0.3">
      <c r="B209" s="226"/>
      <c r="C209" s="226"/>
      <c r="D209" s="115"/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</row>
    <row r="210" spans="2:18" x14ac:dyDescent="0.3">
      <c r="B210" s="226"/>
      <c r="C210" s="226"/>
      <c r="D210" s="115"/>
      <c r="E210" s="9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</row>
    <row r="211" spans="2:18" x14ac:dyDescent="0.3">
      <c r="B211" s="226"/>
      <c r="C211" s="226"/>
      <c r="D211" s="115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</row>
    <row r="212" spans="2:18" x14ac:dyDescent="0.3">
      <c r="B212" s="226"/>
      <c r="C212" s="226"/>
      <c r="D212" s="115"/>
      <c r="E212" s="9"/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</row>
    <row r="213" spans="2:18" x14ac:dyDescent="0.3">
      <c r="B213" s="226"/>
      <c r="C213" s="226"/>
      <c r="D213" s="115"/>
      <c r="E213" s="9"/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9"/>
    </row>
    <row r="214" spans="2:18" x14ac:dyDescent="0.3">
      <c r="B214" s="226"/>
      <c r="C214" s="226"/>
      <c r="D214" s="115"/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</row>
    <row r="215" spans="2:18" x14ac:dyDescent="0.3">
      <c r="B215" s="226"/>
      <c r="C215" s="226"/>
      <c r="D215" s="115"/>
      <c r="E215" s="9"/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</row>
    <row r="216" spans="2:18" x14ac:dyDescent="0.3">
      <c r="B216" s="226"/>
      <c r="C216" s="226"/>
      <c r="D216" s="115"/>
      <c r="E216" s="9"/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9"/>
      <c r="R216" s="9"/>
    </row>
    <row r="217" spans="2:18" x14ac:dyDescent="0.3">
      <c r="B217" s="226"/>
      <c r="C217" s="226"/>
      <c r="D217" s="115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</row>
    <row r="218" spans="2:18" x14ac:dyDescent="0.3">
      <c r="B218" s="226"/>
      <c r="C218" s="226"/>
      <c r="D218" s="115"/>
      <c r="E218" s="9"/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</row>
    <row r="219" spans="2:18" x14ac:dyDescent="0.3">
      <c r="B219" s="226"/>
      <c r="C219" s="226"/>
      <c r="D219" s="115"/>
      <c r="E219" s="9"/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9"/>
      <c r="R219" s="9"/>
    </row>
    <row r="220" spans="2:18" x14ac:dyDescent="0.3">
      <c r="B220" s="226"/>
      <c r="C220" s="226"/>
      <c r="D220" s="115"/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</row>
    <row r="221" spans="2:18" x14ac:dyDescent="0.3">
      <c r="B221" s="226"/>
      <c r="C221" s="226"/>
      <c r="D221" s="115"/>
      <c r="E221" s="9"/>
      <c r="F221" s="9"/>
      <c r="G221" s="9"/>
      <c r="H221" s="9"/>
      <c r="I221" s="9"/>
      <c r="J221" s="9"/>
      <c r="K221" s="9"/>
      <c r="L221" s="9"/>
      <c r="M221" s="9"/>
      <c r="N221" s="9"/>
      <c r="O221" s="9"/>
      <c r="P221" s="9"/>
      <c r="Q221" s="9"/>
      <c r="R221" s="9"/>
    </row>
    <row r="222" spans="2:18" x14ac:dyDescent="0.3">
      <c r="B222" s="226"/>
      <c r="C222" s="226"/>
      <c r="D222" s="115"/>
      <c r="E222" s="9"/>
      <c r="F222" s="9"/>
      <c r="G222" s="9"/>
      <c r="H222" s="9"/>
      <c r="I222" s="9"/>
      <c r="J222" s="9"/>
      <c r="K222" s="9"/>
      <c r="L222" s="9"/>
      <c r="M222" s="9"/>
      <c r="N222" s="9"/>
      <c r="O222" s="9"/>
      <c r="P222" s="9"/>
      <c r="Q222" s="9"/>
      <c r="R222" s="9"/>
    </row>
    <row r="223" spans="2:18" x14ac:dyDescent="0.3">
      <c r="B223" s="226"/>
      <c r="C223" s="226"/>
      <c r="D223" s="115"/>
      <c r="E223" s="9"/>
      <c r="F223" s="9"/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9"/>
    </row>
    <row r="224" spans="2:18" x14ac:dyDescent="0.3">
      <c r="B224" s="226"/>
      <c r="C224" s="226"/>
      <c r="D224" s="115"/>
      <c r="E224" s="9"/>
      <c r="F224" s="9"/>
      <c r="G224" s="9"/>
      <c r="H224" s="9"/>
      <c r="I224" s="9"/>
      <c r="J224" s="9"/>
      <c r="K224" s="9"/>
      <c r="L224" s="9"/>
      <c r="M224" s="9"/>
      <c r="N224" s="9"/>
      <c r="O224" s="9"/>
      <c r="P224" s="9"/>
      <c r="Q224" s="9"/>
      <c r="R224" s="9"/>
    </row>
    <row r="225" spans="2:18" x14ac:dyDescent="0.3">
      <c r="B225" s="226"/>
      <c r="C225" s="226"/>
      <c r="D225" s="115"/>
      <c r="E225" s="9"/>
      <c r="F225" s="9"/>
      <c r="G225" s="9"/>
      <c r="H225" s="9"/>
      <c r="I225" s="9"/>
      <c r="J225" s="9"/>
      <c r="K225" s="9"/>
      <c r="L225" s="9"/>
      <c r="M225" s="9"/>
      <c r="N225" s="9"/>
      <c r="O225" s="9"/>
      <c r="P225" s="9"/>
      <c r="Q225" s="9"/>
      <c r="R225" s="9"/>
    </row>
    <row r="226" spans="2:18" x14ac:dyDescent="0.3">
      <c r="B226" s="226"/>
      <c r="C226" s="226"/>
      <c r="D226" s="115"/>
      <c r="E226" s="9"/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</row>
    <row r="227" spans="2:18" x14ac:dyDescent="0.3">
      <c r="B227" s="226"/>
      <c r="C227" s="226"/>
      <c r="D227" s="115"/>
      <c r="E227" s="9"/>
      <c r="F227" s="9"/>
      <c r="G227" s="9"/>
      <c r="H227" s="9"/>
      <c r="I227" s="9"/>
      <c r="J227" s="9"/>
      <c r="K227" s="9"/>
      <c r="L227" s="9"/>
      <c r="M227" s="9"/>
      <c r="N227" s="9"/>
      <c r="O227" s="9"/>
      <c r="P227" s="9"/>
      <c r="Q227" s="9"/>
      <c r="R227" s="9"/>
    </row>
    <row r="228" spans="2:18" x14ac:dyDescent="0.3">
      <c r="B228" s="226"/>
      <c r="C228" s="226"/>
      <c r="D228" s="115"/>
      <c r="E228" s="9"/>
      <c r="F228" s="9"/>
      <c r="G228" s="9"/>
      <c r="H228" s="9"/>
      <c r="I228" s="9"/>
      <c r="J228" s="9"/>
      <c r="K228" s="9"/>
      <c r="L228" s="9"/>
      <c r="M228" s="9"/>
      <c r="N228" s="9"/>
      <c r="O228" s="9"/>
      <c r="P228" s="9"/>
      <c r="Q228" s="9"/>
      <c r="R228" s="9"/>
    </row>
    <row r="229" spans="2:18" x14ac:dyDescent="0.3">
      <c r="B229" s="226"/>
      <c r="C229" s="226"/>
      <c r="D229" s="115"/>
      <c r="E229" s="9"/>
      <c r="F229" s="9"/>
      <c r="G229" s="9"/>
      <c r="H229" s="9"/>
      <c r="I229" s="9"/>
      <c r="J229" s="9"/>
      <c r="K229" s="9"/>
      <c r="L229" s="9"/>
      <c r="M229" s="9"/>
      <c r="N229" s="9"/>
      <c r="O229" s="9"/>
      <c r="P229" s="9"/>
      <c r="Q229" s="9"/>
      <c r="R229" s="9"/>
    </row>
    <row r="230" spans="2:18" x14ac:dyDescent="0.3">
      <c r="B230" s="226"/>
      <c r="C230" s="226"/>
      <c r="D230" s="115"/>
      <c r="E230" s="9"/>
      <c r="F230" s="9"/>
      <c r="G230" s="9"/>
      <c r="H230" s="9"/>
      <c r="I230" s="9"/>
      <c r="J230" s="9"/>
      <c r="K230" s="9"/>
      <c r="L230" s="9"/>
      <c r="M230" s="9"/>
      <c r="N230" s="9"/>
      <c r="O230" s="9"/>
      <c r="P230" s="9"/>
      <c r="Q230" s="9"/>
      <c r="R230" s="9"/>
    </row>
    <row r="231" spans="2:18" x14ac:dyDescent="0.3">
      <c r="B231" s="226"/>
      <c r="C231" s="226"/>
      <c r="D231" s="115"/>
      <c r="E231" s="9"/>
      <c r="F231" s="9"/>
      <c r="G231" s="9"/>
      <c r="H231" s="9"/>
      <c r="I231" s="9"/>
      <c r="J231" s="9"/>
      <c r="K231" s="9"/>
      <c r="L231" s="9"/>
      <c r="M231" s="9"/>
      <c r="N231" s="9"/>
      <c r="O231" s="9"/>
      <c r="P231" s="9"/>
      <c r="Q231" s="9"/>
      <c r="R231" s="9"/>
    </row>
    <row r="232" spans="2:18" x14ac:dyDescent="0.3">
      <c r="B232" s="226"/>
      <c r="C232" s="226"/>
      <c r="D232" s="115"/>
      <c r="E232" s="9"/>
      <c r="F232" s="9"/>
      <c r="G232" s="9"/>
      <c r="H232" s="9"/>
      <c r="I232" s="9"/>
      <c r="J232" s="9"/>
      <c r="K232" s="9"/>
      <c r="L232" s="9"/>
      <c r="M232" s="9"/>
      <c r="N232" s="9"/>
      <c r="O232" s="9"/>
      <c r="P232" s="9"/>
      <c r="Q232" s="9"/>
      <c r="R232" s="9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>
    <tabColor indexed="12"/>
    <outlinePr applyStyles="1" summaryBelow="0"/>
    <pageSetUpPr fitToPage="1"/>
  </sheetPr>
  <dimension ref="A2:S183"/>
  <sheetViews>
    <sheetView workbookViewId="0">
      <selection activeCell="B114" sqref="B114"/>
    </sheetView>
  </sheetViews>
  <sheetFormatPr defaultColWidth="9.109375" defaultRowHeight="13.8" outlineLevelRow="3" x14ac:dyDescent="0.3"/>
  <cols>
    <col min="1" max="1" width="72.6640625" style="17" customWidth="1"/>
    <col min="2" max="2" width="14.33203125" style="233" customWidth="1"/>
    <col min="3" max="3" width="15.44140625" style="233" customWidth="1"/>
    <col min="4" max="4" width="10.33203125" style="125" customWidth="1"/>
    <col min="5" max="16384" width="9.109375" style="17"/>
  </cols>
  <sheetData>
    <row r="2" spans="1:19" ht="18" x14ac:dyDescent="0.35">
      <c r="A2" s="4" t="str">
        <f>IF(REPORT_LANG="UKR","Державний та гарантований державою борг України за станом на ","State debt and State guaranteed debt  of Ukraine as of ") &amp; STRPRESENTDATE</f>
        <v>Державний та гарантований державою борг України за станом на 31.05.2020</v>
      </c>
      <c r="B2" s="3"/>
      <c r="C2" s="3"/>
      <c r="D2" s="3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</row>
    <row r="3" spans="1:19" ht="18" x14ac:dyDescent="0.35">
      <c r="A3" s="1" t="str">
        <f>IF(REPORT_LANG="UKR","(за ознакою умовності)","by conditionality")</f>
        <v>(за ознакою умовності)</v>
      </c>
      <c r="B3" s="1"/>
      <c r="C3" s="1"/>
      <c r="D3" s="1"/>
    </row>
    <row r="4" spans="1:19" x14ac:dyDescent="0.3">
      <c r="B4" s="226"/>
      <c r="C4" s="226"/>
      <c r="D4" s="115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</row>
    <row r="5" spans="1:19" s="12" customFormat="1" x14ac:dyDescent="0.3">
      <c r="B5" s="247"/>
      <c r="C5" s="247"/>
      <c r="D5" s="12" t="str">
        <f>VALVAL</f>
        <v>млрд. одиниць</v>
      </c>
    </row>
    <row r="6" spans="1:19" s="11" customFormat="1" x14ac:dyDescent="0.25">
      <c r="A6" s="221"/>
      <c r="B6" s="48" t="s">
        <v>53</v>
      </c>
      <c r="C6" s="48" t="s">
        <v>69</v>
      </c>
      <c r="D6" s="98" t="s">
        <v>185</v>
      </c>
    </row>
    <row r="7" spans="1:19" s="196" customFormat="1" ht="15.6" x14ac:dyDescent="0.25">
      <c r="A7" s="67" t="str">
        <f>IF(REPORT_LANG="UKR","Загальна сума державного та гарантованого державою боргу","Total")</f>
        <v>Загальна сума державного та гарантованого державою боргу</v>
      </c>
      <c r="B7" s="202">
        <f t="shared" ref="B7:C7" si="0">B$8+B$77</f>
        <v>82.118183048470016</v>
      </c>
      <c r="C7" s="202">
        <f t="shared" si="0"/>
        <v>2209.4636212732298</v>
      </c>
      <c r="D7" s="25">
        <v>0.99999499999999997</v>
      </c>
    </row>
    <row r="8" spans="1:19" s="257" customFormat="1" ht="14.4" x14ac:dyDescent="0.25">
      <c r="A8" s="111" t="s">
        <v>64</v>
      </c>
      <c r="B8" s="31">
        <f t="shared" ref="B8:D8" si="1">B$9+B$47</f>
        <v>72.396398257470011</v>
      </c>
      <c r="C8" s="31">
        <f t="shared" si="1"/>
        <v>1947.8902518650498</v>
      </c>
      <c r="D8" s="109">
        <f t="shared" si="1"/>
        <v>0.88160600000000011</v>
      </c>
    </row>
    <row r="9" spans="1:19" s="157" customFormat="1" ht="14.4" outlineLevel="1" collapsed="1" x14ac:dyDescent="0.25">
      <c r="A9" s="236" t="s">
        <v>47</v>
      </c>
      <c r="B9" s="189">
        <f t="shared" ref="B9:D9" si="2">B$10+B$45</f>
        <v>33.072540079960007</v>
      </c>
      <c r="C9" s="189">
        <f t="shared" si="2"/>
        <v>889.84645612665997</v>
      </c>
      <c r="D9" s="87">
        <f t="shared" si="2"/>
        <v>0.40273600000000004</v>
      </c>
    </row>
    <row r="10" spans="1:19" s="30" customFormat="1" ht="14.4" hidden="1" outlineLevel="2" x14ac:dyDescent="0.25">
      <c r="A10" s="79" t="s">
        <v>188</v>
      </c>
      <c r="B10" s="61">
        <f t="shared" ref="B10:C10" si="3">SUM(B$11:B$44)</f>
        <v>32.995122962170008</v>
      </c>
      <c r="C10" s="61">
        <f t="shared" si="3"/>
        <v>887.76347889709996</v>
      </c>
      <c r="D10" s="237">
        <v>0.40179300000000001</v>
      </c>
    </row>
    <row r="11" spans="1:19" hidden="1" outlineLevel="3" x14ac:dyDescent="0.3">
      <c r="A11" s="56" t="s">
        <v>135</v>
      </c>
      <c r="B11" s="80">
        <v>2.66751586086</v>
      </c>
      <c r="C11" s="80">
        <v>71.771915000000007</v>
      </c>
      <c r="D11" s="128">
        <v>3.2483999999999999E-2</v>
      </c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</row>
    <row r="12" spans="1:19" hidden="1" outlineLevel="3" x14ac:dyDescent="0.3">
      <c r="A12" s="209" t="s">
        <v>197</v>
      </c>
      <c r="B12" s="173">
        <v>0.70739131568000002</v>
      </c>
      <c r="C12" s="173">
        <v>19.033000000000001</v>
      </c>
      <c r="D12" s="66">
        <v>8.6140000000000001E-3</v>
      </c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</row>
    <row r="13" spans="1:19" hidden="1" outlineLevel="3" x14ac:dyDescent="0.3">
      <c r="A13" s="209" t="s">
        <v>30</v>
      </c>
      <c r="B13" s="173">
        <v>1.14874811201</v>
      </c>
      <c r="C13" s="173">
        <v>30.908101826700001</v>
      </c>
      <c r="D13" s="66">
        <v>1.3989E-2</v>
      </c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</row>
    <row r="14" spans="1:19" hidden="1" outlineLevel="3" x14ac:dyDescent="0.3">
      <c r="A14" s="209" t="s">
        <v>34</v>
      </c>
      <c r="B14" s="173">
        <v>1.35657978365</v>
      </c>
      <c r="C14" s="173">
        <v>36.5</v>
      </c>
      <c r="D14" s="66">
        <v>1.652E-2</v>
      </c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</row>
    <row r="15" spans="1:19" hidden="1" outlineLevel="3" x14ac:dyDescent="0.3">
      <c r="A15" s="209" t="s">
        <v>79</v>
      </c>
      <c r="B15" s="173">
        <v>1.06668057937</v>
      </c>
      <c r="C15" s="173">
        <v>28.700001</v>
      </c>
      <c r="D15" s="66">
        <v>1.299E-2</v>
      </c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</row>
    <row r="16" spans="1:19" hidden="1" outlineLevel="3" x14ac:dyDescent="0.3">
      <c r="A16" s="209" t="s">
        <v>127</v>
      </c>
      <c r="B16" s="173">
        <v>1.7431121055500001</v>
      </c>
      <c r="C16" s="173">
        <v>46.9</v>
      </c>
      <c r="D16" s="66">
        <v>2.1226999999999999E-2</v>
      </c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</row>
    <row r="17" spans="1:17" hidden="1" outlineLevel="3" x14ac:dyDescent="0.3">
      <c r="A17" s="209" t="s">
        <v>189</v>
      </c>
      <c r="B17" s="173">
        <v>3.4727943313799998</v>
      </c>
      <c r="C17" s="173">
        <v>93.438657000000006</v>
      </c>
      <c r="D17" s="66">
        <v>4.2290000000000001E-2</v>
      </c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</row>
    <row r="18" spans="1:17" hidden="1" outlineLevel="3" x14ac:dyDescent="0.3">
      <c r="A18" s="209" t="s">
        <v>25</v>
      </c>
      <c r="B18" s="173">
        <v>0.44963164214000001</v>
      </c>
      <c r="C18" s="173">
        <v>12.097744</v>
      </c>
      <c r="D18" s="66">
        <v>5.4749999999999998E-3</v>
      </c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</row>
    <row r="19" spans="1:17" hidden="1" outlineLevel="3" x14ac:dyDescent="0.3">
      <c r="A19" s="209" t="s">
        <v>74</v>
      </c>
      <c r="B19" s="173">
        <v>0.44963164214000001</v>
      </c>
      <c r="C19" s="173">
        <v>12.097744</v>
      </c>
      <c r="D19" s="66">
        <v>5.4749999999999998E-3</v>
      </c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</row>
    <row r="20" spans="1:17" hidden="1" outlineLevel="3" x14ac:dyDescent="0.3">
      <c r="A20" s="209" t="s">
        <v>164</v>
      </c>
      <c r="B20" s="173">
        <v>0.88646899999999995</v>
      </c>
      <c r="C20" s="173">
        <v>23.851246267099999</v>
      </c>
      <c r="D20" s="66">
        <v>1.0795000000000001E-2</v>
      </c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</row>
    <row r="21" spans="1:17" hidden="1" outlineLevel="3" x14ac:dyDescent="0.3">
      <c r="A21" s="209" t="s">
        <v>122</v>
      </c>
      <c r="B21" s="173">
        <v>0.44963164214000001</v>
      </c>
      <c r="C21" s="173">
        <v>12.097744</v>
      </c>
      <c r="D21" s="66">
        <v>5.4749999999999998E-3</v>
      </c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</row>
    <row r="22" spans="1:17" hidden="1" outlineLevel="3" x14ac:dyDescent="0.3">
      <c r="A22" s="209" t="s">
        <v>186</v>
      </c>
      <c r="B22" s="173">
        <v>0.44963164214000001</v>
      </c>
      <c r="C22" s="173">
        <v>12.097744</v>
      </c>
      <c r="D22" s="66">
        <v>5.4749999999999998E-3</v>
      </c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</row>
    <row r="23" spans="1:17" hidden="1" outlineLevel="3" x14ac:dyDescent="0.3">
      <c r="A23" s="209" t="s">
        <v>209</v>
      </c>
      <c r="B23" s="173">
        <v>1.8918656136300001</v>
      </c>
      <c r="C23" s="173">
        <v>50.902347014299998</v>
      </c>
      <c r="D23" s="66">
        <v>2.3037999999999999E-2</v>
      </c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</row>
    <row r="24" spans="1:17" hidden="1" outlineLevel="3" x14ac:dyDescent="0.3">
      <c r="A24" s="209" t="s">
        <v>144</v>
      </c>
      <c r="B24" s="173">
        <v>0.44963164214000001</v>
      </c>
      <c r="C24" s="173">
        <v>12.097744</v>
      </c>
      <c r="D24" s="66">
        <v>5.4749999999999998E-3</v>
      </c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</row>
    <row r="25" spans="1:17" hidden="1" outlineLevel="3" x14ac:dyDescent="0.3">
      <c r="A25" s="209" t="s">
        <v>107</v>
      </c>
      <c r="B25" s="173">
        <v>0.44963164214000001</v>
      </c>
      <c r="C25" s="173">
        <v>12.097744</v>
      </c>
      <c r="D25" s="66">
        <v>5.4749999999999998E-3</v>
      </c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</row>
    <row r="26" spans="1:17" hidden="1" outlineLevel="3" x14ac:dyDescent="0.3">
      <c r="A26" s="209" t="s">
        <v>168</v>
      </c>
      <c r="B26" s="173">
        <v>0.44963164214000001</v>
      </c>
      <c r="C26" s="173">
        <v>12.097744</v>
      </c>
      <c r="D26" s="66">
        <v>5.4749999999999998E-3</v>
      </c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</row>
    <row r="27" spans="1:17" hidden="1" outlineLevel="3" x14ac:dyDescent="0.3">
      <c r="A27" s="209" t="s">
        <v>6</v>
      </c>
      <c r="B27" s="173">
        <v>0.44963164214000001</v>
      </c>
      <c r="C27" s="173">
        <v>12.097744</v>
      </c>
      <c r="D27" s="66">
        <v>5.4749999999999998E-3</v>
      </c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</row>
    <row r="28" spans="1:17" hidden="1" outlineLevel="3" x14ac:dyDescent="0.3">
      <c r="A28" s="209" t="s">
        <v>50</v>
      </c>
      <c r="B28" s="173">
        <v>0.44963164214000001</v>
      </c>
      <c r="C28" s="173">
        <v>12.097744</v>
      </c>
      <c r="D28" s="66">
        <v>5.4749999999999998E-3</v>
      </c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</row>
    <row r="29" spans="1:17" hidden="1" outlineLevel="3" x14ac:dyDescent="0.3">
      <c r="A29" s="209" t="s">
        <v>95</v>
      </c>
      <c r="B29" s="173">
        <v>0.44963164214000001</v>
      </c>
      <c r="C29" s="173">
        <v>12.097744</v>
      </c>
      <c r="D29" s="66">
        <v>5.4749999999999998E-3</v>
      </c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</row>
    <row r="30" spans="1:17" hidden="1" outlineLevel="3" x14ac:dyDescent="0.3">
      <c r="A30" s="209" t="s">
        <v>86</v>
      </c>
      <c r="B30" s="173">
        <v>0.44963164214000001</v>
      </c>
      <c r="C30" s="173">
        <v>12.097744</v>
      </c>
      <c r="D30" s="66">
        <v>5.4749999999999998E-3</v>
      </c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</row>
    <row r="31" spans="1:17" hidden="1" outlineLevel="3" x14ac:dyDescent="0.3">
      <c r="A31" s="209" t="s">
        <v>141</v>
      </c>
      <c r="B31" s="173">
        <v>0.44963164214000001</v>
      </c>
      <c r="C31" s="173">
        <v>12.097744</v>
      </c>
      <c r="D31" s="66">
        <v>5.4749999999999998E-3</v>
      </c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</row>
    <row r="32" spans="1:17" hidden="1" outlineLevel="3" x14ac:dyDescent="0.3">
      <c r="A32" s="209" t="s">
        <v>198</v>
      </c>
      <c r="B32" s="173">
        <v>0.44963164214000001</v>
      </c>
      <c r="C32" s="173">
        <v>12.097744</v>
      </c>
      <c r="D32" s="66">
        <v>5.4749999999999998E-3</v>
      </c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</row>
    <row r="33" spans="1:17" hidden="1" outlineLevel="3" x14ac:dyDescent="0.3">
      <c r="A33" s="209" t="s">
        <v>31</v>
      </c>
      <c r="B33" s="173">
        <v>0.44963164214000001</v>
      </c>
      <c r="C33" s="173">
        <v>12.097744</v>
      </c>
      <c r="D33" s="66">
        <v>5.4749999999999998E-3</v>
      </c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</row>
    <row r="34" spans="1:17" hidden="1" outlineLevel="3" x14ac:dyDescent="0.3">
      <c r="A34" s="209" t="s">
        <v>55</v>
      </c>
      <c r="B34" s="173">
        <v>1.8929172087199999</v>
      </c>
      <c r="C34" s="173">
        <v>50.930641125999998</v>
      </c>
      <c r="D34" s="66">
        <v>2.3050999999999999E-2</v>
      </c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</row>
    <row r="35" spans="1:17" hidden="1" outlineLevel="3" x14ac:dyDescent="0.3">
      <c r="A35" s="209" t="s">
        <v>44</v>
      </c>
      <c r="B35" s="173">
        <v>2.3222137536199998</v>
      </c>
      <c r="C35" s="173">
        <v>62.481251031699998</v>
      </c>
      <c r="D35" s="66">
        <v>2.8278999999999999E-2</v>
      </c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</row>
    <row r="36" spans="1:17" hidden="1" outlineLevel="3" x14ac:dyDescent="0.3">
      <c r="A36" s="209" t="s">
        <v>43</v>
      </c>
      <c r="B36" s="173">
        <v>0.4496319023</v>
      </c>
      <c r="C36" s="173">
        <v>12.097751000000001</v>
      </c>
      <c r="D36" s="66">
        <v>5.4749999999999998E-3</v>
      </c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</row>
    <row r="37" spans="1:17" hidden="1" outlineLevel="3" x14ac:dyDescent="0.3">
      <c r="A37" s="209" t="s">
        <v>87</v>
      </c>
      <c r="B37" s="173">
        <v>0.48671231959</v>
      </c>
      <c r="C37" s="173">
        <v>13.095433</v>
      </c>
      <c r="D37" s="66">
        <v>5.927E-3</v>
      </c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</row>
    <row r="38" spans="1:17" hidden="1" outlineLevel="3" x14ac:dyDescent="0.3">
      <c r="A38" s="209" t="s">
        <v>147</v>
      </c>
      <c r="B38" s="173">
        <v>1.5679945290599999</v>
      </c>
      <c r="C38" s="173">
        <v>42.188304000000002</v>
      </c>
      <c r="D38" s="66">
        <v>1.9094E-2</v>
      </c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</row>
    <row r="39" spans="1:17" hidden="1" outlineLevel="3" x14ac:dyDescent="0.3">
      <c r="A39" s="209" t="s">
        <v>152</v>
      </c>
      <c r="B39" s="173">
        <v>0.89013381173999995</v>
      </c>
      <c r="C39" s="173">
        <v>23.949851325299999</v>
      </c>
      <c r="D39" s="66">
        <v>1.0840000000000001E-2</v>
      </c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</row>
    <row r="40" spans="1:17" hidden="1" outlineLevel="3" x14ac:dyDescent="0.3">
      <c r="A40" s="209" t="s">
        <v>202</v>
      </c>
      <c r="B40" s="173">
        <v>1.4742214904499999</v>
      </c>
      <c r="C40" s="173">
        <v>39.665255999999999</v>
      </c>
      <c r="D40" s="66">
        <v>1.7951999999999999E-2</v>
      </c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</row>
    <row r="41" spans="1:17" hidden="1" outlineLevel="3" x14ac:dyDescent="0.3">
      <c r="A41" s="209" t="s">
        <v>38</v>
      </c>
      <c r="B41" s="173">
        <v>0.92768768191999995</v>
      </c>
      <c r="C41" s="173">
        <v>24.960272</v>
      </c>
      <c r="D41" s="66">
        <v>1.1297E-2</v>
      </c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</row>
    <row r="42" spans="1:17" hidden="1" outlineLevel="3" x14ac:dyDescent="0.3">
      <c r="A42" s="209" t="s">
        <v>83</v>
      </c>
      <c r="B42" s="173">
        <v>0.65041496478000005</v>
      </c>
      <c r="C42" s="173">
        <v>17.5</v>
      </c>
      <c r="D42" s="66">
        <v>7.92E-3</v>
      </c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</row>
    <row r="43" spans="1:17" hidden="1" outlineLevel="3" x14ac:dyDescent="0.3">
      <c r="A43" s="209" t="s">
        <v>187</v>
      </c>
      <c r="B43" s="173">
        <v>0.42819735842000001</v>
      </c>
      <c r="C43" s="173">
        <v>11.521035306</v>
      </c>
      <c r="D43" s="66">
        <v>5.2139999999999999E-3</v>
      </c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</row>
    <row r="44" spans="1:17" hidden="1" outlineLevel="3" x14ac:dyDescent="0.3">
      <c r="A44" s="209" t="s">
        <v>136</v>
      </c>
      <c r="B44" s="173">
        <v>0.66899824947999997</v>
      </c>
      <c r="C44" s="173">
        <v>18</v>
      </c>
      <c r="D44" s="66">
        <v>8.1469999999999997E-3</v>
      </c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</row>
    <row r="45" spans="1:17" ht="14.4" hidden="1" outlineLevel="2" x14ac:dyDescent="0.3">
      <c r="A45" s="81" t="s">
        <v>111</v>
      </c>
      <c r="B45" s="256">
        <f t="shared" ref="B45:C45" si="4">SUM(B$46:B$46)</f>
        <v>7.7417117790000003E-2</v>
      </c>
      <c r="C45" s="256">
        <f t="shared" si="4"/>
        <v>2.08297722956</v>
      </c>
      <c r="D45" s="151">
        <v>9.4300000000000004E-4</v>
      </c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</row>
    <row r="46" spans="1:17" hidden="1" outlineLevel="3" x14ac:dyDescent="0.3">
      <c r="A46" s="209" t="s">
        <v>28</v>
      </c>
      <c r="B46" s="173">
        <v>7.7417117790000003E-2</v>
      </c>
      <c r="C46" s="173">
        <v>2.08297722956</v>
      </c>
      <c r="D46" s="66">
        <v>9.4300000000000004E-4</v>
      </c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</row>
    <row r="47" spans="1:17" ht="14.4" outlineLevel="1" collapsed="1" x14ac:dyDescent="0.3">
      <c r="A47" s="245" t="s">
        <v>59</v>
      </c>
      <c r="B47" s="120">
        <f t="shared" ref="B47:D47" si="5">B$48+B$55+B$62+B$67+B$75</f>
        <v>39.323858177510004</v>
      </c>
      <c r="C47" s="120">
        <f t="shared" si="5"/>
        <v>1058.0437957383899</v>
      </c>
      <c r="D47" s="23">
        <f t="shared" si="5"/>
        <v>0.47887000000000002</v>
      </c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</row>
    <row r="48" spans="1:17" ht="14.4" hidden="1" outlineLevel="2" x14ac:dyDescent="0.3">
      <c r="A48" s="81" t="s">
        <v>170</v>
      </c>
      <c r="B48" s="256">
        <f t="shared" ref="B48:C48" si="6">SUM(B$49:B$54)</f>
        <v>12.181312442999999</v>
      </c>
      <c r="C48" s="256">
        <f t="shared" si="6"/>
        <v>327.74917446013001</v>
      </c>
      <c r="D48" s="151">
        <v>0.14834</v>
      </c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</row>
    <row r="49" spans="1:17" hidden="1" outlineLevel="3" x14ac:dyDescent="0.3">
      <c r="A49" s="209" t="s">
        <v>17</v>
      </c>
      <c r="B49" s="173">
        <v>3.6443105043899999</v>
      </c>
      <c r="C49" s="173">
        <v>98.053454000000002</v>
      </c>
      <c r="D49" s="66">
        <v>4.4379000000000002E-2</v>
      </c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</row>
    <row r="50" spans="1:17" hidden="1" outlineLevel="3" x14ac:dyDescent="0.3">
      <c r="A50" s="209" t="s">
        <v>51</v>
      </c>
      <c r="B50" s="173">
        <v>0.4673186761</v>
      </c>
      <c r="C50" s="173">
        <v>12.57362956733</v>
      </c>
      <c r="D50" s="66">
        <v>5.6909999999999999E-3</v>
      </c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</row>
    <row r="51" spans="1:17" hidden="1" outlineLevel="3" x14ac:dyDescent="0.3">
      <c r="A51" s="209" t="s">
        <v>89</v>
      </c>
      <c r="B51" s="173">
        <v>0.76481888309000001</v>
      </c>
      <c r="C51" s="173">
        <v>20.578140386499999</v>
      </c>
      <c r="D51" s="66">
        <v>9.3139999999999994E-3</v>
      </c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</row>
    <row r="52" spans="1:17" hidden="1" outlineLevel="3" x14ac:dyDescent="0.3">
      <c r="A52" s="209" t="s">
        <v>125</v>
      </c>
      <c r="B52" s="173">
        <v>4.8731544933500004</v>
      </c>
      <c r="C52" s="173">
        <v>131.11660748260999</v>
      </c>
      <c r="D52" s="66">
        <v>5.9343E-2</v>
      </c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</row>
    <row r="53" spans="1:17" hidden="1" outlineLevel="3" x14ac:dyDescent="0.3">
      <c r="A53" s="209" t="s">
        <v>139</v>
      </c>
      <c r="B53" s="173">
        <v>2.40832628165</v>
      </c>
      <c r="C53" s="173">
        <v>64.798186101530007</v>
      </c>
      <c r="D53" s="66">
        <v>2.9328E-2</v>
      </c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</row>
    <row r="54" spans="1:17" hidden="1" outlineLevel="3" x14ac:dyDescent="0.3">
      <c r="A54" s="209" t="s">
        <v>134</v>
      </c>
      <c r="B54" s="173">
        <v>2.3383604419999999E-2</v>
      </c>
      <c r="C54" s="173">
        <v>0.62915692215999997</v>
      </c>
      <c r="D54" s="66">
        <v>2.8499999999999999E-4</v>
      </c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</row>
    <row r="55" spans="1:17" ht="14.4" hidden="1" outlineLevel="2" x14ac:dyDescent="0.3">
      <c r="A55" s="81" t="s">
        <v>42</v>
      </c>
      <c r="B55" s="256">
        <f t="shared" ref="B55:C55" si="7">SUM(B$56:B$61)</f>
        <v>1.4767960775300002</v>
      </c>
      <c r="C55" s="256">
        <f t="shared" si="7"/>
        <v>39.734527582509998</v>
      </c>
      <c r="D55" s="151">
        <v>1.7982999999999999E-2</v>
      </c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</row>
    <row r="56" spans="1:17" hidden="1" outlineLevel="3" x14ac:dyDescent="0.3">
      <c r="A56" s="209" t="s">
        <v>48</v>
      </c>
      <c r="B56" s="173">
        <v>0.26802212794000002</v>
      </c>
      <c r="C56" s="173">
        <v>7.2113765721999998</v>
      </c>
      <c r="D56" s="66">
        <v>3.264E-3</v>
      </c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</row>
    <row r="57" spans="1:17" hidden="1" outlineLevel="3" x14ac:dyDescent="0.3">
      <c r="A57" s="209" t="s">
        <v>106</v>
      </c>
      <c r="B57" s="173">
        <v>6.4065437500000003E-3</v>
      </c>
      <c r="C57" s="173">
        <v>0.17237382544999999</v>
      </c>
      <c r="D57" s="66">
        <v>7.7999999999999999E-5</v>
      </c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</row>
    <row r="58" spans="1:17" hidden="1" outlineLevel="3" x14ac:dyDescent="0.3">
      <c r="A58" s="209" t="s">
        <v>116</v>
      </c>
      <c r="B58" s="173">
        <v>0.60585586000000002</v>
      </c>
      <c r="C58" s="173">
        <v>16.30109718357</v>
      </c>
      <c r="D58" s="66">
        <v>7.378E-3</v>
      </c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</row>
    <row r="59" spans="1:17" hidden="1" outlineLevel="3" x14ac:dyDescent="0.3">
      <c r="A59" s="209" t="s">
        <v>129</v>
      </c>
      <c r="B59" s="173">
        <v>3.3223687899999999E-3</v>
      </c>
      <c r="C59" s="173">
        <v>8.9391322430000003E-2</v>
      </c>
      <c r="D59" s="66">
        <v>4.0000000000000003E-5</v>
      </c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</row>
    <row r="60" spans="1:17" hidden="1" outlineLevel="3" x14ac:dyDescent="0.3">
      <c r="A60" s="209" t="s">
        <v>207</v>
      </c>
      <c r="B60" s="173">
        <v>2.3847524330000001E-2</v>
      </c>
      <c r="C60" s="173">
        <v>0.64163910492999998</v>
      </c>
      <c r="D60" s="66">
        <v>2.9E-4</v>
      </c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</row>
    <row r="61" spans="1:17" hidden="1" outlineLevel="3" x14ac:dyDescent="0.3">
      <c r="A61" s="209" t="s">
        <v>24</v>
      </c>
      <c r="B61" s="173">
        <v>0.56934165272000004</v>
      </c>
      <c r="C61" s="173">
        <v>15.318649573929999</v>
      </c>
      <c r="D61" s="66">
        <v>6.9329999999999999E-3</v>
      </c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</row>
    <row r="62" spans="1:17" ht="14.4" hidden="1" outlineLevel="2" x14ac:dyDescent="0.3">
      <c r="A62" s="81" t="s">
        <v>210</v>
      </c>
      <c r="B62" s="256">
        <f t="shared" ref="B62:C62" si="8">SUM(B$63:B$66)</f>
        <v>1.34772525652</v>
      </c>
      <c r="C62" s="256">
        <f t="shared" si="8"/>
        <v>36.261760979249999</v>
      </c>
      <c r="D62" s="151">
        <v>1.6412E-2</v>
      </c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</row>
    <row r="63" spans="1:17" hidden="1" outlineLevel="3" x14ac:dyDescent="0.3">
      <c r="A63" s="209" t="s">
        <v>60</v>
      </c>
      <c r="B63" s="173">
        <v>0.27525003809999998</v>
      </c>
      <c r="C63" s="173">
        <v>7.40585</v>
      </c>
      <c r="D63" s="66">
        <v>3.3519999999999999E-3</v>
      </c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</row>
    <row r="64" spans="1:17" hidden="1" outlineLevel="3" x14ac:dyDescent="0.3">
      <c r="A64" s="209" t="s">
        <v>182</v>
      </c>
      <c r="B64" s="173">
        <v>5.6293260000000003E-5</v>
      </c>
      <c r="C64" s="173">
        <v>1.51462074E-3</v>
      </c>
      <c r="D64" s="66">
        <v>9.9999999999999995E-7</v>
      </c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</row>
    <row r="65" spans="1:17" hidden="1" outlineLevel="3" x14ac:dyDescent="0.3">
      <c r="A65" s="209" t="s">
        <v>169</v>
      </c>
      <c r="B65" s="173">
        <v>0.17130143144000001</v>
      </c>
      <c r="C65" s="173">
        <v>4.6090191840100001</v>
      </c>
      <c r="D65" s="66">
        <v>2.0860000000000002E-3</v>
      </c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</row>
    <row r="66" spans="1:17" hidden="1" outlineLevel="3" x14ac:dyDescent="0.3">
      <c r="A66" s="209" t="s">
        <v>204</v>
      </c>
      <c r="B66" s="173">
        <v>0.90111749372000005</v>
      </c>
      <c r="C66" s="173">
        <v>24.2453771745</v>
      </c>
      <c r="D66" s="66">
        <v>1.0973E-2</v>
      </c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</row>
    <row r="67" spans="1:17" ht="14.4" hidden="1" outlineLevel="2" x14ac:dyDescent="0.3">
      <c r="A67" s="81" t="s">
        <v>52</v>
      </c>
      <c r="B67" s="256">
        <f t="shared" ref="B67:C67" si="9">SUM(B$68:B$74)</f>
        <v>22.633185342859999</v>
      </c>
      <c r="C67" s="256">
        <f t="shared" si="9"/>
        <v>608.9662215164999</v>
      </c>
      <c r="D67" s="151">
        <v>0.27561799999999997</v>
      </c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</row>
    <row r="68" spans="1:17" hidden="1" outlineLevel="3" x14ac:dyDescent="0.3">
      <c r="A68" s="209" t="s">
        <v>113</v>
      </c>
      <c r="B68" s="173">
        <v>3</v>
      </c>
      <c r="C68" s="173">
        <v>80.717699999999994</v>
      </c>
      <c r="D68" s="66">
        <v>3.6533000000000003E-2</v>
      </c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</row>
    <row r="69" spans="1:17" hidden="1" outlineLevel="3" x14ac:dyDescent="0.3">
      <c r="A69" s="209" t="s">
        <v>196</v>
      </c>
      <c r="B69" s="173">
        <v>10.805935</v>
      </c>
      <c r="C69" s="173">
        <v>290.74340651649999</v>
      </c>
      <c r="D69" s="66">
        <v>0.13159000000000001</v>
      </c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</row>
    <row r="70" spans="1:17" hidden="1" outlineLevel="3" x14ac:dyDescent="0.3">
      <c r="A70" s="209" t="s">
        <v>171</v>
      </c>
      <c r="B70" s="173">
        <v>1</v>
      </c>
      <c r="C70" s="173">
        <v>26.905899999999999</v>
      </c>
      <c r="D70" s="66">
        <v>1.2178E-2</v>
      </c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</row>
    <row r="71" spans="1:17" hidden="1" outlineLevel="3" x14ac:dyDescent="0.3">
      <c r="A71" s="209" t="s">
        <v>211</v>
      </c>
      <c r="B71" s="173">
        <v>3</v>
      </c>
      <c r="C71" s="173">
        <v>80.717699999999994</v>
      </c>
      <c r="D71" s="66">
        <v>3.6533000000000003E-2</v>
      </c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</row>
    <row r="72" spans="1:17" hidden="1" outlineLevel="3" x14ac:dyDescent="0.3">
      <c r="A72" s="209" t="s">
        <v>23</v>
      </c>
      <c r="B72" s="173">
        <v>2.35</v>
      </c>
      <c r="C72" s="173">
        <v>63.228864999999999</v>
      </c>
      <c r="D72" s="66">
        <v>2.8617E-2</v>
      </c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</row>
    <row r="73" spans="1:17" hidden="1" outlineLevel="3" x14ac:dyDescent="0.3">
      <c r="A73" s="209" t="s">
        <v>58</v>
      </c>
      <c r="B73" s="173">
        <v>1.1010001523799999</v>
      </c>
      <c r="C73" s="173">
        <v>29.6234</v>
      </c>
      <c r="D73" s="66">
        <v>1.3408E-2</v>
      </c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</row>
    <row r="74" spans="1:17" hidden="1" outlineLevel="3" x14ac:dyDescent="0.3">
      <c r="A74" s="209" t="s">
        <v>177</v>
      </c>
      <c r="B74" s="173">
        <v>1.37625019048</v>
      </c>
      <c r="C74" s="173">
        <v>37.029249999999998</v>
      </c>
      <c r="D74" s="66">
        <v>1.6759E-2</v>
      </c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</row>
    <row r="75" spans="1:17" ht="14.4" hidden="1" outlineLevel="2" x14ac:dyDescent="0.3">
      <c r="A75" s="81" t="s">
        <v>173</v>
      </c>
      <c r="B75" s="256">
        <f t="shared" ref="B75:C75" si="10">SUM(B$76:B$76)</f>
        <v>1.6848390576000001</v>
      </c>
      <c r="C75" s="256">
        <f t="shared" si="10"/>
        <v>45.3321112</v>
      </c>
      <c r="D75" s="151">
        <v>2.0517000000000001E-2</v>
      </c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</row>
    <row r="76" spans="1:17" hidden="1" outlineLevel="3" x14ac:dyDescent="0.3">
      <c r="A76" s="209" t="s">
        <v>139</v>
      </c>
      <c r="B76" s="173">
        <v>1.6848390576000001</v>
      </c>
      <c r="C76" s="173">
        <v>45.3321112</v>
      </c>
      <c r="D76" s="66">
        <v>2.0517000000000001E-2</v>
      </c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</row>
    <row r="77" spans="1:17" ht="14.4" x14ac:dyDescent="0.3">
      <c r="A77" s="45" t="s">
        <v>14</v>
      </c>
      <c r="B77" s="150">
        <f t="shared" ref="B77:D77" si="11">B$78+B$90</f>
        <v>9.721784791000001</v>
      </c>
      <c r="C77" s="150">
        <f t="shared" si="11"/>
        <v>261.57336940817999</v>
      </c>
      <c r="D77" s="33">
        <f t="shared" si="11"/>
        <v>0.11838900000000001</v>
      </c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</row>
    <row r="78" spans="1:17" ht="14.4" outlineLevel="1" collapsed="1" x14ac:dyDescent="0.3">
      <c r="A78" s="245" t="s">
        <v>47</v>
      </c>
      <c r="B78" s="120">
        <f t="shared" ref="B78:D78" si="12">B$79+B$84+B$88</f>
        <v>0.59162290430999998</v>
      </c>
      <c r="C78" s="120">
        <f t="shared" si="12"/>
        <v>15.91814670102</v>
      </c>
      <c r="D78" s="23">
        <f t="shared" si="12"/>
        <v>7.2040000000000003E-3</v>
      </c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</row>
    <row r="79" spans="1:17" ht="14.4" hidden="1" outlineLevel="2" x14ac:dyDescent="0.3">
      <c r="A79" s="81" t="s">
        <v>188</v>
      </c>
      <c r="B79" s="256">
        <f t="shared" ref="B79:C79" si="13">SUM(B$80:B$83)</f>
        <v>0.41838450301000002</v>
      </c>
      <c r="C79" s="256">
        <f t="shared" si="13"/>
        <v>11.2570116</v>
      </c>
      <c r="D79" s="151">
        <v>5.0949999999999997E-3</v>
      </c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</row>
    <row r="80" spans="1:17" hidden="1" outlineLevel="3" x14ac:dyDescent="0.3">
      <c r="A80" s="209" t="s">
        <v>105</v>
      </c>
      <c r="B80" s="173">
        <v>4.3113000000000002E-7</v>
      </c>
      <c r="C80" s="173">
        <v>1.1600000000000001E-5</v>
      </c>
      <c r="D80" s="66">
        <v>0</v>
      </c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</row>
    <row r="81" spans="1:17" hidden="1" outlineLevel="3" x14ac:dyDescent="0.3">
      <c r="A81" s="209" t="s">
        <v>71</v>
      </c>
      <c r="B81" s="173">
        <v>0.12915382871</v>
      </c>
      <c r="C81" s="173">
        <v>3.4750000000000001</v>
      </c>
      <c r="D81" s="66">
        <v>1.573E-3</v>
      </c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</row>
    <row r="82" spans="1:17" hidden="1" outlineLevel="3" x14ac:dyDescent="0.3">
      <c r="A82" s="209" t="s">
        <v>1</v>
      </c>
      <c r="B82" s="173">
        <v>7.4333138820000005E-2</v>
      </c>
      <c r="C82" s="173">
        <v>2</v>
      </c>
      <c r="D82" s="66">
        <v>9.0499999999999999E-4</v>
      </c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</row>
    <row r="83" spans="1:17" hidden="1" outlineLevel="3" x14ac:dyDescent="0.3">
      <c r="A83" s="209" t="s">
        <v>183</v>
      </c>
      <c r="B83" s="173">
        <v>0.21489710435000001</v>
      </c>
      <c r="C83" s="173">
        <v>5.782</v>
      </c>
      <c r="D83" s="66">
        <v>2.617E-3</v>
      </c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</row>
    <row r="84" spans="1:17" ht="14.4" hidden="1" outlineLevel="2" x14ac:dyDescent="0.3">
      <c r="A84" s="81" t="s">
        <v>111</v>
      </c>
      <c r="B84" s="256">
        <f t="shared" ref="B84:C84" si="14">SUM(B$85:B$87)</f>
        <v>0.17320292023</v>
      </c>
      <c r="C84" s="256">
        <f t="shared" si="14"/>
        <v>4.6601804510199996</v>
      </c>
      <c r="D84" s="151">
        <v>2.1090000000000002E-3</v>
      </c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</row>
    <row r="85" spans="1:17" hidden="1" outlineLevel="3" x14ac:dyDescent="0.3">
      <c r="A85" s="209" t="s">
        <v>46</v>
      </c>
      <c r="B85" s="173">
        <v>4.1914954980000002E-2</v>
      </c>
      <c r="C85" s="173">
        <v>1.1277595869199999</v>
      </c>
      <c r="D85" s="66">
        <v>5.1000000000000004E-4</v>
      </c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</row>
    <row r="86" spans="1:17" hidden="1" outlineLevel="3" x14ac:dyDescent="0.3">
      <c r="A86" s="209" t="s">
        <v>117</v>
      </c>
      <c r="B86" s="173">
        <v>0.12938839046</v>
      </c>
      <c r="C86" s="173">
        <v>3.4813110947500001</v>
      </c>
      <c r="D86" s="66">
        <v>1.5759999999999999E-3</v>
      </c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</row>
    <row r="87" spans="1:17" hidden="1" outlineLevel="3" x14ac:dyDescent="0.3">
      <c r="A87" s="209" t="s">
        <v>88</v>
      </c>
      <c r="B87" s="173">
        <v>1.8995747900000001E-3</v>
      </c>
      <c r="C87" s="173">
        <v>5.1109769350000001E-2</v>
      </c>
      <c r="D87" s="66">
        <v>2.3E-5</v>
      </c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</row>
    <row r="88" spans="1:17" ht="14.4" hidden="1" outlineLevel="2" x14ac:dyDescent="0.3">
      <c r="A88" s="81" t="s">
        <v>130</v>
      </c>
      <c r="B88" s="256">
        <f t="shared" ref="B88:C88" si="15">SUM(B$89:B$89)</f>
        <v>3.5481069999999999E-5</v>
      </c>
      <c r="C88" s="256">
        <f t="shared" si="15"/>
        <v>9.5465000000000003E-4</v>
      </c>
      <c r="D88" s="151">
        <v>0</v>
      </c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</row>
    <row r="89" spans="1:17" hidden="1" outlineLevel="3" x14ac:dyDescent="0.3">
      <c r="A89" s="209" t="s">
        <v>65</v>
      </c>
      <c r="B89" s="173">
        <v>3.5481069999999999E-5</v>
      </c>
      <c r="C89" s="173">
        <v>9.5465000000000003E-4</v>
      </c>
      <c r="D89" s="66">
        <v>0</v>
      </c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</row>
    <row r="90" spans="1:17" ht="14.4" outlineLevel="1" collapsed="1" x14ac:dyDescent="0.3">
      <c r="A90" s="245" t="s">
        <v>59</v>
      </c>
      <c r="B90" s="120">
        <f t="shared" ref="B90:D90" si="16">B$91+B$97+B$98+B$105</f>
        <v>9.1301618866900007</v>
      </c>
      <c r="C90" s="120">
        <f t="shared" si="16"/>
        <v>245.65522270715999</v>
      </c>
      <c r="D90" s="23">
        <f t="shared" si="16"/>
        <v>0.11118500000000001</v>
      </c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</row>
    <row r="91" spans="1:17" ht="14.4" hidden="1" outlineLevel="2" x14ac:dyDescent="0.3">
      <c r="A91" s="81" t="s">
        <v>170</v>
      </c>
      <c r="B91" s="256">
        <f t="shared" ref="B91:C91" si="17">SUM(B$92:B$96)</f>
        <v>7.67400734831</v>
      </c>
      <c r="C91" s="256">
        <f t="shared" si="17"/>
        <v>206.47607431291999</v>
      </c>
      <c r="D91" s="151">
        <v>9.3451000000000006E-2</v>
      </c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</row>
    <row r="92" spans="1:17" hidden="1" outlineLevel="3" x14ac:dyDescent="0.3">
      <c r="A92" s="209" t="s">
        <v>61</v>
      </c>
      <c r="B92" s="173">
        <v>0.11010001524</v>
      </c>
      <c r="C92" s="173">
        <v>2.9623400000000002</v>
      </c>
      <c r="D92" s="66">
        <v>1.341E-3</v>
      </c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</row>
    <row r="93" spans="1:17" hidden="1" outlineLevel="3" x14ac:dyDescent="0.3">
      <c r="A93" s="209" t="s">
        <v>51</v>
      </c>
      <c r="B93" s="173">
        <v>0.33966238096000001</v>
      </c>
      <c r="C93" s="173">
        <v>9.1389220559800002</v>
      </c>
      <c r="D93" s="66">
        <v>4.1359999999999999E-3</v>
      </c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</row>
    <row r="94" spans="1:17" hidden="1" outlineLevel="3" x14ac:dyDescent="0.3">
      <c r="A94" s="209" t="s">
        <v>89</v>
      </c>
      <c r="B94" s="173">
        <v>6.0296273349999999E-2</v>
      </c>
      <c r="C94" s="173">
        <v>1.6223255009999999</v>
      </c>
      <c r="D94" s="66">
        <v>7.3399999999999995E-4</v>
      </c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</row>
    <row r="95" spans="1:17" hidden="1" outlineLevel="3" x14ac:dyDescent="0.3">
      <c r="A95" s="209" t="s">
        <v>125</v>
      </c>
      <c r="B95" s="173">
        <v>0.45064708353999999</v>
      </c>
      <c r="C95" s="173">
        <v>12.125065365019999</v>
      </c>
      <c r="D95" s="66">
        <v>5.4879999999999998E-3</v>
      </c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</row>
    <row r="96" spans="1:17" hidden="1" outlineLevel="3" x14ac:dyDescent="0.3">
      <c r="A96" s="209" t="s">
        <v>139</v>
      </c>
      <c r="B96" s="173">
        <v>6.7133015952199999</v>
      </c>
      <c r="C96" s="173">
        <v>180.62742139092001</v>
      </c>
      <c r="D96" s="66">
        <v>8.1752000000000005E-2</v>
      </c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</row>
    <row r="97" spans="1:17" ht="14.4" hidden="1" outlineLevel="2" x14ac:dyDescent="0.3">
      <c r="A97" s="81" t="s">
        <v>42</v>
      </c>
      <c r="B97" s="256"/>
      <c r="C97" s="256"/>
      <c r="D97" s="151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</row>
    <row r="98" spans="1:17" ht="14.4" hidden="1" outlineLevel="2" x14ac:dyDescent="0.3">
      <c r="A98" s="81" t="s">
        <v>210</v>
      </c>
      <c r="B98" s="256">
        <f t="shared" ref="B98:C98" si="18">SUM(B$99:B$104)</f>
        <v>1.3444126547500002</v>
      </c>
      <c r="C98" s="256">
        <f t="shared" si="18"/>
        <v>36.172632447470001</v>
      </c>
      <c r="D98" s="151">
        <v>1.6372999999999999E-2</v>
      </c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</row>
    <row r="99" spans="1:17" hidden="1" outlineLevel="3" x14ac:dyDescent="0.3">
      <c r="A99" s="209" t="s">
        <v>70</v>
      </c>
      <c r="B99" s="173">
        <v>0.15757387699</v>
      </c>
      <c r="C99" s="173">
        <v>4.2396669769099997</v>
      </c>
      <c r="D99" s="66">
        <v>1.9189999999999999E-3</v>
      </c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</row>
    <row r="100" spans="1:17" hidden="1" outlineLevel="3" x14ac:dyDescent="0.3">
      <c r="A100" s="209" t="s">
        <v>204</v>
      </c>
      <c r="B100" s="173">
        <v>2.7250152190000002E-2</v>
      </c>
      <c r="C100" s="173">
        <v>0.73318986982000001</v>
      </c>
      <c r="D100" s="66">
        <v>3.3199999999999999E-4</v>
      </c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</row>
    <row r="101" spans="1:17" hidden="1" outlineLevel="3" x14ac:dyDescent="0.3">
      <c r="A101" s="209" t="s">
        <v>121</v>
      </c>
      <c r="B101" s="173">
        <v>4.6792505699999997E-3</v>
      </c>
      <c r="C101" s="173">
        <v>0.12589944792999999</v>
      </c>
      <c r="D101" s="66">
        <v>5.7000000000000003E-5</v>
      </c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</row>
    <row r="102" spans="1:17" hidden="1" outlineLevel="3" x14ac:dyDescent="0.3">
      <c r="A102" s="209" t="s">
        <v>143</v>
      </c>
      <c r="B102" s="173">
        <v>1.3599999999999999E-2</v>
      </c>
      <c r="C102" s="173">
        <v>0.36592024000000001</v>
      </c>
      <c r="D102" s="66">
        <v>1.66E-4</v>
      </c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</row>
    <row r="103" spans="1:17" hidden="1" outlineLevel="3" x14ac:dyDescent="0.3">
      <c r="A103" s="209" t="s">
        <v>115</v>
      </c>
      <c r="B103" s="173">
        <v>1.125</v>
      </c>
      <c r="C103" s="173">
        <v>30.269137499999999</v>
      </c>
      <c r="D103" s="66">
        <v>1.37E-2</v>
      </c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</row>
    <row r="104" spans="1:17" hidden="1" outlineLevel="3" x14ac:dyDescent="0.3">
      <c r="A104" s="209" t="s">
        <v>97</v>
      </c>
      <c r="B104" s="173">
        <v>1.6309375000000001E-2</v>
      </c>
      <c r="C104" s="173">
        <v>0.43881841281</v>
      </c>
      <c r="D104" s="66">
        <v>1.9900000000000001E-4</v>
      </c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</row>
    <row r="105" spans="1:17" ht="14.4" hidden="1" outlineLevel="2" x14ac:dyDescent="0.3">
      <c r="A105" s="81" t="s">
        <v>173</v>
      </c>
      <c r="B105" s="256">
        <f t="shared" ref="B105:C105" si="19">SUM(B$106:B$106)</f>
        <v>0.11174188363</v>
      </c>
      <c r="C105" s="256">
        <f t="shared" si="19"/>
        <v>3.00651594677</v>
      </c>
      <c r="D105" s="151">
        <v>1.361E-3</v>
      </c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</row>
    <row r="106" spans="1:17" hidden="1" outlineLevel="3" x14ac:dyDescent="0.3">
      <c r="A106" s="209" t="s">
        <v>139</v>
      </c>
      <c r="B106" s="173">
        <v>0.11174188363</v>
      </c>
      <c r="C106" s="173">
        <v>3.00651594677</v>
      </c>
      <c r="D106" s="66">
        <v>1.361E-3</v>
      </c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</row>
    <row r="107" spans="1:17" x14ac:dyDescent="0.3">
      <c r="B107" s="226"/>
      <c r="C107" s="226"/>
      <c r="D107" s="115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</row>
    <row r="108" spans="1:17" x14ac:dyDescent="0.3">
      <c r="B108" s="226"/>
      <c r="C108" s="226"/>
      <c r="D108" s="115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</row>
    <row r="109" spans="1:17" x14ac:dyDescent="0.3">
      <c r="B109" s="226"/>
      <c r="C109" s="226"/>
      <c r="D109" s="115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</row>
    <row r="110" spans="1:17" x14ac:dyDescent="0.3">
      <c r="B110" s="226"/>
      <c r="C110" s="226"/>
      <c r="D110" s="115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</row>
    <row r="111" spans="1:17" x14ac:dyDescent="0.3">
      <c r="B111" s="226"/>
      <c r="C111" s="226"/>
      <c r="D111" s="115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</row>
    <row r="112" spans="1:17" x14ac:dyDescent="0.3">
      <c r="B112" s="226"/>
      <c r="C112" s="226"/>
      <c r="D112" s="115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</row>
    <row r="113" spans="2:17" x14ac:dyDescent="0.3">
      <c r="B113" s="226"/>
      <c r="C113" s="226"/>
      <c r="D113" s="115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</row>
    <row r="114" spans="2:17" x14ac:dyDescent="0.3">
      <c r="B114" s="226"/>
      <c r="C114" s="226"/>
      <c r="D114" s="115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</row>
    <row r="115" spans="2:17" x14ac:dyDescent="0.3">
      <c r="B115" s="226"/>
      <c r="C115" s="226"/>
      <c r="D115" s="115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</row>
    <row r="116" spans="2:17" x14ac:dyDescent="0.3">
      <c r="B116" s="226"/>
      <c r="C116" s="226"/>
      <c r="D116" s="115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</row>
    <row r="117" spans="2:17" x14ac:dyDescent="0.3">
      <c r="B117" s="226"/>
      <c r="C117" s="226"/>
      <c r="D117" s="115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</row>
    <row r="118" spans="2:17" x14ac:dyDescent="0.3">
      <c r="B118" s="226"/>
      <c r="C118" s="226"/>
      <c r="D118" s="115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</row>
    <row r="119" spans="2:17" x14ac:dyDescent="0.3">
      <c r="B119" s="226"/>
      <c r="C119" s="226"/>
      <c r="D119" s="115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</row>
    <row r="120" spans="2:17" x14ac:dyDescent="0.3">
      <c r="B120" s="226"/>
      <c r="C120" s="226"/>
      <c r="D120" s="115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</row>
    <row r="121" spans="2:17" x14ac:dyDescent="0.3">
      <c r="B121" s="226"/>
      <c r="C121" s="226"/>
      <c r="D121" s="115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</row>
    <row r="122" spans="2:17" x14ac:dyDescent="0.3">
      <c r="B122" s="226"/>
      <c r="C122" s="226"/>
      <c r="D122" s="115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</row>
    <row r="123" spans="2:17" x14ac:dyDescent="0.3">
      <c r="B123" s="226"/>
      <c r="C123" s="226"/>
      <c r="D123" s="115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</row>
    <row r="124" spans="2:17" x14ac:dyDescent="0.3">
      <c r="B124" s="226"/>
      <c r="C124" s="226"/>
      <c r="D124" s="115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</row>
    <row r="125" spans="2:17" x14ac:dyDescent="0.3">
      <c r="B125" s="226"/>
      <c r="C125" s="226"/>
      <c r="D125" s="115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</row>
    <row r="126" spans="2:17" x14ac:dyDescent="0.3">
      <c r="B126" s="226"/>
      <c r="C126" s="226"/>
      <c r="D126" s="115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</row>
    <row r="127" spans="2:17" x14ac:dyDescent="0.3">
      <c r="B127" s="226"/>
      <c r="C127" s="226"/>
      <c r="D127" s="115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</row>
    <row r="128" spans="2:17" x14ac:dyDescent="0.3">
      <c r="B128" s="226"/>
      <c r="C128" s="226"/>
      <c r="D128" s="115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</row>
    <row r="129" spans="2:17" x14ac:dyDescent="0.3">
      <c r="B129" s="226"/>
      <c r="C129" s="226"/>
      <c r="D129" s="115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</row>
    <row r="130" spans="2:17" x14ac:dyDescent="0.3">
      <c r="B130" s="226"/>
      <c r="C130" s="226"/>
      <c r="D130" s="115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</row>
    <row r="131" spans="2:17" x14ac:dyDescent="0.3">
      <c r="B131" s="226"/>
      <c r="C131" s="226"/>
      <c r="D131" s="115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</row>
    <row r="132" spans="2:17" x14ac:dyDescent="0.3">
      <c r="B132" s="226"/>
      <c r="C132" s="226"/>
      <c r="D132" s="115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</row>
    <row r="133" spans="2:17" x14ac:dyDescent="0.3">
      <c r="B133" s="226"/>
      <c r="C133" s="226"/>
      <c r="D133" s="115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</row>
    <row r="134" spans="2:17" x14ac:dyDescent="0.3">
      <c r="B134" s="226"/>
      <c r="C134" s="226"/>
      <c r="D134" s="115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</row>
    <row r="135" spans="2:17" x14ac:dyDescent="0.3">
      <c r="B135" s="226"/>
      <c r="C135" s="226"/>
      <c r="D135" s="115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</row>
    <row r="136" spans="2:17" x14ac:dyDescent="0.3">
      <c r="B136" s="226"/>
      <c r="C136" s="226"/>
      <c r="D136" s="115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</row>
    <row r="137" spans="2:17" x14ac:dyDescent="0.3">
      <c r="B137" s="226"/>
      <c r="C137" s="226"/>
      <c r="D137" s="115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</row>
    <row r="138" spans="2:17" x14ac:dyDescent="0.3">
      <c r="B138" s="226"/>
      <c r="C138" s="226"/>
      <c r="D138" s="115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</row>
    <row r="139" spans="2:17" x14ac:dyDescent="0.3">
      <c r="B139" s="226"/>
      <c r="C139" s="226"/>
      <c r="D139" s="115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</row>
    <row r="140" spans="2:17" x14ac:dyDescent="0.3">
      <c r="B140" s="226"/>
      <c r="C140" s="226"/>
      <c r="D140" s="115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</row>
    <row r="141" spans="2:17" x14ac:dyDescent="0.3">
      <c r="B141" s="226"/>
      <c r="C141" s="226"/>
      <c r="D141" s="115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</row>
    <row r="142" spans="2:17" x14ac:dyDescent="0.3">
      <c r="B142" s="226"/>
      <c r="C142" s="226"/>
      <c r="D142" s="115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</row>
    <row r="143" spans="2:17" x14ac:dyDescent="0.3">
      <c r="B143" s="226"/>
      <c r="C143" s="226"/>
      <c r="D143" s="115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</row>
    <row r="144" spans="2:17" x14ac:dyDescent="0.3">
      <c r="B144" s="226"/>
      <c r="C144" s="226"/>
      <c r="D144" s="115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</row>
    <row r="145" spans="2:17" x14ac:dyDescent="0.3">
      <c r="B145" s="226"/>
      <c r="C145" s="226"/>
      <c r="D145" s="115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</row>
    <row r="146" spans="2:17" x14ac:dyDescent="0.3">
      <c r="B146" s="226"/>
      <c r="C146" s="226"/>
      <c r="D146" s="115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</row>
    <row r="147" spans="2:17" x14ac:dyDescent="0.3">
      <c r="B147" s="226"/>
      <c r="C147" s="226"/>
      <c r="D147" s="115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</row>
    <row r="148" spans="2:17" x14ac:dyDescent="0.3">
      <c r="B148" s="226"/>
      <c r="C148" s="226"/>
      <c r="D148" s="115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</row>
    <row r="149" spans="2:17" x14ac:dyDescent="0.3">
      <c r="B149" s="226"/>
      <c r="C149" s="226"/>
      <c r="D149" s="115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</row>
    <row r="150" spans="2:17" x14ac:dyDescent="0.3">
      <c r="B150" s="226"/>
      <c r="C150" s="226"/>
      <c r="D150" s="115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</row>
    <row r="151" spans="2:17" x14ac:dyDescent="0.3">
      <c r="B151" s="226"/>
      <c r="C151" s="226"/>
      <c r="D151" s="115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</row>
    <row r="152" spans="2:17" x14ac:dyDescent="0.3">
      <c r="B152" s="226"/>
      <c r="C152" s="226"/>
      <c r="D152" s="115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</row>
    <row r="153" spans="2:17" x14ac:dyDescent="0.3">
      <c r="B153" s="226"/>
      <c r="C153" s="226"/>
      <c r="D153" s="115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</row>
    <row r="154" spans="2:17" x14ac:dyDescent="0.3">
      <c r="B154" s="226"/>
      <c r="C154" s="226"/>
      <c r="D154" s="115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</row>
    <row r="155" spans="2:17" x14ac:dyDescent="0.3">
      <c r="B155" s="226"/>
      <c r="C155" s="226"/>
      <c r="D155" s="115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</row>
    <row r="156" spans="2:17" x14ac:dyDescent="0.3">
      <c r="B156" s="226"/>
      <c r="C156" s="226"/>
      <c r="D156" s="115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</row>
    <row r="157" spans="2:17" x14ac:dyDescent="0.3">
      <c r="B157" s="226"/>
      <c r="C157" s="226"/>
      <c r="D157" s="115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</row>
    <row r="158" spans="2:17" x14ac:dyDescent="0.3">
      <c r="B158" s="226"/>
      <c r="C158" s="226"/>
      <c r="D158" s="115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</row>
    <row r="159" spans="2:17" x14ac:dyDescent="0.3">
      <c r="B159" s="226"/>
      <c r="C159" s="226"/>
      <c r="D159" s="115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</row>
    <row r="160" spans="2:17" x14ac:dyDescent="0.3">
      <c r="B160" s="226"/>
      <c r="C160" s="226"/>
      <c r="D160" s="115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</row>
    <row r="161" spans="2:17" x14ac:dyDescent="0.3">
      <c r="B161" s="226"/>
      <c r="C161" s="226"/>
      <c r="D161" s="115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</row>
    <row r="162" spans="2:17" x14ac:dyDescent="0.3">
      <c r="B162" s="226"/>
      <c r="C162" s="226"/>
      <c r="D162" s="115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</row>
    <row r="163" spans="2:17" x14ac:dyDescent="0.3">
      <c r="B163" s="226"/>
      <c r="C163" s="226"/>
      <c r="D163" s="115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</row>
    <row r="164" spans="2:17" x14ac:dyDescent="0.3">
      <c r="B164" s="226"/>
      <c r="C164" s="226"/>
      <c r="D164" s="115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</row>
    <row r="165" spans="2:17" x14ac:dyDescent="0.3">
      <c r="B165" s="226"/>
      <c r="C165" s="226"/>
      <c r="D165" s="115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</row>
    <row r="166" spans="2:17" x14ac:dyDescent="0.3">
      <c r="B166" s="226"/>
      <c r="C166" s="226"/>
      <c r="D166" s="115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</row>
    <row r="167" spans="2:17" x14ac:dyDescent="0.3">
      <c r="B167" s="226"/>
      <c r="C167" s="226"/>
      <c r="D167" s="115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</row>
    <row r="168" spans="2:17" x14ac:dyDescent="0.3">
      <c r="B168" s="226"/>
      <c r="C168" s="226"/>
      <c r="D168" s="115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</row>
    <row r="169" spans="2:17" x14ac:dyDescent="0.3">
      <c r="B169" s="226"/>
      <c r="C169" s="226"/>
      <c r="D169" s="115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</row>
    <row r="170" spans="2:17" x14ac:dyDescent="0.3">
      <c r="B170" s="226"/>
      <c r="C170" s="226"/>
      <c r="D170" s="115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</row>
    <row r="171" spans="2:17" x14ac:dyDescent="0.3">
      <c r="B171" s="226"/>
      <c r="C171" s="226"/>
      <c r="D171" s="115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</row>
    <row r="172" spans="2:17" x14ac:dyDescent="0.3">
      <c r="B172" s="226"/>
      <c r="C172" s="226"/>
      <c r="D172" s="115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</row>
    <row r="173" spans="2:17" x14ac:dyDescent="0.3">
      <c r="B173" s="226"/>
      <c r="C173" s="226"/>
      <c r="D173" s="115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</row>
    <row r="174" spans="2:17" x14ac:dyDescent="0.3">
      <c r="B174" s="226"/>
      <c r="C174" s="226"/>
      <c r="D174" s="115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</row>
    <row r="175" spans="2:17" x14ac:dyDescent="0.3">
      <c r="B175" s="226"/>
      <c r="C175" s="226"/>
      <c r="D175" s="115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</row>
    <row r="176" spans="2:17" x14ac:dyDescent="0.3">
      <c r="B176" s="226"/>
      <c r="C176" s="226"/>
      <c r="D176" s="115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</row>
    <row r="177" spans="2:17" x14ac:dyDescent="0.3">
      <c r="B177" s="226"/>
      <c r="C177" s="226"/>
      <c r="D177" s="115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</row>
    <row r="178" spans="2:17" x14ac:dyDescent="0.3">
      <c r="B178" s="226"/>
      <c r="C178" s="226"/>
      <c r="D178" s="115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</row>
    <row r="179" spans="2:17" x14ac:dyDescent="0.3">
      <c r="B179" s="226"/>
      <c r="C179" s="226"/>
      <c r="D179" s="115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</row>
    <row r="180" spans="2:17" x14ac:dyDescent="0.3">
      <c r="B180" s="226"/>
      <c r="C180" s="226"/>
      <c r="D180" s="115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</row>
    <row r="181" spans="2:17" x14ac:dyDescent="0.3">
      <c r="B181" s="226"/>
      <c r="C181" s="226"/>
      <c r="D181" s="115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</row>
    <row r="182" spans="2:17" x14ac:dyDescent="0.3">
      <c r="B182" s="226"/>
      <c r="C182" s="226"/>
      <c r="D182" s="115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</row>
    <row r="183" spans="2:17" x14ac:dyDescent="0.3">
      <c r="B183" s="226"/>
      <c r="C183" s="226"/>
      <c r="D183" s="115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scale="7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indexed="57"/>
    <outlinePr applyStyles="1" summaryBelow="0"/>
    <pageSetUpPr fitToPage="1"/>
  </sheetPr>
  <dimension ref="A1:L180"/>
  <sheetViews>
    <sheetView workbookViewId="0"/>
  </sheetViews>
  <sheetFormatPr defaultColWidth="9.109375" defaultRowHeight="10.199999999999999" outlineLevelRow="3" x14ac:dyDescent="0.2"/>
  <cols>
    <col min="1" max="1" width="52" style="34" customWidth="1"/>
    <col min="2" max="7" width="15.109375" style="252" customWidth="1"/>
    <col min="8" max="16384" width="9.109375" style="34"/>
  </cols>
  <sheetData>
    <row r="1" spans="1:12" s="17" customFormat="1" ht="13.8" x14ac:dyDescent="0.3">
      <c r="B1" s="233"/>
      <c r="D1" s="233"/>
      <c r="E1" s="233"/>
      <c r="F1" s="233"/>
      <c r="G1" s="233"/>
    </row>
    <row r="2" spans="1:12" s="17" customFormat="1" ht="18" x14ac:dyDescent="0.3">
      <c r="A2" s="5" t="s">
        <v>102</v>
      </c>
      <c r="B2" s="5"/>
      <c r="C2" s="5"/>
      <c r="D2" s="5"/>
      <c r="E2" s="5"/>
      <c r="F2" s="5"/>
      <c r="G2" s="5"/>
      <c r="H2" s="52"/>
      <c r="I2" s="52"/>
      <c r="J2" s="52"/>
      <c r="K2" s="52"/>
      <c r="L2" s="52"/>
    </row>
    <row r="3" spans="1:12" s="17" customFormat="1" ht="13.8" x14ac:dyDescent="0.3">
      <c r="A3" s="243"/>
      <c r="B3" s="233"/>
      <c r="C3" s="233"/>
      <c r="D3" s="233"/>
      <c r="E3" s="233"/>
      <c r="F3" s="233"/>
      <c r="G3" s="233"/>
    </row>
    <row r="4" spans="1:12" s="12" customFormat="1" ht="13.8" x14ac:dyDescent="0.3">
      <c r="B4" s="247"/>
      <c r="C4" s="247"/>
      <c r="D4" s="247"/>
      <c r="E4" s="247"/>
      <c r="F4" s="247"/>
      <c r="G4" s="247" t="str">
        <f>VALUSD</f>
        <v>млрд. дол. США</v>
      </c>
    </row>
    <row r="5" spans="1:12" s="11" customFormat="1" ht="13.8" x14ac:dyDescent="0.25">
      <c r="A5" s="50"/>
      <c r="B5" s="168">
        <v>43830</v>
      </c>
      <c r="C5" s="168">
        <v>43861</v>
      </c>
      <c r="D5" s="168">
        <v>43890</v>
      </c>
      <c r="E5" s="168">
        <v>43921</v>
      </c>
      <c r="F5" s="168">
        <v>43951</v>
      </c>
      <c r="G5" s="168">
        <v>43982</v>
      </c>
    </row>
    <row r="6" spans="1:12" s="116" customFormat="1" ht="31.2" x14ac:dyDescent="0.25">
      <c r="A6" s="110" t="s">
        <v>145</v>
      </c>
      <c r="B6" s="141">
        <f t="shared" ref="B6:F6" si="0">B$58+B$7</f>
        <v>84.365406859510017</v>
      </c>
      <c r="C6" s="141">
        <f t="shared" si="0"/>
        <v>83.394522378510004</v>
      </c>
      <c r="D6" s="141">
        <f t="shared" si="0"/>
        <v>83.377322845519998</v>
      </c>
      <c r="E6" s="141">
        <f t="shared" si="0"/>
        <v>80.378909253790013</v>
      </c>
      <c r="F6" s="141">
        <f t="shared" si="0"/>
        <v>81.435055081279998</v>
      </c>
      <c r="G6" s="141">
        <v>82.118183048470001</v>
      </c>
    </row>
    <row r="7" spans="1:12" s="99" customFormat="1" ht="14.4" x14ac:dyDescent="0.25">
      <c r="A7" s="191" t="s">
        <v>47</v>
      </c>
      <c r="B7" s="246">
        <f t="shared" ref="B7:G7" si="1">B$8+B$46</f>
        <v>35.415048399980009</v>
      </c>
      <c r="C7" s="246">
        <f t="shared" si="1"/>
        <v>33.295146469789998</v>
      </c>
      <c r="D7" s="246">
        <f t="shared" si="1"/>
        <v>33.558496623769997</v>
      </c>
      <c r="E7" s="246">
        <f t="shared" si="1"/>
        <v>30.923070714880016</v>
      </c>
      <c r="F7" s="246">
        <f t="shared" si="1"/>
        <v>32.164532120859988</v>
      </c>
      <c r="G7" s="246">
        <f t="shared" si="1"/>
        <v>33.66416298427</v>
      </c>
    </row>
    <row r="8" spans="1:12" s="157" customFormat="1" ht="14.4" outlineLevel="1" x14ac:dyDescent="0.25">
      <c r="A8" s="162" t="s">
        <v>64</v>
      </c>
      <c r="B8" s="253">
        <f t="shared" ref="B8:G8" si="2">B$9+B$44</f>
        <v>35.020184952060006</v>
      </c>
      <c r="C8" s="253">
        <f t="shared" si="2"/>
        <v>32.91943734513</v>
      </c>
      <c r="D8" s="253">
        <f t="shared" si="2"/>
        <v>33.16822136183</v>
      </c>
      <c r="E8" s="253">
        <f t="shared" si="2"/>
        <v>30.534149888430015</v>
      </c>
      <c r="F8" s="253">
        <f t="shared" si="2"/>
        <v>31.57348433888999</v>
      </c>
      <c r="G8" s="253">
        <f t="shared" si="2"/>
        <v>33.07254007996</v>
      </c>
    </row>
    <row r="9" spans="1:12" s="30" customFormat="1" ht="13.8" outlineLevel="2" x14ac:dyDescent="0.25">
      <c r="A9" s="77" t="s">
        <v>188</v>
      </c>
      <c r="B9" s="210">
        <f t="shared" ref="B9:F9" si="3">SUM(B$10:B$43)</f>
        <v>34.930848530000006</v>
      </c>
      <c r="C9" s="210">
        <f t="shared" si="3"/>
        <v>32.834522645050001</v>
      </c>
      <c r="D9" s="210">
        <f t="shared" si="3"/>
        <v>33.082066874630002</v>
      </c>
      <c r="E9" s="210">
        <f t="shared" si="3"/>
        <v>30.459920883230016</v>
      </c>
      <c r="F9" s="210">
        <f t="shared" si="3"/>
        <v>31.496255228439992</v>
      </c>
      <c r="G9" s="210">
        <v>32.995122962170001</v>
      </c>
    </row>
    <row r="10" spans="1:12" s="28" customFormat="1" ht="13.8" outlineLevel="3" x14ac:dyDescent="0.25">
      <c r="A10" s="56" t="s">
        <v>135</v>
      </c>
      <c r="B10" s="216">
        <v>3.0702229567899999</v>
      </c>
      <c r="C10" s="216">
        <v>2.9182617296800002</v>
      </c>
      <c r="D10" s="216">
        <v>2.9608694678799998</v>
      </c>
      <c r="E10" s="216">
        <v>2.55766495022</v>
      </c>
      <c r="F10" s="216">
        <v>2.6610378030200001</v>
      </c>
      <c r="G10" s="216">
        <v>2.66751586086</v>
      </c>
    </row>
    <row r="11" spans="1:12" ht="13.8" outlineLevel="3" x14ac:dyDescent="0.3">
      <c r="A11" s="209" t="s">
        <v>197</v>
      </c>
      <c r="B11" s="173">
        <v>0.80354805750000002</v>
      </c>
      <c r="C11" s="173">
        <v>0.76377630458000001</v>
      </c>
      <c r="D11" s="173">
        <v>0.77492773093</v>
      </c>
      <c r="E11" s="173">
        <v>0.67826024981999999</v>
      </c>
      <c r="F11" s="173">
        <v>0.70567341700999997</v>
      </c>
      <c r="G11" s="173">
        <v>0.70739131568000002</v>
      </c>
      <c r="H11" s="22"/>
      <c r="I11" s="22"/>
      <c r="J11" s="22"/>
    </row>
    <row r="12" spans="1:12" ht="13.8" outlineLevel="3" x14ac:dyDescent="0.3">
      <c r="A12" s="209" t="s">
        <v>30</v>
      </c>
      <c r="B12" s="173">
        <v>1.59467773396</v>
      </c>
      <c r="C12" s="173">
        <v>1.43081576495</v>
      </c>
      <c r="D12" s="173">
        <v>1.4643309630100001</v>
      </c>
      <c r="E12" s="173">
        <v>1.49449625996</v>
      </c>
      <c r="F12" s="173">
        <v>1.2044079809699999</v>
      </c>
      <c r="G12" s="173">
        <v>1.14874811201</v>
      </c>
      <c r="H12" s="22"/>
      <c r="I12" s="22"/>
      <c r="J12" s="22"/>
    </row>
    <row r="13" spans="1:12" ht="13.8" outlineLevel="3" x14ac:dyDescent="0.3">
      <c r="A13" s="209" t="s">
        <v>34</v>
      </c>
      <c r="B13" s="173">
        <v>1.54098166862</v>
      </c>
      <c r="C13" s="173">
        <v>1.4647105089600001</v>
      </c>
      <c r="D13" s="173">
        <v>1.486095843</v>
      </c>
      <c r="E13" s="173">
        <v>1.3007145020599999</v>
      </c>
      <c r="F13" s="173">
        <v>1.35328533188</v>
      </c>
      <c r="G13" s="173">
        <v>1.35657978365</v>
      </c>
      <c r="H13" s="22"/>
      <c r="I13" s="22"/>
      <c r="J13" s="22"/>
    </row>
    <row r="14" spans="1:12" ht="13.8" outlineLevel="3" x14ac:dyDescent="0.3">
      <c r="A14" s="209" t="s">
        <v>79</v>
      </c>
      <c r="B14" s="173">
        <v>1.2116760391900001</v>
      </c>
      <c r="C14" s="173">
        <v>1.1517039197800001</v>
      </c>
      <c r="D14" s="173">
        <v>1.16851923781</v>
      </c>
      <c r="E14" s="173">
        <v>1.02275363041</v>
      </c>
      <c r="F14" s="173">
        <v>1.06409014735</v>
      </c>
      <c r="G14" s="173">
        <v>1.06668057937</v>
      </c>
      <c r="H14" s="22"/>
      <c r="I14" s="22"/>
      <c r="J14" s="22"/>
    </row>
    <row r="15" spans="1:12" ht="13.8" outlineLevel="3" x14ac:dyDescent="0.3">
      <c r="A15" s="209" t="s">
        <v>127</v>
      </c>
      <c r="B15" s="173">
        <v>1.98005589748</v>
      </c>
      <c r="C15" s="173">
        <v>1.88205268138</v>
      </c>
      <c r="D15" s="173">
        <v>1.9095313708499999</v>
      </c>
      <c r="E15" s="173">
        <v>1.67132904512</v>
      </c>
      <c r="F15" s="173">
        <v>1.7388789606799999</v>
      </c>
      <c r="G15" s="173">
        <v>1.7431121055500001</v>
      </c>
      <c r="H15" s="22"/>
      <c r="I15" s="22"/>
      <c r="J15" s="22"/>
    </row>
    <row r="16" spans="1:12" ht="13.8" outlineLevel="3" x14ac:dyDescent="0.3">
      <c r="A16" s="209" t="s">
        <v>189</v>
      </c>
      <c r="B16" s="173">
        <v>3.9448563720599998</v>
      </c>
      <c r="C16" s="173">
        <v>3.7496050096500002</v>
      </c>
      <c r="D16" s="173">
        <v>3.80435067788</v>
      </c>
      <c r="E16" s="173">
        <v>3.3297812661699999</v>
      </c>
      <c r="F16" s="173">
        <v>3.4643606561000002</v>
      </c>
      <c r="G16" s="173">
        <v>3.4727943313799998</v>
      </c>
      <c r="H16" s="22"/>
      <c r="I16" s="22"/>
      <c r="J16" s="22"/>
    </row>
    <row r="17" spans="1:10" ht="13.8" outlineLevel="3" x14ac:dyDescent="0.3">
      <c r="A17" s="209" t="s">
        <v>25</v>
      </c>
      <c r="B17" s="173">
        <v>0.51075073250000003</v>
      </c>
      <c r="C17" s="173">
        <v>0.48547103483999998</v>
      </c>
      <c r="D17" s="173">
        <v>0.49255909776000001</v>
      </c>
      <c r="E17" s="173">
        <v>0.43111537160000002</v>
      </c>
      <c r="F17" s="173">
        <v>0.44853971244000002</v>
      </c>
      <c r="G17" s="173">
        <v>0.44963164214000001</v>
      </c>
      <c r="H17" s="22"/>
      <c r="I17" s="22"/>
      <c r="J17" s="22"/>
    </row>
    <row r="18" spans="1:10" ht="13.8" outlineLevel="3" x14ac:dyDescent="0.3">
      <c r="A18" s="209" t="s">
        <v>74</v>
      </c>
      <c r="B18" s="173">
        <v>0.51075073250000003</v>
      </c>
      <c r="C18" s="173">
        <v>0.48547103483999998</v>
      </c>
      <c r="D18" s="173">
        <v>0.49255909776000001</v>
      </c>
      <c r="E18" s="173">
        <v>0.43111537160000002</v>
      </c>
      <c r="F18" s="173">
        <v>0.44853971244000002</v>
      </c>
      <c r="G18" s="173">
        <v>0.44963164214000001</v>
      </c>
      <c r="H18" s="22"/>
      <c r="I18" s="22"/>
      <c r="J18" s="22"/>
    </row>
    <row r="19" spans="1:10" ht="13.8" outlineLevel="3" x14ac:dyDescent="0.3">
      <c r="A19" s="209" t="s">
        <v>164</v>
      </c>
      <c r="B19" s="173">
        <v>1.3257462422599999</v>
      </c>
      <c r="C19" s="173">
        <v>0.75066537555000001</v>
      </c>
      <c r="D19" s="173">
        <v>0.88646899999999995</v>
      </c>
      <c r="E19" s="173">
        <v>0.88646899999999995</v>
      </c>
      <c r="F19" s="173">
        <v>0.88646899999999995</v>
      </c>
      <c r="G19" s="173">
        <v>0.88646899999999995</v>
      </c>
      <c r="H19" s="22"/>
      <c r="I19" s="22"/>
      <c r="J19" s="22"/>
    </row>
    <row r="20" spans="1:10" ht="13.8" outlineLevel="3" x14ac:dyDescent="0.3">
      <c r="A20" s="209" t="s">
        <v>122</v>
      </c>
      <c r="B20" s="173">
        <v>0.51075073250000003</v>
      </c>
      <c r="C20" s="173">
        <v>0.48547103483999998</v>
      </c>
      <c r="D20" s="173">
        <v>0.49255909776000001</v>
      </c>
      <c r="E20" s="173">
        <v>0.43111537160000002</v>
      </c>
      <c r="F20" s="173">
        <v>0.44853971244000002</v>
      </c>
      <c r="G20" s="173">
        <v>0.44963164214000001</v>
      </c>
      <c r="H20" s="22"/>
      <c r="I20" s="22"/>
      <c r="J20" s="22"/>
    </row>
    <row r="21" spans="1:10" ht="13.8" outlineLevel="3" x14ac:dyDescent="0.3">
      <c r="A21" s="209" t="s">
        <v>186</v>
      </c>
      <c r="B21" s="173">
        <v>0.51075073250000003</v>
      </c>
      <c r="C21" s="173">
        <v>0.48547103483999998</v>
      </c>
      <c r="D21" s="173">
        <v>0.49255909776000001</v>
      </c>
      <c r="E21" s="173">
        <v>0.43111537160000002</v>
      </c>
      <c r="F21" s="173">
        <v>0.44853971244000002</v>
      </c>
      <c r="G21" s="173">
        <v>0.44963164214000001</v>
      </c>
      <c r="H21" s="22"/>
      <c r="I21" s="22"/>
      <c r="J21" s="22"/>
    </row>
    <row r="22" spans="1:10" ht="13.8" outlineLevel="3" x14ac:dyDescent="0.3">
      <c r="A22" s="209" t="s">
        <v>209</v>
      </c>
      <c r="B22" s="173">
        <v>1.9942664029399999</v>
      </c>
      <c r="C22" s="173">
        <v>1.8370133561199999</v>
      </c>
      <c r="D22" s="173">
        <v>1.9142222632400001</v>
      </c>
      <c r="E22" s="173">
        <v>1.80757944771</v>
      </c>
      <c r="F22" s="173">
        <v>1.88997044119</v>
      </c>
      <c r="G22" s="173">
        <v>1.8918656136300001</v>
      </c>
      <c r="H22" s="22"/>
      <c r="I22" s="22"/>
      <c r="J22" s="22"/>
    </row>
    <row r="23" spans="1:10" ht="13.8" outlineLevel="3" x14ac:dyDescent="0.3">
      <c r="A23" s="209" t="s">
        <v>144</v>
      </c>
      <c r="B23" s="173">
        <v>0.51075073250000003</v>
      </c>
      <c r="C23" s="173">
        <v>0.48547103483999998</v>
      </c>
      <c r="D23" s="173">
        <v>0.49255909776000001</v>
      </c>
      <c r="E23" s="173">
        <v>0.43111537160000002</v>
      </c>
      <c r="F23" s="173">
        <v>0.44853971244000002</v>
      </c>
      <c r="G23" s="173">
        <v>0.44963164214000001</v>
      </c>
      <c r="H23" s="22"/>
      <c r="I23" s="22"/>
      <c r="J23" s="22"/>
    </row>
    <row r="24" spans="1:10" ht="13.8" outlineLevel="3" x14ac:dyDescent="0.3">
      <c r="A24" s="209" t="s">
        <v>107</v>
      </c>
      <c r="B24" s="173">
        <v>0.51075073250000003</v>
      </c>
      <c r="C24" s="173">
        <v>0.48547103483999998</v>
      </c>
      <c r="D24" s="173">
        <v>0.49255909776000001</v>
      </c>
      <c r="E24" s="173">
        <v>0.43111537160000002</v>
      </c>
      <c r="F24" s="173">
        <v>0.44853971244000002</v>
      </c>
      <c r="G24" s="173">
        <v>0.44963164214000001</v>
      </c>
      <c r="H24" s="22"/>
      <c r="I24" s="22"/>
      <c r="J24" s="22"/>
    </row>
    <row r="25" spans="1:10" ht="13.8" outlineLevel="3" x14ac:dyDescent="0.3">
      <c r="A25" s="209" t="s">
        <v>168</v>
      </c>
      <c r="B25" s="173">
        <v>0.51075073250000003</v>
      </c>
      <c r="C25" s="173">
        <v>0.48547103483999998</v>
      </c>
      <c r="D25" s="173">
        <v>0.49255909776000001</v>
      </c>
      <c r="E25" s="173">
        <v>0.43111537160000002</v>
      </c>
      <c r="F25" s="173">
        <v>0.44853971244000002</v>
      </c>
      <c r="G25" s="173">
        <v>0.44963164214000001</v>
      </c>
      <c r="H25" s="22"/>
      <c r="I25" s="22"/>
      <c r="J25" s="22"/>
    </row>
    <row r="26" spans="1:10" ht="13.8" outlineLevel="3" x14ac:dyDescent="0.3">
      <c r="A26" s="209" t="s">
        <v>6</v>
      </c>
      <c r="B26" s="173">
        <v>0.51075073250000003</v>
      </c>
      <c r="C26" s="173">
        <v>0.48547103483999998</v>
      </c>
      <c r="D26" s="173">
        <v>0.49255909776000001</v>
      </c>
      <c r="E26" s="173">
        <v>0.43111537160000002</v>
      </c>
      <c r="F26" s="173">
        <v>0.44853971244000002</v>
      </c>
      <c r="G26" s="173">
        <v>0.44963164214000001</v>
      </c>
      <c r="H26" s="22"/>
      <c r="I26" s="22"/>
      <c r="J26" s="22"/>
    </row>
    <row r="27" spans="1:10" ht="13.8" outlineLevel="3" x14ac:dyDescent="0.3">
      <c r="A27" s="209" t="s">
        <v>50</v>
      </c>
      <c r="B27" s="173">
        <v>0.51075073250000003</v>
      </c>
      <c r="C27" s="173">
        <v>0.48547103483999998</v>
      </c>
      <c r="D27" s="173">
        <v>0.49255909776000001</v>
      </c>
      <c r="E27" s="173">
        <v>0.43111537160000002</v>
      </c>
      <c r="F27" s="173">
        <v>0.44853971244000002</v>
      </c>
      <c r="G27" s="173">
        <v>0.44963164214000001</v>
      </c>
      <c r="H27" s="22"/>
      <c r="I27" s="22"/>
      <c r="J27" s="22"/>
    </row>
    <row r="28" spans="1:10" ht="13.8" outlineLevel="3" x14ac:dyDescent="0.3">
      <c r="A28" s="209" t="s">
        <v>95</v>
      </c>
      <c r="B28" s="173">
        <v>0.51075073250000003</v>
      </c>
      <c r="C28" s="173">
        <v>0.48547103483999998</v>
      </c>
      <c r="D28" s="173">
        <v>0.49255909776000001</v>
      </c>
      <c r="E28" s="173">
        <v>0.43111537160000002</v>
      </c>
      <c r="F28" s="173">
        <v>0.44853971244000002</v>
      </c>
      <c r="G28" s="173">
        <v>0.44963164214000001</v>
      </c>
      <c r="H28" s="22"/>
      <c r="I28" s="22"/>
      <c r="J28" s="22"/>
    </row>
    <row r="29" spans="1:10" ht="13.8" outlineLevel="3" x14ac:dyDescent="0.3">
      <c r="A29" s="209" t="s">
        <v>86</v>
      </c>
      <c r="B29" s="173">
        <v>0.51075073250000003</v>
      </c>
      <c r="C29" s="173">
        <v>0.48547103483999998</v>
      </c>
      <c r="D29" s="173">
        <v>0.49255909776000001</v>
      </c>
      <c r="E29" s="173">
        <v>0.43111537160000002</v>
      </c>
      <c r="F29" s="173">
        <v>0.44853971244000002</v>
      </c>
      <c r="G29" s="173">
        <v>0.44963164214000001</v>
      </c>
      <c r="H29" s="22"/>
      <c r="I29" s="22"/>
      <c r="J29" s="22"/>
    </row>
    <row r="30" spans="1:10" ht="13.8" outlineLevel="3" x14ac:dyDescent="0.3">
      <c r="A30" s="209" t="s">
        <v>141</v>
      </c>
      <c r="B30" s="173">
        <v>0.51075073250000003</v>
      </c>
      <c r="C30" s="173">
        <v>0.48547103483999998</v>
      </c>
      <c r="D30" s="173">
        <v>0.49255909776000001</v>
      </c>
      <c r="E30" s="173">
        <v>0.43111537160000002</v>
      </c>
      <c r="F30" s="173">
        <v>0.44853971244000002</v>
      </c>
      <c r="G30" s="173">
        <v>0.44963164214000001</v>
      </c>
      <c r="H30" s="22"/>
      <c r="I30" s="22"/>
      <c r="J30" s="22"/>
    </row>
    <row r="31" spans="1:10" ht="13.8" outlineLevel="3" x14ac:dyDescent="0.3">
      <c r="A31" s="209" t="s">
        <v>198</v>
      </c>
      <c r="B31" s="173">
        <v>0.51075073250000003</v>
      </c>
      <c r="C31" s="173">
        <v>0.48547103483999998</v>
      </c>
      <c r="D31" s="173">
        <v>0.49255909776000001</v>
      </c>
      <c r="E31" s="173">
        <v>0.43111537160000002</v>
      </c>
      <c r="F31" s="173">
        <v>0.44853971244000002</v>
      </c>
      <c r="G31" s="173">
        <v>0.44963164214000001</v>
      </c>
      <c r="H31" s="22"/>
      <c r="I31" s="22"/>
      <c r="J31" s="22"/>
    </row>
    <row r="32" spans="1:10" ht="13.8" outlineLevel="3" x14ac:dyDescent="0.3">
      <c r="A32" s="209" t="s">
        <v>31</v>
      </c>
      <c r="B32" s="173">
        <v>0.51075073250000003</v>
      </c>
      <c r="C32" s="173">
        <v>0.48547103483999998</v>
      </c>
      <c r="D32" s="173">
        <v>0.49255909776000001</v>
      </c>
      <c r="E32" s="173">
        <v>0.43111537160000002</v>
      </c>
      <c r="F32" s="173">
        <v>0.44853971244000002</v>
      </c>
      <c r="G32" s="173">
        <v>0.44963164214000001</v>
      </c>
      <c r="H32" s="22"/>
      <c r="I32" s="22"/>
      <c r="J32" s="22"/>
    </row>
    <row r="33" spans="1:10" ht="13.8" outlineLevel="3" x14ac:dyDescent="0.3">
      <c r="A33" s="209" t="s">
        <v>55</v>
      </c>
      <c r="B33" s="173">
        <v>0</v>
      </c>
      <c r="C33" s="173">
        <v>0</v>
      </c>
      <c r="D33" s="173">
        <v>0</v>
      </c>
      <c r="E33" s="173">
        <v>0.80713999999999997</v>
      </c>
      <c r="F33" s="173">
        <v>1.0124664939900001</v>
      </c>
      <c r="G33" s="173">
        <v>1.8929172087199999</v>
      </c>
      <c r="H33" s="22"/>
      <c r="I33" s="22"/>
      <c r="J33" s="22"/>
    </row>
    <row r="34" spans="1:10" ht="13.8" outlineLevel="3" x14ac:dyDescent="0.3">
      <c r="A34" s="209" t="s">
        <v>44</v>
      </c>
      <c r="B34" s="173">
        <v>3.3713226771100002</v>
      </c>
      <c r="C34" s="173">
        <v>3.21388453495</v>
      </c>
      <c r="D34" s="173">
        <v>2.8962211476399999</v>
      </c>
      <c r="E34" s="173">
        <v>2.5164443116599999</v>
      </c>
      <c r="F34" s="173">
        <v>2.5874388882699999</v>
      </c>
      <c r="G34" s="173">
        <v>2.3222137536199998</v>
      </c>
      <c r="H34" s="22"/>
      <c r="I34" s="22"/>
      <c r="J34" s="22"/>
    </row>
    <row r="35" spans="1:10" ht="13.8" outlineLevel="3" x14ac:dyDescent="0.3">
      <c r="A35" s="209" t="s">
        <v>43</v>
      </c>
      <c r="B35" s="173">
        <v>0.51075102803000005</v>
      </c>
      <c r="C35" s="173">
        <v>0.48547131575000002</v>
      </c>
      <c r="D35" s="173">
        <v>0.49255938276</v>
      </c>
      <c r="E35" s="173">
        <v>0.43111562105000001</v>
      </c>
      <c r="F35" s="173">
        <v>0.44853997197000001</v>
      </c>
      <c r="G35" s="173">
        <v>0.4496319023</v>
      </c>
      <c r="H35" s="22"/>
      <c r="I35" s="22"/>
      <c r="J35" s="22"/>
    </row>
    <row r="36" spans="1:10" ht="13.8" outlineLevel="3" x14ac:dyDescent="0.3">
      <c r="A36" s="209" t="s">
        <v>87</v>
      </c>
      <c r="B36" s="173">
        <v>0.29679729124999998</v>
      </c>
      <c r="C36" s="173">
        <v>0.40249442205000002</v>
      </c>
      <c r="D36" s="173">
        <v>0.53317996010000002</v>
      </c>
      <c r="E36" s="173">
        <v>0.46666903052999997</v>
      </c>
      <c r="F36" s="173">
        <v>0.48553033955000002</v>
      </c>
      <c r="G36" s="173">
        <v>0.48671231959</v>
      </c>
      <c r="H36" s="22"/>
      <c r="I36" s="22"/>
      <c r="J36" s="22"/>
    </row>
    <row r="37" spans="1:10" ht="13.8" outlineLevel="3" x14ac:dyDescent="0.3">
      <c r="A37" s="209" t="s">
        <v>147</v>
      </c>
      <c r="B37" s="173">
        <v>1.9655999696199999</v>
      </c>
      <c r="C37" s="173">
        <v>1.81737684392</v>
      </c>
      <c r="D37" s="173">
        <v>1.71769488215</v>
      </c>
      <c r="E37" s="173">
        <v>1.50342298167</v>
      </c>
      <c r="F37" s="173">
        <v>1.56418665697</v>
      </c>
      <c r="G37" s="173">
        <v>1.5679945290599999</v>
      </c>
      <c r="H37" s="22"/>
      <c r="I37" s="22"/>
      <c r="J37" s="22"/>
    </row>
    <row r="38" spans="1:10" ht="13.8" outlineLevel="3" x14ac:dyDescent="0.3">
      <c r="A38" s="209" t="s">
        <v>152</v>
      </c>
      <c r="B38" s="173">
        <v>0</v>
      </c>
      <c r="C38" s="173">
        <v>0</v>
      </c>
      <c r="D38" s="173">
        <v>0</v>
      </c>
      <c r="E38" s="173">
        <v>0.22067031342000001</v>
      </c>
      <c r="F38" s="173">
        <v>0.21684006020999999</v>
      </c>
      <c r="G38" s="173">
        <v>0.89013381173999995</v>
      </c>
      <c r="H38" s="22"/>
      <c r="I38" s="22"/>
      <c r="J38" s="22"/>
    </row>
    <row r="39" spans="1:10" ht="13.8" outlineLevel="3" x14ac:dyDescent="0.3">
      <c r="A39" s="209" t="s">
        <v>202</v>
      </c>
      <c r="B39" s="173">
        <v>1.6746145857300001</v>
      </c>
      <c r="C39" s="173">
        <v>1.5917292412499999</v>
      </c>
      <c r="D39" s="173">
        <v>1.6149690973699999</v>
      </c>
      <c r="E39" s="173">
        <v>1.4135116084299999</v>
      </c>
      <c r="F39" s="173">
        <v>1.4706413460100001</v>
      </c>
      <c r="G39" s="173">
        <v>1.4742214904499999</v>
      </c>
      <c r="H39" s="22"/>
      <c r="I39" s="22"/>
      <c r="J39" s="22"/>
    </row>
    <row r="40" spans="1:10" ht="13.8" outlineLevel="3" x14ac:dyDescent="0.3">
      <c r="A40" s="209" t="s">
        <v>38</v>
      </c>
      <c r="B40" s="173">
        <v>0.99645835970999996</v>
      </c>
      <c r="C40" s="173">
        <v>1.15378569479</v>
      </c>
      <c r="D40" s="173">
        <v>1.1169175929299999</v>
      </c>
      <c r="E40" s="173">
        <v>0.97758897426000002</v>
      </c>
      <c r="F40" s="173">
        <v>0.95933273765000004</v>
      </c>
      <c r="G40" s="173">
        <v>0.92768768191999995</v>
      </c>
      <c r="H40" s="22"/>
      <c r="I40" s="22"/>
      <c r="J40" s="22"/>
    </row>
    <row r="41" spans="1:10" ht="13.8" outlineLevel="3" x14ac:dyDescent="0.3">
      <c r="A41" s="209" t="s">
        <v>83</v>
      </c>
      <c r="B41" s="173">
        <v>0.73882682741000005</v>
      </c>
      <c r="C41" s="173">
        <v>0.70225846319999996</v>
      </c>
      <c r="D41" s="173">
        <v>0.71251170556999999</v>
      </c>
      <c r="E41" s="173">
        <v>0.62363024072999995</v>
      </c>
      <c r="F41" s="173">
        <v>0.64883543312000003</v>
      </c>
      <c r="G41" s="173">
        <v>0.65041496478000005</v>
      </c>
      <c r="H41" s="22"/>
      <c r="I41" s="22"/>
      <c r="J41" s="22"/>
    </row>
    <row r="42" spans="1:10" ht="13.8" outlineLevel="3" x14ac:dyDescent="0.3">
      <c r="A42" s="209" t="s">
        <v>187</v>
      </c>
      <c r="B42" s="173">
        <v>0</v>
      </c>
      <c r="C42" s="173">
        <v>0</v>
      </c>
      <c r="D42" s="173">
        <v>0</v>
      </c>
      <c r="E42" s="173">
        <v>7.3616000000000001E-2</v>
      </c>
      <c r="F42" s="173">
        <v>0.18734000000000001</v>
      </c>
      <c r="G42" s="173">
        <v>0.42819735842000001</v>
      </c>
      <c r="H42" s="22"/>
      <c r="I42" s="22"/>
      <c r="J42" s="22"/>
    </row>
    <row r="43" spans="1:10" ht="13.8" outlineLevel="3" x14ac:dyDescent="0.3">
      <c r="A43" s="209" t="s">
        <v>136</v>
      </c>
      <c r="B43" s="173">
        <v>0.75993616533999997</v>
      </c>
      <c r="C43" s="173">
        <v>0.72232299072999995</v>
      </c>
      <c r="D43" s="173">
        <v>0.73286918287000002</v>
      </c>
      <c r="E43" s="173">
        <v>0.64144824760999997</v>
      </c>
      <c r="F43" s="173">
        <v>0.66737358834000005</v>
      </c>
      <c r="G43" s="173">
        <v>0.66899824947999997</v>
      </c>
      <c r="H43" s="22"/>
      <c r="I43" s="22"/>
      <c r="J43" s="22"/>
    </row>
    <row r="44" spans="1:10" ht="13.8" outlineLevel="2" x14ac:dyDescent="0.3">
      <c r="A44" s="228" t="s">
        <v>111</v>
      </c>
      <c r="B44" s="163">
        <f t="shared" ref="B44:F44" si="4">SUM(B$45:B$45)</f>
        <v>8.9336422060000004E-2</v>
      </c>
      <c r="C44" s="163">
        <f t="shared" si="4"/>
        <v>8.4914700080000002E-2</v>
      </c>
      <c r="D44" s="163">
        <f t="shared" si="4"/>
        <v>8.6154487200000004E-2</v>
      </c>
      <c r="E44" s="163">
        <f t="shared" si="4"/>
        <v>7.4229005200000003E-2</v>
      </c>
      <c r="F44" s="163">
        <f t="shared" si="4"/>
        <v>7.7229110449999999E-2</v>
      </c>
      <c r="G44" s="163">
        <v>7.7417117790000003E-2</v>
      </c>
      <c r="H44" s="22"/>
      <c r="I44" s="22"/>
      <c r="J44" s="22"/>
    </row>
    <row r="45" spans="1:10" ht="13.8" outlineLevel="3" x14ac:dyDescent="0.3">
      <c r="A45" s="209" t="s">
        <v>28</v>
      </c>
      <c r="B45" s="173">
        <v>8.9336422060000004E-2</v>
      </c>
      <c r="C45" s="173">
        <v>8.4914700080000002E-2</v>
      </c>
      <c r="D45" s="173">
        <v>8.6154487200000004E-2</v>
      </c>
      <c r="E45" s="173">
        <v>7.4229005200000003E-2</v>
      </c>
      <c r="F45" s="173">
        <v>7.7229110449999999E-2</v>
      </c>
      <c r="G45" s="173">
        <v>7.7417117790000003E-2</v>
      </c>
      <c r="H45" s="22"/>
      <c r="I45" s="22"/>
      <c r="J45" s="22"/>
    </row>
    <row r="46" spans="1:10" ht="14.4" outlineLevel="1" x14ac:dyDescent="0.3">
      <c r="A46" s="218" t="s">
        <v>14</v>
      </c>
      <c r="B46" s="91">
        <f t="shared" ref="B46:G46" si="5">B$47+B$52+B$56</f>
        <v>0.39486344792</v>
      </c>
      <c r="C46" s="91">
        <f t="shared" si="5"/>
        <v>0.37570912465999995</v>
      </c>
      <c r="D46" s="91">
        <f t="shared" si="5"/>
        <v>0.39027526194000001</v>
      </c>
      <c r="E46" s="91">
        <f t="shared" si="5"/>
        <v>0.38892082644999998</v>
      </c>
      <c r="F46" s="91">
        <f t="shared" si="5"/>
        <v>0.59104778197000007</v>
      </c>
      <c r="G46" s="91">
        <f t="shared" si="5"/>
        <v>0.59162290430999998</v>
      </c>
      <c r="H46" s="22"/>
      <c r="I46" s="22"/>
      <c r="J46" s="22"/>
    </row>
    <row r="47" spans="1:10" ht="13.8" outlineLevel="2" x14ac:dyDescent="0.3">
      <c r="A47" s="228" t="s">
        <v>188</v>
      </c>
      <c r="B47" s="163">
        <f t="shared" ref="B47:F47" si="6">SUM(B$48:B$51)</f>
        <v>0.17681230419999999</v>
      </c>
      <c r="C47" s="163">
        <f t="shared" si="6"/>
        <v>0.16806094800999999</v>
      </c>
      <c r="D47" s="163">
        <f t="shared" si="6"/>
        <v>0.17051470215999998</v>
      </c>
      <c r="E47" s="163">
        <f t="shared" si="6"/>
        <v>0.1951075887</v>
      </c>
      <c r="F47" s="163">
        <f t="shared" si="6"/>
        <v>0.41736845695000002</v>
      </c>
      <c r="G47" s="163">
        <v>0.41838450301000002</v>
      </c>
      <c r="H47" s="22"/>
      <c r="I47" s="22"/>
      <c r="J47" s="22"/>
    </row>
    <row r="48" spans="1:10" ht="13.8" outlineLevel="3" x14ac:dyDescent="0.3">
      <c r="A48" s="209" t="s">
        <v>105</v>
      </c>
      <c r="B48" s="173">
        <v>4.8973999999999999E-7</v>
      </c>
      <c r="C48" s="173">
        <v>4.6549999999999998E-7</v>
      </c>
      <c r="D48" s="173">
        <v>4.7229E-7</v>
      </c>
      <c r="E48" s="173">
        <v>4.1338000000000001E-7</v>
      </c>
      <c r="F48" s="173">
        <v>4.3009000000000001E-7</v>
      </c>
      <c r="G48" s="173">
        <v>4.3113000000000002E-7</v>
      </c>
      <c r="H48" s="22"/>
      <c r="I48" s="22"/>
      <c r="J48" s="22"/>
    </row>
    <row r="49" spans="1:10" ht="13.8" outlineLevel="3" x14ac:dyDescent="0.3">
      <c r="A49" s="209" t="s">
        <v>71</v>
      </c>
      <c r="B49" s="173">
        <v>9.2374462759999998E-2</v>
      </c>
      <c r="C49" s="173">
        <v>8.7802372429999997E-2</v>
      </c>
      <c r="D49" s="173">
        <v>8.9084320669999995E-2</v>
      </c>
      <c r="E49" s="173">
        <v>0.1238351478</v>
      </c>
      <c r="F49" s="173">
        <v>0.12884017884999999</v>
      </c>
      <c r="G49" s="173">
        <v>0.12915382871</v>
      </c>
      <c r="H49" s="22"/>
      <c r="I49" s="22"/>
      <c r="J49" s="22"/>
    </row>
    <row r="50" spans="1:10" ht="13.8" outlineLevel="3" x14ac:dyDescent="0.3">
      <c r="A50" s="209" t="s">
        <v>1</v>
      </c>
      <c r="B50" s="173">
        <v>8.4437351699999996E-2</v>
      </c>
      <c r="C50" s="173">
        <v>8.025811008E-2</v>
      </c>
      <c r="D50" s="173">
        <v>8.1429909199999997E-2</v>
      </c>
      <c r="E50" s="173">
        <v>7.1272027520000003E-2</v>
      </c>
      <c r="F50" s="173">
        <v>7.4152620919999995E-2</v>
      </c>
      <c r="G50" s="173">
        <v>7.4333138820000005E-2</v>
      </c>
      <c r="H50" s="22"/>
      <c r="I50" s="22"/>
      <c r="J50" s="22"/>
    </row>
    <row r="51" spans="1:10" ht="13.8" outlineLevel="3" x14ac:dyDescent="0.3">
      <c r="A51" s="209" t="s">
        <v>183</v>
      </c>
      <c r="B51" s="173">
        <v>0</v>
      </c>
      <c r="C51" s="173">
        <v>0</v>
      </c>
      <c r="D51" s="173">
        <v>0</v>
      </c>
      <c r="E51" s="173">
        <v>0</v>
      </c>
      <c r="F51" s="173">
        <v>0.21437522709000001</v>
      </c>
      <c r="G51" s="173">
        <v>0.21489710435000001</v>
      </c>
      <c r="H51" s="22"/>
      <c r="I51" s="22"/>
      <c r="J51" s="22"/>
    </row>
    <row r="52" spans="1:10" ht="13.8" outlineLevel="2" x14ac:dyDescent="0.3">
      <c r="A52" s="228" t="s">
        <v>111</v>
      </c>
      <c r="B52" s="163">
        <f t="shared" ref="B52:F52" si="7">SUM(B$53:B$55)</f>
        <v>0.21801083966000001</v>
      </c>
      <c r="C52" s="163">
        <f t="shared" si="7"/>
        <v>0.20760986744999999</v>
      </c>
      <c r="D52" s="163">
        <f t="shared" si="7"/>
        <v>0.21972169125000002</v>
      </c>
      <c r="E52" s="163">
        <f t="shared" si="7"/>
        <v>0.19377921782999999</v>
      </c>
      <c r="F52" s="163">
        <f t="shared" si="7"/>
        <v>0.17364393011999998</v>
      </c>
      <c r="G52" s="163">
        <v>0.17320292023</v>
      </c>
      <c r="H52" s="22"/>
      <c r="I52" s="22"/>
      <c r="J52" s="22"/>
    </row>
    <row r="53" spans="1:10" ht="13.8" outlineLevel="3" x14ac:dyDescent="0.3">
      <c r="A53" s="209" t="s">
        <v>46</v>
      </c>
      <c r="B53" s="173">
        <v>7.3951316520000004E-2</v>
      </c>
      <c r="C53" s="173">
        <v>7.1304444319999993E-2</v>
      </c>
      <c r="D53" s="173">
        <v>7.8216048290000006E-2</v>
      </c>
      <c r="E53" s="173">
        <v>6.8955894899999995E-2</v>
      </c>
      <c r="F53" s="173">
        <v>4.4021563469999997E-2</v>
      </c>
      <c r="G53" s="173">
        <v>4.1914954980000002E-2</v>
      </c>
      <c r="H53" s="22"/>
      <c r="I53" s="22"/>
      <c r="J53" s="22"/>
    </row>
    <row r="54" spans="1:10" ht="13.8" outlineLevel="3" x14ac:dyDescent="0.3">
      <c r="A54" s="209" t="s">
        <v>117</v>
      </c>
      <c r="B54" s="173">
        <v>0.14157806559</v>
      </c>
      <c r="C54" s="173">
        <v>0.13410061106999999</v>
      </c>
      <c r="D54" s="173">
        <v>0.13926863980000001</v>
      </c>
      <c r="E54" s="173">
        <v>0.12286537219</v>
      </c>
      <c r="F54" s="173">
        <v>0.12772740497999999</v>
      </c>
      <c r="G54" s="173">
        <v>0.12938839046</v>
      </c>
      <c r="H54" s="22"/>
      <c r="I54" s="22"/>
      <c r="J54" s="22"/>
    </row>
    <row r="55" spans="1:10" ht="13.8" outlineLevel="3" x14ac:dyDescent="0.3">
      <c r="A55" s="209" t="s">
        <v>88</v>
      </c>
      <c r="B55" s="173">
        <v>2.4814575499999998E-3</v>
      </c>
      <c r="C55" s="173">
        <v>2.2048120600000002E-3</v>
      </c>
      <c r="D55" s="173">
        <v>2.2370031599999998E-3</v>
      </c>
      <c r="E55" s="173">
        <v>1.95795074E-3</v>
      </c>
      <c r="F55" s="173">
        <v>1.8949616700000001E-3</v>
      </c>
      <c r="G55" s="173">
        <v>1.8995747900000001E-3</v>
      </c>
      <c r="H55" s="22"/>
      <c r="I55" s="22"/>
      <c r="J55" s="22"/>
    </row>
    <row r="56" spans="1:10" ht="13.8" outlineLevel="2" x14ac:dyDescent="0.3">
      <c r="A56" s="228" t="s">
        <v>130</v>
      </c>
      <c r="B56" s="163">
        <f t="shared" ref="B56:F56" si="8">SUM(B$57:B$57)</f>
        <v>4.0304060000000003E-5</v>
      </c>
      <c r="C56" s="163">
        <f t="shared" si="8"/>
        <v>3.8309200000000002E-5</v>
      </c>
      <c r="D56" s="163">
        <f t="shared" si="8"/>
        <v>3.8868529999999998E-5</v>
      </c>
      <c r="E56" s="163">
        <f t="shared" si="8"/>
        <v>3.4019919999999997E-5</v>
      </c>
      <c r="F56" s="163">
        <f t="shared" si="8"/>
        <v>3.5394900000000002E-5</v>
      </c>
      <c r="G56" s="163">
        <v>3.5481069999999999E-5</v>
      </c>
      <c r="H56" s="22"/>
      <c r="I56" s="22"/>
      <c r="J56" s="22"/>
    </row>
    <row r="57" spans="1:10" ht="13.8" outlineLevel="3" x14ac:dyDescent="0.3">
      <c r="A57" s="209" t="s">
        <v>65</v>
      </c>
      <c r="B57" s="173">
        <v>4.0304060000000003E-5</v>
      </c>
      <c r="C57" s="173">
        <v>3.8309200000000002E-5</v>
      </c>
      <c r="D57" s="173">
        <v>3.8868529999999998E-5</v>
      </c>
      <c r="E57" s="173">
        <v>3.4019919999999997E-5</v>
      </c>
      <c r="F57" s="173">
        <v>3.5394900000000002E-5</v>
      </c>
      <c r="G57" s="173">
        <v>3.5481069999999999E-5</v>
      </c>
      <c r="H57" s="22"/>
      <c r="I57" s="22"/>
      <c r="J57" s="22"/>
    </row>
    <row r="58" spans="1:10" ht="14.4" x14ac:dyDescent="0.3">
      <c r="A58" s="195" t="s">
        <v>59</v>
      </c>
      <c r="B58" s="35">
        <f t="shared" ref="B58:G58" si="9">B$59+B$90</f>
        <v>48.950358459530001</v>
      </c>
      <c r="C58" s="35">
        <f t="shared" si="9"/>
        <v>50.099375908720006</v>
      </c>
      <c r="D58" s="35">
        <f t="shared" si="9"/>
        <v>49.818826221750001</v>
      </c>
      <c r="E58" s="35">
        <f t="shared" si="9"/>
        <v>49.455838538910001</v>
      </c>
      <c r="F58" s="35">
        <f t="shared" si="9"/>
        <v>49.27052296042001</v>
      </c>
      <c r="G58" s="35">
        <f t="shared" si="9"/>
        <v>48.454020064200002</v>
      </c>
      <c r="H58" s="22"/>
      <c r="I58" s="22"/>
      <c r="J58" s="22"/>
    </row>
    <row r="59" spans="1:10" ht="14.4" outlineLevel="1" x14ac:dyDescent="0.3">
      <c r="A59" s="218" t="s">
        <v>64</v>
      </c>
      <c r="B59" s="91">
        <f t="shared" ref="B59:G59" si="10">B$60+B$67+B$75+B$80+B$88</f>
        <v>39.342487468169999</v>
      </c>
      <c r="C59" s="91">
        <f t="shared" si="10"/>
        <v>40.582150165680005</v>
      </c>
      <c r="D59" s="91">
        <f t="shared" si="10"/>
        <v>40.454678595650002</v>
      </c>
      <c r="E59" s="91">
        <f t="shared" si="10"/>
        <v>40.339059813190005</v>
      </c>
      <c r="F59" s="91">
        <f t="shared" si="10"/>
        <v>40.165047730660007</v>
      </c>
      <c r="G59" s="91">
        <f t="shared" si="10"/>
        <v>39.323858177510004</v>
      </c>
      <c r="H59" s="22"/>
      <c r="I59" s="22"/>
      <c r="J59" s="22"/>
    </row>
    <row r="60" spans="1:10" ht="13.8" outlineLevel="2" x14ac:dyDescent="0.3">
      <c r="A60" s="228" t="s">
        <v>170</v>
      </c>
      <c r="B60" s="163">
        <f t="shared" ref="B60:F60" si="11">SUM(B$61:B$66)</f>
        <v>12.33617275898</v>
      </c>
      <c r="C60" s="163">
        <f t="shared" si="11"/>
        <v>12.235566617920002</v>
      </c>
      <c r="D60" s="163">
        <f t="shared" si="11"/>
        <v>12.175478251540001</v>
      </c>
      <c r="E60" s="163">
        <f t="shared" si="11"/>
        <v>12.19567169714</v>
      </c>
      <c r="F60" s="163">
        <f t="shared" si="11"/>
        <v>12.083266045310001</v>
      </c>
      <c r="G60" s="163">
        <v>12.181312442999999</v>
      </c>
      <c r="H60" s="22"/>
      <c r="I60" s="22"/>
      <c r="J60" s="22"/>
    </row>
    <row r="61" spans="1:10" ht="13.8" outlineLevel="3" x14ac:dyDescent="0.3">
      <c r="A61" s="209" t="s">
        <v>17</v>
      </c>
      <c r="B61" s="173">
        <v>3.6923111347500002</v>
      </c>
      <c r="C61" s="173">
        <v>3.6494398385200002</v>
      </c>
      <c r="D61" s="173">
        <v>3.6292483612400002</v>
      </c>
      <c r="E61" s="173">
        <v>3.6520936870799998</v>
      </c>
      <c r="F61" s="173">
        <v>3.5887029965099999</v>
      </c>
      <c r="G61" s="173">
        <v>3.6443105043899999</v>
      </c>
      <c r="H61" s="22"/>
      <c r="I61" s="22"/>
      <c r="J61" s="22"/>
    </row>
    <row r="62" spans="1:10" ht="13.8" outlineLevel="3" x14ac:dyDescent="0.3">
      <c r="A62" s="209" t="s">
        <v>51</v>
      </c>
      <c r="B62" s="173">
        <v>0.50583389292000003</v>
      </c>
      <c r="C62" s="173">
        <v>0.50482436150999999</v>
      </c>
      <c r="D62" s="173">
        <v>0.49346231443999999</v>
      </c>
      <c r="E62" s="173">
        <v>0.50176243274999999</v>
      </c>
      <c r="F62" s="173">
        <v>0.48630684792000001</v>
      </c>
      <c r="G62" s="173">
        <v>0.4673186761</v>
      </c>
      <c r="H62" s="22"/>
      <c r="I62" s="22"/>
      <c r="J62" s="22"/>
    </row>
    <row r="63" spans="1:10" ht="13.8" outlineLevel="3" x14ac:dyDescent="0.3">
      <c r="A63" s="209" t="s">
        <v>89</v>
      </c>
      <c r="B63" s="173">
        <v>0.78487537830999998</v>
      </c>
      <c r="C63" s="173">
        <v>0.77576221756999997</v>
      </c>
      <c r="D63" s="173">
        <v>0.76121602231999996</v>
      </c>
      <c r="E63" s="173">
        <v>0.76600771092999997</v>
      </c>
      <c r="F63" s="173">
        <v>0.75253114228999995</v>
      </c>
      <c r="G63" s="173">
        <v>0.76481888309000001</v>
      </c>
      <c r="H63" s="22"/>
      <c r="I63" s="22"/>
      <c r="J63" s="22"/>
    </row>
    <row r="64" spans="1:10" ht="13.8" outlineLevel="3" x14ac:dyDescent="0.3">
      <c r="A64" s="209" t="s">
        <v>125</v>
      </c>
      <c r="B64" s="173">
        <v>4.90298972188</v>
      </c>
      <c r="C64" s="173">
        <v>4.8656883093300003</v>
      </c>
      <c r="D64" s="173">
        <v>4.8579527031399996</v>
      </c>
      <c r="E64" s="173">
        <v>4.8571012931100004</v>
      </c>
      <c r="F64" s="173">
        <v>4.8342026341700004</v>
      </c>
      <c r="G64" s="173">
        <v>4.8731544933500004</v>
      </c>
      <c r="H64" s="22"/>
      <c r="I64" s="22"/>
      <c r="J64" s="22"/>
    </row>
    <row r="65" spans="1:10" ht="13.8" outlineLevel="3" x14ac:dyDescent="0.3">
      <c r="A65" s="209" t="s">
        <v>139</v>
      </c>
      <c r="B65" s="173">
        <v>2.4272968759200002</v>
      </c>
      <c r="C65" s="173">
        <v>2.4169861357900002</v>
      </c>
      <c r="D65" s="173">
        <v>2.41054512416</v>
      </c>
      <c r="E65" s="173">
        <v>2.39565284703</v>
      </c>
      <c r="F65" s="173">
        <v>2.3984686981799999</v>
      </c>
      <c r="G65" s="173">
        <v>2.40832628165</v>
      </c>
      <c r="H65" s="22"/>
      <c r="I65" s="22"/>
      <c r="J65" s="22"/>
    </row>
    <row r="66" spans="1:10" ht="13.8" outlineLevel="3" x14ac:dyDescent="0.3">
      <c r="A66" s="209" t="s">
        <v>134</v>
      </c>
      <c r="B66" s="173">
        <v>2.2865755200000001E-2</v>
      </c>
      <c r="C66" s="173">
        <v>2.2865755200000001E-2</v>
      </c>
      <c r="D66" s="173">
        <v>2.3053726239999999E-2</v>
      </c>
      <c r="E66" s="173">
        <v>2.3053726239999999E-2</v>
      </c>
      <c r="F66" s="173">
        <v>2.3053726239999999E-2</v>
      </c>
      <c r="G66" s="173">
        <v>2.3383604419999999E-2</v>
      </c>
      <c r="H66" s="22"/>
      <c r="I66" s="22"/>
      <c r="J66" s="22"/>
    </row>
    <row r="67" spans="1:10" ht="13.8" outlineLevel="2" x14ac:dyDescent="0.3">
      <c r="A67" s="228" t="s">
        <v>42</v>
      </c>
      <c r="B67" s="163">
        <f t="shared" ref="B67:F67" si="12">SUM(B$68:B$74)</f>
        <v>1.6291030925099999</v>
      </c>
      <c r="C67" s="163">
        <f t="shared" si="12"/>
        <v>1.6276943553000001</v>
      </c>
      <c r="D67" s="163">
        <f t="shared" si="12"/>
        <v>1.6191511011599999</v>
      </c>
      <c r="E67" s="163">
        <f t="shared" si="12"/>
        <v>1.4755234084700002</v>
      </c>
      <c r="F67" s="163">
        <f t="shared" si="12"/>
        <v>1.4785291076300002</v>
      </c>
      <c r="G67" s="163">
        <v>1.47679607753</v>
      </c>
      <c r="H67" s="22"/>
      <c r="I67" s="22"/>
      <c r="J67" s="22"/>
    </row>
    <row r="68" spans="1:10" ht="13.8" outlineLevel="3" x14ac:dyDescent="0.3">
      <c r="A68" s="209" t="s">
        <v>27</v>
      </c>
      <c r="B68" s="173">
        <v>0.15284089470000001</v>
      </c>
      <c r="C68" s="173">
        <v>0.1513716111</v>
      </c>
      <c r="D68" s="173">
        <v>0.14973413134999999</v>
      </c>
      <c r="E68" s="173">
        <v>0</v>
      </c>
      <c r="F68" s="173">
        <v>0</v>
      </c>
      <c r="G68" s="173">
        <v>0</v>
      </c>
      <c r="H68" s="22"/>
      <c r="I68" s="22"/>
      <c r="J68" s="22"/>
    </row>
    <row r="69" spans="1:10" ht="13.8" outlineLevel="3" x14ac:dyDescent="0.3">
      <c r="A69" s="209" t="s">
        <v>48</v>
      </c>
      <c r="B69" s="173">
        <v>0.27155235158000002</v>
      </c>
      <c r="C69" s="173">
        <v>0.26839936666000003</v>
      </c>
      <c r="D69" s="173">
        <v>0.2669143772</v>
      </c>
      <c r="E69" s="173">
        <v>0.26859454492000001</v>
      </c>
      <c r="F69" s="173">
        <v>0.26393245376000002</v>
      </c>
      <c r="G69" s="173">
        <v>0.26802212794000002</v>
      </c>
      <c r="H69" s="22"/>
      <c r="I69" s="22"/>
      <c r="J69" s="22"/>
    </row>
    <row r="70" spans="1:10" ht="13.8" outlineLevel="3" x14ac:dyDescent="0.3">
      <c r="A70" s="209" t="s">
        <v>106</v>
      </c>
      <c r="B70" s="173">
        <v>6.4909268300000003E-3</v>
      </c>
      <c r="C70" s="173">
        <v>6.4155608999999997E-3</v>
      </c>
      <c r="D70" s="173">
        <v>6.3800651400000002E-3</v>
      </c>
      <c r="E70" s="173">
        <v>6.4202262500000001E-3</v>
      </c>
      <c r="F70" s="173">
        <v>6.3087880999999997E-3</v>
      </c>
      <c r="G70" s="173">
        <v>6.4065437500000003E-3</v>
      </c>
      <c r="H70" s="22"/>
      <c r="I70" s="22"/>
      <c r="J70" s="22"/>
    </row>
    <row r="71" spans="1:10" ht="13.8" outlineLevel="3" x14ac:dyDescent="0.3">
      <c r="A71" s="209" t="s">
        <v>116</v>
      </c>
      <c r="B71" s="173">
        <v>0.60585586000000002</v>
      </c>
      <c r="C71" s="173">
        <v>0.60585586000000002</v>
      </c>
      <c r="D71" s="173">
        <v>0.60585586000000002</v>
      </c>
      <c r="E71" s="173">
        <v>0.60585586000000002</v>
      </c>
      <c r="F71" s="173">
        <v>0.60585586000000002</v>
      </c>
      <c r="G71" s="173">
        <v>0.60585586000000002</v>
      </c>
      <c r="H71" s="22"/>
      <c r="I71" s="22"/>
      <c r="J71" s="22"/>
    </row>
    <row r="72" spans="1:10" ht="13.8" outlineLevel="3" x14ac:dyDescent="0.3">
      <c r="A72" s="209" t="s">
        <v>129</v>
      </c>
      <c r="B72" s="173">
        <v>3.3223687899999999E-3</v>
      </c>
      <c r="C72" s="173">
        <v>3.3223687899999999E-3</v>
      </c>
      <c r="D72" s="173">
        <v>3.3223687899999999E-3</v>
      </c>
      <c r="E72" s="173">
        <v>3.3223687899999999E-3</v>
      </c>
      <c r="F72" s="173">
        <v>3.3223687899999999E-3</v>
      </c>
      <c r="G72" s="173">
        <v>3.3223687899999999E-3</v>
      </c>
      <c r="H72" s="22"/>
      <c r="I72" s="22"/>
      <c r="J72" s="22"/>
    </row>
    <row r="73" spans="1:10" ht="13.8" outlineLevel="3" x14ac:dyDescent="0.3">
      <c r="A73" s="209" t="s">
        <v>207</v>
      </c>
      <c r="B73" s="173">
        <v>2.4816354990000001E-2</v>
      </c>
      <c r="C73" s="173">
        <v>2.4528213149999999E-2</v>
      </c>
      <c r="D73" s="173">
        <v>2.4392504419999999E-2</v>
      </c>
      <c r="E73" s="173">
        <v>2.389845568E-2</v>
      </c>
      <c r="F73" s="173">
        <v>2.3483641669999999E-2</v>
      </c>
      <c r="G73" s="173">
        <v>2.3847524330000001E-2</v>
      </c>
      <c r="H73" s="22"/>
      <c r="I73" s="22"/>
      <c r="J73" s="22"/>
    </row>
    <row r="74" spans="1:10" ht="13.8" outlineLevel="3" x14ac:dyDescent="0.3">
      <c r="A74" s="209" t="s">
        <v>24</v>
      </c>
      <c r="B74" s="173">
        <v>0.56422433561999996</v>
      </c>
      <c r="C74" s="173">
        <v>0.56780137470000003</v>
      </c>
      <c r="D74" s="173">
        <v>0.56255179426000002</v>
      </c>
      <c r="E74" s="173">
        <v>0.56743195283000003</v>
      </c>
      <c r="F74" s="173">
        <v>0.57562599531000003</v>
      </c>
      <c r="G74" s="173">
        <v>0.56934165272000004</v>
      </c>
      <c r="H74" s="22"/>
      <c r="I74" s="22"/>
      <c r="J74" s="22"/>
    </row>
    <row r="75" spans="1:10" ht="13.8" outlineLevel="2" x14ac:dyDescent="0.3">
      <c r="A75" s="228" t="s">
        <v>210</v>
      </c>
      <c r="B75" s="163">
        <f t="shared" ref="B75:F75" si="13">SUM(B$76:B$79)</f>
        <v>1.4076640828</v>
      </c>
      <c r="C75" s="163">
        <f t="shared" si="13"/>
        <v>1.39131974407</v>
      </c>
      <c r="D75" s="163">
        <f t="shared" si="13"/>
        <v>1.3507111811800001</v>
      </c>
      <c r="E75" s="163">
        <f t="shared" si="13"/>
        <v>1.3534158220100001</v>
      </c>
      <c r="F75" s="163">
        <f t="shared" si="13"/>
        <v>1.3299241016700001</v>
      </c>
      <c r="G75" s="163">
        <v>1.34772525652</v>
      </c>
      <c r="H75" s="22"/>
      <c r="I75" s="22"/>
      <c r="J75" s="22"/>
    </row>
    <row r="76" spans="1:10" ht="13.8" outlineLevel="3" x14ac:dyDescent="0.3">
      <c r="A76" s="209" t="s">
        <v>60</v>
      </c>
      <c r="B76" s="173">
        <v>0.27887546335000002</v>
      </c>
      <c r="C76" s="173">
        <v>0.27563745004000001</v>
      </c>
      <c r="D76" s="173">
        <v>0.27411241399000003</v>
      </c>
      <c r="E76" s="173">
        <v>0.27583789177000001</v>
      </c>
      <c r="F76" s="173">
        <v>0.27105007527000002</v>
      </c>
      <c r="G76" s="173">
        <v>0.27525003809999998</v>
      </c>
      <c r="H76" s="22"/>
      <c r="I76" s="22"/>
      <c r="J76" s="22"/>
    </row>
    <row r="77" spans="1:10" ht="13.8" outlineLevel="3" x14ac:dyDescent="0.3">
      <c r="A77" s="209" t="s">
        <v>182</v>
      </c>
      <c r="B77" s="173">
        <v>5.7034719999999999E-5</v>
      </c>
      <c r="C77" s="173">
        <v>5.6372490000000002E-5</v>
      </c>
      <c r="D77" s="173">
        <v>5.6060590000000003E-5</v>
      </c>
      <c r="E77" s="173">
        <v>5.6413480000000003E-5</v>
      </c>
      <c r="F77" s="173">
        <v>5.5434289999999998E-5</v>
      </c>
      <c r="G77" s="173">
        <v>5.6293260000000003E-5</v>
      </c>
      <c r="H77" s="22"/>
      <c r="I77" s="22"/>
      <c r="J77" s="22"/>
    </row>
    <row r="78" spans="1:10" ht="13.8" outlineLevel="3" x14ac:dyDescent="0.3">
      <c r="A78" s="209" t="s">
        <v>169</v>
      </c>
      <c r="B78" s="173">
        <v>0.18226253311000001</v>
      </c>
      <c r="C78" s="173">
        <v>0.18014628917</v>
      </c>
      <c r="D78" s="173">
        <v>0.17914958285999999</v>
      </c>
      <c r="E78" s="173">
        <v>0.17447949929000001</v>
      </c>
      <c r="F78" s="173">
        <v>0.17145099649000001</v>
      </c>
      <c r="G78" s="173">
        <v>0.17130143144000001</v>
      </c>
      <c r="H78" s="22"/>
      <c r="I78" s="22"/>
      <c r="J78" s="22"/>
    </row>
    <row r="79" spans="1:10" ht="13.8" outlineLevel="3" x14ac:dyDescent="0.3">
      <c r="A79" s="209" t="s">
        <v>204</v>
      </c>
      <c r="B79" s="173">
        <v>0.94646905161999995</v>
      </c>
      <c r="C79" s="173">
        <v>0.93547963236999998</v>
      </c>
      <c r="D79" s="173">
        <v>0.89739312374000002</v>
      </c>
      <c r="E79" s="173">
        <v>0.90304201747000001</v>
      </c>
      <c r="F79" s="173">
        <v>0.88736759562</v>
      </c>
      <c r="G79" s="173">
        <v>0.90111749372000005</v>
      </c>
      <c r="H79" s="22"/>
      <c r="I79" s="22"/>
      <c r="J79" s="22"/>
    </row>
    <row r="80" spans="1:10" ht="13.8" outlineLevel="2" x14ac:dyDescent="0.3">
      <c r="A80" s="228" t="s">
        <v>52</v>
      </c>
      <c r="B80" s="163">
        <f t="shared" ref="B80:F80" si="14">SUM(B$81:B$87)</f>
        <v>22.271436853400001</v>
      </c>
      <c r="C80" s="163">
        <f t="shared" si="14"/>
        <v>23.636672050359998</v>
      </c>
      <c r="D80" s="163">
        <f t="shared" si="14"/>
        <v>23.622946725910001</v>
      </c>
      <c r="E80" s="163">
        <f t="shared" si="14"/>
        <v>23.638476025960003</v>
      </c>
      <c r="F80" s="163">
        <f t="shared" si="14"/>
        <v>23.595385677380001</v>
      </c>
      <c r="G80" s="163">
        <v>22.633185342859999</v>
      </c>
      <c r="H80" s="22"/>
      <c r="I80" s="22"/>
      <c r="J80" s="22"/>
    </row>
    <row r="81" spans="1:10" ht="13.8" outlineLevel="3" x14ac:dyDescent="0.3">
      <c r="A81" s="209" t="s">
        <v>113</v>
      </c>
      <c r="B81" s="173">
        <v>3</v>
      </c>
      <c r="C81" s="173">
        <v>3</v>
      </c>
      <c r="D81" s="173">
        <v>3</v>
      </c>
      <c r="E81" s="173">
        <v>3</v>
      </c>
      <c r="F81" s="173">
        <v>3</v>
      </c>
      <c r="G81" s="173">
        <v>3</v>
      </c>
      <c r="H81" s="22"/>
      <c r="I81" s="22"/>
      <c r="J81" s="22"/>
    </row>
    <row r="82" spans="1:10" ht="13.8" outlineLevel="3" x14ac:dyDescent="0.3">
      <c r="A82" s="209" t="s">
        <v>196</v>
      </c>
      <c r="B82" s="173">
        <v>11.805935</v>
      </c>
      <c r="C82" s="173">
        <v>11.805935</v>
      </c>
      <c r="D82" s="173">
        <v>11.805935</v>
      </c>
      <c r="E82" s="173">
        <v>11.805935</v>
      </c>
      <c r="F82" s="173">
        <v>11.805935</v>
      </c>
      <c r="G82" s="173">
        <v>10.805935</v>
      </c>
      <c r="H82" s="22"/>
      <c r="I82" s="22"/>
      <c r="J82" s="22"/>
    </row>
    <row r="83" spans="1:10" ht="13.8" outlineLevel="3" x14ac:dyDescent="0.3">
      <c r="A83" s="209" t="s">
        <v>171</v>
      </c>
      <c r="B83" s="173">
        <v>1</v>
      </c>
      <c r="C83" s="173">
        <v>1</v>
      </c>
      <c r="D83" s="173">
        <v>1</v>
      </c>
      <c r="E83" s="173">
        <v>1</v>
      </c>
      <c r="F83" s="173">
        <v>1</v>
      </c>
      <c r="G83" s="173">
        <v>1</v>
      </c>
      <c r="H83" s="22"/>
      <c r="I83" s="22"/>
      <c r="J83" s="22"/>
    </row>
    <row r="84" spans="1:10" ht="13.8" outlineLevel="3" x14ac:dyDescent="0.3">
      <c r="A84" s="209" t="s">
        <v>211</v>
      </c>
      <c r="B84" s="173">
        <v>3</v>
      </c>
      <c r="C84" s="173">
        <v>3</v>
      </c>
      <c r="D84" s="173">
        <v>3</v>
      </c>
      <c r="E84" s="173">
        <v>3</v>
      </c>
      <c r="F84" s="173">
        <v>3</v>
      </c>
      <c r="G84" s="173">
        <v>3</v>
      </c>
      <c r="H84" s="22"/>
      <c r="I84" s="22"/>
      <c r="J84" s="22"/>
    </row>
    <row r="85" spans="1:10" ht="13.8" outlineLevel="3" x14ac:dyDescent="0.3">
      <c r="A85" s="209" t="s">
        <v>23</v>
      </c>
      <c r="B85" s="173">
        <v>2.35</v>
      </c>
      <c r="C85" s="173">
        <v>2.35</v>
      </c>
      <c r="D85" s="173">
        <v>2.35</v>
      </c>
      <c r="E85" s="173">
        <v>2.35</v>
      </c>
      <c r="F85" s="173">
        <v>2.35</v>
      </c>
      <c r="G85" s="173">
        <v>2.35</v>
      </c>
      <c r="H85" s="22"/>
      <c r="I85" s="22"/>
      <c r="J85" s="22"/>
    </row>
    <row r="86" spans="1:10" ht="13.8" outlineLevel="3" x14ac:dyDescent="0.3">
      <c r="A86" s="209" t="s">
        <v>58</v>
      </c>
      <c r="B86" s="173">
        <v>1.1155018534000001</v>
      </c>
      <c r="C86" s="173">
        <v>1.10254980016</v>
      </c>
      <c r="D86" s="173">
        <v>1.0964496559600001</v>
      </c>
      <c r="E86" s="173">
        <v>1.10335156709</v>
      </c>
      <c r="F86" s="173">
        <v>1.0842003010600001</v>
      </c>
      <c r="G86" s="173">
        <v>1.1010001523799999</v>
      </c>
      <c r="H86" s="22"/>
      <c r="I86" s="22"/>
      <c r="J86" s="22"/>
    </row>
    <row r="87" spans="1:10" ht="13.8" outlineLevel="3" x14ac:dyDescent="0.3">
      <c r="A87" s="209" t="s">
        <v>177</v>
      </c>
      <c r="B87" s="173">
        <v>0</v>
      </c>
      <c r="C87" s="173">
        <v>1.3781872502000001</v>
      </c>
      <c r="D87" s="173">
        <v>1.3705620699500001</v>
      </c>
      <c r="E87" s="173">
        <v>1.37918945887</v>
      </c>
      <c r="F87" s="173">
        <v>1.3552503763199999</v>
      </c>
      <c r="G87" s="173">
        <v>1.37625019048</v>
      </c>
      <c r="H87" s="22"/>
      <c r="I87" s="22"/>
      <c r="J87" s="22"/>
    </row>
    <row r="88" spans="1:10" ht="13.8" outlineLevel="2" x14ac:dyDescent="0.3">
      <c r="A88" s="228" t="s">
        <v>173</v>
      </c>
      <c r="B88" s="163">
        <f t="shared" ref="B88:F88" si="15">SUM(B$89:B$89)</f>
        <v>1.6981106804799999</v>
      </c>
      <c r="C88" s="163">
        <f t="shared" si="15"/>
        <v>1.6908973980299999</v>
      </c>
      <c r="D88" s="163">
        <f t="shared" si="15"/>
        <v>1.68639133586</v>
      </c>
      <c r="E88" s="163">
        <f t="shared" si="15"/>
        <v>1.6759728596100001</v>
      </c>
      <c r="F88" s="163">
        <f t="shared" si="15"/>
        <v>1.67794279867</v>
      </c>
      <c r="G88" s="163">
        <v>1.6848390576000001</v>
      </c>
      <c r="H88" s="22"/>
      <c r="I88" s="22"/>
      <c r="J88" s="22"/>
    </row>
    <row r="89" spans="1:10" ht="13.8" outlineLevel="3" x14ac:dyDescent="0.3">
      <c r="A89" s="209" t="s">
        <v>139</v>
      </c>
      <c r="B89" s="173">
        <v>1.6981106804799999</v>
      </c>
      <c r="C89" s="173">
        <v>1.6908973980299999</v>
      </c>
      <c r="D89" s="173">
        <v>1.68639133586</v>
      </c>
      <c r="E89" s="173">
        <v>1.6759728596100001</v>
      </c>
      <c r="F89" s="173">
        <v>1.67794279867</v>
      </c>
      <c r="G89" s="173">
        <v>1.6848390576000001</v>
      </c>
      <c r="H89" s="22"/>
      <c r="I89" s="22"/>
      <c r="J89" s="22"/>
    </row>
    <row r="90" spans="1:10" ht="14.4" outlineLevel="1" x14ac:dyDescent="0.3">
      <c r="A90" s="218" t="s">
        <v>14</v>
      </c>
      <c r="B90" s="91">
        <f t="shared" ref="B90:G90" si="16">B$91+B$97+B$98+B$105</f>
        <v>9.6078709913600022</v>
      </c>
      <c r="C90" s="91">
        <f t="shared" si="16"/>
        <v>9.5172257430399991</v>
      </c>
      <c r="D90" s="91">
        <f t="shared" si="16"/>
        <v>9.3641476260999994</v>
      </c>
      <c r="E90" s="91">
        <f t="shared" si="16"/>
        <v>9.1167787257199997</v>
      </c>
      <c r="F90" s="91">
        <f t="shared" si="16"/>
        <v>9.1054752297600015</v>
      </c>
      <c r="G90" s="91">
        <f t="shared" si="16"/>
        <v>9.130161886689999</v>
      </c>
      <c r="H90" s="22"/>
      <c r="I90" s="22"/>
      <c r="J90" s="22"/>
    </row>
    <row r="91" spans="1:10" ht="13.8" outlineLevel="2" x14ac:dyDescent="0.3">
      <c r="A91" s="228" t="s">
        <v>170</v>
      </c>
      <c r="B91" s="163">
        <f t="shared" ref="B91:F91" si="17">SUM(B$92:B$96)</f>
        <v>8.0575646315700009</v>
      </c>
      <c r="C91" s="163">
        <f t="shared" si="17"/>
        <v>8.0345556162600005</v>
      </c>
      <c r="D91" s="163">
        <f t="shared" si="17"/>
        <v>7.8819336805100004</v>
      </c>
      <c r="E91" s="163">
        <f t="shared" si="17"/>
        <v>7.6404359729799998</v>
      </c>
      <c r="F91" s="163">
        <f t="shared" si="17"/>
        <v>7.6349511340700005</v>
      </c>
      <c r="G91" s="163">
        <v>7.67400734831</v>
      </c>
      <c r="H91" s="22"/>
      <c r="I91" s="22"/>
      <c r="J91" s="22"/>
    </row>
    <row r="92" spans="1:10" ht="13.8" outlineLevel="3" x14ac:dyDescent="0.3">
      <c r="A92" s="209" t="s">
        <v>61</v>
      </c>
      <c r="B92" s="173">
        <v>0.11155018534</v>
      </c>
      <c r="C92" s="173">
        <v>0.11025498002</v>
      </c>
      <c r="D92" s="173">
        <v>0.10964496560000001</v>
      </c>
      <c r="E92" s="173">
        <v>0.11033515671000001</v>
      </c>
      <c r="F92" s="173">
        <v>0.10842003011</v>
      </c>
      <c r="G92" s="173">
        <v>0.11010001524</v>
      </c>
      <c r="H92" s="22"/>
      <c r="I92" s="22"/>
      <c r="J92" s="22"/>
    </row>
    <row r="93" spans="1:10" ht="13.8" outlineLevel="3" x14ac:dyDescent="0.3">
      <c r="A93" s="209" t="s">
        <v>51</v>
      </c>
      <c r="B93" s="173">
        <v>0.33752435519000001</v>
      </c>
      <c r="C93" s="173">
        <v>0.34663851504999998</v>
      </c>
      <c r="D93" s="173">
        <v>0.34905527846000001</v>
      </c>
      <c r="E93" s="173">
        <v>0.33466680347</v>
      </c>
      <c r="F93" s="173">
        <v>0.33377661745999998</v>
      </c>
      <c r="G93" s="173">
        <v>0.33966238096000001</v>
      </c>
      <c r="H93" s="22"/>
      <c r="I93" s="22"/>
      <c r="J93" s="22"/>
    </row>
    <row r="94" spans="1:10" ht="13.8" outlineLevel="3" x14ac:dyDescent="0.3">
      <c r="A94" s="209" t="s">
        <v>89</v>
      </c>
      <c r="B94" s="173">
        <v>6.1090459E-2</v>
      </c>
      <c r="C94" s="173">
        <v>6.0381139809999998E-2</v>
      </c>
      <c r="D94" s="173">
        <v>6.0047065410000003E-2</v>
      </c>
      <c r="E94" s="173">
        <v>6.0425048570000001E-2</v>
      </c>
      <c r="F94" s="173">
        <v>5.9376229490000001E-2</v>
      </c>
      <c r="G94" s="173">
        <v>6.0296273349999999E-2</v>
      </c>
      <c r="H94" s="22"/>
      <c r="I94" s="22"/>
      <c r="J94" s="22"/>
    </row>
    <row r="95" spans="1:10" ht="13.8" outlineLevel="3" x14ac:dyDescent="0.3">
      <c r="A95" s="209" t="s">
        <v>125</v>
      </c>
      <c r="B95" s="173">
        <v>0.45703505259999999</v>
      </c>
      <c r="C95" s="173">
        <v>0.45703505259999999</v>
      </c>
      <c r="D95" s="173">
        <v>0.45703505259999999</v>
      </c>
      <c r="E95" s="173">
        <v>0.45703505259999999</v>
      </c>
      <c r="F95" s="173">
        <v>0.44755505262</v>
      </c>
      <c r="G95" s="173">
        <v>0.45064708353999999</v>
      </c>
      <c r="H95" s="22"/>
      <c r="I95" s="22"/>
      <c r="J95" s="22"/>
    </row>
    <row r="96" spans="1:10" ht="13.8" outlineLevel="3" x14ac:dyDescent="0.3">
      <c r="A96" s="209" t="s">
        <v>139</v>
      </c>
      <c r="B96" s="173">
        <v>7.0903645794400001</v>
      </c>
      <c r="C96" s="173">
        <v>7.0602459287799997</v>
      </c>
      <c r="D96" s="173">
        <v>6.9061513184400001</v>
      </c>
      <c r="E96" s="173">
        <v>6.6779739116299996</v>
      </c>
      <c r="F96" s="173">
        <v>6.6858232043900001</v>
      </c>
      <c r="G96" s="173">
        <v>6.7133015952199999</v>
      </c>
      <c r="H96" s="22"/>
      <c r="I96" s="22"/>
      <c r="J96" s="22"/>
    </row>
    <row r="97" spans="1:10" ht="13.8" outlineLevel="2" x14ac:dyDescent="0.3">
      <c r="A97" s="228" t="s">
        <v>42</v>
      </c>
      <c r="B97" s="163"/>
      <c r="C97" s="163"/>
      <c r="D97" s="163"/>
      <c r="E97" s="163"/>
      <c r="F97" s="163"/>
      <c r="G97" s="163"/>
      <c r="H97" s="22"/>
      <c r="I97" s="22"/>
      <c r="J97" s="22"/>
    </row>
    <row r="98" spans="1:10" ht="13.8" outlineLevel="2" x14ac:dyDescent="0.3">
      <c r="A98" s="228" t="s">
        <v>210</v>
      </c>
      <c r="B98" s="163">
        <f t="shared" ref="B98:F98" si="18">SUM(B$99:B$104)</f>
        <v>1.4376842756799999</v>
      </c>
      <c r="C98" s="163">
        <f t="shared" si="18"/>
        <v>1.3705264419399998</v>
      </c>
      <c r="D98" s="163">
        <f t="shared" si="18"/>
        <v>1.3703691117699999</v>
      </c>
      <c r="E98" s="163">
        <f t="shared" si="18"/>
        <v>1.3651888930299998</v>
      </c>
      <c r="F98" s="163">
        <f t="shared" si="18"/>
        <v>1.3592395856899999</v>
      </c>
      <c r="G98" s="163">
        <v>1.3444126547499999</v>
      </c>
      <c r="H98" s="22"/>
      <c r="I98" s="22"/>
      <c r="J98" s="22"/>
    </row>
    <row r="99" spans="1:10" ht="13.8" outlineLevel="3" x14ac:dyDescent="0.3">
      <c r="A99" s="209" t="s">
        <v>70</v>
      </c>
      <c r="B99" s="173">
        <v>0.14482956551000001</v>
      </c>
      <c r="C99" s="173">
        <v>0.15301404440999999</v>
      </c>
      <c r="D99" s="173">
        <v>0.15301404440999999</v>
      </c>
      <c r="E99" s="173">
        <v>0.15659051952</v>
      </c>
      <c r="F99" s="173">
        <v>0.15757387699</v>
      </c>
      <c r="G99" s="173">
        <v>0.15757387699</v>
      </c>
      <c r="H99" s="22"/>
      <c r="I99" s="22"/>
      <c r="J99" s="22"/>
    </row>
    <row r="100" spans="1:10" ht="13.8" outlineLevel="3" x14ac:dyDescent="0.3">
      <c r="A100" s="209" t="s">
        <v>204</v>
      </c>
      <c r="B100" s="173">
        <v>3.0354194519999999E-2</v>
      </c>
      <c r="C100" s="173">
        <v>3.0121974329999999E-2</v>
      </c>
      <c r="D100" s="173">
        <v>3.0016495380000001E-2</v>
      </c>
      <c r="E100" s="173">
        <v>2.5890379429999999E-2</v>
      </c>
      <c r="F100" s="173">
        <v>2.58391075E-2</v>
      </c>
      <c r="G100" s="173">
        <v>2.7250152190000002E-2</v>
      </c>
      <c r="H100" s="22"/>
      <c r="I100" s="22"/>
      <c r="J100" s="22"/>
    </row>
    <row r="101" spans="1:10" ht="13.8" outlineLevel="3" x14ac:dyDescent="0.3">
      <c r="A101" s="209" t="s">
        <v>121</v>
      </c>
      <c r="B101" s="173">
        <v>9.4817656499999996E-3</v>
      </c>
      <c r="C101" s="173">
        <v>9.3716731999999997E-3</v>
      </c>
      <c r="D101" s="173">
        <v>9.3198219800000003E-3</v>
      </c>
      <c r="E101" s="173">
        <v>4.6892440800000001E-3</v>
      </c>
      <c r="F101" s="173">
        <v>4.6078511999999997E-3</v>
      </c>
      <c r="G101" s="173">
        <v>4.6792505699999997E-3</v>
      </c>
      <c r="H101" s="22"/>
      <c r="I101" s="22"/>
      <c r="J101" s="22"/>
    </row>
    <row r="102" spans="1:10" ht="13.8" outlineLevel="3" x14ac:dyDescent="0.3">
      <c r="A102" s="209" t="s">
        <v>143</v>
      </c>
      <c r="B102" s="173">
        <v>2.0400000000000001E-2</v>
      </c>
      <c r="C102" s="173">
        <v>2.0400000000000001E-2</v>
      </c>
      <c r="D102" s="173">
        <v>2.0400000000000001E-2</v>
      </c>
      <c r="E102" s="173">
        <v>2.0400000000000001E-2</v>
      </c>
      <c r="F102" s="173">
        <v>1.3599999999999999E-2</v>
      </c>
      <c r="G102" s="173">
        <v>1.3599999999999999E-2</v>
      </c>
      <c r="H102" s="22"/>
      <c r="I102" s="22"/>
      <c r="J102" s="22"/>
    </row>
    <row r="103" spans="1:10" ht="13.8" outlineLevel="3" x14ac:dyDescent="0.3">
      <c r="A103" s="209" t="s">
        <v>115</v>
      </c>
      <c r="B103" s="173">
        <v>1.2</v>
      </c>
      <c r="C103" s="173">
        <v>1.125</v>
      </c>
      <c r="D103" s="173">
        <v>1.125</v>
      </c>
      <c r="E103" s="173">
        <v>1.125</v>
      </c>
      <c r="F103" s="173">
        <v>1.125</v>
      </c>
      <c r="G103" s="173">
        <v>1.125</v>
      </c>
      <c r="H103" s="22"/>
      <c r="I103" s="22"/>
      <c r="J103" s="22"/>
    </row>
    <row r="104" spans="1:10" ht="13.8" outlineLevel="3" x14ac:dyDescent="0.3">
      <c r="A104" s="209" t="s">
        <v>97</v>
      </c>
      <c r="B104" s="173">
        <v>3.2618750000000002E-2</v>
      </c>
      <c r="C104" s="173">
        <v>3.2618750000000002E-2</v>
      </c>
      <c r="D104" s="173">
        <v>3.2618750000000002E-2</v>
      </c>
      <c r="E104" s="173">
        <v>3.2618750000000002E-2</v>
      </c>
      <c r="F104" s="173">
        <v>3.2618750000000002E-2</v>
      </c>
      <c r="G104" s="173">
        <v>1.6309375000000001E-2</v>
      </c>
      <c r="H104" s="22"/>
      <c r="I104" s="22"/>
      <c r="J104" s="22"/>
    </row>
    <row r="105" spans="1:10" ht="13.8" outlineLevel="2" x14ac:dyDescent="0.3">
      <c r="A105" s="228" t="s">
        <v>173</v>
      </c>
      <c r="B105" s="163">
        <f t="shared" ref="B105:F105" si="19">SUM(B$106:B$106)</f>
        <v>0.11262208411000001</v>
      </c>
      <c r="C105" s="163">
        <f t="shared" si="19"/>
        <v>0.11214368483999999</v>
      </c>
      <c r="D105" s="163">
        <f t="shared" si="19"/>
        <v>0.11184483382</v>
      </c>
      <c r="E105" s="163">
        <f t="shared" si="19"/>
        <v>0.11115385971</v>
      </c>
      <c r="F105" s="163">
        <f t="shared" si="19"/>
        <v>0.11128451</v>
      </c>
      <c r="G105" s="163">
        <v>0.11174188363</v>
      </c>
      <c r="H105" s="22"/>
      <c r="I105" s="22"/>
      <c r="J105" s="22"/>
    </row>
    <row r="106" spans="1:10" ht="13.8" outlineLevel="3" x14ac:dyDescent="0.3">
      <c r="A106" s="209" t="s">
        <v>139</v>
      </c>
      <c r="B106" s="173">
        <v>0.11262208411000001</v>
      </c>
      <c r="C106" s="173">
        <v>0.11214368483999999</v>
      </c>
      <c r="D106" s="173">
        <v>0.11184483382</v>
      </c>
      <c r="E106" s="173">
        <v>0.11115385971</v>
      </c>
      <c r="F106" s="173">
        <v>0.11128451</v>
      </c>
      <c r="G106" s="173">
        <v>0.11174188363</v>
      </c>
      <c r="H106" s="22"/>
      <c r="I106" s="22"/>
      <c r="J106" s="22"/>
    </row>
    <row r="107" spans="1:10" x14ac:dyDescent="0.2">
      <c r="B107" s="242"/>
      <c r="C107" s="242"/>
      <c r="D107" s="242"/>
      <c r="E107" s="242"/>
      <c r="F107" s="242"/>
      <c r="G107" s="242"/>
      <c r="H107" s="22"/>
      <c r="I107" s="22"/>
      <c r="J107" s="22"/>
    </row>
    <row r="108" spans="1:10" x14ac:dyDescent="0.2">
      <c r="B108" s="242"/>
      <c r="C108" s="242"/>
      <c r="D108" s="242"/>
      <c r="E108" s="242"/>
      <c r="F108" s="242"/>
      <c r="G108" s="242"/>
      <c r="H108" s="22"/>
      <c r="I108" s="22"/>
      <c r="J108" s="22"/>
    </row>
    <row r="109" spans="1:10" x14ac:dyDescent="0.2">
      <c r="B109" s="242"/>
      <c r="C109" s="242"/>
      <c r="D109" s="242"/>
      <c r="E109" s="242"/>
      <c r="F109" s="242"/>
      <c r="G109" s="242"/>
      <c r="H109" s="22"/>
      <c r="I109" s="22"/>
      <c r="J109" s="22"/>
    </row>
    <row r="110" spans="1:10" x14ac:dyDescent="0.2">
      <c r="B110" s="242"/>
      <c r="C110" s="242"/>
      <c r="D110" s="242"/>
      <c r="E110" s="242"/>
      <c r="F110" s="242"/>
      <c r="G110" s="242"/>
      <c r="H110" s="22"/>
      <c r="I110" s="22"/>
      <c r="J110" s="22"/>
    </row>
    <row r="111" spans="1:10" x14ac:dyDescent="0.2">
      <c r="B111" s="242"/>
      <c r="C111" s="242"/>
      <c r="D111" s="242"/>
      <c r="E111" s="242"/>
      <c r="F111" s="242"/>
      <c r="G111" s="242"/>
      <c r="H111" s="22"/>
      <c r="I111" s="22"/>
      <c r="J111" s="22"/>
    </row>
    <row r="112" spans="1:10" x14ac:dyDescent="0.2">
      <c r="B112" s="242"/>
      <c r="C112" s="242"/>
      <c r="D112" s="242"/>
      <c r="E112" s="242"/>
      <c r="F112" s="242"/>
      <c r="G112" s="242"/>
      <c r="H112" s="22"/>
      <c r="I112" s="22"/>
      <c r="J112" s="22"/>
    </row>
    <row r="113" spans="2:10" x14ac:dyDescent="0.2">
      <c r="B113" s="242"/>
      <c r="C113" s="242"/>
      <c r="D113" s="242"/>
      <c r="E113" s="242"/>
      <c r="F113" s="242"/>
      <c r="G113" s="242"/>
      <c r="H113" s="22"/>
      <c r="I113" s="22"/>
      <c r="J113" s="22"/>
    </row>
    <row r="114" spans="2:10" x14ac:dyDescent="0.2">
      <c r="B114" s="242"/>
      <c r="C114" s="242"/>
      <c r="D114" s="242"/>
      <c r="E114" s="242"/>
      <c r="F114" s="242"/>
      <c r="G114" s="242"/>
      <c r="H114" s="22"/>
      <c r="I114" s="22"/>
      <c r="J114" s="22"/>
    </row>
    <row r="115" spans="2:10" x14ac:dyDescent="0.2">
      <c r="B115" s="242"/>
      <c r="C115" s="242"/>
      <c r="D115" s="242"/>
      <c r="E115" s="242"/>
      <c r="F115" s="242"/>
      <c r="G115" s="242"/>
      <c r="H115" s="22"/>
      <c r="I115" s="22"/>
      <c r="J115" s="22"/>
    </row>
    <row r="116" spans="2:10" x14ac:dyDescent="0.2">
      <c r="B116" s="242"/>
      <c r="C116" s="242"/>
      <c r="D116" s="242"/>
      <c r="E116" s="242"/>
      <c r="F116" s="242"/>
      <c r="G116" s="242"/>
      <c r="H116" s="22"/>
      <c r="I116" s="22"/>
      <c r="J116" s="22"/>
    </row>
    <row r="117" spans="2:10" x14ac:dyDescent="0.2">
      <c r="B117" s="242"/>
      <c r="C117" s="242"/>
      <c r="D117" s="242"/>
      <c r="E117" s="242"/>
      <c r="F117" s="242"/>
      <c r="G117" s="242"/>
      <c r="H117" s="22"/>
      <c r="I117" s="22"/>
      <c r="J117" s="22"/>
    </row>
    <row r="118" spans="2:10" x14ac:dyDescent="0.2">
      <c r="B118" s="242"/>
      <c r="C118" s="242"/>
      <c r="D118" s="242"/>
      <c r="E118" s="242"/>
      <c r="F118" s="242"/>
      <c r="G118" s="242"/>
      <c r="H118" s="22"/>
      <c r="I118" s="22"/>
      <c r="J118" s="22"/>
    </row>
    <row r="119" spans="2:10" x14ac:dyDescent="0.2">
      <c r="B119" s="242"/>
      <c r="C119" s="242"/>
      <c r="D119" s="242"/>
      <c r="E119" s="242"/>
      <c r="F119" s="242"/>
      <c r="G119" s="242"/>
      <c r="H119" s="22"/>
      <c r="I119" s="22"/>
      <c r="J119" s="22"/>
    </row>
    <row r="120" spans="2:10" x14ac:dyDescent="0.2">
      <c r="B120" s="242"/>
      <c r="C120" s="242"/>
      <c r="D120" s="242"/>
      <c r="E120" s="242"/>
      <c r="F120" s="242"/>
      <c r="G120" s="242"/>
      <c r="H120" s="22"/>
      <c r="I120" s="22"/>
      <c r="J120" s="22"/>
    </row>
    <row r="121" spans="2:10" x14ac:dyDescent="0.2">
      <c r="B121" s="242"/>
      <c r="C121" s="242"/>
      <c r="D121" s="242"/>
      <c r="E121" s="242"/>
      <c r="F121" s="242"/>
      <c r="G121" s="242"/>
      <c r="H121" s="22"/>
      <c r="I121" s="22"/>
      <c r="J121" s="22"/>
    </row>
    <row r="122" spans="2:10" x14ac:dyDescent="0.2">
      <c r="B122" s="242"/>
      <c r="C122" s="242"/>
      <c r="D122" s="242"/>
      <c r="E122" s="242"/>
      <c r="F122" s="242"/>
      <c r="G122" s="242"/>
      <c r="H122" s="22"/>
      <c r="I122" s="22"/>
      <c r="J122" s="22"/>
    </row>
    <row r="123" spans="2:10" x14ac:dyDescent="0.2">
      <c r="B123" s="242"/>
      <c r="C123" s="242"/>
      <c r="D123" s="242"/>
      <c r="E123" s="242"/>
      <c r="F123" s="242"/>
      <c r="G123" s="242"/>
      <c r="H123" s="22"/>
      <c r="I123" s="22"/>
      <c r="J123" s="22"/>
    </row>
    <row r="124" spans="2:10" x14ac:dyDescent="0.2">
      <c r="B124" s="242"/>
      <c r="C124" s="242"/>
      <c r="D124" s="242"/>
      <c r="E124" s="242"/>
      <c r="F124" s="242"/>
      <c r="G124" s="242"/>
      <c r="H124" s="22"/>
      <c r="I124" s="22"/>
      <c r="J124" s="22"/>
    </row>
    <row r="125" spans="2:10" x14ac:dyDescent="0.2">
      <c r="B125" s="242"/>
      <c r="C125" s="242"/>
      <c r="D125" s="242"/>
      <c r="E125" s="242"/>
      <c r="F125" s="242"/>
      <c r="G125" s="242"/>
      <c r="H125" s="22"/>
      <c r="I125" s="22"/>
      <c r="J125" s="22"/>
    </row>
    <row r="126" spans="2:10" x14ac:dyDescent="0.2">
      <c r="B126" s="242"/>
      <c r="C126" s="242"/>
      <c r="D126" s="242"/>
      <c r="E126" s="242"/>
      <c r="F126" s="242"/>
      <c r="G126" s="242"/>
      <c r="H126" s="22"/>
      <c r="I126" s="22"/>
      <c r="J126" s="22"/>
    </row>
    <row r="127" spans="2:10" x14ac:dyDescent="0.2">
      <c r="B127" s="242"/>
      <c r="C127" s="242"/>
      <c r="D127" s="242"/>
      <c r="E127" s="242"/>
      <c r="F127" s="242"/>
      <c r="G127" s="242"/>
      <c r="H127" s="22"/>
      <c r="I127" s="22"/>
      <c r="J127" s="22"/>
    </row>
    <row r="128" spans="2:10" x14ac:dyDescent="0.2">
      <c r="B128" s="242"/>
      <c r="C128" s="242"/>
      <c r="D128" s="242"/>
      <c r="E128" s="242"/>
      <c r="F128" s="242"/>
      <c r="G128" s="242"/>
      <c r="H128" s="22"/>
      <c r="I128" s="22"/>
      <c r="J128" s="22"/>
    </row>
    <row r="129" spans="2:10" x14ac:dyDescent="0.2">
      <c r="B129" s="242"/>
      <c r="C129" s="242"/>
      <c r="D129" s="242"/>
      <c r="E129" s="242"/>
      <c r="F129" s="242"/>
      <c r="G129" s="242"/>
      <c r="H129" s="22"/>
      <c r="I129" s="22"/>
      <c r="J129" s="22"/>
    </row>
    <row r="130" spans="2:10" x14ac:dyDescent="0.2">
      <c r="B130" s="242"/>
      <c r="C130" s="242"/>
      <c r="D130" s="242"/>
      <c r="E130" s="242"/>
      <c r="F130" s="242"/>
      <c r="G130" s="242"/>
      <c r="H130" s="22"/>
      <c r="I130" s="22"/>
      <c r="J130" s="22"/>
    </row>
    <row r="131" spans="2:10" x14ac:dyDescent="0.2">
      <c r="B131" s="242"/>
      <c r="C131" s="242"/>
      <c r="D131" s="242"/>
      <c r="E131" s="242"/>
      <c r="F131" s="242"/>
      <c r="G131" s="242"/>
      <c r="H131" s="22"/>
      <c r="I131" s="22"/>
      <c r="J131" s="22"/>
    </row>
    <row r="132" spans="2:10" x14ac:dyDescent="0.2">
      <c r="B132" s="242"/>
      <c r="C132" s="242"/>
      <c r="D132" s="242"/>
      <c r="E132" s="242"/>
      <c r="F132" s="242"/>
      <c r="G132" s="242"/>
      <c r="H132" s="22"/>
      <c r="I132" s="22"/>
      <c r="J132" s="22"/>
    </row>
    <row r="133" spans="2:10" x14ac:dyDescent="0.2">
      <c r="B133" s="242"/>
      <c r="C133" s="242"/>
      <c r="D133" s="242"/>
      <c r="E133" s="242"/>
      <c r="F133" s="242"/>
      <c r="G133" s="242"/>
      <c r="H133" s="22"/>
      <c r="I133" s="22"/>
      <c r="J133" s="22"/>
    </row>
    <row r="134" spans="2:10" x14ac:dyDescent="0.2">
      <c r="B134" s="242"/>
      <c r="C134" s="242"/>
      <c r="D134" s="242"/>
      <c r="E134" s="242"/>
      <c r="F134" s="242"/>
      <c r="G134" s="242"/>
      <c r="H134" s="22"/>
      <c r="I134" s="22"/>
      <c r="J134" s="22"/>
    </row>
    <row r="135" spans="2:10" x14ac:dyDescent="0.2">
      <c r="B135" s="242"/>
      <c r="C135" s="242"/>
      <c r="D135" s="242"/>
      <c r="E135" s="242"/>
      <c r="F135" s="242"/>
      <c r="G135" s="242"/>
      <c r="H135" s="22"/>
      <c r="I135" s="22"/>
      <c r="J135" s="22"/>
    </row>
    <row r="136" spans="2:10" x14ac:dyDescent="0.2">
      <c r="B136" s="242"/>
      <c r="C136" s="242"/>
      <c r="D136" s="242"/>
      <c r="E136" s="242"/>
      <c r="F136" s="242"/>
      <c r="G136" s="242"/>
      <c r="H136" s="22"/>
      <c r="I136" s="22"/>
      <c r="J136" s="22"/>
    </row>
    <row r="137" spans="2:10" x14ac:dyDescent="0.2">
      <c r="B137" s="242"/>
      <c r="C137" s="242"/>
      <c r="D137" s="242"/>
      <c r="E137" s="242"/>
      <c r="F137" s="242"/>
      <c r="G137" s="242"/>
      <c r="H137" s="22"/>
      <c r="I137" s="22"/>
      <c r="J137" s="22"/>
    </row>
    <row r="138" spans="2:10" x14ac:dyDescent="0.2">
      <c r="B138" s="242"/>
      <c r="C138" s="242"/>
      <c r="D138" s="242"/>
      <c r="E138" s="242"/>
      <c r="F138" s="242"/>
      <c r="G138" s="242"/>
      <c r="H138" s="22"/>
      <c r="I138" s="22"/>
      <c r="J138" s="22"/>
    </row>
    <row r="139" spans="2:10" x14ac:dyDescent="0.2">
      <c r="B139" s="242"/>
      <c r="C139" s="242"/>
      <c r="D139" s="242"/>
      <c r="E139" s="242"/>
      <c r="F139" s="242"/>
      <c r="G139" s="242"/>
      <c r="H139" s="22"/>
      <c r="I139" s="22"/>
      <c r="J139" s="22"/>
    </row>
    <row r="140" spans="2:10" x14ac:dyDescent="0.2">
      <c r="B140" s="242"/>
      <c r="C140" s="242"/>
      <c r="D140" s="242"/>
      <c r="E140" s="242"/>
      <c r="F140" s="242"/>
      <c r="G140" s="242"/>
      <c r="H140" s="22"/>
      <c r="I140" s="22"/>
      <c r="J140" s="22"/>
    </row>
    <row r="141" spans="2:10" x14ac:dyDescent="0.2">
      <c r="B141" s="242"/>
      <c r="C141" s="242"/>
      <c r="D141" s="242"/>
      <c r="E141" s="242"/>
      <c r="F141" s="242"/>
      <c r="G141" s="242"/>
      <c r="H141" s="22"/>
      <c r="I141" s="22"/>
      <c r="J141" s="22"/>
    </row>
    <row r="142" spans="2:10" x14ac:dyDescent="0.2">
      <c r="B142" s="242"/>
      <c r="C142" s="242"/>
      <c r="D142" s="242"/>
      <c r="E142" s="242"/>
      <c r="F142" s="242"/>
      <c r="G142" s="242"/>
      <c r="H142" s="22"/>
      <c r="I142" s="22"/>
      <c r="J142" s="22"/>
    </row>
    <row r="143" spans="2:10" x14ac:dyDescent="0.2">
      <c r="B143" s="242"/>
      <c r="C143" s="242"/>
      <c r="D143" s="242"/>
      <c r="E143" s="242"/>
      <c r="F143" s="242"/>
      <c r="G143" s="242"/>
      <c r="H143" s="22"/>
      <c r="I143" s="22"/>
      <c r="J143" s="22"/>
    </row>
    <row r="144" spans="2:10" x14ac:dyDescent="0.2">
      <c r="B144" s="242"/>
      <c r="C144" s="242"/>
      <c r="D144" s="242"/>
      <c r="E144" s="242"/>
      <c r="F144" s="242"/>
      <c r="G144" s="242"/>
      <c r="H144" s="22"/>
      <c r="I144" s="22"/>
      <c r="J144" s="22"/>
    </row>
    <row r="145" spans="2:10" x14ac:dyDescent="0.2">
      <c r="B145" s="242"/>
      <c r="C145" s="242"/>
      <c r="D145" s="242"/>
      <c r="E145" s="242"/>
      <c r="F145" s="242"/>
      <c r="G145" s="242"/>
      <c r="H145" s="22"/>
      <c r="I145" s="22"/>
      <c r="J145" s="22"/>
    </row>
    <row r="146" spans="2:10" x14ac:dyDescent="0.2">
      <c r="B146" s="242"/>
      <c r="C146" s="242"/>
      <c r="D146" s="242"/>
      <c r="E146" s="242"/>
      <c r="F146" s="242"/>
      <c r="G146" s="242"/>
      <c r="H146" s="22"/>
      <c r="I146" s="22"/>
      <c r="J146" s="22"/>
    </row>
    <row r="147" spans="2:10" x14ac:dyDescent="0.2">
      <c r="B147" s="242"/>
      <c r="C147" s="242"/>
      <c r="D147" s="242"/>
      <c r="E147" s="242"/>
      <c r="F147" s="242"/>
      <c r="G147" s="242"/>
      <c r="H147" s="22"/>
      <c r="I147" s="22"/>
      <c r="J147" s="22"/>
    </row>
    <row r="148" spans="2:10" x14ac:dyDescent="0.2">
      <c r="B148" s="242"/>
      <c r="C148" s="242"/>
      <c r="D148" s="242"/>
      <c r="E148" s="242"/>
      <c r="F148" s="242"/>
      <c r="G148" s="242"/>
      <c r="H148" s="22"/>
      <c r="I148" s="22"/>
      <c r="J148" s="22"/>
    </row>
    <row r="149" spans="2:10" x14ac:dyDescent="0.2">
      <c r="B149" s="242"/>
      <c r="C149" s="242"/>
      <c r="D149" s="242"/>
      <c r="E149" s="242"/>
      <c r="F149" s="242"/>
      <c r="G149" s="242"/>
      <c r="H149" s="22"/>
      <c r="I149" s="22"/>
      <c r="J149" s="22"/>
    </row>
    <row r="150" spans="2:10" x14ac:dyDescent="0.2">
      <c r="B150" s="242"/>
      <c r="C150" s="242"/>
      <c r="D150" s="242"/>
      <c r="E150" s="242"/>
      <c r="F150" s="242"/>
      <c r="G150" s="242"/>
      <c r="H150" s="22"/>
      <c r="I150" s="22"/>
      <c r="J150" s="22"/>
    </row>
    <row r="151" spans="2:10" x14ac:dyDescent="0.2">
      <c r="B151" s="242"/>
      <c r="C151" s="242"/>
      <c r="D151" s="242"/>
      <c r="E151" s="242"/>
      <c r="F151" s="242"/>
      <c r="G151" s="242"/>
      <c r="H151" s="22"/>
      <c r="I151" s="22"/>
      <c r="J151" s="22"/>
    </row>
    <row r="152" spans="2:10" x14ac:dyDescent="0.2">
      <c r="B152" s="242"/>
      <c r="C152" s="242"/>
      <c r="D152" s="242"/>
      <c r="E152" s="242"/>
      <c r="F152" s="242"/>
      <c r="G152" s="242"/>
      <c r="H152" s="22"/>
      <c r="I152" s="22"/>
      <c r="J152" s="22"/>
    </row>
    <row r="153" spans="2:10" x14ac:dyDescent="0.2">
      <c r="B153" s="242"/>
      <c r="C153" s="242"/>
      <c r="D153" s="242"/>
      <c r="E153" s="242"/>
      <c r="F153" s="242"/>
      <c r="G153" s="242"/>
      <c r="H153" s="22"/>
      <c r="I153" s="22"/>
      <c r="J153" s="22"/>
    </row>
    <row r="154" spans="2:10" x14ac:dyDescent="0.2">
      <c r="B154" s="242"/>
      <c r="C154" s="242"/>
      <c r="D154" s="242"/>
      <c r="E154" s="242"/>
      <c r="F154" s="242"/>
      <c r="G154" s="242"/>
      <c r="H154" s="22"/>
      <c r="I154" s="22"/>
      <c r="J154" s="22"/>
    </row>
    <row r="155" spans="2:10" x14ac:dyDescent="0.2">
      <c r="B155" s="242"/>
      <c r="C155" s="242"/>
      <c r="D155" s="242"/>
      <c r="E155" s="242"/>
      <c r="F155" s="242"/>
      <c r="G155" s="242"/>
      <c r="H155" s="22"/>
      <c r="I155" s="22"/>
      <c r="J155" s="22"/>
    </row>
    <row r="156" spans="2:10" x14ac:dyDescent="0.2">
      <c r="B156" s="242"/>
      <c r="C156" s="242"/>
      <c r="D156" s="242"/>
      <c r="E156" s="242"/>
      <c r="F156" s="242"/>
      <c r="G156" s="242"/>
      <c r="H156" s="22"/>
      <c r="I156" s="22"/>
      <c r="J156" s="22"/>
    </row>
    <row r="157" spans="2:10" x14ac:dyDescent="0.2">
      <c r="B157" s="242"/>
      <c r="C157" s="242"/>
      <c r="D157" s="242"/>
      <c r="E157" s="242"/>
      <c r="F157" s="242"/>
      <c r="G157" s="242"/>
      <c r="H157" s="22"/>
      <c r="I157" s="22"/>
      <c r="J157" s="22"/>
    </row>
    <row r="158" spans="2:10" x14ac:dyDescent="0.2">
      <c r="B158" s="242"/>
      <c r="C158" s="242"/>
      <c r="D158" s="242"/>
      <c r="E158" s="242"/>
      <c r="F158" s="242"/>
      <c r="G158" s="242"/>
      <c r="H158" s="22"/>
      <c r="I158" s="22"/>
      <c r="J158" s="22"/>
    </row>
    <row r="159" spans="2:10" x14ac:dyDescent="0.2">
      <c r="B159" s="242"/>
      <c r="C159" s="242"/>
      <c r="D159" s="242"/>
      <c r="E159" s="242"/>
      <c r="F159" s="242"/>
      <c r="G159" s="242"/>
      <c r="H159" s="22"/>
      <c r="I159" s="22"/>
      <c r="J159" s="22"/>
    </row>
    <row r="160" spans="2:10" x14ac:dyDescent="0.2">
      <c r="B160" s="242"/>
      <c r="C160" s="242"/>
      <c r="D160" s="242"/>
      <c r="E160" s="242"/>
      <c r="F160" s="242"/>
      <c r="G160" s="242"/>
      <c r="H160" s="22"/>
      <c r="I160" s="22"/>
      <c r="J160" s="22"/>
    </row>
    <row r="161" spans="2:10" x14ac:dyDescent="0.2">
      <c r="B161" s="242"/>
      <c r="C161" s="242"/>
      <c r="D161" s="242"/>
      <c r="E161" s="242"/>
      <c r="F161" s="242"/>
      <c r="G161" s="242"/>
      <c r="H161" s="22"/>
      <c r="I161" s="22"/>
      <c r="J161" s="22"/>
    </row>
    <row r="162" spans="2:10" x14ac:dyDescent="0.2">
      <c r="B162" s="242"/>
      <c r="C162" s="242"/>
      <c r="D162" s="242"/>
      <c r="E162" s="242"/>
      <c r="F162" s="242"/>
      <c r="G162" s="242"/>
      <c r="H162" s="22"/>
      <c r="I162" s="22"/>
      <c r="J162" s="22"/>
    </row>
    <row r="163" spans="2:10" x14ac:dyDescent="0.2">
      <c r="B163" s="242"/>
      <c r="C163" s="242"/>
      <c r="D163" s="242"/>
      <c r="E163" s="242"/>
      <c r="F163" s="242"/>
      <c r="G163" s="242"/>
      <c r="H163" s="22"/>
      <c r="I163" s="22"/>
      <c r="J163" s="22"/>
    </row>
    <row r="164" spans="2:10" x14ac:dyDescent="0.2">
      <c r="B164" s="242"/>
      <c r="C164" s="242"/>
      <c r="D164" s="242"/>
      <c r="E164" s="242"/>
      <c r="F164" s="242"/>
      <c r="G164" s="242"/>
      <c r="H164" s="22"/>
      <c r="I164" s="22"/>
      <c r="J164" s="22"/>
    </row>
    <row r="165" spans="2:10" x14ac:dyDescent="0.2">
      <c r="B165" s="242"/>
      <c r="C165" s="242"/>
      <c r="D165" s="242"/>
      <c r="E165" s="242"/>
      <c r="F165" s="242"/>
      <c r="G165" s="242"/>
      <c r="H165" s="22"/>
      <c r="I165" s="22"/>
      <c r="J165" s="22"/>
    </row>
    <row r="166" spans="2:10" x14ac:dyDescent="0.2">
      <c r="B166" s="242"/>
      <c r="C166" s="242"/>
      <c r="D166" s="242"/>
      <c r="E166" s="242"/>
      <c r="F166" s="242"/>
      <c r="G166" s="242"/>
      <c r="H166" s="22"/>
      <c r="I166" s="22"/>
      <c r="J166" s="22"/>
    </row>
    <row r="167" spans="2:10" x14ac:dyDescent="0.2">
      <c r="B167" s="242"/>
      <c r="C167" s="242"/>
      <c r="D167" s="242"/>
      <c r="E167" s="242"/>
      <c r="F167" s="242"/>
      <c r="G167" s="242"/>
      <c r="H167" s="22"/>
      <c r="I167" s="22"/>
      <c r="J167" s="22"/>
    </row>
    <row r="168" spans="2:10" x14ac:dyDescent="0.2">
      <c r="B168" s="242"/>
      <c r="C168" s="242"/>
      <c r="D168" s="242"/>
      <c r="E168" s="242"/>
      <c r="F168" s="242"/>
      <c r="G168" s="242"/>
      <c r="H168" s="22"/>
      <c r="I168" s="22"/>
      <c r="J168" s="22"/>
    </row>
    <row r="169" spans="2:10" x14ac:dyDescent="0.2">
      <c r="B169" s="242"/>
      <c r="C169" s="242"/>
      <c r="D169" s="242"/>
      <c r="E169" s="242"/>
      <c r="F169" s="242"/>
      <c r="G169" s="242"/>
      <c r="H169" s="22"/>
      <c r="I169" s="22"/>
      <c r="J169" s="22"/>
    </row>
    <row r="170" spans="2:10" x14ac:dyDescent="0.2">
      <c r="B170" s="242"/>
      <c r="C170" s="242"/>
      <c r="D170" s="242"/>
      <c r="E170" s="242"/>
      <c r="F170" s="242"/>
      <c r="G170" s="242"/>
      <c r="H170" s="22"/>
      <c r="I170" s="22"/>
      <c r="J170" s="22"/>
    </row>
    <row r="171" spans="2:10" x14ac:dyDescent="0.2">
      <c r="B171" s="242"/>
      <c r="C171" s="242"/>
      <c r="D171" s="242"/>
      <c r="E171" s="242"/>
      <c r="F171" s="242"/>
      <c r="G171" s="242"/>
      <c r="H171" s="22"/>
      <c r="I171" s="22"/>
      <c r="J171" s="22"/>
    </row>
    <row r="172" spans="2:10" x14ac:dyDescent="0.2">
      <c r="B172" s="242"/>
      <c r="C172" s="242"/>
      <c r="D172" s="242"/>
      <c r="E172" s="242"/>
      <c r="F172" s="242"/>
      <c r="G172" s="242"/>
      <c r="H172" s="22"/>
      <c r="I172" s="22"/>
      <c r="J172" s="22"/>
    </row>
    <row r="173" spans="2:10" x14ac:dyDescent="0.2">
      <c r="B173" s="242"/>
      <c r="C173" s="242"/>
      <c r="D173" s="242"/>
      <c r="E173" s="242"/>
      <c r="F173" s="242"/>
      <c r="G173" s="242"/>
      <c r="H173" s="22"/>
      <c r="I173" s="22"/>
      <c r="J173" s="22"/>
    </row>
    <row r="174" spans="2:10" x14ac:dyDescent="0.2">
      <c r="B174" s="242"/>
      <c r="C174" s="242"/>
      <c r="D174" s="242"/>
      <c r="E174" s="242"/>
      <c r="F174" s="242"/>
      <c r="G174" s="242"/>
      <c r="H174" s="22"/>
      <c r="I174" s="22"/>
      <c r="J174" s="22"/>
    </row>
    <row r="175" spans="2:10" x14ac:dyDescent="0.2">
      <c r="B175" s="242"/>
      <c r="C175" s="242"/>
      <c r="D175" s="242"/>
      <c r="E175" s="242"/>
      <c r="F175" s="242"/>
      <c r="G175" s="242"/>
      <c r="H175" s="22"/>
      <c r="I175" s="22"/>
      <c r="J175" s="22"/>
    </row>
    <row r="176" spans="2:10" x14ac:dyDescent="0.2">
      <c r="B176" s="242"/>
      <c r="C176" s="242"/>
      <c r="D176" s="242"/>
      <c r="E176" s="242"/>
      <c r="F176" s="242"/>
      <c r="G176" s="242"/>
      <c r="H176" s="22"/>
      <c r="I176" s="22"/>
      <c r="J176" s="22"/>
    </row>
    <row r="177" spans="2:10" x14ac:dyDescent="0.2">
      <c r="B177" s="242"/>
      <c r="C177" s="242"/>
      <c r="D177" s="242"/>
      <c r="E177" s="242"/>
      <c r="F177" s="242"/>
      <c r="G177" s="242"/>
      <c r="H177" s="22"/>
      <c r="I177" s="22"/>
      <c r="J177" s="22"/>
    </row>
    <row r="178" spans="2:10" x14ac:dyDescent="0.2">
      <c r="B178" s="242"/>
      <c r="C178" s="242"/>
      <c r="D178" s="242"/>
      <c r="E178" s="242"/>
      <c r="F178" s="242"/>
      <c r="G178" s="242"/>
      <c r="H178" s="22"/>
      <c r="I178" s="22"/>
      <c r="J178" s="22"/>
    </row>
    <row r="179" spans="2:10" x14ac:dyDescent="0.2">
      <c r="B179" s="242"/>
      <c r="C179" s="242"/>
      <c r="D179" s="242"/>
      <c r="E179" s="242"/>
      <c r="F179" s="242"/>
      <c r="G179" s="242"/>
      <c r="H179" s="22"/>
      <c r="I179" s="22"/>
      <c r="J179" s="22"/>
    </row>
    <row r="180" spans="2:10" x14ac:dyDescent="0.2">
      <c r="B180" s="242"/>
      <c r="C180" s="242"/>
      <c r="D180" s="242"/>
      <c r="E180" s="242"/>
      <c r="F180" s="242"/>
      <c r="G180" s="242"/>
      <c r="H180" s="22"/>
      <c r="I180" s="22"/>
      <c r="J180" s="22"/>
    </row>
  </sheetData>
  <mergeCells count="1">
    <mergeCell ref="A2:G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>
    <tabColor indexed="12"/>
    <outlinePr applyStyles="1" summaryBelow="0"/>
    <pageSetUpPr fitToPage="1"/>
  </sheetPr>
  <dimension ref="A2:S183"/>
  <sheetViews>
    <sheetView workbookViewId="0">
      <selection activeCell="A2" sqref="A2:D2"/>
    </sheetView>
  </sheetViews>
  <sheetFormatPr defaultColWidth="9.109375" defaultRowHeight="13.8" outlineLevelRow="3" x14ac:dyDescent="0.3"/>
  <cols>
    <col min="1" max="1" width="81.44140625" style="17" customWidth="1"/>
    <col min="2" max="2" width="14.33203125" style="233" customWidth="1"/>
    <col min="3" max="3" width="15.44140625" style="233" customWidth="1"/>
    <col min="4" max="4" width="10.33203125" style="125" customWidth="1"/>
    <col min="5" max="16384" width="9.109375" style="17"/>
  </cols>
  <sheetData>
    <row r="2" spans="1:19" ht="18" x14ac:dyDescent="0.35">
      <c r="A2" s="4" t="str">
        <f>IF(REPORT_LANG="UKR","Державний та гарантований державою борг України за станом на ","State debt and State guaranteed debt  of Ukraine as of ") &amp; STRPRESENTDATE</f>
        <v>Державний та гарантований державою борг України за станом на 31.05.2020</v>
      </c>
      <c r="B2" s="3"/>
      <c r="C2" s="3"/>
      <c r="D2" s="3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</row>
    <row r="3" spans="1:19" ht="18" x14ac:dyDescent="0.35">
      <c r="A3" s="1" t="str">
        <f>IF(REPORT_LANG="UKR","(за типом кредитора)","by borrowing market (creditors)")</f>
        <v>(за типом кредитора)</v>
      </c>
      <c r="B3" s="1"/>
      <c r="C3" s="1"/>
      <c r="D3" s="1"/>
    </row>
    <row r="4" spans="1:19" x14ac:dyDescent="0.3">
      <c r="B4" s="226"/>
      <c r="C4" s="226"/>
      <c r="D4" s="115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</row>
    <row r="5" spans="1:19" s="12" customFormat="1" x14ac:dyDescent="0.3">
      <c r="B5" s="247"/>
      <c r="C5" s="247"/>
      <c r="D5" s="12" t="str">
        <f>VALVAL</f>
        <v>млрд. одиниць</v>
      </c>
    </row>
    <row r="6" spans="1:19" s="11" customFormat="1" x14ac:dyDescent="0.25">
      <c r="A6" s="50"/>
      <c r="B6" s="48" t="str">
        <f>IF(REPORT_LANG="UKR","дол.США","USD")</f>
        <v>дол.США</v>
      </c>
      <c r="C6" s="48" t="str">
        <f>IF(REPORT_LANG="UKR","грн.","UAH")</f>
        <v>грн.</v>
      </c>
      <c r="D6" s="44" t="s">
        <v>185</v>
      </c>
    </row>
    <row r="7" spans="1:19" s="196" customFormat="1" ht="15.6" x14ac:dyDescent="0.25">
      <c r="A7" s="67" t="str">
        <f>IF(REPORT_LANG="UKR","Загальна сума державного та гарантованого державою боргу","Total")</f>
        <v>Загальна сума державного та гарантованого державою боргу</v>
      </c>
      <c r="B7" s="93">
        <f t="shared" ref="B7:C7" si="0">B$59+B$8</f>
        <v>82.118183048470016</v>
      </c>
      <c r="C7" s="93">
        <f t="shared" si="0"/>
        <v>2209.4636212732298</v>
      </c>
      <c r="D7" s="107">
        <v>0.99999499999999997</v>
      </c>
    </row>
    <row r="8" spans="1:19" s="257" customFormat="1" ht="14.4" x14ac:dyDescent="0.25">
      <c r="A8" s="111" t="s">
        <v>47</v>
      </c>
      <c r="B8" s="31">
        <f t="shared" ref="B8:D8" si="1">B$9+B$47</f>
        <v>33.664162984270007</v>
      </c>
      <c r="C8" s="31">
        <f t="shared" si="1"/>
        <v>905.76460282767994</v>
      </c>
      <c r="D8" s="109">
        <f t="shared" si="1"/>
        <v>0.40994000000000003</v>
      </c>
    </row>
    <row r="9" spans="1:19" s="157" customFormat="1" ht="14.4" outlineLevel="1" x14ac:dyDescent="0.25">
      <c r="A9" s="236" t="s">
        <v>64</v>
      </c>
      <c r="B9" s="189">
        <f t="shared" ref="B9:D9" si="2">B$10+B$45</f>
        <v>33.072540079960007</v>
      </c>
      <c r="C9" s="189">
        <f t="shared" si="2"/>
        <v>889.84645612665997</v>
      </c>
      <c r="D9" s="87">
        <f t="shared" si="2"/>
        <v>0.40273600000000004</v>
      </c>
    </row>
    <row r="10" spans="1:19" s="30" customFormat="1" ht="14.4" outlineLevel="2" collapsed="1" x14ac:dyDescent="0.25">
      <c r="A10" s="197" t="s">
        <v>188</v>
      </c>
      <c r="B10" s="193">
        <f t="shared" ref="B10:C10" si="3">SUM(B$11:B$44)</f>
        <v>32.995122962170008</v>
      </c>
      <c r="C10" s="193">
        <f t="shared" si="3"/>
        <v>887.76347889709996</v>
      </c>
      <c r="D10" s="225">
        <v>0.40179300000000001</v>
      </c>
    </row>
    <row r="11" spans="1:19" hidden="1" outlineLevel="3" x14ac:dyDescent="0.3">
      <c r="A11" s="56" t="s">
        <v>135</v>
      </c>
      <c r="B11" s="80">
        <v>2.66751586086</v>
      </c>
      <c r="C11" s="80">
        <v>71.771915000000007</v>
      </c>
      <c r="D11" s="128">
        <v>3.2483999999999999E-2</v>
      </c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</row>
    <row r="12" spans="1:19" hidden="1" outlineLevel="3" x14ac:dyDescent="0.3">
      <c r="A12" s="209" t="s">
        <v>197</v>
      </c>
      <c r="B12" s="173">
        <v>0.70739131568000002</v>
      </c>
      <c r="C12" s="173">
        <v>19.033000000000001</v>
      </c>
      <c r="D12" s="66">
        <v>8.6140000000000001E-3</v>
      </c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</row>
    <row r="13" spans="1:19" hidden="1" outlineLevel="3" x14ac:dyDescent="0.3">
      <c r="A13" s="209" t="s">
        <v>30</v>
      </c>
      <c r="B13" s="173">
        <v>1.14874811201</v>
      </c>
      <c r="C13" s="173">
        <v>30.908101826700001</v>
      </c>
      <c r="D13" s="66">
        <v>1.3989E-2</v>
      </c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</row>
    <row r="14" spans="1:19" hidden="1" outlineLevel="3" x14ac:dyDescent="0.3">
      <c r="A14" s="209" t="s">
        <v>34</v>
      </c>
      <c r="B14" s="173">
        <v>1.35657978365</v>
      </c>
      <c r="C14" s="173">
        <v>36.5</v>
      </c>
      <c r="D14" s="66">
        <v>1.652E-2</v>
      </c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</row>
    <row r="15" spans="1:19" hidden="1" outlineLevel="3" x14ac:dyDescent="0.3">
      <c r="A15" s="209" t="s">
        <v>79</v>
      </c>
      <c r="B15" s="173">
        <v>1.06668057937</v>
      </c>
      <c r="C15" s="173">
        <v>28.700001</v>
      </c>
      <c r="D15" s="66">
        <v>1.299E-2</v>
      </c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</row>
    <row r="16" spans="1:19" hidden="1" outlineLevel="3" x14ac:dyDescent="0.3">
      <c r="A16" s="209" t="s">
        <v>127</v>
      </c>
      <c r="B16" s="173">
        <v>1.7431121055500001</v>
      </c>
      <c r="C16" s="173">
        <v>46.9</v>
      </c>
      <c r="D16" s="66">
        <v>2.1226999999999999E-2</v>
      </c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</row>
    <row r="17" spans="1:17" hidden="1" outlineLevel="3" x14ac:dyDescent="0.3">
      <c r="A17" s="209" t="s">
        <v>189</v>
      </c>
      <c r="B17" s="173">
        <v>3.4727943313799998</v>
      </c>
      <c r="C17" s="173">
        <v>93.438657000000006</v>
      </c>
      <c r="D17" s="66">
        <v>4.2290000000000001E-2</v>
      </c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</row>
    <row r="18" spans="1:17" hidden="1" outlineLevel="3" x14ac:dyDescent="0.3">
      <c r="A18" s="209" t="s">
        <v>25</v>
      </c>
      <c r="B18" s="173">
        <v>0.44963164214000001</v>
      </c>
      <c r="C18" s="173">
        <v>12.097744</v>
      </c>
      <c r="D18" s="66">
        <v>5.4749999999999998E-3</v>
      </c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</row>
    <row r="19" spans="1:17" hidden="1" outlineLevel="3" x14ac:dyDescent="0.3">
      <c r="A19" s="209" t="s">
        <v>74</v>
      </c>
      <c r="B19" s="173">
        <v>0.44963164214000001</v>
      </c>
      <c r="C19" s="173">
        <v>12.097744</v>
      </c>
      <c r="D19" s="66">
        <v>5.4749999999999998E-3</v>
      </c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</row>
    <row r="20" spans="1:17" hidden="1" outlineLevel="3" x14ac:dyDescent="0.3">
      <c r="A20" s="209" t="s">
        <v>164</v>
      </c>
      <c r="B20" s="173">
        <v>0.88646899999999995</v>
      </c>
      <c r="C20" s="173">
        <v>23.851246267099999</v>
      </c>
      <c r="D20" s="66">
        <v>1.0795000000000001E-2</v>
      </c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</row>
    <row r="21" spans="1:17" hidden="1" outlineLevel="3" x14ac:dyDescent="0.3">
      <c r="A21" s="209" t="s">
        <v>122</v>
      </c>
      <c r="B21" s="173">
        <v>0.44963164214000001</v>
      </c>
      <c r="C21" s="173">
        <v>12.097744</v>
      </c>
      <c r="D21" s="66">
        <v>5.4749999999999998E-3</v>
      </c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</row>
    <row r="22" spans="1:17" hidden="1" outlineLevel="3" x14ac:dyDescent="0.3">
      <c r="A22" s="209" t="s">
        <v>186</v>
      </c>
      <c r="B22" s="173">
        <v>0.44963164214000001</v>
      </c>
      <c r="C22" s="173">
        <v>12.097744</v>
      </c>
      <c r="D22" s="66">
        <v>5.4749999999999998E-3</v>
      </c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</row>
    <row r="23" spans="1:17" hidden="1" outlineLevel="3" x14ac:dyDescent="0.3">
      <c r="A23" s="209" t="s">
        <v>209</v>
      </c>
      <c r="B23" s="173">
        <v>1.8918656136300001</v>
      </c>
      <c r="C23" s="173">
        <v>50.902347014299998</v>
      </c>
      <c r="D23" s="66">
        <v>2.3037999999999999E-2</v>
      </c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</row>
    <row r="24" spans="1:17" hidden="1" outlineLevel="3" x14ac:dyDescent="0.3">
      <c r="A24" s="209" t="s">
        <v>144</v>
      </c>
      <c r="B24" s="173">
        <v>0.44963164214000001</v>
      </c>
      <c r="C24" s="173">
        <v>12.097744</v>
      </c>
      <c r="D24" s="66">
        <v>5.4749999999999998E-3</v>
      </c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</row>
    <row r="25" spans="1:17" hidden="1" outlineLevel="3" x14ac:dyDescent="0.3">
      <c r="A25" s="209" t="s">
        <v>107</v>
      </c>
      <c r="B25" s="173">
        <v>0.44963164214000001</v>
      </c>
      <c r="C25" s="173">
        <v>12.097744</v>
      </c>
      <c r="D25" s="66">
        <v>5.4749999999999998E-3</v>
      </c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</row>
    <row r="26" spans="1:17" hidden="1" outlineLevel="3" x14ac:dyDescent="0.3">
      <c r="A26" s="209" t="s">
        <v>168</v>
      </c>
      <c r="B26" s="173">
        <v>0.44963164214000001</v>
      </c>
      <c r="C26" s="173">
        <v>12.097744</v>
      </c>
      <c r="D26" s="66">
        <v>5.4749999999999998E-3</v>
      </c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</row>
    <row r="27" spans="1:17" hidden="1" outlineLevel="3" x14ac:dyDescent="0.3">
      <c r="A27" s="209" t="s">
        <v>6</v>
      </c>
      <c r="B27" s="173">
        <v>0.44963164214000001</v>
      </c>
      <c r="C27" s="173">
        <v>12.097744</v>
      </c>
      <c r="D27" s="66">
        <v>5.4749999999999998E-3</v>
      </c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</row>
    <row r="28" spans="1:17" hidden="1" outlineLevel="3" x14ac:dyDescent="0.3">
      <c r="A28" s="209" t="s">
        <v>50</v>
      </c>
      <c r="B28" s="173">
        <v>0.44963164214000001</v>
      </c>
      <c r="C28" s="173">
        <v>12.097744</v>
      </c>
      <c r="D28" s="66">
        <v>5.4749999999999998E-3</v>
      </c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</row>
    <row r="29" spans="1:17" hidden="1" outlineLevel="3" x14ac:dyDescent="0.3">
      <c r="A29" s="209" t="s">
        <v>95</v>
      </c>
      <c r="B29" s="173">
        <v>0.44963164214000001</v>
      </c>
      <c r="C29" s="173">
        <v>12.097744</v>
      </c>
      <c r="D29" s="66">
        <v>5.4749999999999998E-3</v>
      </c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</row>
    <row r="30" spans="1:17" hidden="1" outlineLevel="3" x14ac:dyDescent="0.3">
      <c r="A30" s="209" t="s">
        <v>86</v>
      </c>
      <c r="B30" s="173">
        <v>0.44963164214000001</v>
      </c>
      <c r="C30" s="173">
        <v>12.097744</v>
      </c>
      <c r="D30" s="66">
        <v>5.4749999999999998E-3</v>
      </c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</row>
    <row r="31" spans="1:17" hidden="1" outlineLevel="3" x14ac:dyDescent="0.3">
      <c r="A31" s="209" t="s">
        <v>141</v>
      </c>
      <c r="B31" s="173">
        <v>0.44963164214000001</v>
      </c>
      <c r="C31" s="173">
        <v>12.097744</v>
      </c>
      <c r="D31" s="66">
        <v>5.4749999999999998E-3</v>
      </c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</row>
    <row r="32" spans="1:17" hidden="1" outlineLevel="3" x14ac:dyDescent="0.3">
      <c r="A32" s="209" t="s">
        <v>198</v>
      </c>
      <c r="B32" s="173">
        <v>0.44963164214000001</v>
      </c>
      <c r="C32" s="173">
        <v>12.097744</v>
      </c>
      <c r="D32" s="66">
        <v>5.4749999999999998E-3</v>
      </c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</row>
    <row r="33" spans="1:17" hidden="1" outlineLevel="3" x14ac:dyDescent="0.3">
      <c r="A33" s="209" t="s">
        <v>31</v>
      </c>
      <c r="B33" s="173">
        <v>0.44963164214000001</v>
      </c>
      <c r="C33" s="173">
        <v>12.097744</v>
      </c>
      <c r="D33" s="66">
        <v>5.4749999999999998E-3</v>
      </c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</row>
    <row r="34" spans="1:17" hidden="1" outlineLevel="3" x14ac:dyDescent="0.3">
      <c r="A34" s="209" t="s">
        <v>55</v>
      </c>
      <c r="B34" s="173">
        <v>1.8929172087199999</v>
      </c>
      <c r="C34" s="173">
        <v>50.930641125999998</v>
      </c>
      <c r="D34" s="66">
        <v>2.3050999999999999E-2</v>
      </c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</row>
    <row r="35" spans="1:17" hidden="1" outlineLevel="3" x14ac:dyDescent="0.3">
      <c r="A35" s="209" t="s">
        <v>44</v>
      </c>
      <c r="B35" s="173">
        <v>2.3222137536199998</v>
      </c>
      <c r="C35" s="173">
        <v>62.481251031699998</v>
      </c>
      <c r="D35" s="66">
        <v>2.8278999999999999E-2</v>
      </c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</row>
    <row r="36" spans="1:17" hidden="1" outlineLevel="3" x14ac:dyDescent="0.3">
      <c r="A36" s="209" t="s">
        <v>43</v>
      </c>
      <c r="B36" s="173">
        <v>0.4496319023</v>
      </c>
      <c r="C36" s="173">
        <v>12.097751000000001</v>
      </c>
      <c r="D36" s="66">
        <v>5.4749999999999998E-3</v>
      </c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</row>
    <row r="37" spans="1:17" hidden="1" outlineLevel="3" x14ac:dyDescent="0.3">
      <c r="A37" s="209" t="s">
        <v>87</v>
      </c>
      <c r="B37" s="173">
        <v>0.48671231959</v>
      </c>
      <c r="C37" s="173">
        <v>13.095433</v>
      </c>
      <c r="D37" s="66">
        <v>5.927E-3</v>
      </c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</row>
    <row r="38" spans="1:17" hidden="1" outlineLevel="3" x14ac:dyDescent="0.3">
      <c r="A38" s="209" t="s">
        <v>147</v>
      </c>
      <c r="B38" s="173">
        <v>1.5679945290599999</v>
      </c>
      <c r="C38" s="173">
        <v>42.188304000000002</v>
      </c>
      <c r="D38" s="66">
        <v>1.9094E-2</v>
      </c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</row>
    <row r="39" spans="1:17" hidden="1" outlineLevel="3" x14ac:dyDescent="0.3">
      <c r="A39" s="209" t="s">
        <v>152</v>
      </c>
      <c r="B39" s="173">
        <v>0.89013381173999995</v>
      </c>
      <c r="C39" s="173">
        <v>23.949851325299999</v>
      </c>
      <c r="D39" s="66">
        <v>1.0840000000000001E-2</v>
      </c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</row>
    <row r="40" spans="1:17" hidden="1" outlineLevel="3" x14ac:dyDescent="0.3">
      <c r="A40" s="209" t="s">
        <v>202</v>
      </c>
      <c r="B40" s="173">
        <v>1.4742214904499999</v>
      </c>
      <c r="C40" s="173">
        <v>39.665255999999999</v>
      </c>
      <c r="D40" s="66">
        <v>1.7951999999999999E-2</v>
      </c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</row>
    <row r="41" spans="1:17" hidden="1" outlineLevel="3" x14ac:dyDescent="0.3">
      <c r="A41" s="209" t="s">
        <v>38</v>
      </c>
      <c r="B41" s="173">
        <v>0.92768768191999995</v>
      </c>
      <c r="C41" s="173">
        <v>24.960272</v>
      </c>
      <c r="D41" s="66">
        <v>1.1297E-2</v>
      </c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</row>
    <row r="42" spans="1:17" hidden="1" outlineLevel="3" x14ac:dyDescent="0.3">
      <c r="A42" s="209" t="s">
        <v>83</v>
      </c>
      <c r="B42" s="173">
        <v>0.65041496478000005</v>
      </c>
      <c r="C42" s="173">
        <v>17.5</v>
      </c>
      <c r="D42" s="66">
        <v>7.92E-3</v>
      </c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</row>
    <row r="43" spans="1:17" hidden="1" outlineLevel="3" x14ac:dyDescent="0.3">
      <c r="A43" s="209" t="s">
        <v>187</v>
      </c>
      <c r="B43" s="173">
        <v>0.42819735842000001</v>
      </c>
      <c r="C43" s="173">
        <v>11.521035306</v>
      </c>
      <c r="D43" s="66">
        <v>5.2139999999999999E-3</v>
      </c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</row>
    <row r="44" spans="1:17" hidden="1" outlineLevel="3" x14ac:dyDescent="0.3">
      <c r="A44" s="209" t="s">
        <v>136</v>
      </c>
      <c r="B44" s="173">
        <v>0.66899824947999997</v>
      </c>
      <c r="C44" s="173">
        <v>18</v>
      </c>
      <c r="D44" s="66">
        <v>8.1469999999999997E-3</v>
      </c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</row>
    <row r="45" spans="1:17" ht="14.4" outlineLevel="2" collapsed="1" x14ac:dyDescent="0.3">
      <c r="A45" s="65" t="s">
        <v>111</v>
      </c>
      <c r="B45" s="259">
        <f t="shared" ref="B45:C45" si="4">SUM(B$46:B$46)</f>
        <v>7.7417117790000003E-2</v>
      </c>
      <c r="C45" s="259">
        <f t="shared" si="4"/>
        <v>2.08297722956</v>
      </c>
      <c r="D45" s="129">
        <v>9.4300000000000004E-4</v>
      </c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</row>
    <row r="46" spans="1:17" hidden="1" outlineLevel="3" x14ac:dyDescent="0.3">
      <c r="A46" s="209" t="s">
        <v>28</v>
      </c>
      <c r="B46" s="173">
        <v>7.7417117790000003E-2</v>
      </c>
      <c r="C46" s="173">
        <v>2.08297722956</v>
      </c>
      <c r="D46" s="66">
        <v>9.4300000000000004E-4</v>
      </c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</row>
    <row r="47" spans="1:17" ht="14.4" outlineLevel="1" x14ac:dyDescent="0.3">
      <c r="A47" s="245" t="s">
        <v>14</v>
      </c>
      <c r="B47" s="120">
        <f t="shared" ref="B47:D47" si="5">B$48+B$53+B$57</f>
        <v>0.59162290430999998</v>
      </c>
      <c r="C47" s="120">
        <f t="shared" si="5"/>
        <v>15.91814670102</v>
      </c>
      <c r="D47" s="23">
        <f t="shared" si="5"/>
        <v>7.2040000000000003E-3</v>
      </c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</row>
    <row r="48" spans="1:17" ht="14.4" outlineLevel="2" collapsed="1" x14ac:dyDescent="0.3">
      <c r="A48" s="65" t="s">
        <v>188</v>
      </c>
      <c r="B48" s="259">
        <f t="shared" ref="B48:C48" si="6">SUM(B$49:B$52)</f>
        <v>0.41838450301000002</v>
      </c>
      <c r="C48" s="259">
        <f t="shared" si="6"/>
        <v>11.2570116</v>
      </c>
      <c r="D48" s="129">
        <v>5.0949999999999997E-3</v>
      </c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</row>
    <row r="49" spans="1:17" hidden="1" outlineLevel="3" x14ac:dyDescent="0.3">
      <c r="A49" s="209" t="s">
        <v>105</v>
      </c>
      <c r="B49" s="173">
        <v>4.3113000000000002E-7</v>
      </c>
      <c r="C49" s="173">
        <v>1.1600000000000001E-5</v>
      </c>
      <c r="D49" s="66">
        <v>0</v>
      </c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</row>
    <row r="50" spans="1:17" hidden="1" outlineLevel="3" x14ac:dyDescent="0.3">
      <c r="A50" s="209" t="s">
        <v>71</v>
      </c>
      <c r="B50" s="173">
        <v>0.12915382871</v>
      </c>
      <c r="C50" s="173">
        <v>3.4750000000000001</v>
      </c>
      <c r="D50" s="66">
        <v>1.573E-3</v>
      </c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</row>
    <row r="51" spans="1:17" hidden="1" outlineLevel="3" x14ac:dyDescent="0.3">
      <c r="A51" s="209" t="s">
        <v>1</v>
      </c>
      <c r="B51" s="173">
        <v>7.4333138820000005E-2</v>
      </c>
      <c r="C51" s="173">
        <v>2</v>
      </c>
      <c r="D51" s="66">
        <v>9.0499999999999999E-4</v>
      </c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</row>
    <row r="52" spans="1:17" hidden="1" outlineLevel="3" x14ac:dyDescent="0.3">
      <c r="A52" s="209" t="s">
        <v>183</v>
      </c>
      <c r="B52" s="173">
        <v>0.21489710435000001</v>
      </c>
      <c r="C52" s="173">
        <v>5.782</v>
      </c>
      <c r="D52" s="66">
        <v>2.617E-3</v>
      </c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</row>
    <row r="53" spans="1:17" ht="14.4" outlineLevel="2" collapsed="1" x14ac:dyDescent="0.3">
      <c r="A53" s="65" t="s">
        <v>111</v>
      </c>
      <c r="B53" s="259">
        <f t="shared" ref="B53:C53" si="7">SUM(B$54:B$56)</f>
        <v>0.17320292023</v>
      </c>
      <c r="C53" s="259">
        <f t="shared" si="7"/>
        <v>4.6601804510199996</v>
      </c>
      <c r="D53" s="129">
        <v>2.1090000000000002E-3</v>
      </c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</row>
    <row r="54" spans="1:17" hidden="1" outlineLevel="3" x14ac:dyDescent="0.3">
      <c r="A54" s="209" t="s">
        <v>46</v>
      </c>
      <c r="B54" s="173">
        <v>4.1914954980000002E-2</v>
      </c>
      <c r="C54" s="173">
        <v>1.1277595869199999</v>
      </c>
      <c r="D54" s="66">
        <v>5.1000000000000004E-4</v>
      </c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</row>
    <row r="55" spans="1:17" hidden="1" outlineLevel="3" x14ac:dyDescent="0.3">
      <c r="A55" s="209" t="s">
        <v>117</v>
      </c>
      <c r="B55" s="173">
        <v>0.12938839046</v>
      </c>
      <c r="C55" s="173">
        <v>3.4813110947500001</v>
      </c>
      <c r="D55" s="66">
        <v>1.5759999999999999E-3</v>
      </c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</row>
    <row r="56" spans="1:17" hidden="1" outlineLevel="3" x14ac:dyDescent="0.3">
      <c r="A56" s="209" t="s">
        <v>88</v>
      </c>
      <c r="B56" s="173">
        <v>1.8995747900000001E-3</v>
      </c>
      <c r="C56" s="173">
        <v>5.1109769350000001E-2</v>
      </c>
      <c r="D56" s="66">
        <v>2.3E-5</v>
      </c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</row>
    <row r="57" spans="1:17" ht="14.4" outlineLevel="2" collapsed="1" x14ac:dyDescent="0.3">
      <c r="A57" s="65" t="s">
        <v>130</v>
      </c>
      <c r="B57" s="259">
        <f t="shared" ref="B57:C57" si="8">SUM(B$58:B$58)</f>
        <v>3.5481069999999999E-5</v>
      </c>
      <c r="C57" s="259">
        <f t="shared" si="8"/>
        <v>9.5465000000000003E-4</v>
      </c>
      <c r="D57" s="129">
        <v>0</v>
      </c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</row>
    <row r="58" spans="1:17" hidden="1" outlineLevel="3" x14ac:dyDescent="0.3">
      <c r="A58" s="209" t="s">
        <v>65</v>
      </c>
      <c r="B58" s="173">
        <v>3.5481069999999999E-5</v>
      </c>
      <c r="C58" s="173">
        <v>9.5465000000000003E-4</v>
      </c>
      <c r="D58" s="66">
        <v>0</v>
      </c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</row>
    <row r="59" spans="1:17" ht="14.4" x14ac:dyDescent="0.3">
      <c r="A59" s="45" t="s">
        <v>59</v>
      </c>
      <c r="B59" s="150">
        <f t="shared" ref="B59:D59" si="9">B$60+B$90</f>
        <v>48.454020064200009</v>
      </c>
      <c r="C59" s="150">
        <f t="shared" si="9"/>
        <v>1303.6990184455499</v>
      </c>
      <c r="D59" s="33">
        <f t="shared" si="9"/>
        <v>0.590055</v>
      </c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</row>
    <row r="60" spans="1:17" ht="14.4" outlineLevel="1" x14ac:dyDescent="0.3">
      <c r="A60" s="245" t="s">
        <v>64</v>
      </c>
      <c r="B60" s="120">
        <f t="shared" ref="B60:D60" si="10">B$61+B$68+B$75+B$80+B$88</f>
        <v>39.323858177510004</v>
      </c>
      <c r="C60" s="120">
        <f t="shared" si="10"/>
        <v>1058.0437957383899</v>
      </c>
      <c r="D60" s="23">
        <f t="shared" si="10"/>
        <v>0.47887000000000002</v>
      </c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</row>
    <row r="61" spans="1:17" ht="14.4" outlineLevel="2" collapsed="1" x14ac:dyDescent="0.3">
      <c r="A61" s="65" t="s">
        <v>170</v>
      </c>
      <c r="B61" s="259">
        <f t="shared" ref="B61:C61" si="11">SUM(B$62:B$67)</f>
        <v>12.181312442999999</v>
      </c>
      <c r="C61" s="259">
        <f t="shared" si="11"/>
        <v>327.74917446013001</v>
      </c>
      <c r="D61" s="129">
        <v>0.14834</v>
      </c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</row>
    <row r="62" spans="1:17" hidden="1" outlineLevel="3" x14ac:dyDescent="0.3">
      <c r="A62" s="209" t="s">
        <v>17</v>
      </c>
      <c r="B62" s="173">
        <v>3.6443105043899999</v>
      </c>
      <c r="C62" s="173">
        <v>98.053454000000002</v>
      </c>
      <c r="D62" s="66">
        <v>4.4379000000000002E-2</v>
      </c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</row>
    <row r="63" spans="1:17" hidden="1" outlineLevel="3" x14ac:dyDescent="0.3">
      <c r="A63" s="209" t="s">
        <v>51</v>
      </c>
      <c r="B63" s="173">
        <v>0.4673186761</v>
      </c>
      <c r="C63" s="173">
        <v>12.57362956733</v>
      </c>
      <c r="D63" s="66">
        <v>5.6909999999999999E-3</v>
      </c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</row>
    <row r="64" spans="1:17" hidden="1" outlineLevel="3" x14ac:dyDescent="0.3">
      <c r="A64" s="209" t="s">
        <v>89</v>
      </c>
      <c r="B64" s="173">
        <v>0.76481888309000001</v>
      </c>
      <c r="C64" s="173">
        <v>20.578140386499999</v>
      </c>
      <c r="D64" s="66">
        <v>9.3139999999999994E-3</v>
      </c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</row>
    <row r="65" spans="1:17" hidden="1" outlineLevel="3" x14ac:dyDescent="0.3">
      <c r="A65" s="209" t="s">
        <v>125</v>
      </c>
      <c r="B65" s="173">
        <v>4.8731544933500004</v>
      </c>
      <c r="C65" s="173">
        <v>131.11660748260999</v>
      </c>
      <c r="D65" s="66">
        <v>5.9343E-2</v>
      </c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</row>
    <row r="66" spans="1:17" hidden="1" outlineLevel="3" x14ac:dyDescent="0.3">
      <c r="A66" s="209" t="s">
        <v>139</v>
      </c>
      <c r="B66" s="173">
        <v>2.40832628165</v>
      </c>
      <c r="C66" s="173">
        <v>64.798186101530007</v>
      </c>
      <c r="D66" s="66">
        <v>2.9328E-2</v>
      </c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</row>
    <row r="67" spans="1:17" hidden="1" outlineLevel="3" x14ac:dyDescent="0.3">
      <c r="A67" s="209" t="s">
        <v>134</v>
      </c>
      <c r="B67" s="173">
        <v>2.3383604419999999E-2</v>
      </c>
      <c r="C67" s="173">
        <v>0.62915692215999997</v>
      </c>
      <c r="D67" s="66">
        <v>2.8499999999999999E-4</v>
      </c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</row>
    <row r="68" spans="1:17" ht="14.4" outlineLevel="2" collapsed="1" x14ac:dyDescent="0.3">
      <c r="A68" s="65" t="s">
        <v>42</v>
      </c>
      <c r="B68" s="259">
        <f t="shared" ref="B68:C68" si="12">SUM(B$69:B$74)</f>
        <v>1.4767960775300002</v>
      </c>
      <c r="C68" s="259">
        <f t="shared" si="12"/>
        <v>39.734527582509998</v>
      </c>
      <c r="D68" s="129">
        <v>1.7982999999999999E-2</v>
      </c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</row>
    <row r="69" spans="1:17" hidden="1" outlineLevel="3" x14ac:dyDescent="0.3">
      <c r="A69" s="209" t="s">
        <v>48</v>
      </c>
      <c r="B69" s="173">
        <v>0.26802212794000002</v>
      </c>
      <c r="C69" s="173">
        <v>7.2113765721999998</v>
      </c>
      <c r="D69" s="66">
        <v>3.264E-3</v>
      </c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</row>
    <row r="70" spans="1:17" hidden="1" outlineLevel="3" x14ac:dyDescent="0.3">
      <c r="A70" s="209" t="s">
        <v>106</v>
      </c>
      <c r="B70" s="173">
        <v>6.4065437500000003E-3</v>
      </c>
      <c r="C70" s="173">
        <v>0.17237382544999999</v>
      </c>
      <c r="D70" s="66">
        <v>7.7999999999999999E-5</v>
      </c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</row>
    <row r="71" spans="1:17" hidden="1" outlineLevel="3" x14ac:dyDescent="0.3">
      <c r="A71" s="209" t="s">
        <v>116</v>
      </c>
      <c r="B71" s="173">
        <v>0.60585586000000002</v>
      </c>
      <c r="C71" s="173">
        <v>16.30109718357</v>
      </c>
      <c r="D71" s="66">
        <v>7.378E-3</v>
      </c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</row>
    <row r="72" spans="1:17" hidden="1" outlineLevel="3" x14ac:dyDescent="0.3">
      <c r="A72" s="209" t="s">
        <v>129</v>
      </c>
      <c r="B72" s="173">
        <v>3.3223687899999999E-3</v>
      </c>
      <c r="C72" s="173">
        <v>8.9391322430000003E-2</v>
      </c>
      <c r="D72" s="66">
        <v>4.0000000000000003E-5</v>
      </c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</row>
    <row r="73" spans="1:17" hidden="1" outlineLevel="3" x14ac:dyDescent="0.3">
      <c r="A73" s="209" t="s">
        <v>207</v>
      </c>
      <c r="B73" s="173">
        <v>2.3847524330000001E-2</v>
      </c>
      <c r="C73" s="173">
        <v>0.64163910492999998</v>
      </c>
      <c r="D73" s="66">
        <v>2.9E-4</v>
      </c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</row>
    <row r="74" spans="1:17" hidden="1" outlineLevel="3" x14ac:dyDescent="0.3">
      <c r="A74" s="209" t="s">
        <v>24</v>
      </c>
      <c r="B74" s="173">
        <v>0.56934165272000004</v>
      </c>
      <c r="C74" s="173">
        <v>15.318649573929999</v>
      </c>
      <c r="D74" s="66">
        <v>6.9329999999999999E-3</v>
      </c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</row>
    <row r="75" spans="1:17" ht="14.4" outlineLevel="2" collapsed="1" x14ac:dyDescent="0.3">
      <c r="A75" s="65" t="s">
        <v>210</v>
      </c>
      <c r="B75" s="259">
        <f t="shared" ref="B75:C75" si="13">SUM(B$76:B$79)</f>
        <v>1.34772525652</v>
      </c>
      <c r="C75" s="259">
        <f t="shared" si="13"/>
        <v>36.261760979249999</v>
      </c>
      <c r="D75" s="129">
        <v>1.6412E-2</v>
      </c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</row>
    <row r="76" spans="1:17" hidden="1" outlineLevel="3" x14ac:dyDescent="0.3">
      <c r="A76" s="209" t="s">
        <v>60</v>
      </c>
      <c r="B76" s="173">
        <v>0.27525003809999998</v>
      </c>
      <c r="C76" s="173">
        <v>7.40585</v>
      </c>
      <c r="D76" s="66">
        <v>3.3519999999999999E-3</v>
      </c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</row>
    <row r="77" spans="1:17" hidden="1" outlineLevel="3" x14ac:dyDescent="0.3">
      <c r="A77" s="209" t="s">
        <v>182</v>
      </c>
      <c r="B77" s="173">
        <v>5.6293260000000003E-5</v>
      </c>
      <c r="C77" s="173">
        <v>1.51462074E-3</v>
      </c>
      <c r="D77" s="66">
        <v>9.9999999999999995E-7</v>
      </c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</row>
    <row r="78" spans="1:17" hidden="1" outlineLevel="3" x14ac:dyDescent="0.3">
      <c r="A78" s="209" t="s">
        <v>169</v>
      </c>
      <c r="B78" s="173">
        <v>0.17130143144000001</v>
      </c>
      <c r="C78" s="173">
        <v>4.6090191840100001</v>
      </c>
      <c r="D78" s="66">
        <v>2.0860000000000002E-3</v>
      </c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</row>
    <row r="79" spans="1:17" hidden="1" outlineLevel="3" x14ac:dyDescent="0.3">
      <c r="A79" s="209" t="s">
        <v>204</v>
      </c>
      <c r="B79" s="173">
        <v>0.90111749372000005</v>
      </c>
      <c r="C79" s="173">
        <v>24.2453771745</v>
      </c>
      <c r="D79" s="66">
        <v>1.0973E-2</v>
      </c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</row>
    <row r="80" spans="1:17" ht="14.4" outlineLevel="2" collapsed="1" x14ac:dyDescent="0.3">
      <c r="A80" s="65" t="s">
        <v>52</v>
      </c>
      <c r="B80" s="259">
        <f t="shared" ref="B80:C80" si="14">SUM(B$81:B$87)</f>
        <v>22.633185342859999</v>
      </c>
      <c r="C80" s="259">
        <f t="shared" si="14"/>
        <v>608.9662215164999</v>
      </c>
      <c r="D80" s="129">
        <v>0.27561799999999997</v>
      </c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</row>
    <row r="81" spans="1:17" hidden="1" outlineLevel="3" x14ac:dyDescent="0.3">
      <c r="A81" s="209" t="s">
        <v>113</v>
      </c>
      <c r="B81" s="173">
        <v>3</v>
      </c>
      <c r="C81" s="173">
        <v>80.717699999999994</v>
      </c>
      <c r="D81" s="66">
        <v>3.6533000000000003E-2</v>
      </c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</row>
    <row r="82" spans="1:17" hidden="1" outlineLevel="3" x14ac:dyDescent="0.3">
      <c r="A82" s="209" t="s">
        <v>196</v>
      </c>
      <c r="B82" s="173">
        <v>10.805935</v>
      </c>
      <c r="C82" s="173">
        <v>290.74340651649999</v>
      </c>
      <c r="D82" s="66">
        <v>0.13159000000000001</v>
      </c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</row>
    <row r="83" spans="1:17" hidden="1" outlineLevel="3" x14ac:dyDescent="0.3">
      <c r="A83" s="209" t="s">
        <v>171</v>
      </c>
      <c r="B83" s="173">
        <v>1</v>
      </c>
      <c r="C83" s="173">
        <v>26.905899999999999</v>
      </c>
      <c r="D83" s="66">
        <v>1.2178E-2</v>
      </c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</row>
    <row r="84" spans="1:17" hidden="1" outlineLevel="3" x14ac:dyDescent="0.3">
      <c r="A84" s="209" t="s">
        <v>211</v>
      </c>
      <c r="B84" s="173">
        <v>3</v>
      </c>
      <c r="C84" s="173">
        <v>80.717699999999994</v>
      </c>
      <c r="D84" s="66">
        <v>3.6533000000000003E-2</v>
      </c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</row>
    <row r="85" spans="1:17" hidden="1" outlineLevel="3" x14ac:dyDescent="0.3">
      <c r="A85" s="209" t="s">
        <v>23</v>
      </c>
      <c r="B85" s="173">
        <v>2.35</v>
      </c>
      <c r="C85" s="173">
        <v>63.228864999999999</v>
      </c>
      <c r="D85" s="66">
        <v>2.8617E-2</v>
      </c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</row>
    <row r="86" spans="1:17" hidden="1" outlineLevel="3" x14ac:dyDescent="0.3">
      <c r="A86" s="209" t="s">
        <v>58</v>
      </c>
      <c r="B86" s="173">
        <v>1.1010001523799999</v>
      </c>
      <c r="C86" s="173">
        <v>29.6234</v>
      </c>
      <c r="D86" s="66">
        <v>1.3408E-2</v>
      </c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</row>
    <row r="87" spans="1:17" hidden="1" outlineLevel="3" x14ac:dyDescent="0.3">
      <c r="A87" s="209" t="s">
        <v>177</v>
      </c>
      <c r="B87" s="173">
        <v>1.37625019048</v>
      </c>
      <c r="C87" s="173">
        <v>37.029249999999998</v>
      </c>
      <c r="D87" s="66">
        <v>1.6759E-2</v>
      </c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</row>
    <row r="88" spans="1:17" ht="14.4" outlineLevel="2" collapsed="1" x14ac:dyDescent="0.3">
      <c r="A88" s="65" t="s">
        <v>173</v>
      </c>
      <c r="B88" s="259">
        <f t="shared" ref="B88:C88" si="15">SUM(B$89:B$89)</f>
        <v>1.6848390576000001</v>
      </c>
      <c r="C88" s="259">
        <f t="shared" si="15"/>
        <v>45.3321112</v>
      </c>
      <c r="D88" s="129">
        <v>2.0517000000000001E-2</v>
      </c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</row>
    <row r="89" spans="1:17" hidden="1" outlineLevel="3" x14ac:dyDescent="0.3">
      <c r="A89" s="209" t="s">
        <v>139</v>
      </c>
      <c r="B89" s="173">
        <v>1.6848390576000001</v>
      </c>
      <c r="C89" s="173">
        <v>45.3321112</v>
      </c>
      <c r="D89" s="66">
        <v>2.0517000000000001E-2</v>
      </c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</row>
    <row r="90" spans="1:17" ht="14.4" outlineLevel="1" x14ac:dyDescent="0.3">
      <c r="A90" s="245" t="s">
        <v>14</v>
      </c>
      <c r="B90" s="120">
        <f t="shared" ref="B90:D90" si="16">B$91+B$97+B$98+B$105</f>
        <v>9.1301618866900007</v>
      </c>
      <c r="C90" s="120">
        <f t="shared" si="16"/>
        <v>245.65522270715999</v>
      </c>
      <c r="D90" s="23">
        <f t="shared" si="16"/>
        <v>0.11118500000000001</v>
      </c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</row>
    <row r="91" spans="1:17" ht="14.4" outlineLevel="2" collapsed="1" x14ac:dyDescent="0.3">
      <c r="A91" s="65" t="s">
        <v>170</v>
      </c>
      <c r="B91" s="259">
        <f t="shared" ref="B91:C91" si="17">SUM(B$92:B$96)</f>
        <v>7.67400734831</v>
      </c>
      <c r="C91" s="259">
        <f t="shared" si="17"/>
        <v>206.47607431291999</v>
      </c>
      <c r="D91" s="129">
        <v>9.3451000000000006E-2</v>
      </c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</row>
    <row r="92" spans="1:17" hidden="1" outlineLevel="3" x14ac:dyDescent="0.3">
      <c r="A92" s="209" t="s">
        <v>61</v>
      </c>
      <c r="B92" s="173">
        <v>0.11010001524</v>
      </c>
      <c r="C92" s="173">
        <v>2.9623400000000002</v>
      </c>
      <c r="D92" s="66">
        <v>1.341E-3</v>
      </c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</row>
    <row r="93" spans="1:17" hidden="1" outlineLevel="3" x14ac:dyDescent="0.3">
      <c r="A93" s="209" t="s">
        <v>51</v>
      </c>
      <c r="B93" s="173">
        <v>0.33966238096000001</v>
      </c>
      <c r="C93" s="173">
        <v>9.1389220559800002</v>
      </c>
      <c r="D93" s="66">
        <v>4.1359999999999999E-3</v>
      </c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</row>
    <row r="94" spans="1:17" hidden="1" outlineLevel="3" x14ac:dyDescent="0.3">
      <c r="A94" s="209" t="s">
        <v>89</v>
      </c>
      <c r="B94" s="173">
        <v>6.0296273349999999E-2</v>
      </c>
      <c r="C94" s="173">
        <v>1.6223255009999999</v>
      </c>
      <c r="D94" s="66">
        <v>7.3399999999999995E-4</v>
      </c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</row>
    <row r="95" spans="1:17" hidden="1" outlineLevel="3" x14ac:dyDescent="0.3">
      <c r="A95" s="209" t="s">
        <v>125</v>
      </c>
      <c r="B95" s="173">
        <v>0.45064708353999999</v>
      </c>
      <c r="C95" s="173">
        <v>12.125065365019999</v>
      </c>
      <c r="D95" s="66">
        <v>5.4879999999999998E-3</v>
      </c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</row>
    <row r="96" spans="1:17" hidden="1" outlineLevel="3" x14ac:dyDescent="0.3">
      <c r="A96" s="209" t="s">
        <v>139</v>
      </c>
      <c r="B96" s="173">
        <v>6.7133015952199999</v>
      </c>
      <c r="C96" s="173">
        <v>180.62742139092001</v>
      </c>
      <c r="D96" s="66">
        <v>8.1752000000000005E-2</v>
      </c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</row>
    <row r="97" spans="1:17" ht="14.4" outlineLevel="2" x14ac:dyDescent="0.3">
      <c r="A97" s="65" t="s">
        <v>42</v>
      </c>
      <c r="B97" s="259"/>
      <c r="C97" s="259"/>
      <c r="D97" s="12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</row>
    <row r="98" spans="1:17" ht="14.4" outlineLevel="2" collapsed="1" x14ac:dyDescent="0.3">
      <c r="A98" s="65" t="s">
        <v>210</v>
      </c>
      <c r="B98" s="259">
        <f t="shared" ref="B98:C98" si="18">SUM(B$99:B$104)</f>
        <v>1.3444126547500002</v>
      </c>
      <c r="C98" s="259">
        <f t="shared" si="18"/>
        <v>36.172632447470001</v>
      </c>
      <c r="D98" s="129">
        <v>1.6372999999999999E-2</v>
      </c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</row>
    <row r="99" spans="1:17" hidden="1" outlineLevel="3" x14ac:dyDescent="0.3">
      <c r="A99" s="209" t="s">
        <v>70</v>
      </c>
      <c r="B99" s="173">
        <v>0.15757387699</v>
      </c>
      <c r="C99" s="173">
        <v>4.2396669769099997</v>
      </c>
      <c r="D99" s="66">
        <v>1.9189999999999999E-3</v>
      </c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</row>
    <row r="100" spans="1:17" hidden="1" outlineLevel="3" x14ac:dyDescent="0.3">
      <c r="A100" s="209" t="s">
        <v>204</v>
      </c>
      <c r="B100" s="173">
        <v>2.7250152190000002E-2</v>
      </c>
      <c r="C100" s="173">
        <v>0.73318986982000001</v>
      </c>
      <c r="D100" s="66">
        <v>3.3199999999999999E-4</v>
      </c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</row>
    <row r="101" spans="1:17" hidden="1" outlineLevel="3" x14ac:dyDescent="0.3">
      <c r="A101" s="209" t="s">
        <v>121</v>
      </c>
      <c r="B101" s="173">
        <v>4.6792505699999997E-3</v>
      </c>
      <c r="C101" s="173">
        <v>0.12589944792999999</v>
      </c>
      <c r="D101" s="66">
        <v>5.7000000000000003E-5</v>
      </c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</row>
    <row r="102" spans="1:17" hidden="1" outlineLevel="3" x14ac:dyDescent="0.3">
      <c r="A102" s="209" t="s">
        <v>143</v>
      </c>
      <c r="B102" s="173">
        <v>1.3599999999999999E-2</v>
      </c>
      <c r="C102" s="173">
        <v>0.36592024000000001</v>
      </c>
      <c r="D102" s="66">
        <v>1.66E-4</v>
      </c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</row>
    <row r="103" spans="1:17" hidden="1" outlineLevel="3" x14ac:dyDescent="0.3">
      <c r="A103" s="209" t="s">
        <v>115</v>
      </c>
      <c r="B103" s="173">
        <v>1.125</v>
      </c>
      <c r="C103" s="173">
        <v>30.269137499999999</v>
      </c>
      <c r="D103" s="66">
        <v>1.37E-2</v>
      </c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</row>
    <row r="104" spans="1:17" hidden="1" outlineLevel="3" x14ac:dyDescent="0.3">
      <c r="A104" s="209" t="s">
        <v>97</v>
      </c>
      <c r="B104" s="173">
        <v>1.6309375000000001E-2</v>
      </c>
      <c r="C104" s="173">
        <v>0.43881841281</v>
      </c>
      <c r="D104" s="66">
        <v>1.9900000000000001E-4</v>
      </c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</row>
    <row r="105" spans="1:17" ht="14.4" outlineLevel="2" collapsed="1" x14ac:dyDescent="0.3">
      <c r="A105" s="65" t="s">
        <v>173</v>
      </c>
      <c r="B105" s="259">
        <f t="shared" ref="B105:C105" si="19">SUM(B$106:B$106)</f>
        <v>0.11174188363</v>
      </c>
      <c r="C105" s="259">
        <f t="shared" si="19"/>
        <v>3.00651594677</v>
      </c>
      <c r="D105" s="129">
        <v>1.361E-3</v>
      </c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</row>
    <row r="106" spans="1:17" hidden="1" outlineLevel="3" x14ac:dyDescent="0.3">
      <c r="A106" s="209" t="s">
        <v>139</v>
      </c>
      <c r="B106" s="173">
        <v>0.11174188363</v>
      </c>
      <c r="C106" s="173">
        <v>3.00651594677</v>
      </c>
      <c r="D106" s="66">
        <v>1.361E-3</v>
      </c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</row>
    <row r="107" spans="1:17" x14ac:dyDescent="0.3">
      <c r="B107" s="226"/>
      <c r="C107" s="226"/>
      <c r="D107" s="115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</row>
    <row r="108" spans="1:17" x14ac:dyDescent="0.3">
      <c r="B108" s="226"/>
      <c r="C108" s="226"/>
      <c r="D108" s="115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</row>
    <row r="109" spans="1:17" x14ac:dyDescent="0.3">
      <c r="B109" s="226"/>
      <c r="C109" s="226"/>
      <c r="D109" s="115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</row>
    <row r="110" spans="1:17" x14ac:dyDescent="0.3">
      <c r="B110" s="226"/>
      <c r="C110" s="226"/>
      <c r="D110" s="115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</row>
    <row r="111" spans="1:17" x14ac:dyDescent="0.3">
      <c r="B111" s="226"/>
      <c r="C111" s="226"/>
      <c r="D111" s="115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</row>
    <row r="112" spans="1:17" x14ac:dyDescent="0.3">
      <c r="B112" s="226"/>
      <c r="C112" s="226"/>
      <c r="D112" s="115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</row>
    <row r="113" spans="2:17" x14ac:dyDescent="0.3">
      <c r="B113" s="226"/>
      <c r="C113" s="226"/>
      <c r="D113" s="115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</row>
    <row r="114" spans="2:17" x14ac:dyDescent="0.3">
      <c r="B114" s="226"/>
      <c r="C114" s="226"/>
      <c r="D114" s="115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</row>
    <row r="115" spans="2:17" x14ac:dyDescent="0.3">
      <c r="B115" s="226"/>
      <c r="C115" s="226"/>
      <c r="D115" s="115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</row>
    <row r="116" spans="2:17" x14ac:dyDescent="0.3">
      <c r="B116" s="226"/>
      <c r="C116" s="226"/>
      <c r="D116" s="115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</row>
    <row r="117" spans="2:17" x14ac:dyDescent="0.3">
      <c r="B117" s="226"/>
      <c r="C117" s="226"/>
      <c r="D117" s="115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</row>
    <row r="118" spans="2:17" x14ac:dyDescent="0.3">
      <c r="B118" s="226"/>
      <c r="C118" s="226"/>
      <c r="D118" s="115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</row>
    <row r="119" spans="2:17" x14ac:dyDescent="0.3">
      <c r="B119" s="226"/>
      <c r="C119" s="226"/>
      <c r="D119" s="115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</row>
    <row r="120" spans="2:17" x14ac:dyDescent="0.3">
      <c r="B120" s="226"/>
      <c r="C120" s="226"/>
      <c r="D120" s="115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</row>
    <row r="121" spans="2:17" x14ac:dyDescent="0.3">
      <c r="B121" s="226"/>
      <c r="C121" s="226"/>
      <c r="D121" s="115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</row>
    <row r="122" spans="2:17" x14ac:dyDescent="0.3">
      <c r="B122" s="226"/>
      <c r="C122" s="226"/>
      <c r="D122" s="115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</row>
    <row r="123" spans="2:17" x14ac:dyDescent="0.3">
      <c r="B123" s="226"/>
      <c r="C123" s="226"/>
      <c r="D123" s="115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</row>
    <row r="124" spans="2:17" x14ac:dyDescent="0.3">
      <c r="B124" s="226"/>
      <c r="C124" s="226"/>
      <c r="D124" s="115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</row>
    <row r="125" spans="2:17" x14ac:dyDescent="0.3">
      <c r="B125" s="226"/>
      <c r="C125" s="226"/>
      <c r="D125" s="115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</row>
    <row r="126" spans="2:17" x14ac:dyDescent="0.3">
      <c r="B126" s="226"/>
      <c r="C126" s="226"/>
      <c r="D126" s="115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</row>
    <row r="127" spans="2:17" x14ac:dyDescent="0.3">
      <c r="B127" s="226"/>
      <c r="C127" s="226"/>
      <c r="D127" s="115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</row>
    <row r="128" spans="2:17" x14ac:dyDescent="0.3">
      <c r="B128" s="226"/>
      <c r="C128" s="226"/>
      <c r="D128" s="115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</row>
    <row r="129" spans="2:17" x14ac:dyDescent="0.3">
      <c r="B129" s="226"/>
      <c r="C129" s="226"/>
      <c r="D129" s="115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</row>
    <row r="130" spans="2:17" x14ac:dyDescent="0.3">
      <c r="B130" s="226"/>
      <c r="C130" s="226"/>
      <c r="D130" s="115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</row>
    <row r="131" spans="2:17" x14ac:dyDescent="0.3">
      <c r="B131" s="226"/>
      <c r="C131" s="226"/>
      <c r="D131" s="115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</row>
    <row r="132" spans="2:17" x14ac:dyDescent="0.3">
      <c r="B132" s="226"/>
      <c r="C132" s="226"/>
      <c r="D132" s="115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</row>
    <row r="133" spans="2:17" x14ac:dyDescent="0.3">
      <c r="B133" s="226"/>
      <c r="C133" s="226"/>
      <c r="D133" s="115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</row>
    <row r="134" spans="2:17" x14ac:dyDescent="0.3">
      <c r="B134" s="226"/>
      <c r="C134" s="226"/>
      <c r="D134" s="115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</row>
    <row r="135" spans="2:17" x14ac:dyDescent="0.3">
      <c r="B135" s="226"/>
      <c r="C135" s="226"/>
      <c r="D135" s="115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</row>
    <row r="136" spans="2:17" x14ac:dyDescent="0.3">
      <c r="B136" s="226"/>
      <c r="C136" s="226"/>
      <c r="D136" s="115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</row>
    <row r="137" spans="2:17" x14ac:dyDescent="0.3">
      <c r="B137" s="226"/>
      <c r="C137" s="226"/>
      <c r="D137" s="115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</row>
    <row r="138" spans="2:17" x14ac:dyDescent="0.3">
      <c r="B138" s="226"/>
      <c r="C138" s="226"/>
      <c r="D138" s="115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</row>
    <row r="139" spans="2:17" x14ac:dyDescent="0.3">
      <c r="B139" s="226"/>
      <c r="C139" s="226"/>
      <c r="D139" s="115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</row>
    <row r="140" spans="2:17" x14ac:dyDescent="0.3">
      <c r="B140" s="226"/>
      <c r="C140" s="226"/>
      <c r="D140" s="115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</row>
    <row r="141" spans="2:17" x14ac:dyDescent="0.3">
      <c r="B141" s="226"/>
      <c r="C141" s="226"/>
      <c r="D141" s="115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</row>
    <row r="142" spans="2:17" x14ac:dyDescent="0.3">
      <c r="B142" s="226"/>
      <c r="C142" s="226"/>
      <c r="D142" s="115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</row>
    <row r="143" spans="2:17" x14ac:dyDescent="0.3">
      <c r="B143" s="226"/>
      <c r="C143" s="226"/>
      <c r="D143" s="115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</row>
    <row r="144" spans="2:17" x14ac:dyDescent="0.3">
      <c r="B144" s="226"/>
      <c r="C144" s="226"/>
      <c r="D144" s="115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</row>
    <row r="145" spans="2:17" x14ac:dyDescent="0.3">
      <c r="B145" s="226"/>
      <c r="C145" s="226"/>
      <c r="D145" s="115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</row>
    <row r="146" spans="2:17" x14ac:dyDescent="0.3">
      <c r="B146" s="226"/>
      <c r="C146" s="226"/>
      <c r="D146" s="115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</row>
    <row r="147" spans="2:17" x14ac:dyDescent="0.3">
      <c r="B147" s="226"/>
      <c r="C147" s="226"/>
      <c r="D147" s="115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</row>
    <row r="148" spans="2:17" x14ac:dyDescent="0.3">
      <c r="B148" s="226"/>
      <c r="C148" s="226"/>
      <c r="D148" s="115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</row>
    <row r="149" spans="2:17" x14ac:dyDescent="0.3">
      <c r="B149" s="226"/>
      <c r="C149" s="226"/>
      <c r="D149" s="115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</row>
    <row r="150" spans="2:17" x14ac:dyDescent="0.3">
      <c r="B150" s="226"/>
      <c r="C150" s="226"/>
      <c r="D150" s="115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</row>
    <row r="151" spans="2:17" x14ac:dyDescent="0.3">
      <c r="B151" s="226"/>
      <c r="C151" s="226"/>
      <c r="D151" s="115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</row>
    <row r="152" spans="2:17" x14ac:dyDescent="0.3">
      <c r="B152" s="226"/>
      <c r="C152" s="226"/>
      <c r="D152" s="115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</row>
    <row r="153" spans="2:17" x14ac:dyDescent="0.3">
      <c r="B153" s="226"/>
      <c r="C153" s="226"/>
      <c r="D153" s="115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</row>
    <row r="154" spans="2:17" x14ac:dyDescent="0.3">
      <c r="B154" s="226"/>
      <c r="C154" s="226"/>
      <c r="D154" s="115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</row>
    <row r="155" spans="2:17" x14ac:dyDescent="0.3">
      <c r="B155" s="226"/>
      <c r="C155" s="226"/>
      <c r="D155" s="115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</row>
    <row r="156" spans="2:17" x14ac:dyDescent="0.3">
      <c r="B156" s="226"/>
      <c r="C156" s="226"/>
      <c r="D156" s="115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</row>
    <row r="157" spans="2:17" x14ac:dyDescent="0.3">
      <c r="B157" s="226"/>
      <c r="C157" s="226"/>
      <c r="D157" s="115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</row>
    <row r="158" spans="2:17" x14ac:dyDescent="0.3">
      <c r="B158" s="226"/>
      <c r="C158" s="226"/>
      <c r="D158" s="115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</row>
    <row r="159" spans="2:17" x14ac:dyDescent="0.3">
      <c r="B159" s="226"/>
      <c r="C159" s="226"/>
      <c r="D159" s="115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</row>
    <row r="160" spans="2:17" x14ac:dyDescent="0.3">
      <c r="B160" s="226"/>
      <c r="C160" s="226"/>
      <c r="D160" s="115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</row>
    <row r="161" spans="2:17" x14ac:dyDescent="0.3">
      <c r="B161" s="226"/>
      <c r="C161" s="226"/>
      <c r="D161" s="115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</row>
    <row r="162" spans="2:17" x14ac:dyDescent="0.3">
      <c r="B162" s="226"/>
      <c r="C162" s="226"/>
      <c r="D162" s="115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</row>
    <row r="163" spans="2:17" x14ac:dyDescent="0.3">
      <c r="B163" s="226"/>
      <c r="C163" s="226"/>
      <c r="D163" s="115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</row>
    <row r="164" spans="2:17" x14ac:dyDescent="0.3">
      <c r="B164" s="226"/>
      <c r="C164" s="226"/>
      <c r="D164" s="115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</row>
    <row r="165" spans="2:17" x14ac:dyDescent="0.3">
      <c r="B165" s="226"/>
      <c r="C165" s="226"/>
      <c r="D165" s="115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</row>
    <row r="166" spans="2:17" x14ac:dyDescent="0.3">
      <c r="B166" s="226"/>
      <c r="C166" s="226"/>
      <c r="D166" s="115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</row>
    <row r="167" spans="2:17" x14ac:dyDescent="0.3">
      <c r="B167" s="226"/>
      <c r="C167" s="226"/>
      <c r="D167" s="115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</row>
    <row r="168" spans="2:17" x14ac:dyDescent="0.3">
      <c r="B168" s="226"/>
      <c r="C168" s="226"/>
      <c r="D168" s="115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</row>
    <row r="169" spans="2:17" x14ac:dyDescent="0.3">
      <c r="B169" s="226"/>
      <c r="C169" s="226"/>
      <c r="D169" s="115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</row>
    <row r="170" spans="2:17" x14ac:dyDescent="0.3">
      <c r="B170" s="226"/>
      <c r="C170" s="226"/>
      <c r="D170" s="115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</row>
    <row r="171" spans="2:17" x14ac:dyDescent="0.3">
      <c r="B171" s="226"/>
      <c r="C171" s="226"/>
      <c r="D171" s="115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</row>
    <row r="172" spans="2:17" x14ac:dyDescent="0.3">
      <c r="B172" s="226"/>
      <c r="C172" s="226"/>
      <c r="D172" s="115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</row>
    <row r="173" spans="2:17" x14ac:dyDescent="0.3">
      <c r="B173" s="226"/>
      <c r="C173" s="226"/>
      <c r="D173" s="115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</row>
    <row r="174" spans="2:17" x14ac:dyDescent="0.3">
      <c r="B174" s="226"/>
      <c r="C174" s="226"/>
      <c r="D174" s="115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</row>
    <row r="175" spans="2:17" x14ac:dyDescent="0.3">
      <c r="B175" s="226"/>
      <c r="C175" s="226"/>
      <c r="D175" s="115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</row>
    <row r="176" spans="2:17" x14ac:dyDescent="0.3">
      <c r="B176" s="226"/>
      <c r="C176" s="226"/>
      <c r="D176" s="115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</row>
    <row r="177" spans="2:17" x14ac:dyDescent="0.3">
      <c r="B177" s="226"/>
      <c r="C177" s="226"/>
      <c r="D177" s="115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</row>
    <row r="178" spans="2:17" x14ac:dyDescent="0.3">
      <c r="B178" s="226"/>
      <c r="C178" s="226"/>
      <c r="D178" s="115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</row>
    <row r="179" spans="2:17" x14ac:dyDescent="0.3">
      <c r="B179" s="226"/>
      <c r="C179" s="226"/>
      <c r="D179" s="115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</row>
    <row r="180" spans="2:17" x14ac:dyDescent="0.3">
      <c r="B180" s="226"/>
      <c r="C180" s="226"/>
      <c r="D180" s="115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</row>
    <row r="181" spans="2:17" x14ac:dyDescent="0.3">
      <c r="B181" s="226"/>
      <c r="C181" s="226"/>
      <c r="D181" s="115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</row>
    <row r="182" spans="2:17" x14ac:dyDescent="0.3">
      <c r="B182" s="226"/>
      <c r="C182" s="226"/>
      <c r="D182" s="115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</row>
    <row r="183" spans="2:17" x14ac:dyDescent="0.3">
      <c r="B183" s="226"/>
      <c r="C183" s="226"/>
      <c r="D183" s="115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scale="7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>
    <tabColor indexed="20"/>
    <outlinePr applyStyles="1" summaryBelow="0"/>
    <pageSetUpPr fitToPage="1"/>
  </sheetPr>
  <dimension ref="A2:S183"/>
  <sheetViews>
    <sheetView workbookViewId="0">
      <selection activeCell="A2" sqref="A2:D2"/>
    </sheetView>
  </sheetViews>
  <sheetFormatPr defaultColWidth="9.109375" defaultRowHeight="13.8" x14ac:dyDescent="0.3"/>
  <cols>
    <col min="1" max="1" width="81.44140625" style="17" customWidth="1"/>
    <col min="2" max="2" width="14.33203125" style="233" customWidth="1"/>
    <col min="3" max="3" width="15.44140625" style="233" customWidth="1"/>
    <col min="4" max="4" width="10.33203125" style="125" customWidth="1"/>
    <col min="5" max="16384" width="9.109375" style="17"/>
  </cols>
  <sheetData>
    <row r="2" spans="1:19" ht="18" x14ac:dyDescent="0.35">
      <c r="A2" s="4" t="str">
        <f>"Державний та гарантований державою борг України за станом на " &amp; STRPRESENTDATE</f>
        <v>Державний та гарантований державою борг України за станом на 31.05.2020</v>
      </c>
      <c r="B2" s="3"/>
      <c r="C2" s="3"/>
      <c r="D2" s="3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</row>
    <row r="3" spans="1:19" ht="18" x14ac:dyDescent="0.35">
      <c r="A3" s="1" t="s">
        <v>161</v>
      </c>
      <c r="B3" s="1"/>
      <c r="C3" s="1"/>
      <c r="D3" s="1"/>
    </row>
    <row r="4" spans="1:19" x14ac:dyDescent="0.3">
      <c r="B4" s="226"/>
      <c r="C4" s="226"/>
      <c r="D4" s="115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</row>
    <row r="5" spans="1:19" s="12" customFormat="1" x14ac:dyDescent="0.3">
      <c r="B5" s="247"/>
      <c r="C5" s="247"/>
      <c r="D5" s="12" t="str">
        <f>VALVAL</f>
        <v>млрд. одиниць</v>
      </c>
    </row>
    <row r="6" spans="1:19" s="11" customFormat="1" x14ac:dyDescent="0.25">
      <c r="A6" s="50"/>
      <c r="B6" s="166" t="s">
        <v>162</v>
      </c>
      <c r="C6" s="166" t="s">
        <v>165</v>
      </c>
      <c r="D6" s="44" t="s">
        <v>185</v>
      </c>
    </row>
    <row r="7" spans="1:19" s="196" customFormat="1" ht="15.6" x14ac:dyDescent="0.25">
      <c r="A7" s="219" t="s">
        <v>145</v>
      </c>
      <c r="B7" s="232">
        <f t="shared" ref="B7:D7" si="0">SUM(B8:B46)</f>
        <v>82.118183048470001</v>
      </c>
      <c r="C7" s="232">
        <f t="shared" si="0"/>
        <v>2209.4636212732298</v>
      </c>
      <c r="D7" s="103">
        <f t="shared" si="0"/>
        <v>1.0000000000000002</v>
      </c>
    </row>
    <row r="8" spans="1:19" s="257" customFormat="1" x14ac:dyDescent="0.25">
      <c r="A8" s="77" t="s">
        <v>76</v>
      </c>
      <c r="B8" s="73">
        <v>33.413507465179997</v>
      </c>
      <c r="C8" s="73">
        <v>899.02049049710001</v>
      </c>
      <c r="D8" s="231">
        <v>0.40689500000000001</v>
      </c>
    </row>
    <row r="9" spans="1:19" s="157" customFormat="1" x14ac:dyDescent="0.25">
      <c r="A9" s="77" t="s">
        <v>172</v>
      </c>
      <c r="B9" s="73">
        <v>0.25062003801999999</v>
      </c>
      <c r="C9" s="73">
        <v>6.7431576805800004</v>
      </c>
      <c r="D9" s="231">
        <v>3.052E-3</v>
      </c>
    </row>
    <row r="10" spans="1:19" s="30" customFormat="1" x14ac:dyDescent="0.25">
      <c r="A10" s="213" t="s">
        <v>110</v>
      </c>
      <c r="B10" s="210">
        <v>3.5481069999999999E-5</v>
      </c>
      <c r="C10" s="210">
        <v>9.5465000000000003E-4</v>
      </c>
      <c r="D10" s="84">
        <v>0</v>
      </c>
    </row>
    <row r="11" spans="1:19" x14ac:dyDescent="0.3">
      <c r="A11" s="228" t="s">
        <v>149</v>
      </c>
      <c r="B11" s="163">
        <v>22.633185342859999</v>
      </c>
      <c r="C11" s="163">
        <v>608.96622151650001</v>
      </c>
      <c r="D11" s="42">
        <v>0.275617</v>
      </c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</row>
    <row r="12" spans="1:19" x14ac:dyDescent="0.3">
      <c r="A12" s="228" t="s">
        <v>13</v>
      </c>
      <c r="B12" s="163">
        <v>2.6921379112700001</v>
      </c>
      <c r="C12" s="163">
        <v>72.434393426720007</v>
      </c>
      <c r="D12" s="42">
        <v>3.2784000000000001E-2</v>
      </c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</row>
    <row r="13" spans="1:19" x14ac:dyDescent="0.3">
      <c r="A13" s="228" t="s">
        <v>163</v>
      </c>
      <c r="B13" s="163">
        <v>19.855319791309999</v>
      </c>
      <c r="C13" s="163">
        <v>534.22524877305</v>
      </c>
      <c r="D13" s="42">
        <v>0.24179</v>
      </c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</row>
    <row r="14" spans="1:19" x14ac:dyDescent="0.3">
      <c r="A14" s="228" t="s">
        <v>120</v>
      </c>
      <c r="B14" s="163">
        <v>1.47679607753</v>
      </c>
      <c r="C14" s="163">
        <v>39.734527582509998</v>
      </c>
      <c r="D14" s="42">
        <v>1.7984E-2</v>
      </c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</row>
    <row r="15" spans="1:19" x14ac:dyDescent="0.3">
      <c r="A15" s="228" t="s">
        <v>178</v>
      </c>
      <c r="B15" s="163">
        <v>1.79658094123</v>
      </c>
      <c r="C15" s="163">
        <v>48.338627146770001</v>
      </c>
      <c r="D15" s="42">
        <v>2.1878000000000002E-2</v>
      </c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</row>
    <row r="16" spans="1:19" x14ac:dyDescent="0.3">
      <c r="B16" s="226"/>
      <c r="C16" s="226"/>
      <c r="D16" s="115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</row>
    <row r="17" spans="2:17" x14ac:dyDescent="0.3">
      <c r="B17" s="226"/>
      <c r="C17" s="226"/>
      <c r="D17" s="115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</row>
    <row r="18" spans="2:17" x14ac:dyDescent="0.3">
      <c r="B18" s="226"/>
      <c r="C18" s="226"/>
      <c r="D18" s="115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</row>
    <row r="19" spans="2:17" x14ac:dyDescent="0.3">
      <c r="B19" s="226"/>
      <c r="C19" s="226"/>
      <c r="D19" s="115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</row>
    <row r="20" spans="2:17" x14ac:dyDescent="0.3">
      <c r="B20" s="226"/>
      <c r="C20" s="226"/>
      <c r="D20" s="115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</row>
    <row r="21" spans="2:17" x14ac:dyDescent="0.3">
      <c r="B21" s="226"/>
      <c r="C21" s="226"/>
      <c r="D21" s="115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</row>
    <row r="22" spans="2:17" x14ac:dyDescent="0.3">
      <c r="B22" s="226"/>
      <c r="C22" s="226"/>
      <c r="D22" s="115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</row>
    <row r="23" spans="2:17" x14ac:dyDescent="0.3">
      <c r="B23" s="226"/>
      <c r="C23" s="226"/>
      <c r="D23" s="115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</row>
    <row r="24" spans="2:17" x14ac:dyDescent="0.3">
      <c r="B24" s="226"/>
      <c r="C24" s="226"/>
      <c r="D24" s="115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</row>
    <row r="25" spans="2:17" x14ac:dyDescent="0.3">
      <c r="B25" s="226"/>
      <c r="C25" s="226"/>
      <c r="D25" s="115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</row>
    <row r="26" spans="2:17" x14ac:dyDescent="0.3">
      <c r="B26" s="226"/>
      <c r="C26" s="226"/>
      <c r="D26" s="115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</row>
    <row r="27" spans="2:17" x14ac:dyDescent="0.3">
      <c r="B27" s="226"/>
      <c r="C27" s="226"/>
      <c r="D27" s="115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</row>
    <row r="28" spans="2:17" x14ac:dyDescent="0.3">
      <c r="B28" s="226"/>
      <c r="C28" s="226"/>
      <c r="D28" s="115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</row>
    <row r="29" spans="2:17" x14ac:dyDescent="0.3">
      <c r="B29" s="226"/>
      <c r="C29" s="226"/>
      <c r="D29" s="115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</row>
    <row r="30" spans="2:17" x14ac:dyDescent="0.3">
      <c r="B30" s="226"/>
      <c r="C30" s="226"/>
      <c r="D30" s="115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</row>
    <row r="31" spans="2:17" x14ac:dyDescent="0.3">
      <c r="B31" s="226"/>
      <c r="C31" s="226"/>
      <c r="D31" s="115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</row>
    <row r="32" spans="2:17" x14ac:dyDescent="0.3">
      <c r="B32" s="226"/>
      <c r="C32" s="226"/>
      <c r="D32" s="115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</row>
    <row r="33" spans="2:17" x14ac:dyDescent="0.3">
      <c r="B33" s="226"/>
      <c r="C33" s="226"/>
      <c r="D33" s="115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</row>
    <row r="34" spans="2:17" x14ac:dyDescent="0.3">
      <c r="B34" s="226"/>
      <c r="C34" s="226"/>
      <c r="D34" s="115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</row>
    <row r="35" spans="2:17" x14ac:dyDescent="0.3">
      <c r="B35" s="226"/>
      <c r="C35" s="226"/>
      <c r="D35" s="115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</row>
    <row r="36" spans="2:17" x14ac:dyDescent="0.3">
      <c r="B36" s="226"/>
      <c r="C36" s="226"/>
      <c r="D36" s="115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</row>
    <row r="37" spans="2:17" x14ac:dyDescent="0.3">
      <c r="B37" s="226"/>
      <c r="C37" s="226"/>
      <c r="D37" s="115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</row>
    <row r="38" spans="2:17" x14ac:dyDescent="0.3">
      <c r="B38" s="226"/>
      <c r="C38" s="226"/>
      <c r="D38" s="115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</row>
    <row r="39" spans="2:17" x14ac:dyDescent="0.3">
      <c r="B39" s="226"/>
      <c r="C39" s="226"/>
      <c r="D39" s="115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</row>
    <row r="40" spans="2:17" x14ac:dyDescent="0.3">
      <c r="B40" s="226"/>
      <c r="C40" s="226"/>
      <c r="D40" s="115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</row>
    <row r="41" spans="2:17" x14ac:dyDescent="0.3">
      <c r="B41" s="226"/>
      <c r="C41" s="226"/>
      <c r="D41" s="115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</row>
    <row r="42" spans="2:17" x14ac:dyDescent="0.3">
      <c r="B42" s="226"/>
      <c r="C42" s="226"/>
      <c r="D42" s="115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</row>
    <row r="43" spans="2:17" x14ac:dyDescent="0.3">
      <c r="B43" s="226"/>
      <c r="C43" s="226"/>
      <c r="D43" s="115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</row>
    <row r="44" spans="2:17" x14ac:dyDescent="0.3">
      <c r="B44" s="226"/>
      <c r="C44" s="226"/>
      <c r="D44" s="115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</row>
    <row r="45" spans="2:17" x14ac:dyDescent="0.3">
      <c r="B45" s="226"/>
      <c r="C45" s="226"/>
      <c r="D45" s="115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</row>
    <row r="46" spans="2:17" x14ac:dyDescent="0.3">
      <c r="B46" s="226"/>
      <c r="C46" s="226"/>
      <c r="D46" s="115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</row>
    <row r="47" spans="2:17" x14ac:dyDescent="0.3">
      <c r="B47" s="226"/>
      <c r="C47" s="226"/>
      <c r="D47" s="115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</row>
    <row r="48" spans="2:17" x14ac:dyDescent="0.3">
      <c r="B48" s="226"/>
      <c r="C48" s="226"/>
      <c r="D48" s="115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</row>
    <row r="49" spans="2:17" x14ac:dyDescent="0.3">
      <c r="B49" s="226"/>
      <c r="C49" s="226"/>
      <c r="D49" s="115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</row>
    <row r="50" spans="2:17" x14ac:dyDescent="0.3">
      <c r="B50" s="226"/>
      <c r="C50" s="226"/>
      <c r="D50" s="115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</row>
    <row r="51" spans="2:17" x14ac:dyDescent="0.3">
      <c r="B51" s="226"/>
      <c r="C51" s="226"/>
      <c r="D51" s="115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</row>
    <row r="52" spans="2:17" x14ac:dyDescent="0.3">
      <c r="B52" s="226"/>
      <c r="C52" s="226"/>
      <c r="D52" s="115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</row>
    <row r="53" spans="2:17" x14ac:dyDescent="0.3">
      <c r="B53" s="226"/>
      <c r="C53" s="226"/>
      <c r="D53" s="115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</row>
    <row r="54" spans="2:17" x14ac:dyDescent="0.3">
      <c r="B54" s="226"/>
      <c r="C54" s="226"/>
      <c r="D54" s="115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</row>
    <row r="55" spans="2:17" x14ac:dyDescent="0.3">
      <c r="B55" s="226"/>
      <c r="C55" s="226"/>
      <c r="D55" s="115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</row>
    <row r="56" spans="2:17" x14ac:dyDescent="0.3">
      <c r="B56" s="226"/>
      <c r="C56" s="226"/>
      <c r="D56" s="115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</row>
    <row r="57" spans="2:17" x14ac:dyDescent="0.3">
      <c r="B57" s="226"/>
      <c r="C57" s="226"/>
      <c r="D57" s="115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</row>
    <row r="58" spans="2:17" x14ac:dyDescent="0.3">
      <c r="B58" s="226"/>
      <c r="C58" s="226"/>
      <c r="D58" s="115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</row>
    <row r="59" spans="2:17" x14ac:dyDescent="0.3">
      <c r="B59" s="226"/>
      <c r="C59" s="226"/>
      <c r="D59" s="115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</row>
    <row r="60" spans="2:17" x14ac:dyDescent="0.3">
      <c r="B60" s="226"/>
      <c r="C60" s="226"/>
      <c r="D60" s="115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</row>
    <row r="61" spans="2:17" x14ac:dyDescent="0.3">
      <c r="B61" s="226"/>
      <c r="C61" s="226"/>
      <c r="D61" s="115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</row>
    <row r="62" spans="2:17" x14ac:dyDescent="0.3">
      <c r="B62" s="226"/>
      <c r="C62" s="226"/>
      <c r="D62" s="115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</row>
    <row r="63" spans="2:17" x14ac:dyDescent="0.3">
      <c r="B63" s="226"/>
      <c r="C63" s="226"/>
      <c r="D63" s="115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</row>
    <row r="64" spans="2:17" x14ac:dyDescent="0.3">
      <c r="B64" s="226"/>
      <c r="C64" s="226"/>
      <c r="D64" s="115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</row>
    <row r="65" spans="2:17" x14ac:dyDescent="0.3">
      <c r="B65" s="226"/>
      <c r="C65" s="226"/>
      <c r="D65" s="115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</row>
    <row r="66" spans="2:17" x14ac:dyDescent="0.3">
      <c r="B66" s="226"/>
      <c r="C66" s="226"/>
      <c r="D66" s="115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</row>
    <row r="67" spans="2:17" x14ac:dyDescent="0.3">
      <c r="B67" s="226"/>
      <c r="C67" s="226"/>
      <c r="D67" s="115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</row>
    <row r="68" spans="2:17" x14ac:dyDescent="0.3">
      <c r="B68" s="226"/>
      <c r="C68" s="226"/>
      <c r="D68" s="115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</row>
    <row r="69" spans="2:17" x14ac:dyDescent="0.3">
      <c r="B69" s="226"/>
      <c r="C69" s="226"/>
      <c r="D69" s="115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</row>
    <row r="70" spans="2:17" x14ac:dyDescent="0.3">
      <c r="B70" s="226"/>
      <c r="C70" s="226"/>
      <c r="D70" s="115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</row>
    <row r="71" spans="2:17" x14ac:dyDescent="0.3">
      <c r="B71" s="226"/>
      <c r="C71" s="226"/>
      <c r="D71" s="115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</row>
    <row r="72" spans="2:17" x14ac:dyDescent="0.3">
      <c r="B72" s="226"/>
      <c r="C72" s="226"/>
      <c r="D72" s="115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</row>
    <row r="73" spans="2:17" x14ac:dyDescent="0.3">
      <c r="B73" s="226"/>
      <c r="C73" s="226"/>
      <c r="D73" s="115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</row>
    <row r="74" spans="2:17" x14ac:dyDescent="0.3">
      <c r="B74" s="226"/>
      <c r="C74" s="226"/>
      <c r="D74" s="115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</row>
    <row r="75" spans="2:17" x14ac:dyDescent="0.3">
      <c r="B75" s="226"/>
      <c r="C75" s="226"/>
      <c r="D75" s="115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</row>
    <row r="76" spans="2:17" x14ac:dyDescent="0.3">
      <c r="B76" s="226"/>
      <c r="C76" s="226"/>
      <c r="D76" s="115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</row>
    <row r="77" spans="2:17" x14ac:dyDescent="0.3">
      <c r="B77" s="226"/>
      <c r="C77" s="226"/>
      <c r="D77" s="115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</row>
    <row r="78" spans="2:17" x14ac:dyDescent="0.3">
      <c r="B78" s="226"/>
      <c r="C78" s="226"/>
      <c r="D78" s="115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</row>
    <row r="79" spans="2:17" x14ac:dyDescent="0.3">
      <c r="B79" s="226"/>
      <c r="C79" s="226"/>
      <c r="D79" s="115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</row>
    <row r="80" spans="2:17" x14ac:dyDescent="0.3">
      <c r="B80" s="226"/>
      <c r="C80" s="226"/>
      <c r="D80" s="115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</row>
    <row r="81" spans="2:17" x14ac:dyDescent="0.3">
      <c r="B81" s="226"/>
      <c r="C81" s="226"/>
      <c r="D81" s="115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</row>
    <row r="82" spans="2:17" x14ac:dyDescent="0.3">
      <c r="B82" s="226"/>
      <c r="C82" s="226"/>
      <c r="D82" s="115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</row>
    <row r="83" spans="2:17" x14ac:dyDescent="0.3">
      <c r="B83" s="226"/>
      <c r="C83" s="226"/>
      <c r="D83" s="115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</row>
    <row r="84" spans="2:17" x14ac:dyDescent="0.3">
      <c r="B84" s="226"/>
      <c r="C84" s="226"/>
      <c r="D84" s="115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</row>
    <row r="85" spans="2:17" x14ac:dyDescent="0.3">
      <c r="B85" s="226"/>
      <c r="C85" s="226"/>
      <c r="D85" s="115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</row>
    <row r="86" spans="2:17" x14ac:dyDescent="0.3">
      <c r="B86" s="226"/>
      <c r="C86" s="226"/>
      <c r="D86" s="115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</row>
    <row r="87" spans="2:17" x14ac:dyDescent="0.3">
      <c r="B87" s="226"/>
      <c r="C87" s="226"/>
      <c r="D87" s="115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</row>
    <row r="88" spans="2:17" x14ac:dyDescent="0.3">
      <c r="B88" s="226"/>
      <c r="C88" s="226"/>
      <c r="D88" s="115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</row>
    <row r="89" spans="2:17" x14ac:dyDescent="0.3">
      <c r="B89" s="226"/>
      <c r="C89" s="226"/>
      <c r="D89" s="115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</row>
    <row r="90" spans="2:17" x14ac:dyDescent="0.3">
      <c r="B90" s="226"/>
      <c r="C90" s="226"/>
      <c r="D90" s="115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</row>
    <row r="91" spans="2:17" x14ac:dyDescent="0.3">
      <c r="B91" s="226"/>
      <c r="C91" s="226"/>
      <c r="D91" s="115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</row>
    <row r="92" spans="2:17" x14ac:dyDescent="0.3">
      <c r="B92" s="226"/>
      <c r="C92" s="226"/>
      <c r="D92" s="115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</row>
    <row r="93" spans="2:17" x14ac:dyDescent="0.3">
      <c r="B93" s="226"/>
      <c r="C93" s="226"/>
      <c r="D93" s="115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</row>
    <row r="94" spans="2:17" x14ac:dyDescent="0.3">
      <c r="B94" s="226"/>
      <c r="C94" s="226"/>
      <c r="D94" s="115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</row>
    <row r="95" spans="2:17" x14ac:dyDescent="0.3">
      <c r="B95" s="226"/>
      <c r="C95" s="226"/>
      <c r="D95" s="115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</row>
    <row r="96" spans="2:17" x14ac:dyDescent="0.3">
      <c r="B96" s="226"/>
      <c r="C96" s="226"/>
      <c r="D96" s="115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</row>
    <row r="97" spans="2:17" x14ac:dyDescent="0.3">
      <c r="B97" s="226"/>
      <c r="C97" s="226"/>
      <c r="D97" s="115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</row>
    <row r="98" spans="2:17" x14ac:dyDescent="0.3">
      <c r="B98" s="226"/>
      <c r="C98" s="226"/>
      <c r="D98" s="115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</row>
    <row r="99" spans="2:17" x14ac:dyDescent="0.3">
      <c r="B99" s="226"/>
      <c r="C99" s="226"/>
      <c r="D99" s="115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</row>
    <row r="100" spans="2:17" x14ac:dyDescent="0.3">
      <c r="B100" s="226"/>
      <c r="C100" s="226"/>
      <c r="D100" s="115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</row>
    <row r="101" spans="2:17" x14ac:dyDescent="0.3">
      <c r="B101" s="226"/>
      <c r="C101" s="226"/>
      <c r="D101" s="115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</row>
    <row r="102" spans="2:17" x14ac:dyDescent="0.3">
      <c r="B102" s="226"/>
      <c r="C102" s="226"/>
      <c r="D102" s="115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</row>
    <row r="103" spans="2:17" x14ac:dyDescent="0.3">
      <c r="B103" s="226"/>
      <c r="C103" s="226"/>
      <c r="D103" s="115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</row>
    <row r="104" spans="2:17" x14ac:dyDescent="0.3">
      <c r="B104" s="226"/>
      <c r="C104" s="226"/>
      <c r="D104" s="115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</row>
    <row r="105" spans="2:17" x14ac:dyDescent="0.3">
      <c r="B105" s="226"/>
      <c r="C105" s="226"/>
      <c r="D105" s="115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</row>
    <row r="106" spans="2:17" x14ac:dyDescent="0.3">
      <c r="B106" s="226"/>
      <c r="C106" s="226"/>
      <c r="D106" s="115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</row>
    <row r="107" spans="2:17" x14ac:dyDescent="0.3">
      <c r="B107" s="226"/>
      <c r="C107" s="226"/>
      <c r="D107" s="115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</row>
    <row r="108" spans="2:17" x14ac:dyDescent="0.3">
      <c r="B108" s="226"/>
      <c r="C108" s="226"/>
      <c r="D108" s="115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</row>
    <row r="109" spans="2:17" x14ac:dyDescent="0.3">
      <c r="B109" s="226"/>
      <c r="C109" s="226"/>
      <c r="D109" s="115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</row>
    <row r="110" spans="2:17" x14ac:dyDescent="0.3">
      <c r="B110" s="226"/>
      <c r="C110" s="226"/>
      <c r="D110" s="115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</row>
    <row r="111" spans="2:17" x14ac:dyDescent="0.3">
      <c r="B111" s="226"/>
      <c r="C111" s="226"/>
      <c r="D111" s="115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</row>
    <row r="112" spans="2:17" x14ac:dyDescent="0.3">
      <c r="B112" s="226"/>
      <c r="C112" s="226"/>
      <c r="D112" s="115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</row>
    <row r="113" spans="2:17" x14ac:dyDescent="0.3">
      <c r="B113" s="226"/>
      <c r="C113" s="226"/>
      <c r="D113" s="115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</row>
    <row r="114" spans="2:17" x14ac:dyDescent="0.3">
      <c r="B114" s="226"/>
      <c r="C114" s="226"/>
      <c r="D114" s="115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</row>
    <row r="115" spans="2:17" x14ac:dyDescent="0.3">
      <c r="B115" s="226"/>
      <c r="C115" s="226"/>
      <c r="D115" s="115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</row>
    <row r="116" spans="2:17" x14ac:dyDescent="0.3">
      <c r="B116" s="226"/>
      <c r="C116" s="226"/>
      <c r="D116" s="115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</row>
    <row r="117" spans="2:17" x14ac:dyDescent="0.3">
      <c r="B117" s="226"/>
      <c r="C117" s="226"/>
      <c r="D117" s="115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</row>
    <row r="118" spans="2:17" x14ac:dyDescent="0.3">
      <c r="B118" s="226"/>
      <c r="C118" s="226"/>
      <c r="D118" s="115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</row>
    <row r="119" spans="2:17" x14ac:dyDescent="0.3">
      <c r="B119" s="226"/>
      <c r="C119" s="226"/>
      <c r="D119" s="115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</row>
    <row r="120" spans="2:17" x14ac:dyDescent="0.3">
      <c r="B120" s="226"/>
      <c r="C120" s="226"/>
      <c r="D120" s="115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</row>
    <row r="121" spans="2:17" x14ac:dyDescent="0.3">
      <c r="B121" s="226"/>
      <c r="C121" s="226"/>
      <c r="D121" s="115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</row>
    <row r="122" spans="2:17" x14ac:dyDescent="0.3">
      <c r="B122" s="226"/>
      <c r="C122" s="226"/>
      <c r="D122" s="115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</row>
    <row r="123" spans="2:17" x14ac:dyDescent="0.3">
      <c r="B123" s="226"/>
      <c r="C123" s="226"/>
      <c r="D123" s="115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</row>
    <row r="124" spans="2:17" x14ac:dyDescent="0.3">
      <c r="B124" s="226"/>
      <c r="C124" s="226"/>
      <c r="D124" s="115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</row>
    <row r="125" spans="2:17" x14ac:dyDescent="0.3">
      <c r="B125" s="226"/>
      <c r="C125" s="226"/>
      <c r="D125" s="115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</row>
    <row r="126" spans="2:17" x14ac:dyDescent="0.3">
      <c r="B126" s="226"/>
      <c r="C126" s="226"/>
      <c r="D126" s="115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</row>
    <row r="127" spans="2:17" x14ac:dyDescent="0.3">
      <c r="B127" s="226"/>
      <c r="C127" s="226"/>
      <c r="D127" s="115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</row>
    <row r="128" spans="2:17" x14ac:dyDescent="0.3">
      <c r="B128" s="226"/>
      <c r="C128" s="226"/>
      <c r="D128" s="115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</row>
    <row r="129" spans="2:17" x14ac:dyDescent="0.3">
      <c r="B129" s="226"/>
      <c r="C129" s="226"/>
      <c r="D129" s="115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</row>
    <row r="130" spans="2:17" x14ac:dyDescent="0.3">
      <c r="B130" s="226"/>
      <c r="C130" s="226"/>
      <c r="D130" s="115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</row>
    <row r="131" spans="2:17" x14ac:dyDescent="0.3">
      <c r="B131" s="226"/>
      <c r="C131" s="226"/>
      <c r="D131" s="115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</row>
    <row r="132" spans="2:17" x14ac:dyDescent="0.3">
      <c r="B132" s="226"/>
      <c r="C132" s="226"/>
      <c r="D132" s="115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</row>
    <row r="133" spans="2:17" x14ac:dyDescent="0.3">
      <c r="B133" s="226"/>
      <c r="C133" s="226"/>
      <c r="D133" s="115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</row>
    <row r="134" spans="2:17" x14ac:dyDescent="0.3">
      <c r="B134" s="226"/>
      <c r="C134" s="226"/>
      <c r="D134" s="115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</row>
    <row r="135" spans="2:17" x14ac:dyDescent="0.3">
      <c r="B135" s="226"/>
      <c r="C135" s="226"/>
      <c r="D135" s="115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</row>
    <row r="136" spans="2:17" x14ac:dyDescent="0.3">
      <c r="B136" s="226"/>
      <c r="C136" s="226"/>
      <c r="D136" s="115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</row>
    <row r="137" spans="2:17" x14ac:dyDescent="0.3">
      <c r="B137" s="226"/>
      <c r="C137" s="226"/>
      <c r="D137" s="115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</row>
    <row r="138" spans="2:17" x14ac:dyDescent="0.3">
      <c r="B138" s="226"/>
      <c r="C138" s="226"/>
      <c r="D138" s="115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</row>
    <row r="139" spans="2:17" x14ac:dyDescent="0.3">
      <c r="B139" s="226"/>
      <c r="C139" s="226"/>
      <c r="D139" s="115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</row>
    <row r="140" spans="2:17" x14ac:dyDescent="0.3">
      <c r="B140" s="226"/>
      <c r="C140" s="226"/>
      <c r="D140" s="115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</row>
    <row r="141" spans="2:17" x14ac:dyDescent="0.3">
      <c r="B141" s="226"/>
      <c r="C141" s="226"/>
      <c r="D141" s="115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</row>
    <row r="142" spans="2:17" x14ac:dyDescent="0.3">
      <c r="B142" s="226"/>
      <c r="C142" s="226"/>
      <c r="D142" s="115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</row>
    <row r="143" spans="2:17" x14ac:dyDescent="0.3">
      <c r="B143" s="226"/>
      <c r="C143" s="226"/>
      <c r="D143" s="115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</row>
    <row r="144" spans="2:17" x14ac:dyDescent="0.3">
      <c r="B144" s="226"/>
      <c r="C144" s="226"/>
      <c r="D144" s="115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</row>
    <row r="145" spans="2:17" x14ac:dyDescent="0.3">
      <c r="B145" s="226"/>
      <c r="C145" s="226"/>
      <c r="D145" s="115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</row>
    <row r="146" spans="2:17" x14ac:dyDescent="0.3">
      <c r="B146" s="226"/>
      <c r="C146" s="226"/>
      <c r="D146" s="115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</row>
    <row r="147" spans="2:17" x14ac:dyDescent="0.3">
      <c r="B147" s="226"/>
      <c r="C147" s="226"/>
      <c r="D147" s="115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</row>
    <row r="148" spans="2:17" x14ac:dyDescent="0.3">
      <c r="B148" s="226"/>
      <c r="C148" s="226"/>
      <c r="D148" s="115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</row>
    <row r="149" spans="2:17" x14ac:dyDescent="0.3">
      <c r="B149" s="226"/>
      <c r="C149" s="226"/>
      <c r="D149" s="115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</row>
    <row r="150" spans="2:17" x14ac:dyDescent="0.3">
      <c r="B150" s="226"/>
      <c r="C150" s="226"/>
      <c r="D150" s="115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</row>
    <row r="151" spans="2:17" x14ac:dyDescent="0.3">
      <c r="B151" s="226"/>
      <c r="C151" s="226"/>
      <c r="D151" s="115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</row>
    <row r="152" spans="2:17" x14ac:dyDescent="0.3">
      <c r="B152" s="226"/>
      <c r="C152" s="226"/>
      <c r="D152" s="115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</row>
    <row r="153" spans="2:17" x14ac:dyDescent="0.3">
      <c r="B153" s="226"/>
      <c r="C153" s="226"/>
      <c r="D153" s="115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</row>
    <row r="154" spans="2:17" x14ac:dyDescent="0.3">
      <c r="B154" s="226"/>
      <c r="C154" s="226"/>
      <c r="D154" s="115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</row>
    <row r="155" spans="2:17" x14ac:dyDescent="0.3">
      <c r="B155" s="226"/>
      <c r="C155" s="226"/>
      <c r="D155" s="115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</row>
    <row r="156" spans="2:17" x14ac:dyDescent="0.3">
      <c r="B156" s="226"/>
      <c r="C156" s="226"/>
      <c r="D156" s="115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</row>
    <row r="157" spans="2:17" x14ac:dyDescent="0.3">
      <c r="B157" s="226"/>
      <c r="C157" s="226"/>
      <c r="D157" s="115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</row>
    <row r="158" spans="2:17" x14ac:dyDescent="0.3">
      <c r="B158" s="226"/>
      <c r="C158" s="226"/>
      <c r="D158" s="115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</row>
    <row r="159" spans="2:17" x14ac:dyDescent="0.3">
      <c r="B159" s="226"/>
      <c r="C159" s="226"/>
      <c r="D159" s="115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</row>
    <row r="160" spans="2:17" x14ac:dyDescent="0.3">
      <c r="B160" s="226"/>
      <c r="C160" s="226"/>
      <c r="D160" s="115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</row>
    <row r="161" spans="2:17" x14ac:dyDescent="0.3">
      <c r="B161" s="226"/>
      <c r="C161" s="226"/>
      <c r="D161" s="115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</row>
    <row r="162" spans="2:17" x14ac:dyDescent="0.3">
      <c r="B162" s="226"/>
      <c r="C162" s="226"/>
      <c r="D162" s="115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</row>
    <row r="163" spans="2:17" x14ac:dyDescent="0.3">
      <c r="B163" s="226"/>
      <c r="C163" s="226"/>
      <c r="D163" s="115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</row>
    <row r="164" spans="2:17" x14ac:dyDescent="0.3">
      <c r="B164" s="226"/>
      <c r="C164" s="226"/>
      <c r="D164" s="115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</row>
    <row r="165" spans="2:17" x14ac:dyDescent="0.3">
      <c r="B165" s="226"/>
      <c r="C165" s="226"/>
      <c r="D165" s="115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</row>
    <row r="166" spans="2:17" x14ac:dyDescent="0.3">
      <c r="B166" s="226"/>
      <c r="C166" s="226"/>
      <c r="D166" s="115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</row>
    <row r="167" spans="2:17" x14ac:dyDescent="0.3">
      <c r="B167" s="226"/>
      <c r="C167" s="226"/>
      <c r="D167" s="115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</row>
    <row r="168" spans="2:17" x14ac:dyDescent="0.3">
      <c r="B168" s="226"/>
      <c r="C168" s="226"/>
      <c r="D168" s="115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</row>
    <row r="169" spans="2:17" x14ac:dyDescent="0.3">
      <c r="B169" s="226"/>
      <c r="C169" s="226"/>
      <c r="D169" s="115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</row>
    <row r="170" spans="2:17" x14ac:dyDescent="0.3">
      <c r="B170" s="226"/>
      <c r="C170" s="226"/>
      <c r="D170" s="115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</row>
    <row r="171" spans="2:17" x14ac:dyDescent="0.3">
      <c r="B171" s="226"/>
      <c r="C171" s="226"/>
      <c r="D171" s="115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</row>
    <row r="172" spans="2:17" x14ac:dyDescent="0.3">
      <c r="B172" s="226"/>
      <c r="C172" s="226"/>
      <c r="D172" s="115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</row>
    <row r="173" spans="2:17" x14ac:dyDescent="0.3">
      <c r="B173" s="226"/>
      <c r="C173" s="226"/>
      <c r="D173" s="115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</row>
    <row r="174" spans="2:17" x14ac:dyDescent="0.3">
      <c r="B174" s="226"/>
      <c r="C174" s="226"/>
      <c r="D174" s="115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</row>
    <row r="175" spans="2:17" x14ac:dyDescent="0.3">
      <c r="B175" s="226"/>
      <c r="C175" s="226"/>
      <c r="D175" s="115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</row>
    <row r="176" spans="2:17" x14ac:dyDescent="0.3">
      <c r="B176" s="226"/>
      <c r="C176" s="226"/>
      <c r="D176" s="115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</row>
    <row r="177" spans="2:17" x14ac:dyDescent="0.3">
      <c r="B177" s="226"/>
      <c r="C177" s="226"/>
      <c r="D177" s="115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</row>
    <row r="178" spans="2:17" x14ac:dyDescent="0.3">
      <c r="B178" s="226"/>
      <c r="C178" s="226"/>
      <c r="D178" s="115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</row>
    <row r="179" spans="2:17" x14ac:dyDescent="0.3">
      <c r="B179" s="226"/>
      <c r="C179" s="226"/>
      <c r="D179" s="115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</row>
    <row r="180" spans="2:17" x14ac:dyDescent="0.3">
      <c r="B180" s="226"/>
      <c r="C180" s="226"/>
      <c r="D180" s="115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</row>
    <row r="181" spans="2:17" x14ac:dyDescent="0.3">
      <c r="B181" s="226"/>
      <c r="C181" s="226"/>
      <c r="D181" s="115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</row>
    <row r="182" spans="2:17" x14ac:dyDescent="0.3">
      <c r="B182" s="226"/>
      <c r="C182" s="226"/>
      <c r="D182" s="115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</row>
    <row r="183" spans="2:17" x14ac:dyDescent="0.3">
      <c r="B183" s="226"/>
      <c r="C183" s="226"/>
      <c r="D183" s="115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tabColor indexed="20"/>
  </sheetPr>
  <dimension ref="A1:S174"/>
  <sheetViews>
    <sheetView workbookViewId="0">
      <selection activeCell="A3" sqref="A3:D3"/>
    </sheetView>
  </sheetViews>
  <sheetFormatPr defaultColWidth="9.109375" defaultRowHeight="13.8" outlineLevelRow="1" x14ac:dyDescent="0.3"/>
  <cols>
    <col min="1" max="1" width="81.44140625" style="17" customWidth="1"/>
    <col min="2" max="2" width="14.33203125" style="233" customWidth="1"/>
    <col min="3" max="3" width="15.44140625" style="233" customWidth="1"/>
    <col min="4" max="4" width="10.33203125" style="125" customWidth="1"/>
    <col min="5" max="16384" width="9.109375" style="17"/>
  </cols>
  <sheetData>
    <row r="1" spans="1:19" x14ac:dyDescent="0.3">
      <c r="A1" s="271" t="str">
        <f>"Державний борг України за станом на " &amp; TEXT(DREPORTDATE,"dd.MM.yyyy")</f>
        <v>Державний борг України за станом на 31.05.2020</v>
      </c>
      <c r="B1" s="272"/>
      <c r="C1" s="272"/>
      <c r="D1" s="272"/>
    </row>
    <row r="2" spans="1:19" x14ac:dyDescent="0.3">
      <c r="A2" s="271" t="str">
        <f>"Гарантований державою борг України за станом на " &amp; TEXT(DREPORTDATE,"dd.MM.yyyy")</f>
        <v>Гарантований державою борг України за станом на 31.05.2020</v>
      </c>
      <c r="B2" s="272"/>
      <c r="C2" s="272"/>
      <c r="D2" s="272"/>
    </row>
    <row r="3" spans="1:19" ht="18" x14ac:dyDescent="0.35">
      <c r="A3" s="4" t="str">
        <f>"Державний та гарантований державою борг України за станом на " &amp; STRPRESENTDATE</f>
        <v>Державний та гарантований державою борг України за станом на 31.05.2020</v>
      </c>
      <c r="B3" s="3"/>
      <c r="C3" s="3"/>
      <c r="D3" s="3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</row>
    <row r="4" spans="1:19" ht="18" x14ac:dyDescent="0.35">
      <c r="A4" s="1" t="s">
        <v>161</v>
      </c>
      <c r="B4" s="1"/>
      <c r="C4" s="1"/>
      <c r="D4" s="1"/>
    </row>
    <row r="5" spans="1:19" x14ac:dyDescent="0.3">
      <c r="B5" s="226"/>
      <c r="C5" s="226"/>
      <c r="D5" s="115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</row>
    <row r="6" spans="1:19" s="12" customFormat="1" x14ac:dyDescent="0.3">
      <c r="B6" s="247"/>
      <c r="C6" s="247"/>
      <c r="D6" s="12" t="str">
        <f>VALVAL</f>
        <v>млрд. одиниць</v>
      </c>
    </row>
    <row r="7" spans="1:19" s="11" customFormat="1" x14ac:dyDescent="0.25">
      <c r="A7" s="50"/>
      <c r="B7" s="166" t="s">
        <v>162</v>
      </c>
      <c r="C7" s="166" t="s">
        <v>165</v>
      </c>
      <c r="D7" s="44" t="s">
        <v>185</v>
      </c>
    </row>
    <row r="8" spans="1:19" s="196" customFormat="1" ht="14.4" x14ac:dyDescent="0.25">
      <c r="A8" s="234" t="s">
        <v>145</v>
      </c>
      <c r="B8" s="106">
        <f t="shared" ref="B8:C8" si="0">B$9+B$17</f>
        <v>82.118183048470001</v>
      </c>
      <c r="C8" s="106">
        <f t="shared" si="0"/>
        <v>2209.4636212732303</v>
      </c>
      <c r="D8" s="124">
        <v>2.2035999999999998</v>
      </c>
    </row>
    <row r="9" spans="1:19" s="257" customFormat="1" ht="14.4" x14ac:dyDescent="0.25">
      <c r="A9" s="254" t="s">
        <v>64</v>
      </c>
      <c r="B9" s="38">
        <f t="shared" ref="B9:C9" si="1">SUM(B$10:B$16)</f>
        <v>72.396398257469997</v>
      </c>
      <c r="C9" s="38">
        <f t="shared" si="1"/>
        <v>1947.8902518650502</v>
      </c>
      <c r="D9" s="182">
        <v>1.281612</v>
      </c>
    </row>
    <row r="10" spans="1:19" s="157" customFormat="1" outlineLevel="1" x14ac:dyDescent="0.25">
      <c r="A10" s="77" t="s">
        <v>76</v>
      </c>
      <c r="B10" s="73">
        <v>32.995122962170001</v>
      </c>
      <c r="C10" s="73">
        <v>887.76347889709996</v>
      </c>
      <c r="D10" s="231">
        <v>0.40179999999999999</v>
      </c>
    </row>
    <row r="11" spans="1:19" s="30" customFormat="1" outlineLevel="1" x14ac:dyDescent="0.25">
      <c r="A11" s="213" t="s">
        <v>172</v>
      </c>
      <c r="B11" s="210">
        <v>7.7417117790000003E-2</v>
      </c>
      <c r="C11" s="210">
        <v>2.08297722956</v>
      </c>
      <c r="D11" s="84">
        <v>9.4300000000000004E-4</v>
      </c>
    </row>
    <row r="12" spans="1:19" outlineLevel="1" x14ac:dyDescent="0.3">
      <c r="A12" s="228" t="s">
        <v>149</v>
      </c>
      <c r="B12" s="163">
        <v>22.633185342859999</v>
      </c>
      <c r="C12" s="163">
        <v>608.96622151650001</v>
      </c>
      <c r="D12" s="42">
        <v>0.275617</v>
      </c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</row>
    <row r="13" spans="1:19" outlineLevel="1" x14ac:dyDescent="0.3">
      <c r="A13" s="228" t="s">
        <v>13</v>
      </c>
      <c r="B13" s="163">
        <v>1.34772525652</v>
      </c>
      <c r="C13" s="163">
        <v>36.261760979249999</v>
      </c>
      <c r="D13" s="42">
        <v>1.6412E-2</v>
      </c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</row>
    <row r="14" spans="1:19" outlineLevel="1" x14ac:dyDescent="0.3">
      <c r="A14" s="228" t="s">
        <v>163</v>
      </c>
      <c r="B14" s="163">
        <v>12.181312442999999</v>
      </c>
      <c r="C14" s="163">
        <v>327.74917446013001</v>
      </c>
      <c r="D14" s="42">
        <v>0.148339</v>
      </c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</row>
    <row r="15" spans="1:19" outlineLevel="1" x14ac:dyDescent="0.3">
      <c r="A15" s="228" t="s">
        <v>120</v>
      </c>
      <c r="B15" s="163">
        <v>1.47679607753</v>
      </c>
      <c r="C15" s="163">
        <v>39.734527582509998</v>
      </c>
      <c r="D15" s="42">
        <v>1.7984E-2</v>
      </c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</row>
    <row r="16" spans="1:19" outlineLevel="1" x14ac:dyDescent="0.3">
      <c r="A16" s="228" t="s">
        <v>178</v>
      </c>
      <c r="B16" s="163">
        <v>1.6848390576000001</v>
      </c>
      <c r="C16" s="163">
        <v>45.3321112</v>
      </c>
      <c r="D16" s="42">
        <v>2.0517000000000001E-2</v>
      </c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</row>
    <row r="17" spans="1:17" ht="14.4" x14ac:dyDescent="0.3">
      <c r="A17" s="165" t="s">
        <v>14</v>
      </c>
      <c r="B17" s="16">
        <f t="shared" ref="B17:C17" si="2">SUM(B$18:B$23)</f>
        <v>9.7217847909999993</v>
      </c>
      <c r="C17" s="16">
        <f t="shared" si="2"/>
        <v>261.57336940817999</v>
      </c>
      <c r="D17" s="147">
        <v>0.11838799999999999</v>
      </c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</row>
    <row r="18" spans="1:17" outlineLevel="1" x14ac:dyDescent="0.3">
      <c r="A18" s="228" t="s">
        <v>76</v>
      </c>
      <c r="B18" s="163">
        <v>0.41838450301000002</v>
      </c>
      <c r="C18" s="163">
        <v>11.2570116</v>
      </c>
      <c r="D18" s="42">
        <v>5.0949999999999997E-3</v>
      </c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</row>
    <row r="19" spans="1:17" outlineLevel="1" x14ac:dyDescent="0.3">
      <c r="A19" s="228" t="s">
        <v>172</v>
      </c>
      <c r="B19" s="163">
        <v>0.17320292023</v>
      </c>
      <c r="C19" s="163">
        <v>4.6601804510199996</v>
      </c>
      <c r="D19" s="42">
        <v>2.1090000000000002E-3</v>
      </c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</row>
    <row r="20" spans="1:17" outlineLevel="1" x14ac:dyDescent="0.3">
      <c r="A20" s="228" t="s">
        <v>110</v>
      </c>
      <c r="B20" s="163">
        <v>3.5481069999999999E-5</v>
      </c>
      <c r="C20" s="163">
        <v>9.5465000000000003E-4</v>
      </c>
      <c r="D20" s="42">
        <v>0</v>
      </c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</row>
    <row r="21" spans="1:17" outlineLevel="1" x14ac:dyDescent="0.3">
      <c r="A21" s="228" t="s">
        <v>13</v>
      </c>
      <c r="B21" s="163">
        <v>1.3444126547499999</v>
      </c>
      <c r="C21" s="163">
        <v>36.172632447470001</v>
      </c>
      <c r="D21" s="42">
        <v>1.6372000000000001E-2</v>
      </c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</row>
    <row r="22" spans="1:17" outlineLevel="1" x14ac:dyDescent="0.3">
      <c r="A22" s="228" t="s">
        <v>163</v>
      </c>
      <c r="B22" s="163">
        <v>7.67400734831</v>
      </c>
      <c r="C22" s="163">
        <v>206.47607431291999</v>
      </c>
      <c r="D22" s="42">
        <v>9.3451000000000006E-2</v>
      </c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</row>
    <row r="23" spans="1:17" outlineLevel="1" x14ac:dyDescent="0.3">
      <c r="A23" s="228" t="s">
        <v>178</v>
      </c>
      <c r="B23" s="163">
        <v>0.11174188363</v>
      </c>
      <c r="C23" s="163">
        <v>3.00651594677</v>
      </c>
      <c r="D23" s="42">
        <v>1.361E-3</v>
      </c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</row>
    <row r="24" spans="1:17" x14ac:dyDescent="0.3">
      <c r="B24" s="226"/>
      <c r="C24" s="226"/>
      <c r="D24" s="115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</row>
    <row r="25" spans="1:17" x14ac:dyDescent="0.3">
      <c r="B25" s="226"/>
      <c r="C25" s="226"/>
      <c r="D25" s="115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</row>
    <row r="26" spans="1:17" x14ac:dyDescent="0.3">
      <c r="B26" s="226"/>
      <c r="C26" s="226"/>
      <c r="D26" s="115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</row>
    <row r="27" spans="1:17" x14ac:dyDescent="0.3">
      <c r="B27" s="226"/>
      <c r="C27" s="226"/>
      <c r="D27" s="115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</row>
    <row r="28" spans="1:17" x14ac:dyDescent="0.3">
      <c r="B28" s="226"/>
      <c r="C28" s="226"/>
      <c r="D28" s="115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</row>
    <row r="29" spans="1:17" x14ac:dyDescent="0.3">
      <c r="B29" s="226"/>
      <c r="C29" s="226"/>
      <c r="D29" s="115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</row>
    <row r="30" spans="1:17" x14ac:dyDescent="0.3">
      <c r="B30" s="226"/>
      <c r="C30" s="226"/>
      <c r="D30" s="115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</row>
    <row r="31" spans="1:17" x14ac:dyDescent="0.3">
      <c r="B31" s="226"/>
      <c r="C31" s="226"/>
      <c r="D31" s="115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</row>
    <row r="32" spans="1:17" x14ac:dyDescent="0.3">
      <c r="B32" s="226"/>
      <c r="C32" s="226"/>
      <c r="D32" s="115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</row>
    <row r="33" spans="2:17" x14ac:dyDescent="0.3">
      <c r="B33" s="226"/>
      <c r="C33" s="226"/>
      <c r="D33" s="115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</row>
    <row r="34" spans="2:17" x14ac:dyDescent="0.3">
      <c r="B34" s="226"/>
      <c r="C34" s="226"/>
      <c r="D34" s="115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</row>
    <row r="35" spans="2:17" x14ac:dyDescent="0.3">
      <c r="B35" s="226"/>
      <c r="C35" s="226"/>
      <c r="D35" s="115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</row>
    <row r="36" spans="2:17" x14ac:dyDescent="0.3">
      <c r="B36" s="226"/>
      <c r="C36" s="226"/>
      <c r="D36" s="115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</row>
    <row r="37" spans="2:17" x14ac:dyDescent="0.3">
      <c r="B37" s="226"/>
      <c r="C37" s="226"/>
      <c r="D37" s="115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</row>
    <row r="38" spans="2:17" x14ac:dyDescent="0.3">
      <c r="B38" s="226"/>
      <c r="C38" s="226"/>
      <c r="D38" s="115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</row>
    <row r="39" spans="2:17" x14ac:dyDescent="0.3">
      <c r="B39" s="226"/>
      <c r="C39" s="226"/>
      <c r="D39" s="115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</row>
    <row r="40" spans="2:17" x14ac:dyDescent="0.3">
      <c r="B40" s="226"/>
      <c r="C40" s="226"/>
      <c r="D40" s="115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</row>
    <row r="41" spans="2:17" x14ac:dyDescent="0.3">
      <c r="B41" s="226"/>
      <c r="C41" s="226"/>
      <c r="D41" s="115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</row>
    <row r="42" spans="2:17" x14ac:dyDescent="0.3">
      <c r="B42" s="226"/>
      <c r="C42" s="226"/>
      <c r="D42" s="115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</row>
    <row r="43" spans="2:17" x14ac:dyDescent="0.3">
      <c r="B43" s="226"/>
      <c r="C43" s="226"/>
      <c r="D43" s="115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</row>
    <row r="44" spans="2:17" x14ac:dyDescent="0.3">
      <c r="B44" s="226"/>
      <c r="C44" s="226"/>
      <c r="D44" s="115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</row>
    <row r="45" spans="2:17" x14ac:dyDescent="0.3">
      <c r="B45" s="226"/>
      <c r="C45" s="226"/>
      <c r="D45" s="115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</row>
    <row r="46" spans="2:17" x14ac:dyDescent="0.3">
      <c r="B46" s="226"/>
      <c r="C46" s="226"/>
      <c r="D46" s="115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</row>
    <row r="47" spans="2:17" x14ac:dyDescent="0.3">
      <c r="B47" s="226"/>
      <c r="C47" s="226"/>
      <c r="D47" s="115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</row>
    <row r="48" spans="2:17" x14ac:dyDescent="0.3">
      <c r="B48" s="226"/>
      <c r="C48" s="226"/>
      <c r="D48" s="115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</row>
    <row r="49" spans="2:17" x14ac:dyDescent="0.3">
      <c r="B49" s="226"/>
      <c r="C49" s="226"/>
      <c r="D49" s="115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</row>
    <row r="50" spans="2:17" x14ac:dyDescent="0.3">
      <c r="B50" s="226"/>
      <c r="C50" s="226"/>
      <c r="D50" s="115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</row>
    <row r="51" spans="2:17" x14ac:dyDescent="0.3">
      <c r="B51" s="226"/>
      <c r="C51" s="226"/>
      <c r="D51" s="115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</row>
    <row r="52" spans="2:17" x14ac:dyDescent="0.3">
      <c r="B52" s="226"/>
      <c r="C52" s="226"/>
      <c r="D52" s="115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</row>
    <row r="53" spans="2:17" x14ac:dyDescent="0.3">
      <c r="B53" s="226"/>
      <c r="C53" s="226"/>
      <c r="D53" s="115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</row>
    <row r="54" spans="2:17" x14ac:dyDescent="0.3">
      <c r="B54" s="226"/>
      <c r="C54" s="226"/>
      <c r="D54" s="115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</row>
    <row r="55" spans="2:17" x14ac:dyDescent="0.3">
      <c r="B55" s="226"/>
      <c r="C55" s="226"/>
      <c r="D55" s="115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</row>
    <row r="56" spans="2:17" x14ac:dyDescent="0.3">
      <c r="B56" s="226"/>
      <c r="C56" s="226"/>
      <c r="D56" s="115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</row>
    <row r="57" spans="2:17" x14ac:dyDescent="0.3">
      <c r="B57" s="226"/>
      <c r="C57" s="226"/>
      <c r="D57" s="115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</row>
    <row r="58" spans="2:17" x14ac:dyDescent="0.3">
      <c r="B58" s="226"/>
      <c r="C58" s="226"/>
      <c r="D58" s="115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</row>
    <row r="59" spans="2:17" x14ac:dyDescent="0.3">
      <c r="B59" s="226"/>
      <c r="C59" s="226"/>
      <c r="D59" s="115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</row>
    <row r="60" spans="2:17" x14ac:dyDescent="0.3">
      <c r="B60" s="226"/>
      <c r="C60" s="226"/>
      <c r="D60" s="115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</row>
    <row r="61" spans="2:17" x14ac:dyDescent="0.3">
      <c r="B61" s="226"/>
      <c r="C61" s="226"/>
      <c r="D61" s="115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</row>
    <row r="62" spans="2:17" x14ac:dyDescent="0.3">
      <c r="B62" s="226"/>
      <c r="C62" s="226"/>
      <c r="D62" s="115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</row>
    <row r="63" spans="2:17" x14ac:dyDescent="0.3">
      <c r="B63" s="226"/>
      <c r="C63" s="226"/>
      <c r="D63" s="115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</row>
    <row r="64" spans="2:17" x14ac:dyDescent="0.3">
      <c r="B64" s="226"/>
      <c r="C64" s="226"/>
      <c r="D64" s="115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</row>
    <row r="65" spans="2:17" x14ac:dyDescent="0.3">
      <c r="B65" s="226"/>
      <c r="C65" s="226"/>
      <c r="D65" s="115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</row>
    <row r="66" spans="2:17" x14ac:dyDescent="0.3">
      <c r="B66" s="226"/>
      <c r="C66" s="226"/>
      <c r="D66" s="115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</row>
    <row r="67" spans="2:17" x14ac:dyDescent="0.3">
      <c r="B67" s="226"/>
      <c r="C67" s="226"/>
      <c r="D67" s="115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</row>
    <row r="68" spans="2:17" x14ac:dyDescent="0.3">
      <c r="B68" s="226"/>
      <c r="C68" s="226"/>
      <c r="D68" s="115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</row>
    <row r="69" spans="2:17" x14ac:dyDescent="0.3">
      <c r="B69" s="226"/>
      <c r="C69" s="226"/>
      <c r="D69" s="115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</row>
    <row r="70" spans="2:17" x14ac:dyDescent="0.3">
      <c r="B70" s="226"/>
      <c r="C70" s="226"/>
      <c r="D70" s="115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</row>
    <row r="71" spans="2:17" x14ac:dyDescent="0.3">
      <c r="B71" s="226"/>
      <c r="C71" s="226"/>
      <c r="D71" s="115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</row>
    <row r="72" spans="2:17" x14ac:dyDescent="0.3">
      <c r="B72" s="226"/>
      <c r="C72" s="226"/>
      <c r="D72" s="115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</row>
    <row r="73" spans="2:17" x14ac:dyDescent="0.3">
      <c r="B73" s="226"/>
      <c r="C73" s="226"/>
      <c r="D73" s="115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</row>
    <row r="74" spans="2:17" x14ac:dyDescent="0.3">
      <c r="B74" s="226"/>
      <c r="C74" s="226"/>
      <c r="D74" s="115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</row>
    <row r="75" spans="2:17" x14ac:dyDescent="0.3">
      <c r="B75" s="226"/>
      <c r="C75" s="226"/>
      <c r="D75" s="115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</row>
    <row r="76" spans="2:17" x14ac:dyDescent="0.3">
      <c r="B76" s="226"/>
      <c r="C76" s="226"/>
      <c r="D76" s="115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</row>
    <row r="77" spans="2:17" x14ac:dyDescent="0.3">
      <c r="B77" s="226"/>
      <c r="C77" s="226"/>
      <c r="D77" s="115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</row>
    <row r="78" spans="2:17" x14ac:dyDescent="0.3">
      <c r="B78" s="226"/>
      <c r="C78" s="226"/>
      <c r="D78" s="115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</row>
    <row r="79" spans="2:17" x14ac:dyDescent="0.3">
      <c r="B79" s="226"/>
      <c r="C79" s="226"/>
      <c r="D79" s="115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</row>
    <row r="80" spans="2:17" x14ac:dyDescent="0.3">
      <c r="B80" s="226"/>
      <c r="C80" s="226"/>
      <c r="D80" s="115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</row>
    <row r="81" spans="2:17" x14ac:dyDescent="0.3">
      <c r="B81" s="226"/>
      <c r="C81" s="226"/>
      <c r="D81" s="115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</row>
    <row r="82" spans="2:17" x14ac:dyDescent="0.3">
      <c r="B82" s="226"/>
      <c r="C82" s="226"/>
      <c r="D82" s="115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</row>
    <row r="83" spans="2:17" x14ac:dyDescent="0.3">
      <c r="B83" s="226"/>
      <c r="C83" s="226"/>
      <c r="D83" s="115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</row>
    <row r="84" spans="2:17" x14ac:dyDescent="0.3">
      <c r="B84" s="226"/>
      <c r="C84" s="226"/>
      <c r="D84" s="115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</row>
    <row r="85" spans="2:17" x14ac:dyDescent="0.3">
      <c r="B85" s="226"/>
      <c r="C85" s="226"/>
      <c r="D85" s="115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</row>
    <row r="86" spans="2:17" x14ac:dyDescent="0.3">
      <c r="B86" s="226"/>
      <c r="C86" s="226"/>
      <c r="D86" s="115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</row>
    <row r="87" spans="2:17" x14ac:dyDescent="0.3">
      <c r="B87" s="226"/>
      <c r="C87" s="226"/>
      <c r="D87" s="115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</row>
    <row r="88" spans="2:17" x14ac:dyDescent="0.3">
      <c r="B88" s="226"/>
      <c r="C88" s="226"/>
      <c r="D88" s="115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</row>
    <row r="89" spans="2:17" x14ac:dyDescent="0.3">
      <c r="B89" s="226"/>
      <c r="C89" s="226"/>
      <c r="D89" s="115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</row>
    <row r="90" spans="2:17" x14ac:dyDescent="0.3">
      <c r="B90" s="226"/>
      <c r="C90" s="226"/>
      <c r="D90" s="115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</row>
    <row r="91" spans="2:17" x14ac:dyDescent="0.3">
      <c r="B91" s="226"/>
      <c r="C91" s="226"/>
      <c r="D91" s="115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</row>
    <row r="92" spans="2:17" x14ac:dyDescent="0.3">
      <c r="B92" s="226"/>
      <c r="C92" s="226"/>
      <c r="D92" s="115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</row>
    <row r="93" spans="2:17" x14ac:dyDescent="0.3">
      <c r="B93" s="226"/>
      <c r="C93" s="226"/>
      <c r="D93" s="115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</row>
    <row r="94" spans="2:17" x14ac:dyDescent="0.3">
      <c r="B94" s="226"/>
      <c r="C94" s="226"/>
      <c r="D94" s="115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</row>
    <row r="95" spans="2:17" x14ac:dyDescent="0.3">
      <c r="B95" s="226"/>
      <c r="C95" s="226"/>
      <c r="D95" s="115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</row>
    <row r="96" spans="2:17" x14ac:dyDescent="0.3">
      <c r="B96" s="226"/>
      <c r="C96" s="226"/>
      <c r="D96" s="115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</row>
    <row r="97" spans="2:17" x14ac:dyDescent="0.3">
      <c r="B97" s="226"/>
      <c r="C97" s="226"/>
      <c r="D97" s="115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</row>
    <row r="98" spans="2:17" x14ac:dyDescent="0.3">
      <c r="B98" s="226"/>
      <c r="C98" s="226"/>
      <c r="D98" s="115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</row>
    <row r="99" spans="2:17" x14ac:dyDescent="0.3">
      <c r="B99" s="226"/>
      <c r="C99" s="226"/>
      <c r="D99" s="115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</row>
    <row r="100" spans="2:17" x14ac:dyDescent="0.3">
      <c r="B100" s="226"/>
      <c r="C100" s="226"/>
      <c r="D100" s="115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</row>
    <row r="101" spans="2:17" x14ac:dyDescent="0.3">
      <c r="B101" s="226"/>
      <c r="C101" s="226"/>
      <c r="D101" s="115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</row>
    <row r="102" spans="2:17" x14ac:dyDescent="0.3">
      <c r="B102" s="226"/>
      <c r="C102" s="226"/>
      <c r="D102" s="115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</row>
    <row r="103" spans="2:17" x14ac:dyDescent="0.3">
      <c r="B103" s="226"/>
      <c r="C103" s="226"/>
      <c r="D103" s="115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</row>
    <row r="104" spans="2:17" x14ac:dyDescent="0.3">
      <c r="B104" s="226"/>
      <c r="C104" s="226"/>
      <c r="D104" s="115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</row>
    <row r="105" spans="2:17" x14ac:dyDescent="0.3">
      <c r="B105" s="226"/>
      <c r="C105" s="226"/>
      <c r="D105" s="115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</row>
    <row r="106" spans="2:17" x14ac:dyDescent="0.3">
      <c r="B106" s="226"/>
      <c r="C106" s="226"/>
      <c r="D106" s="115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</row>
    <row r="107" spans="2:17" x14ac:dyDescent="0.3">
      <c r="B107" s="226"/>
      <c r="C107" s="226"/>
      <c r="D107" s="115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</row>
    <row r="108" spans="2:17" x14ac:dyDescent="0.3">
      <c r="B108" s="226"/>
      <c r="C108" s="226"/>
      <c r="D108" s="115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</row>
    <row r="109" spans="2:17" x14ac:dyDescent="0.3">
      <c r="B109" s="226"/>
      <c r="C109" s="226"/>
      <c r="D109" s="115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</row>
    <row r="110" spans="2:17" x14ac:dyDescent="0.3">
      <c r="B110" s="226"/>
      <c r="C110" s="226"/>
      <c r="D110" s="115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</row>
    <row r="111" spans="2:17" x14ac:dyDescent="0.3">
      <c r="B111" s="226"/>
      <c r="C111" s="226"/>
      <c r="D111" s="115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</row>
    <row r="112" spans="2:17" x14ac:dyDescent="0.3">
      <c r="B112" s="226"/>
      <c r="C112" s="226"/>
      <c r="D112" s="115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</row>
    <row r="113" spans="2:17" x14ac:dyDescent="0.3">
      <c r="B113" s="226"/>
      <c r="C113" s="226"/>
      <c r="D113" s="115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</row>
    <row r="114" spans="2:17" x14ac:dyDescent="0.3">
      <c r="B114" s="226"/>
      <c r="C114" s="226"/>
      <c r="D114" s="115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</row>
    <row r="115" spans="2:17" x14ac:dyDescent="0.3">
      <c r="B115" s="226"/>
      <c r="C115" s="226"/>
      <c r="D115" s="115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</row>
    <row r="116" spans="2:17" x14ac:dyDescent="0.3">
      <c r="B116" s="226"/>
      <c r="C116" s="226"/>
      <c r="D116" s="115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</row>
    <row r="117" spans="2:17" x14ac:dyDescent="0.3">
      <c r="B117" s="226"/>
      <c r="C117" s="226"/>
      <c r="D117" s="115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</row>
    <row r="118" spans="2:17" x14ac:dyDescent="0.3">
      <c r="B118" s="226"/>
      <c r="C118" s="226"/>
      <c r="D118" s="115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</row>
    <row r="119" spans="2:17" x14ac:dyDescent="0.3">
      <c r="B119" s="226"/>
      <c r="C119" s="226"/>
      <c r="D119" s="115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</row>
    <row r="120" spans="2:17" x14ac:dyDescent="0.3">
      <c r="B120" s="226"/>
      <c r="C120" s="226"/>
      <c r="D120" s="115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</row>
    <row r="121" spans="2:17" x14ac:dyDescent="0.3">
      <c r="B121" s="226"/>
      <c r="C121" s="226"/>
      <c r="D121" s="115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</row>
    <row r="122" spans="2:17" x14ac:dyDescent="0.3">
      <c r="B122" s="226"/>
      <c r="C122" s="226"/>
      <c r="D122" s="115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</row>
    <row r="123" spans="2:17" x14ac:dyDescent="0.3">
      <c r="B123" s="226"/>
      <c r="C123" s="226"/>
      <c r="D123" s="115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</row>
    <row r="124" spans="2:17" x14ac:dyDescent="0.3">
      <c r="B124" s="226"/>
      <c r="C124" s="226"/>
      <c r="D124" s="115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</row>
    <row r="125" spans="2:17" x14ac:dyDescent="0.3">
      <c r="B125" s="226"/>
      <c r="C125" s="226"/>
      <c r="D125" s="115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</row>
    <row r="126" spans="2:17" x14ac:dyDescent="0.3">
      <c r="B126" s="226"/>
      <c r="C126" s="226"/>
      <c r="D126" s="115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</row>
    <row r="127" spans="2:17" x14ac:dyDescent="0.3">
      <c r="B127" s="226"/>
      <c r="C127" s="226"/>
      <c r="D127" s="115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</row>
    <row r="128" spans="2:17" x14ac:dyDescent="0.3">
      <c r="B128" s="226"/>
      <c r="C128" s="226"/>
      <c r="D128" s="115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</row>
    <row r="129" spans="2:17" x14ac:dyDescent="0.3">
      <c r="B129" s="226"/>
      <c r="C129" s="226"/>
      <c r="D129" s="115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</row>
    <row r="130" spans="2:17" x14ac:dyDescent="0.3">
      <c r="B130" s="226"/>
      <c r="C130" s="226"/>
      <c r="D130" s="115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</row>
    <row r="131" spans="2:17" x14ac:dyDescent="0.3">
      <c r="B131" s="226"/>
      <c r="C131" s="226"/>
      <c r="D131" s="115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</row>
    <row r="132" spans="2:17" x14ac:dyDescent="0.3">
      <c r="B132" s="226"/>
      <c r="C132" s="226"/>
      <c r="D132" s="115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</row>
    <row r="133" spans="2:17" x14ac:dyDescent="0.3">
      <c r="B133" s="226"/>
      <c r="C133" s="226"/>
      <c r="D133" s="115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</row>
    <row r="134" spans="2:17" x14ac:dyDescent="0.3">
      <c r="B134" s="226"/>
      <c r="C134" s="226"/>
      <c r="D134" s="115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</row>
    <row r="135" spans="2:17" x14ac:dyDescent="0.3">
      <c r="B135" s="226"/>
      <c r="C135" s="226"/>
      <c r="D135" s="115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</row>
    <row r="136" spans="2:17" x14ac:dyDescent="0.3">
      <c r="B136" s="226"/>
      <c r="C136" s="226"/>
      <c r="D136" s="115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</row>
    <row r="137" spans="2:17" x14ac:dyDescent="0.3">
      <c r="B137" s="226"/>
      <c r="C137" s="226"/>
      <c r="D137" s="115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</row>
    <row r="138" spans="2:17" x14ac:dyDescent="0.3">
      <c r="B138" s="226"/>
      <c r="C138" s="226"/>
      <c r="D138" s="115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</row>
    <row r="139" spans="2:17" x14ac:dyDescent="0.3">
      <c r="B139" s="226"/>
      <c r="C139" s="226"/>
      <c r="D139" s="115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</row>
    <row r="140" spans="2:17" x14ac:dyDescent="0.3">
      <c r="B140" s="226"/>
      <c r="C140" s="226"/>
      <c r="D140" s="115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</row>
    <row r="141" spans="2:17" x14ac:dyDescent="0.3">
      <c r="B141" s="226"/>
      <c r="C141" s="226"/>
      <c r="D141" s="115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</row>
    <row r="142" spans="2:17" x14ac:dyDescent="0.3">
      <c r="B142" s="226"/>
      <c r="C142" s="226"/>
      <c r="D142" s="115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</row>
    <row r="143" spans="2:17" x14ac:dyDescent="0.3">
      <c r="B143" s="226"/>
      <c r="C143" s="226"/>
      <c r="D143" s="115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</row>
    <row r="144" spans="2:17" x14ac:dyDescent="0.3">
      <c r="B144" s="226"/>
      <c r="C144" s="226"/>
      <c r="D144" s="115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</row>
    <row r="145" spans="2:17" x14ac:dyDescent="0.3">
      <c r="B145" s="226"/>
      <c r="C145" s="226"/>
      <c r="D145" s="115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</row>
    <row r="146" spans="2:17" x14ac:dyDescent="0.3">
      <c r="B146" s="226"/>
      <c r="C146" s="226"/>
      <c r="D146" s="115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</row>
    <row r="147" spans="2:17" x14ac:dyDescent="0.3">
      <c r="B147" s="226"/>
      <c r="C147" s="226"/>
      <c r="D147" s="115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</row>
    <row r="148" spans="2:17" x14ac:dyDescent="0.3">
      <c r="B148" s="226"/>
      <c r="C148" s="226"/>
      <c r="D148" s="115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</row>
    <row r="149" spans="2:17" x14ac:dyDescent="0.3">
      <c r="B149" s="226"/>
      <c r="C149" s="226"/>
      <c r="D149" s="115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</row>
    <row r="150" spans="2:17" x14ac:dyDescent="0.3">
      <c r="B150" s="226"/>
      <c r="C150" s="226"/>
      <c r="D150" s="115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</row>
    <row r="151" spans="2:17" x14ac:dyDescent="0.3">
      <c r="B151" s="226"/>
      <c r="C151" s="226"/>
      <c r="D151" s="115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</row>
    <row r="152" spans="2:17" x14ac:dyDescent="0.3">
      <c r="B152" s="226"/>
      <c r="C152" s="226"/>
      <c r="D152" s="115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</row>
    <row r="153" spans="2:17" x14ac:dyDescent="0.3">
      <c r="B153" s="226"/>
      <c r="C153" s="226"/>
      <c r="D153" s="115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</row>
    <row r="154" spans="2:17" x14ac:dyDescent="0.3">
      <c r="B154" s="226"/>
      <c r="C154" s="226"/>
      <c r="D154" s="115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</row>
    <row r="155" spans="2:17" x14ac:dyDescent="0.3">
      <c r="B155" s="226"/>
      <c r="C155" s="226"/>
      <c r="D155" s="115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</row>
    <row r="156" spans="2:17" x14ac:dyDescent="0.3">
      <c r="B156" s="226"/>
      <c r="C156" s="226"/>
      <c r="D156" s="115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</row>
    <row r="157" spans="2:17" x14ac:dyDescent="0.3">
      <c r="B157" s="226"/>
      <c r="C157" s="226"/>
      <c r="D157" s="115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</row>
    <row r="158" spans="2:17" x14ac:dyDescent="0.3">
      <c r="B158" s="226"/>
      <c r="C158" s="226"/>
      <c r="D158" s="115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</row>
    <row r="159" spans="2:17" x14ac:dyDescent="0.3">
      <c r="B159" s="226"/>
      <c r="C159" s="226"/>
      <c r="D159" s="115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</row>
    <row r="160" spans="2:17" x14ac:dyDescent="0.3">
      <c r="B160" s="226"/>
      <c r="C160" s="226"/>
      <c r="D160" s="115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</row>
    <row r="161" spans="2:17" x14ac:dyDescent="0.3">
      <c r="B161" s="226"/>
      <c r="C161" s="226"/>
      <c r="D161" s="115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</row>
    <row r="162" spans="2:17" x14ac:dyDescent="0.3">
      <c r="B162" s="226"/>
      <c r="C162" s="226"/>
      <c r="D162" s="115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</row>
    <row r="163" spans="2:17" x14ac:dyDescent="0.3">
      <c r="B163" s="226"/>
      <c r="C163" s="226"/>
      <c r="D163" s="115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</row>
    <row r="164" spans="2:17" x14ac:dyDescent="0.3">
      <c r="B164" s="226"/>
      <c r="C164" s="226"/>
      <c r="D164" s="115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</row>
    <row r="165" spans="2:17" x14ac:dyDescent="0.3">
      <c r="B165" s="226"/>
      <c r="C165" s="226"/>
      <c r="D165" s="115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</row>
    <row r="166" spans="2:17" x14ac:dyDescent="0.3">
      <c r="B166" s="226"/>
      <c r="C166" s="226"/>
      <c r="D166" s="115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</row>
    <row r="167" spans="2:17" x14ac:dyDescent="0.3">
      <c r="B167" s="226"/>
      <c r="C167" s="226"/>
      <c r="D167" s="115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</row>
    <row r="168" spans="2:17" x14ac:dyDescent="0.3">
      <c r="B168" s="226"/>
      <c r="C168" s="226"/>
      <c r="D168" s="115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</row>
    <row r="169" spans="2:17" x14ac:dyDescent="0.3">
      <c r="B169" s="226"/>
      <c r="C169" s="226"/>
      <c r="D169" s="115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</row>
    <row r="170" spans="2:17" x14ac:dyDescent="0.3">
      <c r="B170" s="226"/>
      <c r="C170" s="226"/>
      <c r="D170" s="115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</row>
    <row r="171" spans="2:17" x14ac:dyDescent="0.3">
      <c r="B171" s="226"/>
      <c r="C171" s="226"/>
      <c r="D171" s="115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</row>
    <row r="172" spans="2:17" x14ac:dyDescent="0.3">
      <c r="B172" s="226"/>
      <c r="C172" s="226"/>
      <c r="D172" s="115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</row>
    <row r="173" spans="2:17" x14ac:dyDescent="0.3">
      <c r="B173" s="226"/>
      <c r="C173" s="226"/>
      <c r="D173" s="115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</row>
    <row r="174" spans="2:17" x14ac:dyDescent="0.3">
      <c r="B174" s="226"/>
      <c r="C174" s="226"/>
      <c r="D174" s="115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</row>
  </sheetData>
  <mergeCells count="4">
    <mergeCell ref="A3:D3"/>
    <mergeCell ref="A4:D4"/>
    <mergeCell ref="A1:D1"/>
    <mergeCell ref="A2:D2"/>
  </mergeCells>
  <pageMargins left="0.75" right="0.75" top="1" bottom="1" header="0.5" footer="0.5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6">
    <tabColor indexed="55"/>
    <outlinePr applyStyles="1" summaryBelow="0"/>
    <pageSetUpPr fitToPage="1"/>
  </sheetPr>
  <dimension ref="A2:S247"/>
  <sheetViews>
    <sheetView workbookViewId="0">
      <selection activeCell="A10" sqref="A10"/>
    </sheetView>
  </sheetViews>
  <sheetFormatPr defaultColWidth="9.109375" defaultRowHeight="13.8" x14ac:dyDescent="0.3"/>
  <cols>
    <col min="1" max="1" width="52.6640625" style="17" bestFit="1" customWidth="1"/>
    <col min="2" max="3" width="13.5546875" style="17" bestFit="1" customWidth="1"/>
    <col min="4" max="4" width="14" style="17" bestFit="1" customWidth="1"/>
    <col min="5" max="7" width="14.5546875" style="17" bestFit="1" customWidth="1"/>
    <col min="8" max="16384" width="9.109375" style="17"/>
  </cols>
  <sheetData>
    <row r="2" spans="1:19" ht="18" x14ac:dyDescent="0.35">
      <c r="A2" s="5" t="s">
        <v>192</v>
      </c>
      <c r="B2" s="3"/>
      <c r="C2" s="3"/>
      <c r="D2" s="3"/>
      <c r="E2" s="3"/>
      <c r="F2" s="3"/>
      <c r="G2" s="3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</row>
    <row r="3" spans="1:19" x14ac:dyDescent="0.3">
      <c r="A3" s="243"/>
    </row>
    <row r="4" spans="1:19" s="12" customFormat="1" x14ac:dyDescent="0.3">
      <c r="A4" s="204" t="str">
        <f>$A$2 &amp; " (" &amp;G4 &amp; ")"</f>
        <v>Державний та гарантований державою борг України за останні 5 років (млрд. грн)</v>
      </c>
      <c r="G4" s="12" t="str">
        <f>VALUAH</f>
        <v>млрд. грн</v>
      </c>
    </row>
    <row r="5" spans="1:19" s="11" customFormat="1" x14ac:dyDescent="0.25">
      <c r="A5" s="50"/>
      <c r="B5" s="168">
        <v>42369</v>
      </c>
      <c r="C5" s="168">
        <v>42735</v>
      </c>
      <c r="D5" s="168">
        <v>43100</v>
      </c>
      <c r="E5" s="168">
        <v>43465</v>
      </c>
      <c r="F5" s="168">
        <v>43830</v>
      </c>
      <c r="G5" s="168">
        <v>43982</v>
      </c>
    </row>
    <row r="6" spans="1:19" s="196" customFormat="1" x14ac:dyDescent="0.25">
      <c r="A6" s="164" t="s">
        <v>145</v>
      </c>
      <c r="B6" s="43">
        <f t="shared" ref="B6:G6" si="0">SUM(B$7+ B$8)</f>
        <v>1572.1801300194802</v>
      </c>
      <c r="C6" s="43">
        <f t="shared" si="0"/>
        <v>1929.80880008943</v>
      </c>
      <c r="D6" s="43">
        <f t="shared" si="0"/>
        <v>2141.8234015988101</v>
      </c>
      <c r="E6" s="43">
        <f t="shared" si="0"/>
        <v>2168.44766417245</v>
      </c>
      <c r="F6" s="43">
        <f t="shared" si="0"/>
        <v>1998.2958999565099</v>
      </c>
      <c r="G6" s="43">
        <f t="shared" si="0"/>
        <v>2209.4636212732303</v>
      </c>
    </row>
    <row r="7" spans="1:19" s="15" customFormat="1" x14ac:dyDescent="0.25">
      <c r="A7" s="176" t="s">
        <v>47</v>
      </c>
      <c r="B7" s="216">
        <v>529.46057801728</v>
      </c>
      <c r="C7" s="216">
        <v>689.73000579020004</v>
      </c>
      <c r="D7" s="216">
        <v>766.81175457264999</v>
      </c>
      <c r="E7" s="216">
        <v>771.43664018523998</v>
      </c>
      <c r="F7" s="216">
        <v>838.84791941263995</v>
      </c>
      <c r="G7" s="216">
        <v>905.76460282768005</v>
      </c>
    </row>
    <row r="8" spans="1:19" s="15" customFormat="1" x14ac:dyDescent="0.25">
      <c r="A8" s="176" t="s">
        <v>59</v>
      </c>
      <c r="B8" s="216">
        <v>1042.7195520022001</v>
      </c>
      <c r="C8" s="216">
        <v>1240.0787942992299</v>
      </c>
      <c r="D8" s="216">
        <v>1375.0116470261601</v>
      </c>
      <c r="E8" s="216">
        <v>1397.0110239872099</v>
      </c>
      <c r="F8" s="216">
        <v>1159.44798054387</v>
      </c>
      <c r="G8" s="216">
        <v>1303.6990184455501</v>
      </c>
    </row>
    <row r="9" spans="1:19" x14ac:dyDescent="0.3"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</row>
    <row r="10" spans="1:19" x14ac:dyDescent="0.3">
      <c r="A10" s="204" t="str">
        <f>$A$2 &amp; " (" &amp;G10 &amp; ")"</f>
        <v>Державний та гарантований державою борг України за останні 5 років (млрд. дол. США)</v>
      </c>
      <c r="B10" s="9"/>
      <c r="C10" s="9"/>
      <c r="D10" s="9"/>
      <c r="E10" s="9"/>
      <c r="F10" s="9"/>
      <c r="G10" s="12" t="str">
        <f>VALUSD</f>
        <v>млрд. дол. США</v>
      </c>
      <c r="H10" s="9"/>
      <c r="I10" s="9"/>
      <c r="J10" s="9"/>
      <c r="K10" s="9"/>
      <c r="L10" s="9"/>
      <c r="M10" s="9"/>
      <c r="N10" s="9"/>
      <c r="O10" s="9"/>
      <c r="P10" s="9"/>
      <c r="Q10" s="9"/>
    </row>
    <row r="11" spans="1:19" s="104" customFormat="1" x14ac:dyDescent="0.3">
      <c r="A11" s="50"/>
      <c r="B11" s="168">
        <v>42369</v>
      </c>
      <c r="C11" s="168">
        <v>42735</v>
      </c>
      <c r="D11" s="168">
        <v>43100</v>
      </c>
      <c r="E11" s="168">
        <v>43465</v>
      </c>
      <c r="F11" s="168">
        <v>43830</v>
      </c>
      <c r="G11" s="168">
        <v>43982</v>
      </c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</row>
    <row r="12" spans="1:19" s="37" customFormat="1" x14ac:dyDescent="0.3">
      <c r="A12" s="164" t="s">
        <v>145</v>
      </c>
      <c r="B12" s="43">
        <f t="shared" ref="B12:G12" si="1">SUM(B$13+ B$14)</f>
        <v>65.505684905229998</v>
      </c>
      <c r="C12" s="43">
        <f t="shared" si="1"/>
        <v>70.972707080139998</v>
      </c>
      <c r="D12" s="43">
        <f t="shared" si="1"/>
        <v>76.310485066490003</v>
      </c>
      <c r="E12" s="43">
        <f t="shared" si="1"/>
        <v>78.316490487460001</v>
      </c>
      <c r="F12" s="43">
        <f t="shared" si="1"/>
        <v>84.365406859510003</v>
      </c>
      <c r="G12" s="43">
        <f t="shared" si="1"/>
        <v>82.118183048470001</v>
      </c>
      <c r="H12" s="27"/>
      <c r="I12" s="27"/>
      <c r="J12" s="27"/>
      <c r="K12" s="27"/>
      <c r="L12" s="27"/>
      <c r="M12" s="27"/>
      <c r="N12" s="27"/>
      <c r="O12" s="27"/>
      <c r="P12" s="27"/>
      <c r="Q12" s="27"/>
    </row>
    <row r="13" spans="1:19" s="131" customFormat="1" x14ac:dyDescent="0.3">
      <c r="A13" s="72" t="s">
        <v>47</v>
      </c>
      <c r="B13" s="112">
        <v>22.060244326380001</v>
      </c>
      <c r="C13" s="112">
        <v>25.366246471259998</v>
      </c>
      <c r="D13" s="112">
        <v>27.320542348389999</v>
      </c>
      <c r="E13" s="112">
        <v>27.861502627389999</v>
      </c>
      <c r="F13" s="112">
        <v>35.415048399980002</v>
      </c>
      <c r="G13" s="112">
        <v>33.66416298427</v>
      </c>
      <c r="H13" s="122"/>
      <c r="I13" s="122"/>
      <c r="J13" s="122"/>
      <c r="K13" s="122"/>
      <c r="L13" s="122"/>
      <c r="M13" s="122"/>
      <c r="N13" s="122"/>
      <c r="O13" s="122"/>
      <c r="P13" s="122"/>
      <c r="Q13" s="122"/>
    </row>
    <row r="14" spans="1:19" s="131" customFormat="1" x14ac:dyDescent="0.3">
      <c r="A14" s="72" t="s">
        <v>59</v>
      </c>
      <c r="B14" s="112">
        <v>43.445440578849997</v>
      </c>
      <c r="C14" s="112">
        <v>45.606460608879999</v>
      </c>
      <c r="D14" s="112">
        <v>48.989942718099996</v>
      </c>
      <c r="E14" s="112">
        <v>50.454987860069998</v>
      </c>
      <c r="F14" s="112">
        <v>48.950358459530001</v>
      </c>
      <c r="G14" s="112">
        <v>48.454020064200002</v>
      </c>
      <c r="H14" s="122"/>
      <c r="I14" s="122"/>
      <c r="J14" s="122"/>
      <c r="K14" s="122"/>
      <c r="L14" s="122"/>
      <c r="M14" s="122"/>
      <c r="N14" s="122"/>
      <c r="O14" s="122"/>
      <c r="P14" s="122"/>
      <c r="Q14" s="122"/>
    </row>
    <row r="15" spans="1:19" x14ac:dyDescent="0.3"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</row>
    <row r="16" spans="1:19" s="199" customFormat="1" x14ac:dyDescent="0.3">
      <c r="G16" s="21" t="s">
        <v>185</v>
      </c>
    </row>
    <row r="17" spans="1:19" s="104" customFormat="1" x14ac:dyDescent="0.3">
      <c r="A17" s="50"/>
      <c r="B17" s="168">
        <v>42369</v>
      </c>
      <c r="C17" s="168">
        <v>42735</v>
      </c>
      <c r="D17" s="168">
        <v>43100</v>
      </c>
      <c r="E17" s="168">
        <v>43465</v>
      </c>
      <c r="F17" s="168">
        <v>43830</v>
      </c>
      <c r="G17" s="168">
        <v>43982</v>
      </c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</row>
    <row r="18" spans="1:19" s="37" customFormat="1" x14ac:dyDescent="0.3">
      <c r="A18" s="164" t="s">
        <v>145</v>
      </c>
      <c r="B18" s="43">
        <f t="shared" ref="B18:G18" si="2">SUM(B$19+ B$20)</f>
        <v>1</v>
      </c>
      <c r="C18" s="43">
        <f t="shared" si="2"/>
        <v>1</v>
      </c>
      <c r="D18" s="43">
        <f t="shared" si="2"/>
        <v>1</v>
      </c>
      <c r="E18" s="43">
        <f t="shared" si="2"/>
        <v>1</v>
      </c>
      <c r="F18" s="43">
        <f t="shared" si="2"/>
        <v>1</v>
      </c>
      <c r="G18" s="43">
        <f t="shared" si="2"/>
        <v>1</v>
      </c>
      <c r="H18" s="27"/>
      <c r="I18" s="27"/>
      <c r="J18" s="27"/>
      <c r="K18" s="27"/>
      <c r="L18" s="27"/>
      <c r="M18" s="27"/>
      <c r="N18" s="27"/>
      <c r="O18" s="27"/>
      <c r="P18" s="27"/>
      <c r="Q18" s="27"/>
    </row>
    <row r="19" spans="1:19" s="131" customFormat="1" x14ac:dyDescent="0.3">
      <c r="A19" s="72" t="s">
        <v>47</v>
      </c>
      <c r="B19" s="261">
        <v>0.33676800000000001</v>
      </c>
      <c r="C19" s="261">
        <v>0.357408</v>
      </c>
      <c r="D19" s="261">
        <v>0.358018</v>
      </c>
      <c r="E19" s="261">
        <v>0.35575499999999999</v>
      </c>
      <c r="F19" s="261">
        <v>0.41978199999999999</v>
      </c>
      <c r="G19" s="261">
        <v>0.40994799999999998</v>
      </c>
      <c r="H19" s="122"/>
      <c r="I19" s="122"/>
      <c r="J19" s="122"/>
      <c r="K19" s="122"/>
      <c r="L19" s="122"/>
      <c r="M19" s="122"/>
      <c r="N19" s="122"/>
      <c r="O19" s="122"/>
      <c r="P19" s="122"/>
      <c r="Q19" s="122"/>
    </row>
    <row r="20" spans="1:19" s="131" customFormat="1" x14ac:dyDescent="0.3">
      <c r="A20" s="72" t="s">
        <v>59</v>
      </c>
      <c r="B20" s="261">
        <v>0.66323200000000004</v>
      </c>
      <c r="C20" s="261">
        <v>0.64259200000000005</v>
      </c>
      <c r="D20" s="261">
        <v>0.64198200000000005</v>
      </c>
      <c r="E20" s="261">
        <v>0.64424499999999996</v>
      </c>
      <c r="F20" s="261">
        <v>0.58021800000000001</v>
      </c>
      <c r="G20" s="261">
        <v>0.59005200000000002</v>
      </c>
      <c r="H20" s="122"/>
      <c r="I20" s="122"/>
      <c r="J20" s="122"/>
      <c r="K20" s="122"/>
      <c r="L20" s="122"/>
      <c r="M20" s="122"/>
      <c r="N20" s="122"/>
      <c r="O20" s="122"/>
      <c r="P20" s="122"/>
      <c r="Q20" s="122"/>
    </row>
    <row r="21" spans="1:19" x14ac:dyDescent="0.3"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</row>
    <row r="22" spans="1:19" x14ac:dyDescent="0.3"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</row>
    <row r="23" spans="1:19" x14ac:dyDescent="0.3"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</row>
    <row r="24" spans="1:19" x14ac:dyDescent="0.3"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</row>
    <row r="25" spans="1:19" s="199" customFormat="1" x14ac:dyDescent="0.3"/>
    <row r="26" spans="1:19" x14ac:dyDescent="0.3"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</row>
    <row r="27" spans="1:19" x14ac:dyDescent="0.3"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</row>
    <row r="28" spans="1:19" x14ac:dyDescent="0.3"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</row>
    <row r="29" spans="1:19" x14ac:dyDescent="0.3"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</row>
    <row r="30" spans="1:19" x14ac:dyDescent="0.3"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</row>
    <row r="31" spans="1:19" x14ac:dyDescent="0.3"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</row>
    <row r="32" spans="1:19" x14ac:dyDescent="0.3"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</row>
    <row r="33" spans="2:17" x14ac:dyDescent="0.3"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</row>
    <row r="34" spans="2:17" x14ac:dyDescent="0.3"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</row>
    <row r="35" spans="2:17" x14ac:dyDescent="0.3"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</row>
    <row r="36" spans="2:17" x14ac:dyDescent="0.3"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</row>
    <row r="37" spans="2:17" x14ac:dyDescent="0.3"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</row>
    <row r="38" spans="2:17" x14ac:dyDescent="0.3"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</row>
    <row r="39" spans="2:17" x14ac:dyDescent="0.3"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</row>
    <row r="40" spans="2:17" x14ac:dyDescent="0.3"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</row>
    <row r="41" spans="2:17" x14ac:dyDescent="0.3"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</row>
    <row r="42" spans="2:17" x14ac:dyDescent="0.3"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</row>
    <row r="43" spans="2:17" x14ac:dyDescent="0.3"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</row>
    <row r="44" spans="2:17" x14ac:dyDescent="0.3"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</row>
    <row r="45" spans="2:17" x14ac:dyDescent="0.3"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</row>
    <row r="46" spans="2:17" x14ac:dyDescent="0.3"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</row>
    <row r="47" spans="2:17" x14ac:dyDescent="0.3"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</row>
    <row r="48" spans="2:17" x14ac:dyDescent="0.3"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</row>
    <row r="49" spans="2:17" x14ac:dyDescent="0.3"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</row>
    <row r="50" spans="2:17" x14ac:dyDescent="0.3"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</row>
    <row r="51" spans="2:17" x14ac:dyDescent="0.3"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</row>
    <row r="52" spans="2:17" x14ac:dyDescent="0.3"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</row>
    <row r="53" spans="2:17" x14ac:dyDescent="0.3"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</row>
    <row r="54" spans="2:17" x14ac:dyDescent="0.3"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</row>
    <row r="55" spans="2:17" x14ac:dyDescent="0.3"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</row>
    <row r="56" spans="2:17" x14ac:dyDescent="0.3"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</row>
    <row r="57" spans="2:17" x14ac:dyDescent="0.3"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</row>
    <row r="58" spans="2:17" x14ac:dyDescent="0.3"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</row>
    <row r="59" spans="2:17" x14ac:dyDescent="0.3"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</row>
    <row r="60" spans="2:17" x14ac:dyDescent="0.3"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</row>
    <row r="61" spans="2:17" x14ac:dyDescent="0.3"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</row>
    <row r="62" spans="2:17" x14ac:dyDescent="0.3"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</row>
    <row r="63" spans="2:17" x14ac:dyDescent="0.3"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</row>
    <row r="64" spans="2:17" x14ac:dyDescent="0.3"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</row>
    <row r="65" spans="2:17" x14ac:dyDescent="0.3"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</row>
    <row r="66" spans="2:17" x14ac:dyDescent="0.3"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</row>
    <row r="67" spans="2:17" x14ac:dyDescent="0.3"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</row>
    <row r="68" spans="2:17" x14ac:dyDescent="0.3"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</row>
    <row r="69" spans="2:17" x14ac:dyDescent="0.3"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</row>
    <row r="70" spans="2:17" x14ac:dyDescent="0.3"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</row>
    <row r="71" spans="2:17" x14ac:dyDescent="0.3"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</row>
    <row r="72" spans="2:17" x14ac:dyDescent="0.3"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</row>
    <row r="73" spans="2:17" x14ac:dyDescent="0.3"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</row>
    <row r="74" spans="2:17" x14ac:dyDescent="0.3"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</row>
    <row r="75" spans="2:17" x14ac:dyDescent="0.3"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</row>
    <row r="76" spans="2:17" x14ac:dyDescent="0.3"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</row>
    <row r="77" spans="2:17" x14ac:dyDescent="0.3"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</row>
    <row r="78" spans="2:17" x14ac:dyDescent="0.3"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</row>
    <row r="79" spans="2:17" x14ac:dyDescent="0.3"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</row>
    <row r="80" spans="2:17" x14ac:dyDescent="0.3"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</row>
    <row r="81" spans="2:17" x14ac:dyDescent="0.3"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</row>
    <row r="82" spans="2:17" x14ac:dyDescent="0.3"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</row>
    <row r="83" spans="2:17" x14ac:dyDescent="0.3"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</row>
    <row r="84" spans="2:17" x14ac:dyDescent="0.3"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</row>
    <row r="85" spans="2:17" x14ac:dyDescent="0.3"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</row>
    <row r="86" spans="2:17" x14ac:dyDescent="0.3"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</row>
    <row r="87" spans="2:17" x14ac:dyDescent="0.3"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</row>
    <row r="88" spans="2:17" x14ac:dyDescent="0.3"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</row>
    <row r="89" spans="2:17" x14ac:dyDescent="0.3"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</row>
    <row r="90" spans="2:17" x14ac:dyDescent="0.3"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</row>
    <row r="91" spans="2:17" x14ac:dyDescent="0.3"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</row>
    <row r="92" spans="2:17" x14ac:dyDescent="0.3"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</row>
    <row r="93" spans="2:17" x14ac:dyDescent="0.3"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</row>
    <row r="94" spans="2:17" x14ac:dyDescent="0.3"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</row>
    <row r="95" spans="2:17" x14ac:dyDescent="0.3"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</row>
    <row r="96" spans="2:17" x14ac:dyDescent="0.3"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</row>
    <row r="97" spans="2:17" x14ac:dyDescent="0.3"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</row>
    <row r="98" spans="2:17" x14ac:dyDescent="0.3"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</row>
    <row r="99" spans="2:17" x14ac:dyDescent="0.3"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</row>
    <row r="100" spans="2:17" x14ac:dyDescent="0.3"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</row>
    <row r="101" spans="2:17" x14ac:dyDescent="0.3"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</row>
    <row r="102" spans="2:17" x14ac:dyDescent="0.3"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</row>
    <row r="103" spans="2:17" x14ac:dyDescent="0.3"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</row>
    <row r="104" spans="2:17" x14ac:dyDescent="0.3"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</row>
    <row r="105" spans="2:17" x14ac:dyDescent="0.3"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</row>
    <row r="106" spans="2:17" x14ac:dyDescent="0.3"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</row>
    <row r="107" spans="2:17" x14ac:dyDescent="0.3"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</row>
    <row r="108" spans="2:17" x14ac:dyDescent="0.3"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</row>
    <row r="109" spans="2:17" x14ac:dyDescent="0.3"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</row>
    <row r="110" spans="2:17" x14ac:dyDescent="0.3"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</row>
    <row r="111" spans="2:17" x14ac:dyDescent="0.3"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</row>
    <row r="112" spans="2:17" x14ac:dyDescent="0.3"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</row>
    <row r="113" spans="2:17" x14ac:dyDescent="0.3">
      <c r="B113" s="9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</row>
    <row r="114" spans="2:17" x14ac:dyDescent="0.3">
      <c r="B114" s="9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</row>
    <row r="115" spans="2:17" x14ac:dyDescent="0.3">
      <c r="B115" s="9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</row>
    <row r="116" spans="2:17" x14ac:dyDescent="0.3">
      <c r="B116" s="9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</row>
    <row r="117" spans="2:17" x14ac:dyDescent="0.3">
      <c r="B117" s="9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</row>
    <row r="118" spans="2:17" x14ac:dyDescent="0.3">
      <c r="B118" s="9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</row>
    <row r="119" spans="2:17" x14ac:dyDescent="0.3">
      <c r="B119" s="9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</row>
    <row r="120" spans="2:17" x14ac:dyDescent="0.3">
      <c r="B120" s="9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</row>
    <row r="121" spans="2:17" x14ac:dyDescent="0.3"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</row>
    <row r="122" spans="2:17" x14ac:dyDescent="0.3">
      <c r="B122" s="9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</row>
    <row r="123" spans="2:17" x14ac:dyDescent="0.3">
      <c r="B123" s="9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</row>
    <row r="124" spans="2:17" x14ac:dyDescent="0.3">
      <c r="B124" s="9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</row>
    <row r="125" spans="2:17" x14ac:dyDescent="0.3">
      <c r="B125" s="9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</row>
    <row r="126" spans="2:17" x14ac:dyDescent="0.3">
      <c r="B126" s="9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</row>
    <row r="127" spans="2:17" x14ac:dyDescent="0.3">
      <c r="B127" s="9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</row>
    <row r="128" spans="2:17" x14ac:dyDescent="0.3">
      <c r="B128" s="9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</row>
    <row r="129" spans="2:17" x14ac:dyDescent="0.3">
      <c r="B129" s="9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</row>
    <row r="130" spans="2:17" x14ac:dyDescent="0.3">
      <c r="B130" s="9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</row>
    <row r="131" spans="2:17" x14ac:dyDescent="0.3">
      <c r="B131" s="9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</row>
    <row r="132" spans="2:17" x14ac:dyDescent="0.3">
      <c r="B132" s="9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</row>
    <row r="133" spans="2:17" x14ac:dyDescent="0.3">
      <c r="B133" s="9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</row>
    <row r="134" spans="2:17" x14ac:dyDescent="0.3">
      <c r="B134" s="9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</row>
    <row r="135" spans="2:17" x14ac:dyDescent="0.3">
      <c r="B135" s="9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</row>
    <row r="136" spans="2:17" x14ac:dyDescent="0.3">
      <c r="B136" s="9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</row>
    <row r="137" spans="2:17" x14ac:dyDescent="0.3">
      <c r="B137" s="9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</row>
    <row r="138" spans="2:17" x14ac:dyDescent="0.3">
      <c r="B138" s="9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</row>
    <row r="139" spans="2:17" x14ac:dyDescent="0.3">
      <c r="B139" s="9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</row>
    <row r="140" spans="2:17" x14ac:dyDescent="0.3">
      <c r="B140" s="9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</row>
    <row r="141" spans="2:17" x14ac:dyDescent="0.3">
      <c r="B141" s="9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</row>
    <row r="142" spans="2:17" x14ac:dyDescent="0.3">
      <c r="B142" s="9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</row>
    <row r="143" spans="2:17" x14ac:dyDescent="0.3">
      <c r="B143" s="9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</row>
    <row r="144" spans="2:17" x14ac:dyDescent="0.3">
      <c r="B144" s="9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</row>
    <row r="145" spans="2:17" x14ac:dyDescent="0.3">
      <c r="B145" s="9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</row>
    <row r="146" spans="2:17" x14ac:dyDescent="0.3">
      <c r="B146" s="9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</row>
    <row r="147" spans="2:17" x14ac:dyDescent="0.3">
      <c r="B147" s="9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</row>
    <row r="148" spans="2:17" x14ac:dyDescent="0.3">
      <c r="B148" s="9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</row>
    <row r="149" spans="2:17" x14ac:dyDescent="0.3">
      <c r="B149" s="9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</row>
    <row r="150" spans="2:17" x14ac:dyDescent="0.3">
      <c r="B150" s="9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</row>
    <row r="151" spans="2:17" x14ac:dyDescent="0.3">
      <c r="B151" s="9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</row>
    <row r="152" spans="2:17" x14ac:dyDescent="0.3">
      <c r="B152" s="9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</row>
    <row r="153" spans="2:17" x14ac:dyDescent="0.3">
      <c r="B153" s="9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</row>
    <row r="154" spans="2:17" x14ac:dyDescent="0.3">
      <c r="B154" s="9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</row>
    <row r="155" spans="2:17" x14ac:dyDescent="0.3">
      <c r="B155" s="9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</row>
    <row r="156" spans="2:17" x14ac:dyDescent="0.3">
      <c r="B156" s="9"/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</row>
    <row r="157" spans="2:17" x14ac:dyDescent="0.3">
      <c r="B157" s="9"/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</row>
    <row r="158" spans="2:17" x14ac:dyDescent="0.3">
      <c r="B158" s="9"/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</row>
    <row r="159" spans="2:17" x14ac:dyDescent="0.3">
      <c r="B159" s="9"/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</row>
    <row r="160" spans="2:17" x14ac:dyDescent="0.3">
      <c r="B160" s="9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</row>
    <row r="161" spans="2:17" x14ac:dyDescent="0.3">
      <c r="B161" s="9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</row>
    <row r="162" spans="2:17" x14ac:dyDescent="0.3">
      <c r="B162" s="9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</row>
    <row r="163" spans="2:17" x14ac:dyDescent="0.3">
      <c r="B163" s="9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</row>
    <row r="164" spans="2:17" x14ac:dyDescent="0.3">
      <c r="B164" s="9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</row>
    <row r="165" spans="2:17" x14ac:dyDescent="0.3">
      <c r="B165" s="9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</row>
    <row r="166" spans="2:17" x14ac:dyDescent="0.3">
      <c r="B166" s="9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</row>
    <row r="167" spans="2:17" x14ac:dyDescent="0.3">
      <c r="B167" s="9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</row>
    <row r="168" spans="2:17" x14ac:dyDescent="0.3">
      <c r="B168" s="9"/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</row>
    <row r="169" spans="2:17" x14ac:dyDescent="0.3">
      <c r="B169" s="9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</row>
    <row r="170" spans="2:17" x14ac:dyDescent="0.3">
      <c r="B170" s="9"/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</row>
    <row r="171" spans="2:17" x14ac:dyDescent="0.3">
      <c r="B171" s="9"/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</row>
    <row r="172" spans="2:17" x14ac:dyDescent="0.3">
      <c r="B172" s="9"/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</row>
    <row r="173" spans="2:17" x14ac:dyDescent="0.3">
      <c r="B173" s="9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</row>
    <row r="174" spans="2:17" x14ac:dyDescent="0.3">
      <c r="B174" s="9"/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</row>
    <row r="175" spans="2:17" x14ac:dyDescent="0.3">
      <c r="B175" s="9"/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</row>
    <row r="176" spans="2:17" x14ac:dyDescent="0.3">
      <c r="B176" s="9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</row>
    <row r="177" spans="2:17" x14ac:dyDescent="0.3">
      <c r="B177" s="9"/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</row>
    <row r="178" spans="2:17" x14ac:dyDescent="0.3">
      <c r="B178" s="9"/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</row>
    <row r="179" spans="2:17" x14ac:dyDescent="0.3">
      <c r="B179" s="9"/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</row>
    <row r="180" spans="2:17" x14ac:dyDescent="0.3">
      <c r="B180" s="9"/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</row>
    <row r="181" spans="2:17" x14ac:dyDescent="0.3">
      <c r="B181" s="9"/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</row>
    <row r="182" spans="2:17" x14ac:dyDescent="0.3">
      <c r="B182" s="9"/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</row>
    <row r="183" spans="2:17" x14ac:dyDescent="0.3">
      <c r="B183" s="9"/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</row>
    <row r="184" spans="2:17" x14ac:dyDescent="0.3">
      <c r="B184" s="9"/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</row>
    <row r="185" spans="2:17" x14ac:dyDescent="0.3">
      <c r="B185" s="9"/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</row>
    <row r="186" spans="2:17" x14ac:dyDescent="0.3">
      <c r="B186" s="9"/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</row>
    <row r="187" spans="2:17" x14ac:dyDescent="0.3">
      <c r="B187" s="9"/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</row>
    <row r="188" spans="2:17" x14ac:dyDescent="0.3">
      <c r="B188" s="9"/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</row>
    <row r="189" spans="2:17" x14ac:dyDescent="0.3">
      <c r="B189" s="9"/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</row>
    <row r="190" spans="2:17" x14ac:dyDescent="0.3">
      <c r="B190" s="9"/>
      <c r="C190" s="9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</row>
    <row r="191" spans="2:17" x14ac:dyDescent="0.3">
      <c r="B191" s="9"/>
      <c r="C191" s="9"/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</row>
    <row r="192" spans="2:17" x14ac:dyDescent="0.3">
      <c r="B192" s="9"/>
      <c r="C192" s="9"/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</row>
    <row r="193" spans="2:17" x14ac:dyDescent="0.3">
      <c r="B193" s="9"/>
      <c r="C193" s="9"/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</row>
    <row r="194" spans="2:17" x14ac:dyDescent="0.3">
      <c r="B194" s="9"/>
      <c r="C194" s="9"/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</row>
    <row r="195" spans="2:17" x14ac:dyDescent="0.3">
      <c r="B195" s="9"/>
      <c r="C195" s="9"/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</row>
    <row r="196" spans="2:17" x14ac:dyDescent="0.3">
      <c r="B196" s="9"/>
      <c r="C196" s="9"/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</row>
    <row r="197" spans="2:17" x14ac:dyDescent="0.3">
      <c r="B197" s="9"/>
      <c r="C197" s="9"/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</row>
    <row r="198" spans="2:17" x14ac:dyDescent="0.3">
      <c r="B198" s="9"/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</row>
    <row r="199" spans="2:17" x14ac:dyDescent="0.3">
      <c r="B199" s="9"/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</row>
    <row r="200" spans="2:17" x14ac:dyDescent="0.3">
      <c r="B200" s="9"/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</row>
    <row r="201" spans="2:17" x14ac:dyDescent="0.3">
      <c r="B201" s="9"/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</row>
    <row r="202" spans="2:17" x14ac:dyDescent="0.3">
      <c r="B202" s="9"/>
      <c r="C202" s="9"/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</row>
    <row r="203" spans="2:17" x14ac:dyDescent="0.3">
      <c r="B203" s="9"/>
      <c r="C203" s="9"/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</row>
    <row r="204" spans="2:17" x14ac:dyDescent="0.3">
      <c r="B204" s="9"/>
      <c r="C204" s="9"/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</row>
    <row r="205" spans="2:17" x14ac:dyDescent="0.3">
      <c r="B205" s="9"/>
      <c r="C205" s="9"/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</row>
    <row r="206" spans="2:17" x14ac:dyDescent="0.3">
      <c r="B206" s="9"/>
      <c r="C206" s="9"/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</row>
    <row r="207" spans="2:17" x14ac:dyDescent="0.3">
      <c r="B207" s="9"/>
      <c r="C207" s="9"/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</row>
    <row r="208" spans="2:17" x14ac:dyDescent="0.3">
      <c r="B208" s="9"/>
      <c r="C208" s="9"/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</row>
    <row r="209" spans="2:17" x14ac:dyDescent="0.3">
      <c r="B209" s="9"/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</row>
    <row r="210" spans="2:17" x14ac:dyDescent="0.3">
      <c r="B210" s="9"/>
      <c r="C210" s="9"/>
      <c r="D210" s="9"/>
      <c r="E210" s="9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</row>
    <row r="211" spans="2:17" x14ac:dyDescent="0.3">
      <c r="B211" s="9"/>
      <c r="C211" s="9"/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</row>
    <row r="212" spans="2:17" x14ac:dyDescent="0.3">
      <c r="B212" s="9"/>
      <c r="C212" s="9"/>
      <c r="D212" s="9"/>
      <c r="E212" s="9"/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</row>
    <row r="213" spans="2:17" x14ac:dyDescent="0.3">
      <c r="B213" s="9"/>
      <c r="C213" s="9"/>
      <c r="D213" s="9"/>
      <c r="E213" s="9"/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9"/>
    </row>
    <row r="214" spans="2:17" x14ac:dyDescent="0.3">
      <c r="B214" s="9"/>
      <c r="C214" s="9"/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</row>
    <row r="215" spans="2:17" x14ac:dyDescent="0.3">
      <c r="B215" s="9"/>
      <c r="C215" s="9"/>
      <c r="D215" s="9"/>
      <c r="E215" s="9"/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</row>
    <row r="216" spans="2:17" x14ac:dyDescent="0.3">
      <c r="B216" s="9"/>
      <c r="C216" s="9"/>
      <c r="D216" s="9"/>
      <c r="E216" s="9"/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9"/>
    </row>
    <row r="217" spans="2:17" x14ac:dyDescent="0.3">
      <c r="B217" s="9"/>
      <c r="C217" s="9"/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</row>
    <row r="218" spans="2:17" x14ac:dyDescent="0.3">
      <c r="B218" s="9"/>
      <c r="C218" s="9"/>
      <c r="D218" s="9"/>
      <c r="E218" s="9"/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</row>
    <row r="219" spans="2:17" x14ac:dyDescent="0.3">
      <c r="B219" s="9"/>
      <c r="C219" s="9"/>
      <c r="D219" s="9"/>
      <c r="E219" s="9"/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9"/>
    </row>
    <row r="220" spans="2:17" x14ac:dyDescent="0.3">
      <c r="B220" s="9"/>
      <c r="C220" s="9"/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</row>
    <row r="221" spans="2:17" x14ac:dyDescent="0.3">
      <c r="B221" s="9"/>
      <c r="C221" s="9"/>
      <c r="D221" s="9"/>
      <c r="E221" s="9"/>
      <c r="F221" s="9"/>
      <c r="G221" s="9"/>
      <c r="H221" s="9"/>
      <c r="I221" s="9"/>
      <c r="J221" s="9"/>
      <c r="K221" s="9"/>
      <c r="L221" s="9"/>
      <c r="M221" s="9"/>
      <c r="N221" s="9"/>
      <c r="O221" s="9"/>
      <c r="P221" s="9"/>
      <c r="Q221" s="9"/>
    </row>
    <row r="222" spans="2:17" x14ac:dyDescent="0.3">
      <c r="B222" s="9"/>
      <c r="C222" s="9"/>
      <c r="D222" s="9"/>
      <c r="E222" s="9"/>
      <c r="F222" s="9"/>
      <c r="G222" s="9"/>
      <c r="H222" s="9"/>
      <c r="I222" s="9"/>
      <c r="J222" s="9"/>
      <c r="K222" s="9"/>
      <c r="L222" s="9"/>
      <c r="M222" s="9"/>
      <c r="N222" s="9"/>
      <c r="O222" s="9"/>
      <c r="P222" s="9"/>
      <c r="Q222" s="9"/>
    </row>
    <row r="223" spans="2:17" x14ac:dyDescent="0.3">
      <c r="B223" s="9"/>
      <c r="C223" s="9"/>
      <c r="D223" s="9"/>
      <c r="E223" s="9"/>
      <c r="F223" s="9"/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9"/>
    </row>
    <row r="224" spans="2:17" x14ac:dyDescent="0.3">
      <c r="B224" s="9"/>
      <c r="C224" s="9"/>
      <c r="D224" s="9"/>
      <c r="E224" s="9"/>
      <c r="F224" s="9"/>
      <c r="G224" s="9"/>
      <c r="H224" s="9"/>
      <c r="I224" s="9"/>
      <c r="J224" s="9"/>
      <c r="K224" s="9"/>
      <c r="L224" s="9"/>
      <c r="M224" s="9"/>
      <c r="N224" s="9"/>
      <c r="O224" s="9"/>
      <c r="P224" s="9"/>
      <c r="Q224" s="9"/>
    </row>
    <row r="225" spans="2:17" x14ac:dyDescent="0.3">
      <c r="B225" s="9"/>
      <c r="C225" s="9"/>
      <c r="D225" s="9"/>
      <c r="E225" s="9"/>
      <c r="F225" s="9"/>
      <c r="G225" s="9"/>
      <c r="H225" s="9"/>
      <c r="I225" s="9"/>
      <c r="J225" s="9"/>
      <c r="K225" s="9"/>
      <c r="L225" s="9"/>
      <c r="M225" s="9"/>
      <c r="N225" s="9"/>
      <c r="O225" s="9"/>
      <c r="P225" s="9"/>
      <c r="Q225" s="9"/>
    </row>
    <row r="226" spans="2:17" x14ac:dyDescent="0.3">
      <c r="B226" s="9"/>
      <c r="C226" s="9"/>
      <c r="D226" s="9"/>
      <c r="E226" s="9"/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</row>
    <row r="227" spans="2:17" x14ac:dyDescent="0.3">
      <c r="B227" s="9"/>
      <c r="C227" s="9"/>
      <c r="D227" s="9"/>
      <c r="E227" s="9"/>
      <c r="F227" s="9"/>
      <c r="G227" s="9"/>
      <c r="H227" s="9"/>
      <c r="I227" s="9"/>
      <c r="J227" s="9"/>
      <c r="K227" s="9"/>
      <c r="L227" s="9"/>
      <c r="M227" s="9"/>
      <c r="N227" s="9"/>
      <c r="O227" s="9"/>
      <c r="P227" s="9"/>
      <c r="Q227" s="9"/>
    </row>
    <row r="228" spans="2:17" x14ac:dyDescent="0.3">
      <c r="B228" s="9"/>
      <c r="C228" s="9"/>
      <c r="D228" s="9"/>
      <c r="E228" s="9"/>
      <c r="F228" s="9"/>
      <c r="G228" s="9"/>
      <c r="H228" s="9"/>
      <c r="I228" s="9"/>
      <c r="J228" s="9"/>
      <c r="K228" s="9"/>
      <c r="L228" s="9"/>
      <c r="M228" s="9"/>
      <c r="N228" s="9"/>
      <c r="O228" s="9"/>
      <c r="P228" s="9"/>
      <c r="Q228" s="9"/>
    </row>
    <row r="229" spans="2:17" x14ac:dyDescent="0.3">
      <c r="B229" s="9"/>
      <c r="C229" s="9"/>
      <c r="D229" s="9"/>
      <c r="E229" s="9"/>
      <c r="F229" s="9"/>
      <c r="G229" s="9"/>
      <c r="H229" s="9"/>
      <c r="I229" s="9"/>
      <c r="J229" s="9"/>
      <c r="K229" s="9"/>
      <c r="L229" s="9"/>
      <c r="M229" s="9"/>
      <c r="N229" s="9"/>
      <c r="O229" s="9"/>
      <c r="P229" s="9"/>
      <c r="Q229" s="9"/>
    </row>
    <row r="230" spans="2:17" x14ac:dyDescent="0.3">
      <c r="B230" s="9"/>
      <c r="C230" s="9"/>
      <c r="D230" s="9"/>
      <c r="E230" s="9"/>
      <c r="F230" s="9"/>
      <c r="G230" s="9"/>
      <c r="H230" s="9"/>
      <c r="I230" s="9"/>
      <c r="J230" s="9"/>
      <c r="K230" s="9"/>
      <c r="L230" s="9"/>
      <c r="M230" s="9"/>
      <c r="N230" s="9"/>
      <c r="O230" s="9"/>
      <c r="P230" s="9"/>
      <c r="Q230" s="9"/>
    </row>
    <row r="231" spans="2:17" x14ac:dyDescent="0.3">
      <c r="B231" s="9"/>
      <c r="C231" s="9"/>
      <c r="D231" s="9"/>
      <c r="E231" s="9"/>
      <c r="F231" s="9"/>
      <c r="G231" s="9"/>
      <c r="H231" s="9"/>
      <c r="I231" s="9"/>
      <c r="J231" s="9"/>
      <c r="K231" s="9"/>
      <c r="L231" s="9"/>
      <c r="M231" s="9"/>
      <c r="N231" s="9"/>
      <c r="O231" s="9"/>
      <c r="P231" s="9"/>
      <c r="Q231" s="9"/>
    </row>
    <row r="232" spans="2:17" x14ac:dyDescent="0.3">
      <c r="B232" s="9"/>
      <c r="C232" s="9"/>
      <c r="D232" s="9"/>
      <c r="E232" s="9"/>
      <c r="F232" s="9"/>
      <c r="G232" s="9"/>
      <c r="H232" s="9"/>
      <c r="I232" s="9"/>
      <c r="J232" s="9"/>
      <c r="K232" s="9"/>
      <c r="L232" s="9"/>
      <c r="M232" s="9"/>
      <c r="N232" s="9"/>
      <c r="O232" s="9"/>
      <c r="P232" s="9"/>
      <c r="Q232" s="9"/>
    </row>
    <row r="233" spans="2:17" x14ac:dyDescent="0.3">
      <c r="B233" s="9"/>
      <c r="C233" s="9"/>
      <c r="D233" s="9"/>
      <c r="E233" s="9"/>
      <c r="F233" s="9"/>
      <c r="G233" s="9"/>
      <c r="H233" s="9"/>
      <c r="I233" s="9"/>
      <c r="J233" s="9"/>
      <c r="K233" s="9"/>
      <c r="L233" s="9"/>
      <c r="M233" s="9"/>
      <c r="N233" s="9"/>
      <c r="O233" s="9"/>
      <c r="P233" s="9"/>
      <c r="Q233" s="9"/>
    </row>
    <row r="234" spans="2:17" x14ac:dyDescent="0.3">
      <c r="B234" s="9"/>
      <c r="C234" s="9"/>
      <c r="D234" s="9"/>
      <c r="E234" s="9"/>
      <c r="F234" s="9"/>
      <c r="G234" s="9"/>
      <c r="H234" s="9"/>
      <c r="I234" s="9"/>
      <c r="J234" s="9"/>
      <c r="K234" s="9"/>
      <c r="L234" s="9"/>
      <c r="M234" s="9"/>
      <c r="N234" s="9"/>
      <c r="O234" s="9"/>
      <c r="P234" s="9"/>
      <c r="Q234" s="9"/>
    </row>
    <row r="235" spans="2:17" x14ac:dyDescent="0.3">
      <c r="B235" s="9"/>
      <c r="C235" s="9"/>
      <c r="D235" s="9"/>
      <c r="E235" s="9"/>
      <c r="F235" s="9"/>
      <c r="G235" s="9"/>
      <c r="H235" s="9"/>
      <c r="I235" s="9"/>
      <c r="J235" s="9"/>
      <c r="K235" s="9"/>
      <c r="L235" s="9"/>
      <c r="M235" s="9"/>
      <c r="N235" s="9"/>
      <c r="O235" s="9"/>
      <c r="P235" s="9"/>
      <c r="Q235" s="9"/>
    </row>
    <row r="236" spans="2:17" x14ac:dyDescent="0.3">
      <c r="B236" s="9"/>
      <c r="C236" s="9"/>
      <c r="D236" s="9"/>
      <c r="E236" s="9"/>
      <c r="F236" s="9"/>
      <c r="G236" s="9"/>
      <c r="H236" s="9"/>
      <c r="I236" s="9"/>
      <c r="J236" s="9"/>
      <c r="K236" s="9"/>
      <c r="L236" s="9"/>
      <c r="M236" s="9"/>
      <c r="N236" s="9"/>
      <c r="O236" s="9"/>
      <c r="P236" s="9"/>
      <c r="Q236" s="9"/>
    </row>
    <row r="237" spans="2:17" x14ac:dyDescent="0.3">
      <c r="B237" s="9"/>
      <c r="C237" s="9"/>
      <c r="D237" s="9"/>
      <c r="E237" s="9"/>
      <c r="F237" s="9"/>
      <c r="G237" s="9"/>
      <c r="H237" s="9"/>
      <c r="I237" s="9"/>
      <c r="J237" s="9"/>
      <c r="K237" s="9"/>
      <c r="L237" s="9"/>
      <c r="M237" s="9"/>
      <c r="N237" s="9"/>
      <c r="O237" s="9"/>
      <c r="P237" s="9"/>
      <c r="Q237" s="9"/>
    </row>
    <row r="238" spans="2:17" x14ac:dyDescent="0.3">
      <c r="B238" s="9"/>
      <c r="C238" s="9"/>
      <c r="D238" s="9"/>
      <c r="E238" s="9"/>
      <c r="F238" s="9"/>
      <c r="G238" s="9"/>
      <c r="H238" s="9"/>
      <c r="I238" s="9"/>
      <c r="J238" s="9"/>
      <c r="K238" s="9"/>
      <c r="L238" s="9"/>
      <c r="M238" s="9"/>
      <c r="N238" s="9"/>
      <c r="O238" s="9"/>
      <c r="P238" s="9"/>
      <c r="Q238" s="9"/>
    </row>
    <row r="239" spans="2:17" x14ac:dyDescent="0.3">
      <c r="B239" s="9"/>
      <c r="C239" s="9"/>
      <c r="D239" s="9"/>
      <c r="E239" s="9"/>
      <c r="F239" s="9"/>
      <c r="G239" s="9"/>
      <c r="H239" s="9"/>
      <c r="I239" s="9"/>
      <c r="J239" s="9"/>
      <c r="K239" s="9"/>
      <c r="L239" s="9"/>
      <c r="M239" s="9"/>
      <c r="N239" s="9"/>
      <c r="O239" s="9"/>
      <c r="P239" s="9"/>
      <c r="Q239" s="9"/>
    </row>
    <row r="240" spans="2:17" x14ac:dyDescent="0.3">
      <c r="B240" s="9"/>
      <c r="C240" s="9"/>
      <c r="D240" s="9"/>
      <c r="E240" s="9"/>
      <c r="F240" s="9"/>
      <c r="G240" s="9"/>
      <c r="H240" s="9"/>
      <c r="I240" s="9"/>
      <c r="J240" s="9"/>
      <c r="K240" s="9"/>
      <c r="L240" s="9"/>
      <c r="M240" s="9"/>
      <c r="N240" s="9"/>
      <c r="O240" s="9"/>
      <c r="P240" s="9"/>
      <c r="Q240" s="9"/>
    </row>
    <row r="241" spans="2:17" x14ac:dyDescent="0.3">
      <c r="B241" s="9"/>
      <c r="C241" s="9"/>
      <c r="D241" s="9"/>
      <c r="E241" s="9"/>
      <c r="F241" s="9"/>
      <c r="G241" s="9"/>
      <c r="H241" s="9"/>
      <c r="I241" s="9"/>
      <c r="J241" s="9"/>
      <c r="K241" s="9"/>
      <c r="L241" s="9"/>
      <c r="M241" s="9"/>
      <c r="N241" s="9"/>
      <c r="O241" s="9"/>
      <c r="P241" s="9"/>
      <c r="Q241" s="9"/>
    </row>
    <row r="242" spans="2:17" x14ac:dyDescent="0.3">
      <c r="B242" s="9"/>
      <c r="C242" s="9"/>
      <c r="D242" s="9"/>
      <c r="E242" s="9"/>
      <c r="F242" s="9"/>
      <c r="G242" s="9"/>
      <c r="H242" s="9"/>
      <c r="I242" s="9"/>
      <c r="J242" s="9"/>
      <c r="K242" s="9"/>
      <c r="L242" s="9"/>
      <c r="M242" s="9"/>
      <c r="N242" s="9"/>
      <c r="O242" s="9"/>
      <c r="P242" s="9"/>
      <c r="Q242" s="9"/>
    </row>
    <row r="243" spans="2:17" x14ac:dyDescent="0.3">
      <c r="B243" s="9"/>
      <c r="C243" s="9"/>
      <c r="D243" s="9"/>
      <c r="E243" s="9"/>
      <c r="F243" s="9"/>
      <c r="G243" s="9"/>
      <c r="H243" s="9"/>
      <c r="I243" s="9"/>
      <c r="J243" s="9"/>
      <c r="K243" s="9"/>
      <c r="L243" s="9"/>
      <c r="M243" s="9"/>
      <c r="N243" s="9"/>
      <c r="O243" s="9"/>
      <c r="P243" s="9"/>
      <c r="Q243" s="9"/>
    </row>
    <row r="244" spans="2:17" x14ac:dyDescent="0.3">
      <c r="B244" s="9"/>
      <c r="C244" s="9"/>
      <c r="D244" s="9"/>
      <c r="E244" s="9"/>
      <c r="F244" s="9"/>
      <c r="G244" s="9"/>
      <c r="H244" s="9"/>
      <c r="I244" s="9"/>
      <c r="J244" s="9"/>
      <c r="K244" s="9"/>
      <c r="L244" s="9"/>
      <c r="M244" s="9"/>
      <c r="N244" s="9"/>
      <c r="O244" s="9"/>
      <c r="P244" s="9"/>
      <c r="Q244" s="9"/>
    </row>
    <row r="245" spans="2:17" x14ac:dyDescent="0.3">
      <c r="B245" s="9"/>
      <c r="C245" s="9"/>
      <c r="D245" s="9"/>
      <c r="E245" s="9"/>
      <c r="F245" s="9"/>
      <c r="G245" s="9"/>
      <c r="H245" s="9"/>
      <c r="I245" s="9"/>
      <c r="J245" s="9"/>
      <c r="K245" s="9"/>
      <c r="L245" s="9"/>
      <c r="M245" s="9"/>
      <c r="N245" s="9"/>
      <c r="O245" s="9"/>
      <c r="P245" s="9"/>
      <c r="Q245" s="9"/>
    </row>
    <row r="246" spans="2:17" x14ac:dyDescent="0.3">
      <c r="B246" s="9"/>
      <c r="C246" s="9"/>
      <c r="D246" s="9"/>
      <c r="E246" s="9"/>
      <c r="F246" s="9"/>
      <c r="G246" s="9"/>
      <c r="H246" s="9"/>
      <c r="I246" s="9"/>
      <c r="J246" s="9"/>
      <c r="K246" s="9"/>
      <c r="L246" s="9"/>
      <c r="M246" s="9"/>
      <c r="N246" s="9"/>
      <c r="O246" s="9"/>
      <c r="P246" s="9"/>
      <c r="Q246" s="9"/>
    </row>
    <row r="247" spans="2:17" x14ac:dyDescent="0.3">
      <c r="B247" s="9"/>
      <c r="C247" s="9"/>
      <c r="D247" s="9"/>
      <c r="E247" s="9"/>
      <c r="F247" s="9"/>
      <c r="G247" s="9"/>
      <c r="H247" s="9"/>
      <c r="I247" s="9"/>
      <c r="J247" s="9"/>
      <c r="K247" s="9"/>
      <c r="L247" s="9"/>
      <c r="M247" s="9"/>
      <c r="N247" s="9"/>
      <c r="O247" s="9"/>
      <c r="P247" s="9"/>
      <c r="Q247" s="9"/>
    </row>
  </sheetData>
  <mergeCells count="1">
    <mergeCell ref="A2:G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7">
    <tabColor indexed="50"/>
    <outlinePr applyStyles="1" summaryBelow="0"/>
    <pageSetUpPr fitToPage="1"/>
  </sheetPr>
  <dimension ref="A2:S247"/>
  <sheetViews>
    <sheetView workbookViewId="0">
      <selection activeCell="E7" sqref="E7"/>
    </sheetView>
  </sheetViews>
  <sheetFormatPr defaultColWidth="9.109375" defaultRowHeight="13.8" x14ac:dyDescent="0.3"/>
  <cols>
    <col min="1" max="1" width="52.6640625" style="17" bestFit="1" customWidth="1"/>
    <col min="2" max="7" width="11.6640625" style="17" customWidth="1"/>
    <col min="8" max="16384" width="9.109375" style="17"/>
  </cols>
  <sheetData>
    <row r="2" spans="1:19" ht="18" x14ac:dyDescent="0.35">
      <c r="A2" s="5" t="s">
        <v>192</v>
      </c>
      <c r="B2" s="3"/>
      <c r="C2" s="3"/>
      <c r="D2" s="3"/>
      <c r="E2" s="3"/>
      <c r="F2" s="3"/>
      <c r="G2" s="3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</row>
    <row r="4" spans="1:19" s="12" customFormat="1" x14ac:dyDescent="0.3">
      <c r="G4" s="21" t="s">
        <v>92</v>
      </c>
    </row>
    <row r="5" spans="1:19" s="11" customFormat="1" x14ac:dyDescent="0.25">
      <c r="A5" s="198"/>
      <c r="B5" s="168">
        <f>YT_ALL!B5</f>
        <v>42369</v>
      </c>
      <c r="C5" s="168">
        <f>YT_ALL!C5</f>
        <v>42735</v>
      </c>
      <c r="D5" s="168">
        <f>YT_ALL!D5</f>
        <v>43100</v>
      </c>
      <c r="E5" s="168">
        <f>YT_ALL!E5</f>
        <v>43465</v>
      </c>
      <c r="F5" s="168">
        <f>YT_ALL!F5</f>
        <v>43830</v>
      </c>
      <c r="G5" s="168">
        <f>YT_ALL!G5</f>
        <v>43982</v>
      </c>
    </row>
    <row r="6" spans="1:19" s="196" customFormat="1" x14ac:dyDescent="0.25">
      <c r="A6" s="164" t="s">
        <v>145</v>
      </c>
      <c r="B6" s="43">
        <f t="shared" ref="B6:G6" si="0">SUM(B$7+ B$8)</f>
        <v>1572.1801300194802</v>
      </c>
      <c r="C6" s="43">
        <f t="shared" si="0"/>
        <v>1929.80880008943</v>
      </c>
      <c r="D6" s="43">
        <f t="shared" si="0"/>
        <v>2141.8234015988101</v>
      </c>
      <c r="E6" s="43">
        <f t="shared" si="0"/>
        <v>2168.44766417245</v>
      </c>
      <c r="F6" s="43">
        <f t="shared" si="0"/>
        <v>1998.2958999565099</v>
      </c>
      <c r="G6" s="43">
        <f t="shared" si="0"/>
        <v>2209.4636212732303</v>
      </c>
    </row>
    <row r="7" spans="1:19" s="15" customFormat="1" x14ac:dyDescent="0.25">
      <c r="A7" s="170" t="str">
        <f>YT_ALL!A7</f>
        <v>Внутрішній борг</v>
      </c>
      <c r="B7" s="216">
        <f>YT_ALL!B7/DMLMLR</f>
        <v>529.46057801728</v>
      </c>
      <c r="C7" s="216">
        <f>YT_ALL!C7/DMLMLR</f>
        <v>689.73000579020004</v>
      </c>
      <c r="D7" s="216">
        <f>YT_ALL!D7/DMLMLR</f>
        <v>766.81175457264999</v>
      </c>
      <c r="E7" s="216">
        <f>YT_ALL!E7/DMLMLR</f>
        <v>771.43664018523998</v>
      </c>
      <c r="F7" s="216">
        <f>YT_ALL!F7/DMLMLR</f>
        <v>838.84791941263995</v>
      </c>
      <c r="G7" s="216">
        <f>YT_ALL!G7/DMLMLR</f>
        <v>905.76460282768005</v>
      </c>
    </row>
    <row r="8" spans="1:19" s="15" customFormat="1" x14ac:dyDescent="0.25">
      <c r="A8" s="170" t="str">
        <f>YT_ALL!A8</f>
        <v>Зовнішній борг</v>
      </c>
      <c r="B8" s="216">
        <f>YT_ALL!B8/DMLMLR</f>
        <v>1042.7195520022001</v>
      </c>
      <c r="C8" s="216">
        <f>YT_ALL!C8/DMLMLR</f>
        <v>1240.0787942992299</v>
      </c>
      <c r="D8" s="216">
        <f>YT_ALL!D8/DMLMLR</f>
        <v>1375.0116470261601</v>
      </c>
      <c r="E8" s="216">
        <f>YT_ALL!E8/DMLMLR</f>
        <v>1397.0110239872099</v>
      </c>
      <c r="F8" s="216">
        <f>YT_ALL!F8/DMLMLR</f>
        <v>1159.44798054387</v>
      </c>
      <c r="G8" s="216">
        <f>YT_ALL!G8/DMLMLR</f>
        <v>1303.6990184455501</v>
      </c>
    </row>
    <row r="9" spans="1:19" x14ac:dyDescent="0.3"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</row>
    <row r="10" spans="1:19" x14ac:dyDescent="0.3">
      <c r="B10" s="9"/>
      <c r="C10" s="9"/>
      <c r="D10" s="9"/>
      <c r="E10" s="9"/>
      <c r="F10" s="9"/>
      <c r="G10" s="21" t="s">
        <v>90</v>
      </c>
      <c r="H10" s="9"/>
      <c r="I10" s="9"/>
      <c r="J10" s="9"/>
      <c r="K10" s="9"/>
      <c r="L10" s="9"/>
      <c r="M10" s="9"/>
      <c r="N10" s="9"/>
      <c r="O10" s="9"/>
      <c r="P10" s="9"/>
      <c r="Q10" s="9"/>
    </row>
    <row r="11" spans="1:19" s="104" customFormat="1" x14ac:dyDescent="0.3">
      <c r="A11" s="59"/>
      <c r="B11" s="168">
        <f>YT_ALL!B11</f>
        <v>42369</v>
      </c>
      <c r="C11" s="168">
        <f>YT_ALL!C11</f>
        <v>42735</v>
      </c>
      <c r="D11" s="168">
        <f>YT_ALL!D11</f>
        <v>43100</v>
      </c>
      <c r="E11" s="168">
        <f>YT_ALL!E11</f>
        <v>43465</v>
      </c>
      <c r="F11" s="168">
        <f>YT_ALL!F11</f>
        <v>43830</v>
      </c>
      <c r="G11" s="168">
        <f>YT_ALL!G11</f>
        <v>43982</v>
      </c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</row>
    <row r="12" spans="1:19" s="37" customFormat="1" x14ac:dyDescent="0.3">
      <c r="A12" s="164" t="s">
        <v>145</v>
      </c>
      <c r="B12" s="43">
        <f t="shared" ref="B12:G12" si="1">SUM(B$13+ B$14)</f>
        <v>65.505684905229998</v>
      </c>
      <c r="C12" s="43">
        <f t="shared" si="1"/>
        <v>70.972707080139998</v>
      </c>
      <c r="D12" s="43">
        <f t="shared" si="1"/>
        <v>76.310485066490003</v>
      </c>
      <c r="E12" s="43">
        <f t="shared" si="1"/>
        <v>78.316490487460001</v>
      </c>
      <c r="F12" s="43">
        <f t="shared" si="1"/>
        <v>84.365406859510003</v>
      </c>
      <c r="G12" s="43">
        <f t="shared" si="1"/>
        <v>82.118183048470001</v>
      </c>
      <c r="H12" s="27"/>
      <c r="I12" s="27"/>
      <c r="J12" s="27"/>
      <c r="K12" s="27"/>
      <c r="L12" s="27"/>
      <c r="M12" s="27"/>
      <c r="N12" s="27"/>
      <c r="O12" s="27"/>
      <c r="P12" s="27"/>
      <c r="Q12" s="27"/>
    </row>
    <row r="13" spans="1:19" s="131" customFormat="1" x14ac:dyDescent="0.3">
      <c r="A13" s="170" t="str">
        <f>YT_ALL!A13</f>
        <v>Внутрішній борг</v>
      </c>
      <c r="B13" s="216">
        <f>YT_ALL!B13/DMLMLR</f>
        <v>22.060244326380001</v>
      </c>
      <c r="C13" s="216">
        <f>YT_ALL!C13/DMLMLR</f>
        <v>25.366246471259998</v>
      </c>
      <c r="D13" s="216">
        <f>YT_ALL!D13/DMLMLR</f>
        <v>27.320542348389999</v>
      </c>
      <c r="E13" s="216">
        <f>YT_ALL!E13/DMLMLR</f>
        <v>27.861502627389999</v>
      </c>
      <c r="F13" s="216">
        <f>YT_ALL!F13/DMLMLR</f>
        <v>35.415048399980002</v>
      </c>
      <c r="G13" s="216">
        <f>YT_ALL!G13/DMLMLR</f>
        <v>33.66416298427</v>
      </c>
      <c r="H13" s="122"/>
      <c r="I13" s="122"/>
      <c r="J13" s="122"/>
      <c r="K13" s="122"/>
      <c r="L13" s="122"/>
      <c r="M13" s="122"/>
      <c r="N13" s="122"/>
      <c r="O13" s="122"/>
      <c r="P13" s="122"/>
      <c r="Q13" s="122"/>
    </row>
    <row r="14" spans="1:19" s="131" customFormat="1" x14ac:dyDescent="0.3">
      <c r="A14" s="170" t="str">
        <f>YT_ALL!A14</f>
        <v>Зовнішній борг</v>
      </c>
      <c r="B14" s="216">
        <f>YT_ALL!B14/DMLMLR</f>
        <v>43.445440578849997</v>
      </c>
      <c r="C14" s="216">
        <f>YT_ALL!C14/DMLMLR</f>
        <v>45.606460608879999</v>
      </c>
      <c r="D14" s="216">
        <f>YT_ALL!D14/DMLMLR</f>
        <v>48.989942718099996</v>
      </c>
      <c r="E14" s="216">
        <f>YT_ALL!E14/DMLMLR</f>
        <v>50.454987860069998</v>
      </c>
      <c r="F14" s="216">
        <f>YT_ALL!F14/DMLMLR</f>
        <v>48.950358459530001</v>
      </c>
      <c r="G14" s="216">
        <f>YT_ALL!G14/DMLMLR</f>
        <v>48.454020064200002</v>
      </c>
      <c r="H14" s="122"/>
      <c r="I14" s="122"/>
      <c r="J14" s="122"/>
      <c r="K14" s="122"/>
      <c r="L14" s="122"/>
      <c r="M14" s="122"/>
      <c r="N14" s="122"/>
      <c r="O14" s="122"/>
      <c r="P14" s="122"/>
      <c r="Q14" s="122"/>
    </row>
    <row r="15" spans="1:19" x14ac:dyDescent="0.3"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</row>
    <row r="16" spans="1:19" s="199" customFormat="1" x14ac:dyDescent="0.3">
      <c r="G16" s="21" t="s">
        <v>185</v>
      </c>
    </row>
    <row r="17" spans="1:19" s="104" customFormat="1" x14ac:dyDescent="0.3">
      <c r="A17" s="59"/>
      <c r="B17" s="168">
        <f>YT_ALL!B17</f>
        <v>42369</v>
      </c>
      <c r="C17" s="168">
        <f>YT_ALL!C17</f>
        <v>42735</v>
      </c>
      <c r="D17" s="168">
        <f>YT_ALL!D17</f>
        <v>43100</v>
      </c>
      <c r="E17" s="168">
        <f>YT_ALL!E17</f>
        <v>43465</v>
      </c>
      <c r="F17" s="168">
        <f>YT_ALL!F17</f>
        <v>43830</v>
      </c>
      <c r="G17" s="168">
        <f>YT_ALL!G17</f>
        <v>43982</v>
      </c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</row>
    <row r="18" spans="1:19" s="37" customFormat="1" x14ac:dyDescent="0.3">
      <c r="A18" s="164" t="s">
        <v>145</v>
      </c>
      <c r="B18" s="43">
        <f t="shared" ref="B18:G18" si="2">SUM(B$19+ B$20)</f>
        <v>1</v>
      </c>
      <c r="C18" s="43">
        <f t="shared" si="2"/>
        <v>1</v>
      </c>
      <c r="D18" s="43">
        <f t="shared" si="2"/>
        <v>1</v>
      </c>
      <c r="E18" s="43">
        <f t="shared" si="2"/>
        <v>1</v>
      </c>
      <c r="F18" s="43">
        <f t="shared" si="2"/>
        <v>1</v>
      </c>
      <c r="G18" s="43">
        <f t="shared" si="2"/>
        <v>1</v>
      </c>
      <c r="H18" s="27"/>
      <c r="I18" s="27"/>
      <c r="J18" s="27"/>
      <c r="K18" s="27"/>
      <c r="L18" s="27"/>
      <c r="M18" s="27"/>
      <c r="N18" s="27"/>
      <c r="O18" s="27"/>
      <c r="P18" s="27"/>
      <c r="Q18" s="27"/>
    </row>
    <row r="19" spans="1:19" s="131" customFormat="1" x14ac:dyDescent="0.3">
      <c r="A19" s="170" t="str">
        <f>YT_ALL!A19</f>
        <v>Внутрішній борг</v>
      </c>
      <c r="B19" s="105">
        <f>YT_ALL!B19</f>
        <v>0.33676800000000001</v>
      </c>
      <c r="C19" s="105">
        <f>YT_ALL!C19</f>
        <v>0.357408</v>
      </c>
      <c r="D19" s="105">
        <f>YT_ALL!D19</f>
        <v>0.358018</v>
      </c>
      <c r="E19" s="105">
        <f>YT_ALL!E19</f>
        <v>0.35575499999999999</v>
      </c>
      <c r="F19" s="105">
        <f>YT_ALL!F19</f>
        <v>0.41978199999999999</v>
      </c>
      <c r="G19" s="105">
        <f>YT_ALL!G19</f>
        <v>0.40994799999999998</v>
      </c>
      <c r="H19" s="122"/>
      <c r="I19" s="122"/>
      <c r="J19" s="122"/>
      <c r="K19" s="122"/>
      <c r="L19" s="122"/>
      <c r="M19" s="122"/>
      <c r="N19" s="122"/>
      <c r="O19" s="122"/>
      <c r="P19" s="122"/>
      <c r="Q19" s="122"/>
    </row>
    <row r="20" spans="1:19" s="131" customFormat="1" x14ac:dyDescent="0.3">
      <c r="A20" s="170" t="str">
        <f>YT_ALL!A20</f>
        <v>Зовнішній борг</v>
      </c>
      <c r="B20" s="105">
        <f>YT_ALL!B20</f>
        <v>0.66323200000000004</v>
      </c>
      <c r="C20" s="105">
        <f>YT_ALL!C20</f>
        <v>0.64259200000000005</v>
      </c>
      <c r="D20" s="105">
        <f>YT_ALL!D20</f>
        <v>0.64198200000000005</v>
      </c>
      <c r="E20" s="105">
        <f>YT_ALL!E20</f>
        <v>0.64424499999999996</v>
      </c>
      <c r="F20" s="105">
        <f>YT_ALL!F20</f>
        <v>0.58021800000000001</v>
      </c>
      <c r="G20" s="105">
        <f>YT_ALL!G20</f>
        <v>0.59005200000000002</v>
      </c>
      <c r="H20" s="122"/>
      <c r="I20" s="122"/>
      <c r="J20" s="122"/>
      <c r="K20" s="122"/>
      <c r="L20" s="122"/>
      <c r="M20" s="122"/>
      <c r="N20" s="122"/>
      <c r="O20" s="122"/>
      <c r="P20" s="122"/>
      <c r="Q20" s="122"/>
    </row>
    <row r="21" spans="1:19" x14ac:dyDescent="0.3">
      <c r="A21" s="146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</row>
    <row r="22" spans="1:19" x14ac:dyDescent="0.3"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</row>
    <row r="23" spans="1:19" x14ac:dyDescent="0.3"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</row>
    <row r="24" spans="1:19" x14ac:dyDescent="0.3"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</row>
    <row r="25" spans="1:19" s="199" customFormat="1" x14ac:dyDescent="0.3"/>
    <row r="26" spans="1:19" x14ac:dyDescent="0.3"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</row>
    <row r="27" spans="1:19" x14ac:dyDescent="0.3"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</row>
    <row r="28" spans="1:19" x14ac:dyDescent="0.3"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</row>
    <row r="29" spans="1:19" x14ac:dyDescent="0.3"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</row>
    <row r="30" spans="1:19" x14ac:dyDescent="0.3"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</row>
    <row r="31" spans="1:19" x14ac:dyDescent="0.3"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</row>
    <row r="32" spans="1:19" x14ac:dyDescent="0.3"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</row>
    <row r="33" spans="2:17" x14ac:dyDescent="0.3"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</row>
    <row r="34" spans="2:17" x14ac:dyDescent="0.3"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</row>
    <row r="35" spans="2:17" x14ac:dyDescent="0.3"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</row>
    <row r="36" spans="2:17" x14ac:dyDescent="0.3"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</row>
    <row r="37" spans="2:17" x14ac:dyDescent="0.3"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</row>
    <row r="38" spans="2:17" x14ac:dyDescent="0.3"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</row>
    <row r="39" spans="2:17" x14ac:dyDescent="0.3"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</row>
    <row r="40" spans="2:17" x14ac:dyDescent="0.3"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</row>
    <row r="41" spans="2:17" x14ac:dyDescent="0.3"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</row>
    <row r="42" spans="2:17" x14ac:dyDescent="0.3"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</row>
    <row r="43" spans="2:17" x14ac:dyDescent="0.3"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</row>
    <row r="44" spans="2:17" x14ac:dyDescent="0.3"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</row>
    <row r="45" spans="2:17" x14ac:dyDescent="0.3"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</row>
    <row r="46" spans="2:17" x14ac:dyDescent="0.3"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</row>
    <row r="47" spans="2:17" x14ac:dyDescent="0.3"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</row>
    <row r="48" spans="2:17" x14ac:dyDescent="0.3"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</row>
    <row r="49" spans="2:17" x14ac:dyDescent="0.3"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</row>
    <row r="50" spans="2:17" x14ac:dyDescent="0.3"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</row>
    <row r="51" spans="2:17" x14ac:dyDescent="0.3"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</row>
    <row r="52" spans="2:17" x14ac:dyDescent="0.3"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</row>
    <row r="53" spans="2:17" x14ac:dyDescent="0.3"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</row>
    <row r="54" spans="2:17" x14ac:dyDescent="0.3"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</row>
    <row r="55" spans="2:17" x14ac:dyDescent="0.3"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</row>
    <row r="56" spans="2:17" x14ac:dyDescent="0.3"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</row>
    <row r="57" spans="2:17" x14ac:dyDescent="0.3"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</row>
    <row r="58" spans="2:17" x14ac:dyDescent="0.3"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</row>
    <row r="59" spans="2:17" x14ac:dyDescent="0.3"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</row>
    <row r="60" spans="2:17" x14ac:dyDescent="0.3"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</row>
    <row r="61" spans="2:17" x14ac:dyDescent="0.3"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</row>
    <row r="62" spans="2:17" x14ac:dyDescent="0.3"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</row>
    <row r="63" spans="2:17" x14ac:dyDescent="0.3"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</row>
    <row r="64" spans="2:17" x14ac:dyDescent="0.3"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</row>
    <row r="65" spans="2:17" x14ac:dyDescent="0.3"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</row>
    <row r="66" spans="2:17" x14ac:dyDescent="0.3"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</row>
    <row r="67" spans="2:17" x14ac:dyDescent="0.3"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</row>
    <row r="68" spans="2:17" x14ac:dyDescent="0.3"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</row>
    <row r="69" spans="2:17" x14ac:dyDescent="0.3"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</row>
    <row r="70" spans="2:17" x14ac:dyDescent="0.3"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</row>
    <row r="71" spans="2:17" x14ac:dyDescent="0.3"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</row>
    <row r="72" spans="2:17" x14ac:dyDescent="0.3"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</row>
    <row r="73" spans="2:17" x14ac:dyDescent="0.3"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</row>
    <row r="74" spans="2:17" x14ac:dyDescent="0.3"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</row>
    <row r="75" spans="2:17" x14ac:dyDescent="0.3"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</row>
    <row r="76" spans="2:17" x14ac:dyDescent="0.3"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</row>
    <row r="77" spans="2:17" x14ac:dyDescent="0.3"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</row>
    <row r="78" spans="2:17" x14ac:dyDescent="0.3"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</row>
    <row r="79" spans="2:17" x14ac:dyDescent="0.3"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</row>
    <row r="80" spans="2:17" x14ac:dyDescent="0.3"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</row>
    <row r="81" spans="2:17" x14ac:dyDescent="0.3"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</row>
    <row r="82" spans="2:17" x14ac:dyDescent="0.3"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</row>
    <row r="83" spans="2:17" x14ac:dyDescent="0.3"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</row>
    <row r="84" spans="2:17" x14ac:dyDescent="0.3"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</row>
    <row r="85" spans="2:17" x14ac:dyDescent="0.3"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</row>
    <row r="86" spans="2:17" x14ac:dyDescent="0.3"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</row>
    <row r="87" spans="2:17" x14ac:dyDescent="0.3"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</row>
    <row r="88" spans="2:17" x14ac:dyDescent="0.3"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</row>
    <row r="89" spans="2:17" x14ac:dyDescent="0.3"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</row>
    <row r="90" spans="2:17" x14ac:dyDescent="0.3"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</row>
    <row r="91" spans="2:17" x14ac:dyDescent="0.3"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</row>
    <row r="92" spans="2:17" x14ac:dyDescent="0.3"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</row>
    <row r="93" spans="2:17" x14ac:dyDescent="0.3"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</row>
    <row r="94" spans="2:17" x14ac:dyDescent="0.3"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</row>
    <row r="95" spans="2:17" x14ac:dyDescent="0.3"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</row>
    <row r="96" spans="2:17" x14ac:dyDescent="0.3"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</row>
    <row r="97" spans="2:17" x14ac:dyDescent="0.3"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</row>
    <row r="98" spans="2:17" x14ac:dyDescent="0.3"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</row>
    <row r="99" spans="2:17" x14ac:dyDescent="0.3"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</row>
    <row r="100" spans="2:17" x14ac:dyDescent="0.3"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</row>
    <row r="101" spans="2:17" x14ac:dyDescent="0.3"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</row>
    <row r="102" spans="2:17" x14ac:dyDescent="0.3"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</row>
    <row r="103" spans="2:17" x14ac:dyDescent="0.3"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</row>
    <row r="104" spans="2:17" x14ac:dyDescent="0.3"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</row>
    <row r="105" spans="2:17" x14ac:dyDescent="0.3"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</row>
    <row r="106" spans="2:17" x14ac:dyDescent="0.3"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</row>
    <row r="107" spans="2:17" x14ac:dyDescent="0.3"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</row>
    <row r="108" spans="2:17" x14ac:dyDescent="0.3"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</row>
    <row r="109" spans="2:17" x14ac:dyDescent="0.3"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</row>
    <row r="110" spans="2:17" x14ac:dyDescent="0.3"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</row>
    <row r="111" spans="2:17" x14ac:dyDescent="0.3"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</row>
    <row r="112" spans="2:17" x14ac:dyDescent="0.3"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</row>
    <row r="113" spans="2:17" x14ac:dyDescent="0.3">
      <c r="B113" s="9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</row>
    <row r="114" spans="2:17" x14ac:dyDescent="0.3">
      <c r="B114" s="9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</row>
    <row r="115" spans="2:17" x14ac:dyDescent="0.3">
      <c r="B115" s="9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</row>
    <row r="116" spans="2:17" x14ac:dyDescent="0.3">
      <c r="B116" s="9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</row>
    <row r="117" spans="2:17" x14ac:dyDescent="0.3">
      <c r="B117" s="9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</row>
    <row r="118" spans="2:17" x14ac:dyDescent="0.3">
      <c r="B118" s="9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</row>
    <row r="119" spans="2:17" x14ac:dyDescent="0.3">
      <c r="B119" s="9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</row>
    <row r="120" spans="2:17" x14ac:dyDescent="0.3">
      <c r="B120" s="9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</row>
    <row r="121" spans="2:17" x14ac:dyDescent="0.3"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</row>
    <row r="122" spans="2:17" x14ac:dyDescent="0.3">
      <c r="B122" s="9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</row>
    <row r="123" spans="2:17" x14ac:dyDescent="0.3">
      <c r="B123" s="9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</row>
    <row r="124" spans="2:17" x14ac:dyDescent="0.3">
      <c r="B124" s="9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</row>
    <row r="125" spans="2:17" x14ac:dyDescent="0.3">
      <c r="B125" s="9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</row>
    <row r="126" spans="2:17" x14ac:dyDescent="0.3">
      <c r="B126" s="9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</row>
    <row r="127" spans="2:17" x14ac:dyDescent="0.3">
      <c r="B127" s="9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</row>
    <row r="128" spans="2:17" x14ac:dyDescent="0.3">
      <c r="B128" s="9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</row>
    <row r="129" spans="2:17" x14ac:dyDescent="0.3">
      <c r="B129" s="9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</row>
    <row r="130" spans="2:17" x14ac:dyDescent="0.3">
      <c r="B130" s="9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</row>
    <row r="131" spans="2:17" x14ac:dyDescent="0.3">
      <c r="B131" s="9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</row>
    <row r="132" spans="2:17" x14ac:dyDescent="0.3">
      <c r="B132" s="9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</row>
    <row r="133" spans="2:17" x14ac:dyDescent="0.3">
      <c r="B133" s="9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</row>
    <row r="134" spans="2:17" x14ac:dyDescent="0.3">
      <c r="B134" s="9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</row>
    <row r="135" spans="2:17" x14ac:dyDescent="0.3">
      <c r="B135" s="9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</row>
    <row r="136" spans="2:17" x14ac:dyDescent="0.3">
      <c r="B136" s="9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</row>
    <row r="137" spans="2:17" x14ac:dyDescent="0.3">
      <c r="B137" s="9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</row>
    <row r="138" spans="2:17" x14ac:dyDescent="0.3">
      <c r="B138" s="9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</row>
    <row r="139" spans="2:17" x14ac:dyDescent="0.3">
      <c r="B139" s="9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</row>
    <row r="140" spans="2:17" x14ac:dyDescent="0.3">
      <c r="B140" s="9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</row>
    <row r="141" spans="2:17" x14ac:dyDescent="0.3">
      <c r="B141" s="9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</row>
    <row r="142" spans="2:17" x14ac:dyDescent="0.3">
      <c r="B142" s="9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</row>
    <row r="143" spans="2:17" x14ac:dyDescent="0.3">
      <c r="B143" s="9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</row>
    <row r="144" spans="2:17" x14ac:dyDescent="0.3">
      <c r="B144" s="9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</row>
    <row r="145" spans="2:17" x14ac:dyDescent="0.3">
      <c r="B145" s="9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</row>
    <row r="146" spans="2:17" x14ac:dyDescent="0.3">
      <c r="B146" s="9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</row>
    <row r="147" spans="2:17" x14ac:dyDescent="0.3">
      <c r="B147" s="9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</row>
    <row r="148" spans="2:17" x14ac:dyDescent="0.3">
      <c r="B148" s="9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</row>
    <row r="149" spans="2:17" x14ac:dyDescent="0.3">
      <c r="B149" s="9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</row>
    <row r="150" spans="2:17" x14ac:dyDescent="0.3">
      <c r="B150" s="9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</row>
    <row r="151" spans="2:17" x14ac:dyDescent="0.3">
      <c r="B151" s="9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</row>
    <row r="152" spans="2:17" x14ac:dyDescent="0.3">
      <c r="B152" s="9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</row>
    <row r="153" spans="2:17" x14ac:dyDescent="0.3">
      <c r="B153" s="9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</row>
    <row r="154" spans="2:17" x14ac:dyDescent="0.3">
      <c r="B154" s="9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</row>
    <row r="155" spans="2:17" x14ac:dyDescent="0.3">
      <c r="B155" s="9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</row>
    <row r="156" spans="2:17" x14ac:dyDescent="0.3">
      <c r="B156" s="9"/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</row>
    <row r="157" spans="2:17" x14ac:dyDescent="0.3">
      <c r="B157" s="9"/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</row>
    <row r="158" spans="2:17" x14ac:dyDescent="0.3">
      <c r="B158" s="9"/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</row>
    <row r="159" spans="2:17" x14ac:dyDescent="0.3">
      <c r="B159" s="9"/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</row>
    <row r="160" spans="2:17" x14ac:dyDescent="0.3">
      <c r="B160" s="9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</row>
    <row r="161" spans="2:17" x14ac:dyDescent="0.3">
      <c r="B161" s="9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</row>
    <row r="162" spans="2:17" x14ac:dyDescent="0.3">
      <c r="B162" s="9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</row>
    <row r="163" spans="2:17" x14ac:dyDescent="0.3">
      <c r="B163" s="9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</row>
    <row r="164" spans="2:17" x14ac:dyDescent="0.3">
      <c r="B164" s="9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</row>
    <row r="165" spans="2:17" x14ac:dyDescent="0.3">
      <c r="B165" s="9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</row>
    <row r="166" spans="2:17" x14ac:dyDescent="0.3">
      <c r="B166" s="9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</row>
    <row r="167" spans="2:17" x14ac:dyDescent="0.3">
      <c r="B167" s="9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</row>
    <row r="168" spans="2:17" x14ac:dyDescent="0.3">
      <c r="B168" s="9"/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</row>
    <row r="169" spans="2:17" x14ac:dyDescent="0.3">
      <c r="B169" s="9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</row>
    <row r="170" spans="2:17" x14ac:dyDescent="0.3">
      <c r="B170" s="9"/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</row>
    <row r="171" spans="2:17" x14ac:dyDescent="0.3">
      <c r="B171" s="9"/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</row>
    <row r="172" spans="2:17" x14ac:dyDescent="0.3">
      <c r="B172" s="9"/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</row>
    <row r="173" spans="2:17" x14ac:dyDescent="0.3">
      <c r="B173" s="9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</row>
    <row r="174" spans="2:17" x14ac:dyDescent="0.3">
      <c r="B174" s="9"/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</row>
    <row r="175" spans="2:17" x14ac:dyDescent="0.3">
      <c r="B175" s="9"/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</row>
    <row r="176" spans="2:17" x14ac:dyDescent="0.3">
      <c r="B176" s="9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</row>
    <row r="177" spans="2:17" x14ac:dyDescent="0.3">
      <c r="B177" s="9"/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</row>
    <row r="178" spans="2:17" x14ac:dyDescent="0.3">
      <c r="B178" s="9"/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</row>
    <row r="179" spans="2:17" x14ac:dyDescent="0.3">
      <c r="B179" s="9"/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</row>
    <row r="180" spans="2:17" x14ac:dyDescent="0.3">
      <c r="B180" s="9"/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</row>
    <row r="181" spans="2:17" x14ac:dyDescent="0.3">
      <c r="B181" s="9"/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</row>
    <row r="182" spans="2:17" x14ac:dyDescent="0.3">
      <c r="B182" s="9"/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</row>
    <row r="183" spans="2:17" x14ac:dyDescent="0.3">
      <c r="B183" s="9"/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</row>
    <row r="184" spans="2:17" x14ac:dyDescent="0.3">
      <c r="B184" s="9"/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</row>
    <row r="185" spans="2:17" x14ac:dyDescent="0.3">
      <c r="B185" s="9"/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</row>
    <row r="186" spans="2:17" x14ac:dyDescent="0.3">
      <c r="B186" s="9"/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</row>
    <row r="187" spans="2:17" x14ac:dyDescent="0.3">
      <c r="B187" s="9"/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</row>
    <row r="188" spans="2:17" x14ac:dyDescent="0.3">
      <c r="B188" s="9"/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</row>
    <row r="189" spans="2:17" x14ac:dyDescent="0.3">
      <c r="B189" s="9"/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</row>
    <row r="190" spans="2:17" x14ac:dyDescent="0.3">
      <c r="B190" s="9"/>
      <c r="C190" s="9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</row>
    <row r="191" spans="2:17" x14ac:dyDescent="0.3">
      <c r="B191" s="9"/>
      <c r="C191" s="9"/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</row>
    <row r="192" spans="2:17" x14ac:dyDescent="0.3">
      <c r="B192" s="9"/>
      <c r="C192" s="9"/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</row>
    <row r="193" spans="2:17" x14ac:dyDescent="0.3">
      <c r="B193" s="9"/>
      <c r="C193" s="9"/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</row>
    <row r="194" spans="2:17" x14ac:dyDescent="0.3">
      <c r="B194" s="9"/>
      <c r="C194" s="9"/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</row>
    <row r="195" spans="2:17" x14ac:dyDescent="0.3">
      <c r="B195" s="9"/>
      <c r="C195" s="9"/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</row>
    <row r="196" spans="2:17" x14ac:dyDescent="0.3">
      <c r="B196" s="9"/>
      <c r="C196" s="9"/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</row>
    <row r="197" spans="2:17" x14ac:dyDescent="0.3">
      <c r="B197" s="9"/>
      <c r="C197" s="9"/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</row>
    <row r="198" spans="2:17" x14ac:dyDescent="0.3">
      <c r="B198" s="9"/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</row>
    <row r="199" spans="2:17" x14ac:dyDescent="0.3">
      <c r="B199" s="9"/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</row>
    <row r="200" spans="2:17" x14ac:dyDescent="0.3">
      <c r="B200" s="9"/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</row>
    <row r="201" spans="2:17" x14ac:dyDescent="0.3">
      <c r="B201" s="9"/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</row>
    <row r="202" spans="2:17" x14ac:dyDescent="0.3">
      <c r="B202" s="9"/>
      <c r="C202" s="9"/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</row>
    <row r="203" spans="2:17" x14ac:dyDescent="0.3">
      <c r="B203" s="9"/>
      <c r="C203" s="9"/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</row>
    <row r="204" spans="2:17" x14ac:dyDescent="0.3">
      <c r="B204" s="9"/>
      <c r="C204" s="9"/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</row>
    <row r="205" spans="2:17" x14ac:dyDescent="0.3">
      <c r="B205" s="9"/>
      <c r="C205" s="9"/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</row>
    <row r="206" spans="2:17" x14ac:dyDescent="0.3">
      <c r="B206" s="9"/>
      <c r="C206" s="9"/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</row>
    <row r="207" spans="2:17" x14ac:dyDescent="0.3">
      <c r="B207" s="9"/>
      <c r="C207" s="9"/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</row>
    <row r="208" spans="2:17" x14ac:dyDescent="0.3">
      <c r="B208" s="9"/>
      <c r="C208" s="9"/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</row>
    <row r="209" spans="2:17" x14ac:dyDescent="0.3">
      <c r="B209" s="9"/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</row>
    <row r="210" spans="2:17" x14ac:dyDescent="0.3">
      <c r="B210" s="9"/>
      <c r="C210" s="9"/>
      <c r="D210" s="9"/>
      <c r="E210" s="9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</row>
    <row r="211" spans="2:17" x14ac:dyDescent="0.3">
      <c r="B211" s="9"/>
      <c r="C211" s="9"/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</row>
    <row r="212" spans="2:17" x14ac:dyDescent="0.3">
      <c r="B212" s="9"/>
      <c r="C212" s="9"/>
      <c r="D212" s="9"/>
      <c r="E212" s="9"/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</row>
    <row r="213" spans="2:17" x14ac:dyDescent="0.3">
      <c r="B213" s="9"/>
      <c r="C213" s="9"/>
      <c r="D213" s="9"/>
      <c r="E213" s="9"/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9"/>
    </row>
    <row r="214" spans="2:17" x14ac:dyDescent="0.3">
      <c r="B214" s="9"/>
      <c r="C214" s="9"/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</row>
    <row r="215" spans="2:17" x14ac:dyDescent="0.3">
      <c r="B215" s="9"/>
      <c r="C215" s="9"/>
      <c r="D215" s="9"/>
      <c r="E215" s="9"/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</row>
    <row r="216" spans="2:17" x14ac:dyDescent="0.3">
      <c r="B216" s="9"/>
      <c r="C216" s="9"/>
      <c r="D216" s="9"/>
      <c r="E216" s="9"/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9"/>
    </row>
    <row r="217" spans="2:17" x14ac:dyDescent="0.3">
      <c r="B217" s="9"/>
      <c r="C217" s="9"/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</row>
    <row r="218" spans="2:17" x14ac:dyDescent="0.3">
      <c r="B218" s="9"/>
      <c r="C218" s="9"/>
      <c r="D218" s="9"/>
      <c r="E218" s="9"/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</row>
    <row r="219" spans="2:17" x14ac:dyDescent="0.3">
      <c r="B219" s="9"/>
      <c r="C219" s="9"/>
      <c r="D219" s="9"/>
      <c r="E219" s="9"/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9"/>
    </row>
    <row r="220" spans="2:17" x14ac:dyDescent="0.3">
      <c r="B220" s="9"/>
      <c r="C220" s="9"/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</row>
    <row r="221" spans="2:17" x14ac:dyDescent="0.3">
      <c r="B221" s="9"/>
      <c r="C221" s="9"/>
      <c r="D221" s="9"/>
      <c r="E221" s="9"/>
      <c r="F221" s="9"/>
      <c r="G221" s="9"/>
      <c r="H221" s="9"/>
      <c r="I221" s="9"/>
      <c r="J221" s="9"/>
      <c r="K221" s="9"/>
      <c r="L221" s="9"/>
      <c r="M221" s="9"/>
      <c r="N221" s="9"/>
      <c r="O221" s="9"/>
      <c r="P221" s="9"/>
      <c r="Q221" s="9"/>
    </row>
    <row r="222" spans="2:17" x14ac:dyDescent="0.3">
      <c r="B222" s="9"/>
      <c r="C222" s="9"/>
      <c r="D222" s="9"/>
      <c r="E222" s="9"/>
      <c r="F222" s="9"/>
      <c r="G222" s="9"/>
      <c r="H222" s="9"/>
      <c r="I222" s="9"/>
      <c r="J222" s="9"/>
      <c r="K222" s="9"/>
      <c r="L222" s="9"/>
      <c r="M222" s="9"/>
      <c r="N222" s="9"/>
      <c r="O222" s="9"/>
      <c r="P222" s="9"/>
      <c r="Q222" s="9"/>
    </row>
    <row r="223" spans="2:17" x14ac:dyDescent="0.3">
      <c r="B223" s="9"/>
      <c r="C223" s="9"/>
      <c r="D223" s="9"/>
      <c r="E223" s="9"/>
      <c r="F223" s="9"/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9"/>
    </row>
    <row r="224" spans="2:17" x14ac:dyDescent="0.3">
      <c r="B224" s="9"/>
      <c r="C224" s="9"/>
      <c r="D224" s="9"/>
      <c r="E224" s="9"/>
      <c r="F224" s="9"/>
      <c r="G224" s="9"/>
      <c r="H224" s="9"/>
      <c r="I224" s="9"/>
      <c r="J224" s="9"/>
      <c r="K224" s="9"/>
      <c r="L224" s="9"/>
      <c r="M224" s="9"/>
      <c r="N224" s="9"/>
      <c r="O224" s="9"/>
      <c r="P224" s="9"/>
      <c r="Q224" s="9"/>
    </row>
    <row r="225" spans="2:17" x14ac:dyDescent="0.3">
      <c r="B225" s="9"/>
      <c r="C225" s="9"/>
      <c r="D225" s="9"/>
      <c r="E225" s="9"/>
      <c r="F225" s="9"/>
      <c r="G225" s="9"/>
      <c r="H225" s="9"/>
      <c r="I225" s="9"/>
      <c r="J225" s="9"/>
      <c r="K225" s="9"/>
      <c r="L225" s="9"/>
      <c r="M225" s="9"/>
      <c r="N225" s="9"/>
      <c r="O225" s="9"/>
      <c r="P225" s="9"/>
      <c r="Q225" s="9"/>
    </row>
    <row r="226" spans="2:17" x14ac:dyDescent="0.3">
      <c r="B226" s="9"/>
      <c r="C226" s="9"/>
      <c r="D226" s="9"/>
      <c r="E226" s="9"/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</row>
    <row r="227" spans="2:17" x14ac:dyDescent="0.3">
      <c r="B227" s="9"/>
      <c r="C227" s="9"/>
      <c r="D227" s="9"/>
      <c r="E227" s="9"/>
      <c r="F227" s="9"/>
      <c r="G227" s="9"/>
      <c r="H227" s="9"/>
      <c r="I227" s="9"/>
      <c r="J227" s="9"/>
      <c r="K227" s="9"/>
      <c r="L227" s="9"/>
      <c r="M227" s="9"/>
      <c r="N227" s="9"/>
      <c r="O227" s="9"/>
      <c r="P227" s="9"/>
      <c r="Q227" s="9"/>
    </row>
    <row r="228" spans="2:17" x14ac:dyDescent="0.3">
      <c r="B228" s="9"/>
      <c r="C228" s="9"/>
      <c r="D228" s="9"/>
      <c r="E228" s="9"/>
      <c r="F228" s="9"/>
      <c r="G228" s="9"/>
      <c r="H228" s="9"/>
      <c r="I228" s="9"/>
      <c r="J228" s="9"/>
      <c r="K228" s="9"/>
      <c r="L228" s="9"/>
      <c r="M228" s="9"/>
      <c r="N228" s="9"/>
      <c r="O228" s="9"/>
      <c r="P228" s="9"/>
      <c r="Q228" s="9"/>
    </row>
    <row r="229" spans="2:17" x14ac:dyDescent="0.3">
      <c r="B229" s="9"/>
      <c r="C229" s="9"/>
      <c r="D229" s="9"/>
      <c r="E229" s="9"/>
      <c r="F229" s="9"/>
      <c r="G229" s="9"/>
      <c r="H229" s="9"/>
      <c r="I229" s="9"/>
      <c r="J229" s="9"/>
      <c r="K229" s="9"/>
      <c r="L229" s="9"/>
      <c r="M229" s="9"/>
      <c r="N229" s="9"/>
      <c r="O229" s="9"/>
      <c r="P229" s="9"/>
      <c r="Q229" s="9"/>
    </row>
    <row r="230" spans="2:17" x14ac:dyDescent="0.3">
      <c r="B230" s="9"/>
      <c r="C230" s="9"/>
      <c r="D230" s="9"/>
      <c r="E230" s="9"/>
      <c r="F230" s="9"/>
      <c r="G230" s="9"/>
      <c r="H230" s="9"/>
      <c r="I230" s="9"/>
      <c r="J230" s="9"/>
      <c r="K230" s="9"/>
      <c r="L230" s="9"/>
      <c r="M230" s="9"/>
      <c r="N230" s="9"/>
      <c r="O230" s="9"/>
      <c r="P230" s="9"/>
      <c r="Q230" s="9"/>
    </row>
    <row r="231" spans="2:17" x14ac:dyDescent="0.3">
      <c r="B231" s="9"/>
      <c r="C231" s="9"/>
      <c r="D231" s="9"/>
      <c r="E231" s="9"/>
      <c r="F231" s="9"/>
      <c r="G231" s="9"/>
      <c r="H231" s="9"/>
      <c r="I231" s="9"/>
      <c r="J231" s="9"/>
      <c r="K231" s="9"/>
      <c r="L231" s="9"/>
      <c r="M231" s="9"/>
      <c r="N231" s="9"/>
      <c r="O231" s="9"/>
      <c r="P231" s="9"/>
      <c r="Q231" s="9"/>
    </row>
    <row r="232" spans="2:17" x14ac:dyDescent="0.3">
      <c r="B232" s="9"/>
      <c r="C232" s="9"/>
      <c r="D232" s="9"/>
      <c r="E232" s="9"/>
      <c r="F232" s="9"/>
      <c r="G232" s="9"/>
      <c r="H232" s="9"/>
      <c r="I232" s="9"/>
      <c r="J232" s="9"/>
      <c r="K232" s="9"/>
      <c r="L232" s="9"/>
      <c r="M232" s="9"/>
      <c r="N232" s="9"/>
      <c r="O232" s="9"/>
      <c r="P232" s="9"/>
      <c r="Q232" s="9"/>
    </row>
    <row r="233" spans="2:17" x14ac:dyDescent="0.3">
      <c r="B233" s="9"/>
      <c r="C233" s="9"/>
      <c r="D233" s="9"/>
      <c r="E233" s="9"/>
      <c r="F233" s="9"/>
      <c r="G233" s="9"/>
      <c r="H233" s="9"/>
      <c r="I233" s="9"/>
      <c r="J233" s="9"/>
      <c r="K233" s="9"/>
      <c r="L233" s="9"/>
      <c r="M233" s="9"/>
      <c r="N233" s="9"/>
      <c r="O233" s="9"/>
      <c r="P233" s="9"/>
      <c r="Q233" s="9"/>
    </row>
    <row r="234" spans="2:17" x14ac:dyDescent="0.3">
      <c r="B234" s="9"/>
      <c r="C234" s="9"/>
      <c r="D234" s="9"/>
      <c r="E234" s="9"/>
      <c r="F234" s="9"/>
      <c r="G234" s="9"/>
      <c r="H234" s="9"/>
      <c r="I234" s="9"/>
      <c r="J234" s="9"/>
      <c r="K234" s="9"/>
      <c r="L234" s="9"/>
      <c r="M234" s="9"/>
      <c r="N234" s="9"/>
      <c r="O234" s="9"/>
      <c r="P234" s="9"/>
      <c r="Q234" s="9"/>
    </row>
    <row r="235" spans="2:17" x14ac:dyDescent="0.3">
      <c r="B235" s="9"/>
      <c r="C235" s="9"/>
      <c r="D235" s="9"/>
      <c r="E235" s="9"/>
      <c r="F235" s="9"/>
      <c r="G235" s="9"/>
      <c r="H235" s="9"/>
      <c r="I235" s="9"/>
      <c r="J235" s="9"/>
      <c r="K235" s="9"/>
      <c r="L235" s="9"/>
      <c r="M235" s="9"/>
      <c r="N235" s="9"/>
      <c r="O235" s="9"/>
      <c r="P235" s="9"/>
      <c r="Q235" s="9"/>
    </row>
    <row r="236" spans="2:17" x14ac:dyDescent="0.3">
      <c r="B236" s="9"/>
      <c r="C236" s="9"/>
      <c r="D236" s="9"/>
      <c r="E236" s="9"/>
      <c r="F236" s="9"/>
      <c r="G236" s="9"/>
      <c r="H236" s="9"/>
      <c r="I236" s="9"/>
      <c r="J236" s="9"/>
      <c r="K236" s="9"/>
      <c r="L236" s="9"/>
      <c r="M236" s="9"/>
      <c r="N236" s="9"/>
      <c r="O236" s="9"/>
      <c r="P236" s="9"/>
      <c r="Q236" s="9"/>
    </row>
    <row r="237" spans="2:17" x14ac:dyDescent="0.3">
      <c r="B237" s="9"/>
      <c r="C237" s="9"/>
      <c r="D237" s="9"/>
      <c r="E237" s="9"/>
      <c r="F237" s="9"/>
      <c r="G237" s="9"/>
      <c r="H237" s="9"/>
      <c r="I237" s="9"/>
      <c r="J237" s="9"/>
      <c r="K237" s="9"/>
      <c r="L237" s="9"/>
      <c r="M237" s="9"/>
      <c r="N237" s="9"/>
      <c r="O237" s="9"/>
      <c r="P237" s="9"/>
      <c r="Q237" s="9"/>
    </row>
    <row r="238" spans="2:17" x14ac:dyDescent="0.3">
      <c r="B238" s="9"/>
      <c r="C238" s="9"/>
      <c r="D238" s="9"/>
      <c r="E238" s="9"/>
      <c r="F238" s="9"/>
      <c r="G238" s="9"/>
      <c r="H238" s="9"/>
      <c r="I238" s="9"/>
      <c r="J238" s="9"/>
      <c r="K238" s="9"/>
      <c r="L238" s="9"/>
      <c r="M238" s="9"/>
      <c r="N238" s="9"/>
      <c r="O238" s="9"/>
      <c r="P238" s="9"/>
      <c r="Q238" s="9"/>
    </row>
    <row r="239" spans="2:17" x14ac:dyDescent="0.3">
      <c r="B239" s="9"/>
      <c r="C239" s="9"/>
      <c r="D239" s="9"/>
      <c r="E239" s="9"/>
      <c r="F239" s="9"/>
      <c r="G239" s="9"/>
      <c r="H239" s="9"/>
      <c r="I239" s="9"/>
      <c r="J239" s="9"/>
      <c r="K239" s="9"/>
      <c r="L239" s="9"/>
      <c r="M239" s="9"/>
      <c r="N239" s="9"/>
      <c r="O239" s="9"/>
      <c r="P239" s="9"/>
      <c r="Q239" s="9"/>
    </row>
    <row r="240" spans="2:17" x14ac:dyDescent="0.3">
      <c r="B240" s="9"/>
      <c r="C240" s="9"/>
      <c r="D240" s="9"/>
      <c r="E240" s="9"/>
      <c r="F240" s="9"/>
      <c r="G240" s="9"/>
      <c r="H240" s="9"/>
      <c r="I240" s="9"/>
      <c r="J240" s="9"/>
      <c r="K240" s="9"/>
      <c r="L240" s="9"/>
      <c r="M240" s="9"/>
      <c r="N240" s="9"/>
      <c r="O240" s="9"/>
      <c r="P240" s="9"/>
      <c r="Q240" s="9"/>
    </row>
    <row r="241" spans="2:17" x14ac:dyDescent="0.3">
      <c r="B241" s="9"/>
      <c r="C241" s="9"/>
      <c r="D241" s="9"/>
      <c r="E241" s="9"/>
      <c r="F241" s="9"/>
      <c r="G241" s="9"/>
      <c r="H241" s="9"/>
      <c r="I241" s="9"/>
      <c r="J241" s="9"/>
      <c r="K241" s="9"/>
      <c r="L241" s="9"/>
      <c r="M241" s="9"/>
      <c r="N241" s="9"/>
      <c r="O241" s="9"/>
      <c r="P241" s="9"/>
      <c r="Q241" s="9"/>
    </row>
    <row r="242" spans="2:17" x14ac:dyDescent="0.3">
      <c r="B242" s="9"/>
      <c r="C242" s="9"/>
      <c r="D242" s="9"/>
      <c r="E242" s="9"/>
      <c r="F242" s="9"/>
      <c r="G242" s="9"/>
      <c r="H242" s="9"/>
      <c r="I242" s="9"/>
      <c r="J242" s="9"/>
      <c r="K242" s="9"/>
      <c r="L242" s="9"/>
      <c r="M242" s="9"/>
      <c r="N242" s="9"/>
      <c r="O242" s="9"/>
      <c r="P242" s="9"/>
      <c r="Q242" s="9"/>
    </row>
    <row r="243" spans="2:17" x14ac:dyDescent="0.3">
      <c r="B243" s="9"/>
      <c r="C243" s="9"/>
      <c r="D243" s="9"/>
      <c r="E243" s="9"/>
      <c r="F243" s="9"/>
      <c r="G243" s="9"/>
      <c r="H243" s="9"/>
      <c r="I243" s="9"/>
      <c r="J243" s="9"/>
      <c r="K243" s="9"/>
      <c r="L243" s="9"/>
      <c r="M243" s="9"/>
      <c r="N243" s="9"/>
      <c r="O243" s="9"/>
      <c r="P243" s="9"/>
      <c r="Q243" s="9"/>
    </row>
    <row r="244" spans="2:17" x14ac:dyDescent="0.3">
      <c r="B244" s="9"/>
      <c r="C244" s="9"/>
      <c r="D244" s="9"/>
      <c r="E244" s="9"/>
      <c r="F244" s="9"/>
      <c r="G244" s="9"/>
      <c r="H244" s="9"/>
      <c r="I244" s="9"/>
      <c r="J244" s="9"/>
      <c r="K244" s="9"/>
      <c r="L244" s="9"/>
      <c r="M244" s="9"/>
      <c r="N244" s="9"/>
      <c r="O244" s="9"/>
      <c r="P244" s="9"/>
      <c r="Q244" s="9"/>
    </row>
    <row r="245" spans="2:17" x14ac:dyDescent="0.3">
      <c r="B245" s="9"/>
      <c r="C245" s="9"/>
      <c r="D245" s="9"/>
      <c r="E245" s="9"/>
      <c r="F245" s="9"/>
      <c r="G245" s="9"/>
      <c r="H245" s="9"/>
      <c r="I245" s="9"/>
      <c r="J245" s="9"/>
      <c r="K245" s="9"/>
      <c r="L245" s="9"/>
      <c r="M245" s="9"/>
      <c r="N245" s="9"/>
      <c r="O245" s="9"/>
      <c r="P245" s="9"/>
      <c r="Q245" s="9"/>
    </row>
    <row r="246" spans="2:17" x14ac:dyDescent="0.3">
      <c r="B246" s="9"/>
      <c r="C246" s="9"/>
      <c r="D246" s="9"/>
      <c r="E246" s="9"/>
      <c r="F246" s="9"/>
      <c r="G246" s="9"/>
      <c r="H246" s="9"/>
      <c r="I246" s="9"/>
      <c r="J246" s="9"/>
      <c r="K246" s="9"/>
      <c r="L246" s="9"/>
      <c r="M246" s="9"/>
      <c r="N246" s="9"/>
      <c r="O246" s="9"/>
      <c r="P246" s="9"/>
      <c r="Q246" s="9"/>
    </row>
    <row r="247" spans="2:17" x14ac:dyDescent="0.3">
      <c r="B247" s="9"/>
      <c r="C247" s="9"/>
      <c r="D247" s="9"/>
      <c r="E247" s="9"/>
      <c r="F247" s="9"/>
      <c r="G247" s="9"/>
      <c r="H247" s="9"/>
      <c r="I247" s="9"/>
      <c r="J247" s="9"/>
      <c r="K247" s="9"/>
      <c r="L247" s="9"/>
      <c r="M247" s="9"/>
      <c r="N247" s="9"/>
      <c r="O247" s="9"/>
      <c r="P247" s="9"/>
      <c r="Q247" s="9"/>
    </row>
  </sheetData>
  <mergeCells count="1">
    <mergeCell ref="A2:G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1">
    <tabColor indexed="50"/>
    <outlinePr applyStyles="1" summaryBelow="0"/>
    <pageSetUpPr fitToPage="1"/>
  </sheetPr>
  <dimension ref="A2:S247"/>
  <sheetViews>
    <sheetView workbookViewId="0">
      <selection activeCell="G4" sqref="G4"/>
    </sheetView>
  </sheetViews>
  <sheetFormatPr defaultColWidth="9.109375" defaultRowHeight="13.8" x14ac:dyDescent="0.3"/>
  <cols>
    <col min="1" max="1" width="52.6640625" style="17" bestFit="1" customWidth="1"/>
    <col min="2" max="7" width="11.6640625" style="17" customWidth="1"/>
    <col min="8" max="16384" width="9.109375" style="17"/>
  </cols>
  <sheetData>
    <row r="2" spans="1:19" ht="18" x14ac:dyDescent="0.35">
      <c r="A2" s="5" t="s">
        <v>192</v>
      </c>
      <c r="B2" s="3"/>
      <c r="C2" s="3"/>
      <c r="D2" s="3"/>
      <c r="E2" s="3"/>
      <c r="F2" s="3"/>
      <c r="G2" s="3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</row>
    <row r="4" spans="1:19" s="12" customFormat="1" x14ac:dyDescent="0.3">
      <c r="G4" s="21" t="s">
        <v>92</v>
      </c>
    </row>
    <row r="5" spans="1:19" s="11" customFormat="1" x14ac:dyDescent="0.25">
      <c r="A5" s="198"/>
      <c r="B5" s="168">
        <f>YT_ALL!B5</f>
        <v>42369</v>
      </c>
      <c r="C5" s="168">
        <f>YT_ALL!C5</f>
        <v>42735</v>
      </c>
      <c r="D5" s="168">
        <f>YT_ALL!D5</f>
        <v>43100</v>
      </c>
      <c r="E5" s="168">
        <f>YT_ALL!E5</f>
        <v>43465</v>
      </c>
      <c r="F5" s="168">
        <f>YT_ALL!F5</f>
        <v>43830</v>
      </c>
      <c r="G5" s="168">
        <f>YT_ALL!G5</f>
        <v>43982</v>
      </c>
    </row>
    <row r="6" spans="1:19" s="196" customFormat="1" x14ac:dyDescent="0.25">
      <c r="A6" s="164" t="s">
        <v>145</v>
      </c>
      <c r="B6" s="43">
        <f t="shared" ref="B6:G6" si="0">SUM(B$7+ B$8)</f>
        <v>1572.18013001948</v>
      </c>
      <c r="C6" s="43">
        <f t="shared" si="0"/>
        <v>1929.80880008943</v>
      </c>
      <c r="D6" s="43">
        <f t="shared" si="0"/>
        <v>2141.8234015988101</v>
      </c>
      <c r="E6" s="43">
        <f t="shared" si="0"/>
        <v>2168.44766417245</v>
      </c>
      <c r="F6" s="43">
        <f t="shared" si="0"/>
        <v>1998.2958999565099</v>
      </c>
      <c r="G6" s="43">
        <f t="shared" si="0"/>
        <v>2209.4636212732298</v>
      </c>
    </row>
    <row r="7" spans="1:19" s="15" customFormat="1" x14ac:dyDescent="0.25">
      <c r="A7" s="170" t="str">
        <f>YK_ALL!A7</f>
        <v>Державний борг</v>
      </c>
      <c r="B7" s="216">
        <f>YK_ALL!B7/DMLMLR</f>
        <v>1334.27157232031</v>
      </c>
      <c r="C7" s="216">
        <f>YK_ALL!C7/DMLMLR</f>
        <v>1650.8332522282999</v>
      </c>
      <c r="D7" s="216">
        <f>YK_ALL!D7/DMLMLR</f>
        <v>1833.70983091682</v>
      </c>
      <c r="E7" s="216">
        <f>YK_ALL!E7/DMLMLR</f>
        <v>1860.29109558508</v>
      </c>
      <c r="F7" s="216">
        <f>YK_ALL!F7/DMLMLR</f>
        <v>1761.3691314806099</v>
      </c>
      <c r="G7" s="216">
        <f>YK_ALL!G7/DMLMLR</f>
        <v>1947.89025186505</v>
      </c>
    </row>
    <row r="8" spans="1:19" s="15" customFormat="1" x14ac:dyDescent="0.25">
      <c r="A8" s="170" t="str">
        <f>YK_ALL!A8</f>
        <v>Гарантований державою борг</v>
      </c>
      <c r="B8" s="216">
        <f>YK_ALL!B8/DMLMLR</f>
        <v>237.90855769916999</v>
      </c>
      <c r="C8" s="216">
        <f>YK_ALL!C8/DMLMLR</f>
        <v>278.97554786113</v>
      </c>
      <c r="D8" s="216">
        <f>YK_ALL!D8/DMLMLR</f>
        <v>308.11357068198998</v>
      </c>
      <c r="E8" s="216">
        <f>YK_ALL!E8/DMLMLR</f>
        <v>308.15656858736997</v>
      </c>
      <c r="F8" s="216">
        <f>YK_ALL!F8/DMLMLR</f>
        <v>236.92676847589999</v>
      </c>
      <c r="G8" s="216">
        <f>YK_ALL!G8/DMLMLR</f>
        <v>261.57336940817999</v>
      </c>
    </row>
    <row r="9" spans="1:19" x14ac:dyDescent="0.3"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</row>
    <row r="10" spans="1:19" x14ac:dyDescent="0.3">
      <c r="B10" s="9"/>
      <c r="C10" s="9"/>
      <c r="D10" s="9"/>
      <c r="E10" s="9"/>
      <c r="F10" s="9"/>
      <c r="G10" s="21" t="s">
        <v>90</v>
      </c>
      <c r="H10" s="9"/>
      <c r="I10" s="9"/>
      <c r="J10" s="9"/>
      <c r="K10" s="9"/>
      <c r="L10" s="9"/>
      <c r="M10" s="9"/>
      <c r="N10" s="9"/>
      <c r="O10" s="9"/>
      <c r="P10" s="9"/>
      <c r="Q10" s="9"/>
    </row>
    <row r="11" spans="1:19" s="104" customFormat="1" x14ac:dyDescent="0.3">
      <c r="A11" s="59"/>
      <c r="B11" s="168">
        <f>YT_ALL!B11</f>
        <v>42369</v>
      </c>
      <c r="C11" s="168">
        <f>YT_ALL!C11</f>
        <v>42735</v>
      </c>
      <c r="D11" s="168">
        <f>YT_ALL!D11</f>
        <v>43100</v>
      </c>
      <c r="E11" s="168">
        <f>YT_ALL!E11</f>
        <v>43465</v>
      </c>
      <c r="F11" s="168">
        <f>YT_ALL!F11</f>
        <v>43830</v>
      </c>
      <c r="G11" s="168">
        <f>YT_ALL!G11</f>
        <v>43982</v>
      </c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</row>
    <row r="12" spans="1:19" s="37" customFormat="1" x14ac:dyDescent="0.3">
      <c r="A12" s="164" t="s">
        <v>145</v>
      </c>
      <c r="B12" s="43">
        <f t="shared" ref="B12:G12" si="1">SUM(B$13+ B$14)</f>
        <v>65.505684905229998</v>
      </c>
      <c r="C12" s="43">
        <f t="shared" si="1"/>
        <v>70.972707080139998</v>
      </c>
      <c r="D12" s="43">
        <f t="shared" si="1"/>
        <v>76.310485066490003</v>
      </c>
      <c r="E12" s="43">
        <f t="shared" si="1"/>
        <v>78.316490487460001</v>
      </c>
      <c r="F12" s="43">
        <f t="shared" si="1"/>
        <v>84.365406859510003</v>
      </c>
      <c r="G12" s="43">
        <f t="shared" si="1"/>
        <v>82.118183048470001</v>
      </c>
      <c r="H12" s="27"/>
      <c r="I12" s="27"/>
      <c r="J12" s="27"/>
      <c r="K12" s="27"/>
      <c r="L12" s="27"/>
      <c r="M12" s="27"/>
      <c r="N12" s="27"/>
      <c r="O12" s="27"/>
      <c r="P12" s="27"/>
      <c r="Q12" s="27"/>
    </row>
    <row r="13" spans="1:19" s="131" customFormat="1" x14ac:dyDescent="0.3">
      <c r="A13" s="170" t="str">
        <f>YK_ALL!A13</f>
        <v>Державний борг</v>
      </c>
      <c r="B13" s="216">
        <f>YK_ALL!B13/DMLMLR</f>
        <v>55.593103821630002</v>
      </c>
      <c r="C13" s="216">
        <f>YK_ALL!C13/DMLMLR</f>
        <v>60.712804731310001</v>
      </c>
      <c r="D13" s="216">
        <f>YK_ALL!D13/DMLMLR</f>
        <v>65.332784469550006</v>
      </c>
      <c r="E13" s="216">
        <f>YK_ALL!E13/DMLMLR</f>
        <v>67.186989245060005</v>
      </c>
      <c r="F13" s="216">
        <f>YK_ALL!F13/DMLMLR</f>
        <v>74.362672420229998</v>
      </c>
      <c r="G13" s="216">
        <f>YK_ALL!G13/DMLMLR</f>
        <v>72.396398257469997</v>
      </c>
      <c r="H13" s="122"/>
      <c r="I13" s="122"/>
      <c r="J13" s="122"/>
      <c r="K13" s="122"/>
      <c r="L13" s="122"/>
      <c r="M13" s="122"/>
      <c r="N13" s="122"/>
      <c r="O13" s="122"/>
      <c r="P13" s="122"/>
      <c r="Q13" s="122"/>
    </row>
    <row r="14" spans="1:19" s="131" customFormat="1" x14ac:dyDescent="0.3">
      <c r="A14" s="170" t="str">
        <f>YK_ALL!A14</f>
        <v>Гарантований державою борг</v>
      </c>
      <c r="B14" s="216">
        <f>YK_ALL!B14/DMLMLR</f>
        <v>9.9125810835999992</v>
      </c>
      <c r="C14" s="216">
        <f>YK_ALL!C14/DMLMLR</f>
        <v>10.25990234883</v>
      </c>
      <c r="D14" s="216">
        <f>YK_ALL!D14/DMLMLR</f>
        <v>10.97770059694</v>
      </c>
      <c r="E14" s="216">
        <f>YK_ALL!E14/DMLMLR</f>
        <v>11.1295012424</v>
      </c>
      <c r="F14" s="216">
        <f>YK_ALL!F14/DMLMLR</f>
        <v>10.002734439279999</v>
      </c>
      <c r="G14" s="216">
        <f>YK_ALL!G14/DMLMLR</f>
        <v>9.7217847909999993</v>
      </c>
      <c r="H14" s="122"/>
      <c r="I14" s="122"/>
      <c r="J14" s="122"/>
      <c r="K14" s="122"/>
      <c r="L14" s="122"/>
      <c r="M14" s="122"/>
      <c r="N14" s="122"/>
      <c r="O14" s="122"/>
      <c r="P14" s="122"/>
      <c r="Q14" s="122"/>
    </row>
    <row r="15" spans="1:19" x14ac:dyDescent="0.3"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</row>
    <row r="16" spans="1:19" s="199" customFormat="1" x14ac:dyDescent="0.3">
      <c r="G16" s="21" t="s">
        <v>185</v>
      </c>
    </row>
    <row r="17" spans="1:19" s="104" customFormat="1" x14ac:dyDescent="0.3">
      <c r="A17" s="59"/>
      <c r="B17" s="168">
        <f>YT_ALL!B17</f>
        <v>42369</v>
      </c>
      <c r="C17" s="168">
        <f>YT_ALL!C17</f>
        <v>42735</v>
      </c>
      <c r="D17" s="168">
        <f>YT_ALL!D17</f>
        <v>43100</v>
      </c>
      <c r="E17" s="168">
        <f>YT_ALL!E17</f>
        <v>43465</v>
      </c>
      <c r="F17" s="168">
        <f>YT_ALL!F17</f>
        <v>43830</v>
      </c>
      <c r="G17" s="168">
        <f>YT_ALL!G17</f>
        <v>43982</v>
      </c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</row>
    <row r="18" spans="1:19" s="37" customFormat="1" x14ac:dyDescent="0.3">
      <c r="A18" s="164" t="s">
        <v>145</v>
      </c>
      <c r="B18" s="43">
        <f t="shared" ref="B18:G18" si="2">SUM(B$19+ B$20)</f>
        <v>1</v>
      </c>
      <c r="C18" s="43">
        <f t="shared" si="2"/>
        <v>1</v>
      </c>
      <c r="D18" s="43">
        <f t="shared" si="2"/>
        <v>1</v>
      </c>
      <c r="E18" s="43">
        <f t="shared" si="2"/>
        <v>1</v>
      </c>
      <c r="F18" s="43">
        <f t="shared" si="2"/>
        <v>1</v>
      </c>
      <c r="G18" s="43">
        <f t="shared" si="2"/>
        <v>1</v>
      </c>
      <c r="H18" s="27"/>
      <c r="I18" s="27"/>
      <c r="J18" s="27"/>
      <c r="K18" s="27"/>
      <c r="L18" s="27"/>
      <c r="M18" s="27"/>
      <c r="N18" s="27"/>
      <c r="O18" s="27"/>
      <c r="P18" s="27"/>
      <c r="Q18" s="27"/>
    </row>
    <row r="19" spans="1:19" s="131" customFormat="1" x14ac:dyDescent="0.3">
      <c r="A19" s="170" t="str">
        <f>YK_ALL!A19</f>
        <v>Державний борг</v>
      </c>
      <c r="B19" s="216">
        <f>YK_ALL!B19</f>
        <v>0.84867599999999999</v>
      </c>
      <c r="C19" s="216">
        <f>YK_ALL!C19</f>
        <v>0.85543899999999995</v>
      </c>
      <c r="D19" s="216">
        <f>YK_ALL!D19</f>
        <v>0.85614400000000002</v>
      </c>
      <c r="E19" s="216">
        <f>YK_ALL!E19</f>
        <v>0.85789099999999996</v>
      </c>
      <c r="F19" s="216">
        <f>YK_ALL!F19</f>
        <v>0.881436</v>
      </c>
      <c r="G19" s="216">
        <f>YK_ALL!G19</f>
        <v>0.88161199999999995</v>
      </c>
      <c r="H19" s="122"/>
      <c r="I19" s="122"/>
      <c r="J19" s="122"/>
      <c r="K19" s="122"/>
      <c r="L19" s="122"/>
      <c r="M19" s="122"/>
      <c r="N19" s="122"/>
      <c r="O19" s="122"/>
      <c r="P19" s="122"/>
      <c r="Q19" s="122"/>
    </row>
    <row r="20" spans="1:19" s="131" customFormat="1" x14ac:dyDescent="0.3">
      <c r="A20" s="170" t="str">
        <f>YK_ALL!A20</f>
        <v>Гарантований державою борг</v>
      </c>
      <c r="B20" s="216">
        <f>YK_ALL!B20</f>
        <v>0.15132399999999999</v>
      </c>
      <c r="C20" s="216">
        <f>YK_ALL!C20</f>
        <v>0.144561</v>
      </c>
      <c r="D20" s="216">
        <f>YK_ALL!D20</f>
        <v>0.14385600000000001</v>
      </c>
      <c r="E20" s="216">
        <f>YK_ALL!E20</f>
        <v>0.14210900000000001</v>
      </c>
      <c r="F20" s="216">
        <f>YK_ALL!F20</f>
        <v>0.118564</v>
      </c>
      <c r="G20" s="216">
        <f>YK_ALL!G20</f>
        <v>0.11838799999999999</v>
      </c>
      <c r="H20" s="122"/>
      <c r="I20" s="122"/>
      <c r="J20" s="122"/>
      <c r="K20" s="122"/>
      <c r="L20" s="122"/>
      <c r="M20" s="122"/>
      <c r="N20" s="122"/>
      <c r="O20" s="122"/>
      <c r="P20" s="122"/>
      <c r="Q20" s="122"/>
    </row>
    <row r="21" spans="1:19" x14ac:dyDescent="0.3">
      <c r="A21" s="146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</row>
    <row r="22" spans="1:19" x14ac:dyDescent="0.3"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</row>
    <row r="23" spans="1:19" x14ac:dyDescent="0.3"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</row>
    <row r="24" spans="1:19" x14ac:dyDescent="0.3"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</row>
    <row r="25" spans="1:19" s="199" customFormat="1" x14ac:dyDescent="0.3"/>
    <row r="26" spans="1:19" x14ac:dyDescent="0.3"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</row>
    <row r="27" spans="1:19" x14ac:dyDescent="0.3"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</row>
    <row r="28" spans="1:19" x14ac:dyDescent="0.3"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</row>
    <row r="29" spans="1:19" x14ac:dyDescent="0.3"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</row>
    <row r="30" spans="1:19" x14ac:dyDescent="0.3"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</row>
    <row r="31" spans="1:19" x14ac:dyDescent="0.3"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</row>
    <row r="32" spans="1:19" x14ac:dyDescent="0.3"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</row>
    <row r="33" spans="2:17" x14ac:dyDescent="0.3"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</row>
    <row r="34" spans="2:17" x14ac:dyDescent="0.3"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</row>
    <row r="35" spans="2:17" x14ac:dyDescent="0.3"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</row>
    <row r="36" spans="2:17" x14ac:dyDescent="0.3"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</row>
    <row r="37" spans="2:17" x14ac:dyDescent="0.3"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</row>
    <row r="38" spans="2:17" x14ac:dyDescent="0.3"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</row>
    <row r="39" spans="2:17" x14ac:dyDescent="0.3"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</row>
    <row r="40" spans="2:17" x14ac:dyDescent="0.3"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</row>
    <row r="41" spans="2:17" x14ac:dyDescent="0.3"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</row>
    <row r="42" spans="2:17" x14ac:dyDescent="0.3"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</row>
    <row r="43" spans="2:17" x14ac:dyDescent="0.3"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</row>
    <row r="44" spans="2:17" x14ac:dyDescent="0.3"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</row>
    <row r="45" spans="2:17" x14ac:dyDescent="0.3"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</row>
    <row r="46" spans="2:17" x14ac:dyDescent="0.3"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</row>
    <row r="47" spans="2:17" x14ac:dyDescent="0.3"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</row>
    <row r="48" spans="2:17" x14ac:dyDescent="0.3"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</row>
    <row r="49" spans="2:17" x14ac:dyDescent="0.3"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</row>
    <row r="50" spans="2:17" x14ac:dyDescent="0.3"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</row>
    <row r="51" spans="2:17" x14ac:dyDescent="0.3"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</row>
    <row r="52" spans="2:17" x14ac:dyDescent="0.3"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</row>
    <row r="53" spans="2:17" x14ac:dyDescent="0.3"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</row>
    <row r="54" spans="2:17" x14ac:dyDescent="0.3"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</row>
    <row r="55" spans="2:17" x14ac:dyDescent="0.3"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</row>
    <row r="56" spans="2:17" x14ac:dyDescent="0.3"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</row>
    <row r="57" spans="2:17" x14ac:dyDescent="0.3"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</row>
    <row r="58" spans="2:17" x14ac:dyDescent="0.3"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</row>
    <row r="59" spans="2:17" x14ac:dyDescent="0.3"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</row>
    <row r="60" spans="2:17" x14ac:dyDescent="0.3"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</row>
    <row r="61" spans="2:17" x14ac:dyDescent="0.3"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</row>
    <row r="62" spans="2:17" x14ac:dyDescent="0.3"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</row>
    <row r="63" spans="2:17" x14ac:dyDescent="0.3"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</row>
    <row r="64" spans="2:17" x14ac:dyDescent="0.3"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</row>
    <row r="65" spans="2:17" x14ac:dyDescent="0.3"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</row>
    <row r="66" spans="2:17" x14ac:dyDescent="0.3"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</row>
    <row r="67" spans="2:17" x14ac:dyDescent="0.3"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</row>
    <row r="68" spans="2:17" x14ac:dyDescent="0.3"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</row>
    <row r="69" spans="2:17" x14ac:dyDescent="0.3"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</row>
    <row r="70" spans="2:17" x14ac:dyDescent="0.3"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</row>
    <row r="71" spans="2:17" x14ac:dyDescent="0.3"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</row>
    <row r="72" spans="2:17" x14ac:dyDescent="0.3"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</row>
    <row r="73" spans="2:17" x14ac:dyDescent="0.3"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</row>
    <row r="74" spans="2:17" x14ac:dyDescent="0.3"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</row>
    <row r="75" spans="2:17" x14ac:dyDescent="0.3"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</row>
    <row r="76" spans="2:17" x14ac:dyDescent="0.3"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</row>
    <row r="77" spans="2:17" x14ac:dyDescent="0.3"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</row>
    <row r="78" spans="2:17" x14ac:dyDescent="0.3"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</row>
    <row r="79" spans="2:17" x14ac:dyDescent="0.3"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</row>
    <row r="80" spans="2:17" x14ac:dyDescent="0.3"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</row>
    <row r="81" spans="2:17" x14ac:dyDescent="0.3"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</row>
    <row r="82" spans="2:17" x14ac:dyDescent="0.3"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</row>
    <row r="83" spans="2:17" x14ac:dyDescent="0.3"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</row>
    <row r="84" spans="2:17" x14ac:dyDescent="0.3"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</row>
    <row r="85" spans="2:17" x14ac:dyDescent="0.3"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</row>
    <row r="86" spans="2:17" x14ac:dyDescent="0.3"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</row>
    <row r="87" spans="2:17" x14ac:dyDescent="0.3"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</row>
    <row r="88" spans="2:17" x14ac:dyDescent="0.3"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</row>
    <row r="89" spans="2:17" x14ac:dyDescent="0.3"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</row>
    <row r="90" spans="2:17" x14ac:dyDescent="0.3"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</row>
    <row r="91" spans="2:17" x14ac:dyDescent="0.3"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</row>
    <row r="92" spans="2:17" x14ac:dyDescent="0.3"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</row>
    <row r="93" spans="2:17" x14ac:dyDescent="0.3"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</row>
    <row r="94" spans="2:17" x14ac:dyDescent="0.3"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</row>
    <row r="95" spans="2:17" x14ac:dyDescent="0.3"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</row>
    <row r="96" spans="2:17" x14ac:dyDescent="0.3"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</row>
    <row r="97" spans="2:17" x14ac:dyDescent="0.3"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</row>
    <row r="98" spans="2:17" x14ac:dyDescent="0.3"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</row>
    <row r="99" spans="2:17" x14ac:dyDescent="0.3"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</row>
    <row r="100" spans="2:17" x14ac:dyDescent="0.3"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</row>
    <row r="101" spans="2:17" x14ac:dyDescent="0.3"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</row>
    <row r="102" spans="2:17" x14ac:dyDescent="0.3"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</row>
    <row r="103" spans="2:17" x14ac:dyDescent="0.3"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</row>
    <row r="104" spans="2:17" x14ac:dyDescent="0.3"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</row>
    <row r="105" spans="2:17" x14ac:dyDescent="0.3"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</row>
    <row r="106" spans="2:17" x14ac:dyDescent="0.3"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</row>
    <row r="107" spans="2:17" x14ac:dyDescent="0.3"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</row>
    <row r="108" spans="2:17" x14ac:dyDescent="0.3"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</row>
    <row r="109" spans="2:17" x14ac:dyDescent="0.3"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</row>
    <row r="110" spans="2:17" x14ac:dyDescent="0.3"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</row>
    <row r="111" spans="2:17" x14ac:dyDescent="0.3"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</row>
    <row r="112" spans="2:17" x14ac:dyDescent="0.3"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</row>
    <row r="113" spans="2:17" x14ac:dyDescent="0.3">
      <c r="B113" s="9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</row>
    <row r="114" spans="2:17" x14ac:dyDescent="0.3">
      <c r="B114" s="9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</row>
    <row r="115" spans="2:17" x14ac:dyDescent="0.3">
      <c r="B115" s="9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</row>
    <row r="116" spans="2:17" x14ac:dyDescent="0.3">
      <c r="B116" s="9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</row>
    <row r="117" spans="2:17" x14ac:dyDescent="0.3">
      <c r="B117" s="9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</row>
    <row r="118" spans="2:17" x14ac:dyDescent="0.3">
      <c r="B118" s="9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</row>
    <row r="119" spans="2:17" x14ac:dyDescent="0.3">
      <c r="B119" s="9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</row>
    <row r="120" spans="2:17" x14ac:dyDescent="0.3">
      <c r="B120" s="9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</row>
    <row r="121" spans="2:17" x14ac:dyDescent="0.3"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</row>
    <row r="122" spans="2:17" x14ac:dyDescent="0.3">
      <c r="B122" s="9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</row>
    <row r="123" spans="2:17" x14ac:dyDescent="0.3">
      <c r="B123" s="9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</row>
    <row r="124" spans="2:17" x14ac:dyDescent="0.3">
      <c r="B124" s="9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</row>
    <row r="125" spans="2:17" x14ac:dyDescent="0.3">
      <c r="B125" s="9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</row>
    <row r="126" spans="2:17" x14ac:dyDescent="0.3">
      <c r="B126" s="9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</row>
    <row r="127" spans="2:17" x14ac:dyDescent="0.3">
      <c r="B127" s="9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</row>
    <row r="128" spans="2:17" x14ac:dyDescent="0.3">
      <c r="B128" s="9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</row>
    <row r="129" spans="2:17" x14ac:dyDescent="0.3">
      <c r="B129" s="9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</row>
    <row r="130" spans="2:17" x14ac:dyDescent="0.3">
      <c r="B130" s="9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</row>
    <row r="131" spans="2:17" x14ac:dyDescent="0.3">
      <c r="B131" s="9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</row>
    <row r="132" spans="2:17" x14ac:dyDescent="0.3">
      <c r="B132" s="9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</row>
    <row r="133" spans="2:17" x14ac:dyDescent="0.3">
      <c r="B133" s="9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</row>
    <row r="134" spans="2:17" x14ac:dyDescent="0.3">
      <c r="B134" s="9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</row>
    <row r="135" spans="2:17" x14ac:dyDescent="0.3">
      <c r="B135" s="9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</row>
    <row r="136" spans="2:17" x14ac:dyDescent="0.3">
      <c r="B136" s="9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</row>
    <row r="137" spans="2:17" x14ac:dyDescent="0.3">
      <c r="B137" s="9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</row>
    <row r="138" spans="2:17" x14ac:dyDescent="0.3">
      <c r="B138" s="9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</row>
    <row r="139" spans="2:17" x14ac:dyDescent="0.3">
      <c r="B139" s="9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</row>
    <row r="140" spans="2:17" x14ac:dyDescent="0.3">
      <c r="B140" s="9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</row>
    <row r="141" spans="2:17" x14ac:dyDescent="0.3">
      <c r="B141" s="9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</row>
    <row r="142" spans="2:17" x14ac:dyDescent="0.3">
      <c r="B142" s="9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</row>
    <row r="143" spans="2:17" x14ac:dyDescent="0.3">
      <c r="B143" s="9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</row>
    <row r="144" spans="2:17" x14ac:dyDescent="0.3">
      <c r="B144" s="9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</row>
    <row r="145" spans="2:17" x14ac:dyDescent="0.3">
      <c r="B145" s="9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</row>
    <row r="146" spans="2:17" x14ac:dyDescent="0.3">
      <c r="B146" s="9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</row>
    <row r="147" spans="2:17" x14ac:dyDescent="0.3">
      <c r="B147" s="9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</row>
    <row r="148" spans="2:17" x14ac:dyDescent="0.3">
      <c r="B148" s="9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</row>
    <row r="149" spans="2:17" x14ac:dyDescent="0.3">
      <c r="B149" s="9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</row>
    <row r="150" spans="2:17" x14ac:dyDescent="0.3">
      <c r="B150" s="9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</row>
    <row r="151" spans="2:17" x14ac:dyDescent="0.3">
      <c r="B151" s="9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</row>
    <row r="152" spans="2:17" x14ac:dyDescent="0.3">
      <c r="B152" s="9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</row>
    <row r="153" spans="2:17" x14ac:dyDescent="0.3">
      <c r="B153" s="9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</row>
    <row r="154" spans="2:17" x14ac:dyDescent="0.3">
      <c r="B154" s="9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</row>
    <row r="155" spans="2:17" x14ac:dyDescent="0.3">
      <c r="B155" s="9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</row>
    <row r="156" spans="2:17" x14ac:dyDescent="0.3">
      <c r="B156" s="9"/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</row>
    <row r="157" spans="2:17" x14ac:dyDescent="0.3">
      <c r="B157" s="9"/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</row>
    <row r="158" spans="2:17" x14ac:dyDescent="0.3">
      <c r="B158" s="9"/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</row>
    <row r="159" spans="2:17" x14ac:dyDescent="0.3">
      <c r="B159" s="9"/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</row>
    <row r="160" spans="2:17" x14ac:dyDescent="0.3">
      <c r="B160" s="9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</row>
    <row r="161" spans="2:17" x14ac:dyDescent="0.3">
      <c r="B161" s="9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</row>
    <row r="162" spans="2:17" x14ac:dyDescent="0.3">
      <c r="B162" s="9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</row>
    <row r="163" spans="2:17" x14ac:dyDescent="0.3">
      <c r="B163" s="9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</row>
    <row r="164" spans="2:17" x14ac:dyDescent="0.3">
      <c r="B164" s="9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</row>
    <row r="165" spans="2:17" x14ac:dyDescent="0.3">
      <c r="B165" s="9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</row>
    <row r="166" spans="2:17" x14ac:dyDescent="0.3">
      <c r="B166" s="9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</row>
    <row r="167" spans="2:17" x14ac:dyDescent="0.3">
      <c r="B167" s="9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</row>
    <row r="168" spans="2:17" x14ac:dyDescent="0.3">
      <c r="B168" s="9"/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</row>
    <row r="169" spans="2:17" x14ac:dyDescent="0.3">
      <c r="B169" s="9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</row>
    <row r="170" spans="2:17" x14ac:dyDescent="0.3">
      <c r="B170" s="9"/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</row>
    <row r="171" spans="2:17" x14ac:dyDescent="0.3">
      <c r="B171" s="9"/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</row>
    <row r="172" spans="2:17" x14ac:dyDescent="0.3">
      <c r="B172" s="9"/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</row>
    <row r="173" spans="2:17" x14ac:dyDescent="0.3">
      <c r="B173" s="9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</row>
    <row r="174" spans="2:17" x14ac:dyDescent="0.3">
      <c r="B174" s="9"/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</row>
    <row r="175" spans="2:17" x14ac:dyDescent="0.3">
      <c r="B175" s="9"/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</row>
    <row r="176" spans="2:17" x14ac:dyDescent="0.3">
      <c r="B176" s="9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</row>
    <row r="177" spans="2:17" x14ac:dyDescent="0.3">
      <c r="B177" s="9"/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</row>
    <row r="178" spans="2:17" x14ac:dyDescent="0.3">
      <c r="B178" s="9"/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</row>
    <row r="179" spans="2:17" x14ac:dyDescent="0.3">
      <c r="B179" s="9"/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</row>
    <row r="180" spans="2:17" x14ac:dyDescent="0.3">
      <c r="B180" s="9"/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</row>
    <row r="181" spans="2:17" x14ac:dyDescent="0.3">
      <c r="B181" s="9"/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</row>
    <row r="182" spans="2:17" x14ac:dyDescent="0.3">
      <c r="B182" s="9"/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</row>
    <row r="183" spans="2:17" x14ac:dyDescent="0.3">
      <c r="B183" s="9"/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</row>
    <row r="184" spans="2:17" x14ac:dyDescent="0.3">
      <c r="B184" s="9"/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</row>
    <row r="185" spans="2:17" x14ac:dyDescent="0.3">
      <c r="B185" s="9"/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</row>
    <row r="186" spans="2:17" x14ac:dyDescent="0.3">
      <c r="B186" s="9"/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</row>
    <row r="187" spans="2:17" x14ac:dyDescent="0.3">
      <c r="B187" s="9"/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</row>
    <row r="188" spans="2:17" x14ac:dyDescent="0.3">
      <c r="B188" s="9"/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</row>
    <row r="189" spans="2:17" x14ac:dyDescent="0.3">
      <c r="B189" s="9"/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</row>
    <row r="190" spans="2:17" x14ac:dyDescent="0.3">
      <c r="B190" s="9"/>
      <c r="C190" s="9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</row>
    <row r="191" spans="2:17" x14ac:dyDescent="0.3">
      <c r="B191" s="9"/>
      <c r="C191" s="9"/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</row>
    <row r="192" spans="2:17" x14ac:dyDescent="0.3">
      <c r="B192" s="9"/>
      <c r="C192" s="9"/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</row>
    <row r="193" spans="2:17" x14ac:dyDescent="0.3">
      <c r="B193" s="9"/>
      <c r="C193" s="9"/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</row>
    <row r="194" spans="2:17" x14ac:dyDescent="0.3">
      <c r="B194" s="9"/>
      <c r="C194" s="9"/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</row>
    <row r="195" spans="2:17" x14ac:dyDescent="0.3">
      <c r="B195" s="9"/>
      <c r="C195" s="9"/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</row>
    <row r="196" spans="2:17" x14ac:dyDescent="0.3">
      <c r="B196" s="9"/>
      <c r="C196" s="9"/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</row>
    <row r="197" spans="2:17" x14ac:dyDescent="0.3">
      <c r="B197" s="9"/>
      <c r="C197" s="9"/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</row>
    <row r="198" spans="2:17" x14ac:dyDescent="0.3">
      <c r="B198" s="9"/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</row>
    <row r="199" spans="2:17" x14ac:dyDescent="0.3">
      <c r="B199" s="9"/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</row>
    <row r="200" spans="2:17" x14ac:dyDescent="0.3">
      <c r="B200" s="9"/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</row>
    <row r="201" spans="2:17" x14ac:dyDescent="0.3">
      <c r="B201" s="9"/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</row>
    <row r="202" spans="2:17" x14ac:dyDescent="0.3">
      <c r="B202" s="9"/>
      <c r="C202" s="9"/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</row>
    <row r="203" spans="2:17" x14ac:dyDescent="0.3">
      <c r="B203" s="9"/>
      <c r="C203" s="9"/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</row>
    <row r="204" spans="2:17" x14ac:dyDescent="0.3">
      <c r="B204" s="9"/>
      <c r="C204" s="9"/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</row>
    <row r="205" spans="2:17" x14ac:dyDescent="0.3">
      <c r="B205" s="9"/>
      <c r="C205" s="9"/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</row>
    <row r="206" spans="2:17" x14ac:dyDescent="0.3">
      <c r="B206" s="9"/>
      <c r="C206" s="9"/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</row>
    <row r="207" spans="2:17" x14ac:dyDescent="0.3">
      <c r="B207" s="9"/>
      <c r="C207" s="9"/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</row>
    <row r="208" spans="2:17" x14ac:dyDescent="0.3">
      <c r="B208" s="9"/>
      <c r="C208" s="9"/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</row>
    <row r="209" spans="2:17" x14ac:dyDescent="0.3">
      <c r="B209" s="9"/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</row>
    <row r="210" spans="2:17" x14ac:dyDescent="0.3">
      <c r="B210" s="9"/>
      <c r="C210" s="9"/>
      <c r="D210" s="9"/>
      <c r="E210" s="9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</row>
    <row r="211" spans="2:17" x14ac:dyDescent="0.3">
      <c r="B211" s="9"/>
      <c r="C211" s="9"/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</row>
    <row r="212" spans="2:17" x14ac:dyDescent="0.3">
      <c r="B212" s="9"/>
      <c r="C212" s="9"/>
      <c r="D212" s="9"/>
      <c r="E212" s="9"/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</row>
    <row r="213" spans="2:17" x14ac:dyDescent="0.3">
      <c r="B213" s="9"/>
      <c r="C213" s="9"/>
      <c r="D213" s="9"/>
      <c r="E213" s="9"/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9"/>
    </row>
    <row r="214" spans="2:17" x14ac:dyDescent="0.3">
      <c r="B214" s="9"/>
      <c r="C214" s="9"/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</row>
    <row r="215" spans="2:17" x14ac:dyDescent="0.3">
      <c r="B215" s="9"/>
      <c r="C215" s="9"/>
      <c r="D215" s="9"/>
      <c r="E215" s="9"/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</row>
    <row r="216" spans="2:17" x14ac:dyDescent="0.3">
      <c r="B216" s="9"/>
      <c r="C216" s="9"/>
      <c r="D216" s="9"/>
      <c r="E216" s="9"/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9"/>
    </row>
    <row r="217" spans="2:17" x14ac:dyDescent="0.3">
      <c r="B217" s="9"/>
      <c r="C217" s="9"/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</row>
    <row r="218" spans="2:17" x14ac:dyDescent="0.3">
      <c r="B218" s="9"/>
      <c r="C218" s="9"/>
      <c r="D218" s="9"/>
      <c r="E218" s="9"/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</row>
    <row r="219" spans="2:17" x14ac:dyDescent="0.3">
      <c r="B219" s="9"/>
      <c r="C219" s="9"/>
      <c r="D219" s="9"/>
      <c r="E219" s="9"/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9"/>
    </row>
    <row r="220" spans="2:17" x14ac:dyDescent="0.3">
      <c r="B220" s="9"/>
      <c r="C220" s="9"/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</row>
    <row r="221" spans="2:17" x14ac:dyDescent="0.3">
      <c r="B221" s="9"/>
      <c r="C221" s="9"/>
      <c r="D221" s="9"/>
      <c r="E221" s="9"/>
      <c r="F221" s="9"/>
      <c r="G221" s="9"/>
      <c r="H221" s="9"/>
      <c r="I221" s="9"/>
      <c r="J221" s="9"/>
      <c r="K221" s="9"/>
      <c r="L221" s="9"/>
      <c r="M221" s="9"/>
      <c r="N221" s="9"/>
      <c r="O221" s="9"/>
      <c r="P221" s="9"/>
      <c r="Q221" s="9"/>
    </row>
    <row r="222" spans="2:17" x14ac:dyDescent="0.3">
      <c r="B222" s="9"/>
      <c r="C222" s="9"/>
      <c r="D222" s="9"/>
      <c r="E222" s="9"/>
      <c r="F222" s="9"/>
      <c r="G222" s="9"/>
      <c r="H222" s="9"/>
      <c r="I222" s="9"/>
      <c r="J222" s="9"/>
      <c r="K222" s="9"/>
      <c r="L222" s="9"/>
      <c r="M222" s="9"/>
      <c r="N222" s="9"/>
      <c r="O222" s="9"/>
      <c r="P222" s="9"/>
      <c r="Q222" s="9"/>
    </row>
    <row r="223" spans="2:17" x14ac:dyDescent="0.3">
      <c r="B223" s="9"/>
      <c r="C223" s="9"/>
      <c r="D223" s="9"/>
      <c r="E223" s="9"/>
      <c r="F223" s="9"/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9"/>
    </row>
    <row r="224" spans="2:17" x14ac:dyDescent="0.3">
      <c r="B224" s="9"/>
      <c r="C224" s="9"/>
      <c r="D224" s="9"/>
      <c r="E224" s="9"/>
      <c r="F224" s="9"/>
      <c r="G224" s="9"/>
      <c r="H224" s="9"/>
      <c r="I224" s="9"/>
      <c r="J224" s="9"/>
      <c r="K224" s="9"/>
      <c r="L224" s="9"/>
      <c r="M224" s="9"/>
      <c r="N224" s="9"/>
      <c r="O224" s="9"/>
      <c r="P224" s="9"/>
      <c r="Q224" s="9"/>
    </row>
    <row r="225" spans="2:17" x14ac:dyDescent="0.3">
      <c r="B225" s="9"/>
      <c r="C225" s="9"/>
      <c r="D225" s="9"/>
      <c r="E225" s="9"/>
      <c r="F225" s="9"/>
      <c r="G225" s="9"/>
      <c r="H225" s="9"/>
      <c r="I225" s="9"/>
      <c r="J225" s="9"/>
      <c r="K225" s="9"/>
      <c r="L225" s="9"/>
      <c r="M225" s="9"/>
      <c r="N225" s="9"/>
      <c r="O225" s="9"/>
      <c r="P225" s="9"/>
      <c r="Q225" s="9"/>
    </row>
    <row r="226" spans="2:17" x14ac:dyDescent="0.3">
      <c r="B226" s="9"/>
      <c r="C226" s="9"/>
      <c r="D226" s="9"/>
      <c r="E226" s="9"/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</row>
    <row r="227" spans="2:17" x14ac:dyDescent="0.3">
      <c r="B227" s="9"/>
      <c r="C227" s="9"/>
      <c r="D227" s="9"/>
      <c r="E227" s="9"/>
      <c r="F227" s="9"/>
      <c r="G227" s="9"/>
      <c r="H227" s="9"/>
      <c r="I227" s="9"/>
      <c r="J227" s="9"/>
      <c r="K227" s="9"/>
      <c r="L227" s="9"/>
      <c r="M227" s="9"/>
      <c r="N227" s="9"/>
      <c r="O227" s="9"/>
      <c r="P227" s="9"/>
      <c r="Q227" s="9"/>
    </row>
    <row r="228" spans="2:17" x14ac:dyDescent="0.3">
      <c r="B228" s="9"/>
      <c r="C228" s="9"/>
      <c r="D228" s="9"/>
      <c r="E228" s="9"/>
      <c r="F228" s="9"/>
      <c r="G228" s="9"/>
      <c r="H228" s="9"/>
      <c r="I228" s="9"/>
      <c r="J228" s="9"/>
      <c r="K228" s="9"/>
      <c r="L228" s="9"/>
      <c r="M228" s="9"/>
      <c r="N228" s="9"/>
      <c r="O228" s="9"/>
      <c r="P228" s="9"/>
      <c r="Q228" s="9"/>
    </row>
    <row r="229" spans="2:17" x14ac:dyDescent="0.3">
      <c r="B229" s="9"/>
      <c r="C229" s="9"/>
      <c r="D229" s="9"/>
      <c r="E229" s="9"/>
      <c r="F229" s="9"/>
      <c r="G229" s="9"/>
      <c r="H229" s="9"/>
      <c r="I229" s="9"/>
      <c r="J229" s="9"/>
      <c r="K229" s="9"/>
      <c r="L229" s="9"/>
      <c r="M229" s="9"/>
      <c r="N229" s="9"/>
      <c r="O229" s="9"/>
      <c r="P229" s="9"/>
      <c r="Q229" s="9"/>
    </row>
    <row r="230" spans="2:17" x14ac:dyDescent="0.3">
      <c r="B230" s="9"/>
      <c r="C230" s="9"/>
      <c r="D230" s="9"/>
      <c r="E230" s="9"/>
      <c r="F230" s="9"/>
      <c r="G230" s="9"/>
      <c r="H230" s="9"/>
      <c r="I230" s="9"/>
      <c r="J230" s="9"/>
      <c r="K230" s="9"/>
      <c r="L230" s="9"/>
      <c r="M230" s="9"/>
      <c r="N230" s="9"/>
      <c r="O230" s="9"/>
      <c r="P230" s="9"/>
      <c r="Q230" s="9"/>
    </row>
    <row r="231" spans="2:17" x14ac:dyDescent="0.3">
      <c r="B231" s="9"/>
      <c r="C231" s="9"/>
      <c r="D231" s="9"/>
      <c r="E231" s="9"/>
      <c r="F231" s="9"/>
      <c r="G231" s="9"/>
      <c r="H231" s="9"/>
      <c r="I231" s="9"/>
      <c r="J231" s="9"/>
      <c r="K231" s="9"/>
      <c r="L231" s="9"/>
      <c r="M231" s="9"/>
      <c r="N231" s="9"/>
      <c r="O231" s="9"/>
      <c r="P231" s="9"/>
      <c r="Q231" s="9"/>
    </row>
    <row r="232" spans="2:17" x14ac:dyDescent="0.3">
      <c r="B232" s="9"/>
      <c r="C232" s="9"/>
      <c r="D232" s="9"/>
      <c r="E232" s="9"/>
      <c r="F232" s="9"/>
      <c r="G232" s="9"/>
      <c r="H232" s="9"/>
      <c r="I232" s="9"/>
      <c r="J232" s="9"/>
      <c r="K232" s="9"/>
      <c r="L232" s="9"/>
      <c r="M232" s="9"/>
      <c r="N232" s="9"/>
      <c r="O232" s="9"/>
      <c r="P232" s="9"/>
      <c r="Q232" s="9"/>
    </row>
    <row r="233" spans="2:17" x14ac:dyDescent="0.3">
      <c r="B233" s="9"/>
      <c r="C233" s="9"/>
      <c r="D233" s="9"/>
      <c r="E233" s="9"/>
      <c r="F233" s="9"/>
      <c r="G233" s="9"/>
      <c r="H233" s="9"/>
      <c r="I233" s="9"/>
      <c r="J233" s="9"/>
      <c r="K233" s="9"/>
      <c r="L233" s="9"/>
      <c r="M233" s="9"/>
      <c r="N233" s="9"/>
      <c r="O233" s="9"/>
      <c r="P233" s="9"/>
      <c r="Q233" s="9"/>
    </row>
    <row r="234" spans="2:17" x14ac:dyDescent="0.3">
      <c r="B234" s="9"/>
      <c r="C234" s="9"/>
      <c r="D234" s="9"/>
      <c r="E234" s="9"/>
      <c r="F234" s="9"/>
      <c r="G234" s="9"/>
      <c r="H234" s="9"/>
      <c r="I234" s="9"/>
      <c r="J234" s="9"/>
      <c r="K234" s="9"/>
      <c r="L234" s="9"/>
      <c r="M234" s="9"/>
      <c r="N234" s="9"/>
      <c r="O234" s="9"/>
      <c r="P234" s="9"/>
      <c r="Q234" s="9"/>
    </row>
    <row r="235" spans="2:17" x14ac:dyDescent="0.3">
      <c r="B235" s="9"/>
      <c r="C235" s="9"/>
      <c r="D235" s="9"/>
      <c r="E235" s="9"/>
      <c r="F235" s="9"/>
      <c r="G235" s="9"/>
      <c r="H235" s="9"/>
      <c r="I235" s="9"/>
      <c r="J235" s="9"/>
      <c r="K235" s="9"/>
      <c r="L235" s="9"/>
      <c r="M235" s="9"/>
      <c r="N235" s="9"/>
      <c r="O235" s="9"/>
      <c r="P235" s="9"/>
      <c r="Q235" s="9"/>
    </row>
    <row r="236" spans="2:17" x14ac:dyDescent="0.3">
      <c r="B236" s="9"/>
      <c r="C236" s="9"/>
      <c r="D236" s="9"/>
      <c r="E236" s="9"/>
      <c r="F236" s="9"/>
      <c r="G236" s="9"/>
      <c r="H236" s="9"/>
      <c r="I236" s="9"/>
      <c r="J236" s="9"/>
      <c r="K236" s="9"/>
      <c r="L236" s="9"/>
      <c r="M236" s="9"/>
      <c r="N236" s="9"/>
      <c r="O236" s="9"/>
      <c r="P236" s="9"/>
      <c r="Q236" s="9"/>
    </row>
    <row r="237" spans="2:17" x14ac:dyDescent="0.3">
      <c r="B237" s="9"/>
      <c r="C237" s="9"/>
      <c r="D237" s="9"/>
      <c r="E237" s="9"/>
      <c r="F237" s="9"/>
      <c r="G237" s="9"/>
      <c r="H237" s="9"/>
      <c r="I237" s="9"/>
      <c r="J237" s="9"/>
      <c r="K237" s="9"/>
      <c r="L237" s="9"/>
      <c r="M237" s="9"/>
      <c r="N237" s="9"/>
      <c r="O237" s="9"/>
      <c r="P237" s="9"/>
      <c r="Q237" s="9"/>
    </row>
    <row r="238" spans="2:17" x14ac:dyDescent="0.3">
      <c r="B238" s="9"/>
      <c r="C238" s="9"/>
      <c r="D238" s="9"/>
      <c r="E238" s="9"/>
      <c r="F238" s="9"/>
      <c r="G238" s="9"/>
      <c r="H238" s="9"/>
      <c r="I238" s="9"/>
      <c r="J238" s="9"/>
      <c r="K238" s="9"/>
      <c r="L238" s="9"/>
      <c r="M238" s="9"/>
      <c r="N238" s="9"/>
      <c r="O238" s="9"/>
      <c r="P238" s="9"/>
      <c r="Q238" s="9"/>
    </row>
    <row r="239" spans="2:17" x14ac:dyDescent="0.3">
      <c r="B239" s="9"/>
      <c r="C239" s="9"/>
      <c r="D239" s="9"/>
      <c r="E239" s="9"/>
      <c r="F239" s="9"/>
      <c r="G239" s="9"/>
      <c r="H239" s="9"/>
      <c r="I239" s="9"/>
      <c r="J239" s="9"/>
      <c r="K239" s="9"/>
      <c r="L239" s="9"/>
      <c r="M239" s="9"/>
      <c r="N239" s="9"/>
      <c r="O239" s="9"/>
      <c r="P239" s="9"/>
      <c r="Q239" s="9"/>
    </row>
    <row r="240" spans="2:17" x14ac:dyDescent="0.3">
      <c r="B240" s="9"/>
      <c r="C240" s="9"/>
      <c r="D240" s="9"/>
      <c r="E240" s="9"/>
      <c r="F240" s="9"/>
      <c r="G240" s="9"/>
      <c r="H240" s="9"/>
      <c r="I240" s="9"/>
      <c r="J240" s="9"/>
      <c r="K240" s="9"/>
      <c r="L240" s="9"/>
      <c r="M240" s="9"/>
      <c r="N240" s="9"/>
      <c r="O240" s="9"/>
      <c r="P240" s="9"/>
      <c r="Q240" s="9"/>
    </row>
    <row r="241" spans="2:17" x14ac:dyDescent="0.3">
      <c r="B241" s="9"/>
      <c r="C241" s="9"/>
      <c r="D241" s="9"/>
      <c r="E241" s="9"/>
      <c r="F241" s="9"/>
      <c r="G241" s="9"/>
      <c r="H241" s="9"/>
      <c r="I241" s="9"/>
      <c r="J241" s="9"/>
      <c r="K241" s="9"/>
      <c r="L241" s="9"/>
      <c r="M241" s="9"/>
      <c r="N241" s="9"/>
      <c r="O241" s="9"/>
      <c r="P241" s="9"/>
      <c r="Q241" s="9"/>
    </row>
    <row r="242" spans="2:17" x14ac:dyDescent="0.3">
      <c r="B242" s="9"/>
      <c r="C242" s="9"/>
      <c r="D242" s="9"/>
      <c r="E242" s="9"/>
      <c r="F242" s="9"/>
      <c r="G242" s="9"/>
      <c r="H242" s="9"/>
      <c r="I242" s="9"/>
      <c r="J242" s="9"/>
      <c r="K242" s="9"/>
      <c r="L242" s="9"/>
      <c r="M242" s="9"/>
      <c r="N242" s="9"/>
      <c r="O242" s="9"/>
      <c r="P242" s="9"/>
      <c r="Q242" s="9"/>
    </row>
    <row r="243" spans="2:17" x14ac:dyDescent="0.3">
      <c r="B243" s="9"/>
      <c r="C243" s="9"/>
      <c r="D243" s="9"/>
      <c r="E243" s="9"/>
      <c r="F243" s="9"/>
      <c r="G243" s="9"/>
      <c r="H243" s="9"/>
      <c r="I243" s="9"/>
      <c r="J243" s="9"/>
      <c r="K243" s="9"/>
      <c r="L243" s="9"/>
      <c r="M243" s="9"/>
      <c r="N243" s="9"/>
      <c r="O243" s="9"/>
      <c r="P243" s="9"/>
      <c r="Q243" s="9"/>
    </row>
    <row r="244" spans="2:17" x14ac:dyDescent="0.3">
      <c r="B244" s="9"/>
      <c r="C244" s="9"/>
      <c r="D244" s="9"/>
      <c r="E244" s="9"/>
      <c r="F244" s="9"/>
      <c r="G244" s="9"/>
      <c r="H244" s="9"/>
      <c r="I244" s="9"/>
      <c r="J244" s="9"/>
      <c r="K244" s="9"/>
      <c r="L244" s="9"/>
      <c r="M244" s="9"/>
      <c r="N244" s="9"/>
      <c r="O244" s="9"/>
      <c r="P244" s="9"/>
      <c r="Q244" s="9"/>
    </row>
    <row r="245" spans="2:17" x14ac:dyDescent="0.3">
      <c r="B245" s="9"/>
      <c r="C245" s="9"/>
      <c r="D245" s="9"/>
      <c r="E245" s="9"/>
      <c r="F245" s="9"/>
      <c r="G245" s="9"/>
      <c r="H245" s="9"/>
      <c r="I245" s="9"/>
      <c r="J245" s="9"/>
      <c r="K245" s="9"/>
      <c r="L245" s="9"/>
      <c r="M245" s="9"/>
      <c r="N245" s="9"/>
      <c r="O245" s="9"/>
      <c r="P245" s="9"/>
      <c r="Q245" s="9"/>
    </row>
    <row r="246" spans="2:17" x14ac:dyDescent="0.3">
      <c r="B246" s="9"/>
      <c r="C246" s="9"/>
      <c r="D246" s="9"/>
      <c r="E246" s="9"/>
      <c r="F246" s="9"/>
      <c r="G246" s="9"/>
      <c r="H246" s="9"/>
      <c r="I246" s="9"/>
      <c r="J246" s="9"/>
      <c r="K246" s="9"/>
      <c r="L246" s="9"/>
      <c r="M246" s="9"/>
      <c r="N246" s="9"/>
      <c r="O246" s="9"/>
      <c r="P246" s="9"/>
      <c r="Q246" s="9"/>
    </row>
    <row r="247" spans="2:17" x14ac:dyDescent="0.3">
      <c r="B247" s="9"/>
      <c r="C247" s="9"/>
      <c r="D247" s="9"/>
      <c r="E247" s="9"/>
      <c r="F247" s="9"/>
      <c r="G247" s="9"/>
      <c r="H247" s="9"/>
      <c r="I247" s="9"/>
      <c r="J247" s="9"/>
      <c r="K247" s="9"/>
      <c r="L247" s="9"/>
      <c r="M247" s="9"/>
      <c r="N247" s="9"/>
      <c r="O247" s="9"/>
      <c r="P247" s="9"/>
      <c r="Q247" s="9"/>
    </row>
  </sheetData>
  <mergeCells count="1">
    <mergeCell ref="A2:G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0">
    <tabColor indexed="50"/>
    <outlinePr applyStyles="1" summaryBelow="0"/>
    <pageSetUpPr fitToPage="1"/>
  </sheetPr>
  <dimension ref="A2:S247"/>
  <sheetViews>
    <sheetView workbookViewId="0">
      <selection activeCell="D8" sqref="D8"/>
    </sheetView>
  </sheetViews>
  <sheetFormatPr defaultColWidth="9.109375" defaultRowHeight="13.8" x14ac:dyDescent="0.3"/>
  <cols>
    <col min="1" max="1" width="52.6640625" style="17" bestFit="1" customWidth="1"/>
    <col min="2" max="3" width="13.5546875" style="17" bestFit="1" customWidth="1"/>
    <col min="4" max="4" width="14" style="17" bestFit="1" customWidth="1"/>
    <col min="5" max="7" width="14.5546875" style="17" bestFit="1" customWidth="1"/>
    <col min="8" max="16384" width="9.109375" style="17"/>
  </cols>
  <sheetData>
    <row r="2" spans="1:19" ht="18" x14ac:dyDescent="0.35">
      <c r="A2" s="5" t="s">
        <v>192</v>
      </c>
      <c r="B2" s="3"/>
      <c r="C2" s="3"/>
      <c r="D2" s="3"/>
      <c r="E2" s="3"/>
      <c r="F2" s="3"/>
      <c r="G2" s="3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</row>
    <row r="3" spans="1:19" x14ac:dyDescent="0.3">
      <c r="A3" s="243"/>
    </row>
    <row r="4" spans="1:19" s="12" customFormat="1" x14ac:dyDescent="0.3">
      <c r="G4" s="12" t="str">
        <f>VALUAH</f>
        <v>млрд. грн</v>
      </c>
    </row>
    <row r="5" spans="1:19" s="11" customFormat="1" x14ac:dyDescent="0.25">
      <c r="A5" s="50"/>
      <c r="B5" s="168">
        <v>42369</v>
      </c>
      <c r="C5" s="168">
        <v>42735</v>
      </c>
      <c r="D5" s="168">
        <v>43100</v>
      </c>
      <c r="E5" s="168">
        <v>43465</v>
      </c>
      <c r="F5" s="168">
        <v>43830</v>
      </c>
      <c r="G5" s="168">
        <v>43982</v>
      </c>
    </row>
    <row r="6" spans="1:19" s="196" customFormat="1" x14ac:dyDescent="0.25">
      <c r="A6" s="164" t="s">
        <v>145</v>
      </c>
      <c r="B6" s="43">
        <f t="shared" ref="B6:G6" si="0">SUM(B$7+ B$8)</f>
        <v>1572.18013001948</v>
      </c>
      <c r="C6" s="43">
        <f t="shared" si="0"/>
        <v>1929.80880008943</v>
      </c>
      <c r="D6" s="43">
        <f t="shared" si="0"/>
        <v>2141.8234015988101</v>
      </c>
      <c r="E6" s="43">
        <f t="shared" si="0"/>
        <v>2168.44766417245</v>
      </c>
      <c r="F6" s="43">
        <f t="shared" si="0"/>
        <v>1998.2958999565099</v>
      </c>
      <c r="G6" s="43">
        <f t="shared" si="0"/>
        <v>2209.4636212732298</v>
      </c>
    </row>
    <row r="7" spans="1:19" s="15" customFormat="1" x14ac:dyDescent="0.25">
      <c r="A7" s="176" t="s">
        <v>64</v>
      </c>
      <c r="B7" s="216">
        <v>1334.27157232031</v>
      </c>
      <c r="C7" s="216">
        <v>1650.8332522282999</v>
      </c>
      <c r="D7" s="216">
        <v>1833.70983091682</v>
      </c>
      <c r="E7" s="216">
        <v>1860.29109558508</v>
      </c>
      <c r="F7" s="216">
        <v>1761.3691314806099</v>
      </c>
      <c r="G7" s="216">
        <v>1947.89025186505</v>
      </c>
    </row>
    <row r="8" spans="1:19" s="15" customFormat="1" x14ac:dyDescent="0.25">
      <c r="A8" s="176" t="s">
        <v>14</v>
      </c>
      <c r="B8" s="216">
        <v>237.90855769916999</v>
      </c>
      <c r="C8" s="216">
        <v>278.97554786113</v>
      </c>
      <c r="D8" s="216">
        <v>308.11357068198998</v>
      </c>
      <c r="E8" s="216">
        <v>308.15656858736997</v>
      </c>
      <c r="F8" s="216">
        <v>236.92676847589999</v>
      </c>
      <c r="G8" s="216">
        <v>261.57336940817999</v>
      </c>
    </row>
    <row r="9" spans="1:19" x14ac:dyDescent="0.3"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</row>
    <row r="10" spans="1:19" x14ac:dyDescent="0.3">
      <c r="B10" s="9"/>
      <c r="C10" s="9"/>
      <c r="D10" s="9"/>
      <c r="E10" s="9"/>
      <c r="F10" s="9"/>
      <c r="G10" s="12" t="str">
        <f>VALUSD</f>
        <v>млрд. дол. США</v>
      </c>
      <c r="H10" s="9"/>
      <c r="I10" s="9"/>
      <c r="J10" s="9"/>
      <c r="K10" s="9"/>
      <c r="L10" s="9"/>
      <c r="M10" s="9"/>
      <c r="N10" s="9"/>
      <c r="O10" s="9"/>
      <c r="P10" s="9"/>
      <c r="Q10" s="9"/>
    </row>
    <row r="11" spans="1:19" s="104" customFormat="1" x14ac:dyDescent="0.3">
      <c r="A11" s="50"/>
      <c r="B11" s="168">
        <v>42369</v>
      </c>
      <c r="C11" s="168">
        <v>42735</v>
      </c>
      <c r="D11" s="168">
        <v>43100</v>
      </c>
      <c r="E11" s="168">
        <v>43465</v>
      </c>
      <c r="F11" s="168">
        <v>43830</v>
      </c>
      <c r="G11" s="168">
        <v>43982</v>
      </c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</row>
    <row r="12" spans="1:19" s="37" customFormat="1" x14ac:dyDescent="0.3">
      <c r="A12" s="164" t="s">
        <v>145</v>
      </c>
      <c r="B12" s="43">
        <f t="shared" ref="B12:G12" si="1">SUM(B$13+ B$14)</f>
        <v>65.505684905229998</v>
      </c>
      <c r="C12" s="43">
        <f t="shared" si="1"/>
        <v>70.972707080139998</v>
      </c>
      <c r="D12" s="43">
        <f t="shared" si="1"/>
        <v>76.310485066490003</v>
      </c>
      <c r="E12" s="43">
        <f t="shared" si="1"/>
        <v>78.316490487460001</v>
      </c>
      <c r="F12" s="43">
        <f t="shared" si="1"/>
        <v>84.365406859510003</v>
      </c>
      <c r="G12" s="43">
        <f t="shared" si="1"/>
        <v>82.118183048470001</v>
      </c>
      <c r="H12" s="27"/>
      <c r="I12" s="27"/>
      <c r="J12" s="27"/>
      <c r="K12" s="27"/>
      <c r="L12" s="27"/>
      <c r="M12" s="27"/>
      <c r="N12" s="27"/>
      <c r="O12" s="27"/>
      <c r="P12" s="27"/>
      <c r="Q12" s="27"/>
    </row>
    <row r="13" spans="1:19" s="131" customFormat="1" x14ac:dyDescent="0.3">
      <c r="A13" s="176" t="s">
        <v>64</v>
      </c>
      <c r="B13" s="112">
        <v>55.593103821630002</v>
      </c>
      <c r="C13" s="112">
        <v>60.712804731310001</v>
      </c>
      <c r="D13" s="112">
        <v>65.332784469550006</v>
      </c>
      <c r="E13" s="112">
        <v>67.186989245060005</v>
      </c>
      <c r="F13" s="112">
        <v>74.362672420229998</v>
      </c>
      <c r="G13" s="112">
        <v>72.396398257469997</v>
      </c>
      <c r="H13" s="122"/>
      <c r="I13" s="122"/>
      <c r="J13" s="122"/>
      <c r="K13" s="122"/>
      <c r="L13" s="122"/>
      <c r="M13" s="122"/>
      <c r="N13" s="122"/>
      <c r="O13" s="122"/>
      <c r="P13" s="122"/>
      <c r="Q13" s="122"/>
    </row>
    <row r="14" spans="1:19" s="131" customFormat="1" x14ac:dyDescent="0.3">
      <c r="A14" s="176" t="s">
        <v>14</v>
      </c>
      <c r="B14" s="112">
        <v>9.9125810835999992</v>
      </c>
      <c r="C14" s="112">
        <v>10.25990234883</v>
      </c>
      <c r="D14" s="112">
        <v>10.97770059694</v>
      </c>
      <c r="E14" s="112">
        <v>11.1295012424</v>
      </c>
      <c r="F14" s="112">
        <v>10.002734439279999</v>
      </c>
      <c r="G14" s="112">
        <v>9.7217847909999993</v>
      </c>
      <c r="H14" s="122"/>
      <c r="I14" s="122"/>
      <c r="J14" s="122"/>
      <c r="K14" s="122"/>
      <c r="L14" s="122"/>
      <c r="M14" s="122"/>
      <c r="N14" s="122"/>
      <c r="O14" s="122"/>
      <c r="P14" s="122"/>
      <c r="Q14" s="122"/>
    </row>
    <row r="15" spans="1:19" x14ac:dyDescent="0.3"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</row>
    <row r="16" spans="1:19" s="199" customFormat="1" x14ac:dyDescent="0.3">
      <c r="G16" s="21" t="s">
        <v>185</v>
      </c>
    </row>
    <row r="17" spans="1:19" s="104" customFormat="1" x14ac:dyDescent="0.3">
      <c r="A17" s="50"/>
      <c r="B17" s="168">
        <v>42369</v>
      </c>
      <c r="C17" s="168">
        <v>42735</v>
      </c>
      <c r="D17" s="168">
        <v>43100</v>
      </c>
      <c r="E17" s="168">
        <v>43465</v>
      </c>
      <c r="F17" s="168">
        <v>43830</v>
      </c>
      <c r="G17" s="168">
        <v>43982</v>
      </c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</row>
    <row r="18" spans="1:19" s="37" customFormat="1" x14ac:dyDescent="0.3">
      <c r="A18" s="164" t="s">
        <v>145</v>
      </c>
      <c r="B18" s="43">
        <f t="shared" ref="B18:G18" si="2">SUM(B$19+ B$20)</f>
        <v>1</v>
      </c>
      <c r="C18" s="43">
        <f t="shared" si="2"/>
        <v>1</v>
      </c>
      <c r="D18" s="43">
        <f t="shared" si="2"/>
        <v>1</v>
      </c>
      <c r="E18" s="43">
        <f t="shared" si="2"/>
        <v>1</v>
      </c>
      <c r="F18" s="43">
        <f t="shared" si="2"/>
        <v>1</v>
      </c>
      <c r="G18" s="43">
        <f t="shared" si="2"/>
        <v>1</v>
      </c>
      <c r="H18" s="27"/>
      <c r="I18" s="27"/>
      <c r="J18" s="27"/>
      <c r="K18" s="27"/>
      <c r="L18" s="27"/>
      <c r="M18" s="27"/>
      <c r="N18" s="27"/>
      <c r="O18" s="27"/>
      <c r="P18" s="27"/>
      <c r="Q18" s="27"/>
    </row>
    <row r="19" spans="1:19" s="131" customFormat="1" x14ac:dyDescent="0.3">
      <c r="A19" s="176" t="s">
        <v>64</v>
      </c>
      <c r="B19" s="261">
        <v>0.84867599999999999</v>
      </c>
      <c r="C19" s="261">
        <v>0.85543899999999995</v>
      </c>
      <c r="D19" s="261">
        <v>0.85614400000000002</v>
      </c>
      <c r="E19" s="261">
        <v>0.85789099999999996</v>
      </c>
      <c r="F19" s="261">
        <v>0.881436</v>
      </c>
      <c r="G19" s="261">
        <v>0.88161199999999995</v>
      </c>
      <c r="H19" s="122"/>
      <c r="I19" s="122"/>
      <c r="J19" s="122"/>
      <c r="K19" s="122"/>
      <c r="L19" s="122"/>
      <c r="M19" s="122"/>
      <c r="N19" s="122"/>
      <c r="O19" s="122"/>
      <c r="P19" s="122"/>
      <c r="Q19" s="122"/>
    </row>
    <row r="20" spans="1:19" s="131" customFormat="1" x14ac:dyDescent="0.3">
      <c r="A20" s="176" t="s">
        <v>14</v>
      </c>
      <c r="B20" s="261">
        <v>0.15132399999999999</v>
      </c>
      <c r="C20" s="261">
        <v>0.144561</v>
      </c>
      <c r="D20" s="261">
        <v>0.14385600000000001</v>
      </c>
      <c r="E20" s="261">
        <v>0.14210900000000001</v>
      </c>
      <c r="F20" s="261">
        <v>0.118564</v>
      </c>
      <c r="G20" s="261">
        <v>0.11838799999999999</v>
      </c>
      <c r="H20" s="122"/>
      <c r="I20" s="122"/>
      <c r="J20" s="122"/>
      <c r="K20" s="122"/>
      <c r="L20" s="122"/>
      <c r="M20" s="122"/>
      <c r="N20" s="122"/>
      <c r="O20" s="122"/>
      <c r="P20" s="122"/>
      <c r="Q20" s="122"/>
    </row>
    <row r="21" spans="1:19" x14ac:dyDescent="0.3"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</row>
    <row r="22" spans="1:19" x14ac:dyDescent="0.3"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</row>
    <row r="23" spans="1:19" x14ac:dyDescent="0.3"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</row>
    <row r="24" spans="1:19" x14ac:dyDescent="0.3"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</row>
    <row r="25" spans="1:19" s="199" customFormat="1" x14ac:dyDescent="0.3"/>
    <row r="26" spans="1:19" x14ac:dyDescent="0.3"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</row>
    <row r="27" spans="1:19" x14ac:dyDescent="0.3"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</row>
    <row r="28" spans="1:19" x14ac:dyDescent="0.3"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</row>
    <row r="29" spans="1:19" x14ac:dyDescent="0.3"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</row>
    <row r="30" spans="1:19" x14ac:dyDescent="0.3"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</row>
    <row r="31" spans="1:19" x14ac:dyDescent="0.3"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</row>
    <row r="32" spans="1:19" x14ac:dyDescent="0.3"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</row>
    <row r="33" spans="2:17" x14ac:dyDescent="0.3"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</row>
    <row r="34" spans="2:17" x14ac:dyDescent="0.3"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</row>
    <row r="35" spans="2:17" x14ac:dyDescent="0.3"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</row>
    <row r="36" spans="2:17" x14ac:dyDescent="0.3"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</row>
    <row r="37" spans="2:17" x14ac:dyDescent="0.3"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</row>
    <row r="38" spans="2:17" x14ac:dyDescent="0.3"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</row>
    <row r="39" spans="2:17" x14ac:dyDescent="0.3"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</row>
    <row r="40" spans="2:17" x14ac:dyDescent="0.3"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</row>
    <row r="41" spans="2:17" x14ac:dyDescent="0.3"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</row>
    <row r="42" spans="2:17" x14ac:dyDescent="0.3"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</row>
    <row r="43" spans="2:17" x14ac:dyDescent="0.3"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</row>
    <row r="44" spans="2:17" x14ac:dyDescent="0.3"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</row>
    <row r="45" spans="2:17" x14ac:dyDescent="0.3"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</row>
    <row r="46" spans="2:17" x14ac:dyDescent="0.3"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</row>
    <row r="47" spans="2:17" x14ac:dyDescent="0.3"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</row>
    <row r="48" spans="2:17" x14ac:dyDescent="0.3"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</row>
    <row r="49" spans="2:17" x14ac:dyDescent="0.3"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</row>
    <row r="50" spans="2:17" x14ac:dyDescent="0.3"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</row>
    <row r="51" spans="2:17" x14ac:dyDescent="0.3"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</row>
    <row r="52" spans="2:17" x14ac:dyDescent="0.3"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</row>
    <row r="53" spans="2:17" x14ac:dyDescent="0.3"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</row>
    <row r="54" spans="2:17" x14ac:dyDescent="0.3"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</row>
    <row r="55" spans="2:17" x14ac:dyDescent="0.3"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</row>
    <row r="56" spans="2:17" x14ac:dyDescent="0.3"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</row>
    <row r="57" spans="2:17" x14ac:dyDescent="0.3"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</row>
    <row r="58" spans="2:17" x14ac:dyDescent="0.3"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</row>
    <row r="59" spans="2:17" x14ac:dyDescent="0.3"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</row>
    <row r="60" spans="2:17" x14ac:dyDescent="0.3"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</row>
    <row r="61" spans="2:17" x14ac:dyDescent="0.3"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</row>
    <row r="62" spans="2:17" x14ac:dyDescent="0.3"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</row>
    <row r="63" spans="2:17" x14ac:dyDescent="0.3"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</row>
    <row r="64" spans="2:17" x14ac:dyDescent="0.3"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</row>
    <row r="65" spans="2:17" x14ac:dyDescent="0.3"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</row>
    <row r="66" spans="2:17" x14ac:dyDescent="0.3"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</row>
    <row r="67" spans="2:17" x14ac:dyDescent="0.3"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</row>
    <row r="68" spans="2:17" x14ac:dyDescent="0.3"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</row>
    <row r="69" spans="2:17" x14ac:dyDescent="0.3"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</row>
    <row r="70" spans="2:17" x14ac:dyDescent="0.3"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</row>
    <row r="71" spans="2:17" x14ac:dyDescent="0.3"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</row>
    <row r="72" spans="2:17" x14ac:dyDescent="0.3"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</row>
    <row r="73" spans="2:17" x14ac:dyDescent="0.3"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</row>
    <row r="74" spans="2:17" x14ac:dyDescent="0.3"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</row>
    <row r="75" spans="2:17" x14ac:dyDescent="0.3"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</row>
    <row r="76" spans="2:17" x14ac:dyDescent="0.3"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</row>
    <row r="77" spans="2:17" x14ac:dyDescent="0.3"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</row>
    <row r="78" spans="2:17" x14ac:dyDescent="0.3"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</row>
    <row r="79" spans="2:17" x14ac:dyDescent="0.3"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</row>
    <row r="80" spans="2:17" x14ac:dyDescent="0.3"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</row>
    <row r="81" spans="2:17" x14ac:dyDescent="0.3"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</row>
    <row r="82" spans="2:17" x14ac:dyDescent="0.3"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</row>
    <row r="83" spans="2:17" x14ac:dyDescent="0.3"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</row>
    <row r="84" spans="2:17" x14ac:dyDescent="0.3"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</row>
    <row r="85" spans="2:17" x14ac:dyDescent="0.3"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</row>
    <row r="86" spans="2:17" x14ac:dyDescent="0.3"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</row>
    <row r="87" spans="2:17" x14ac:dyDescent="0.3"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</row>
    <row r="88" spans="2:17" x14ac:dyDescent="0.3"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</row>
    <row r="89" spans="2:17" x14ac:dyDescent="0.3"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</row>
    <row r="90" spans="2:17" x14ac:dyDescent="0.3"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</row>
    <row r="91" spans="2:17" x14ac:dyDescent="0.3"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</row>
    <row r="92" spans="2:17" x14ac:dyDescent="0.3"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</row>
    <row r="93" spans="2:17" x14ac:dyDescent="0.3"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</row>
    <row r="94" spans="2:17" x14ac:dyDescent="0.3"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</row>
    <row r="95" spans="2:17" x14ac:dyDescent="0.3"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</row>
    <row r="96" spans="2:17" x14ac:dyDescent="0.3"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</row>
    <row r="97" spans="2:17" x14ac:dyDescent="0.3"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</row>
    <row r="98" spans="2:17" x14ac:dyDescent="0.3"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</row>
    <row r="99" spans="2:17" x14ac:dyDescent="0.3"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</row>
    <row r="100" spans="2:17" x14ac:dyDescent="0.3"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</row>
    <row r="101" spans="2:17" x14ac:dyDescent="0.3"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</row>
    <row r="102" spans="2:17" x14ac:dyDescent="0.3"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</row>
    <row r="103" spans="2:17" x14ac:dyDescent="0.3"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</row>
    <row r="104" spans="2:17" x14ac:dyDescent="0.3"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</row>
    <row r="105" spans="2:17" x14ac:dyDescent="0.3"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</row>
    <row r="106" spans="2:17" x14ac:dyDescent="0.3"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</row>
    <row r="107" spans="2:17" x14ac:dyDescent="0.3"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</row>
    <row r="108" spans="2:17" x14ac:dyDescent="0.3"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</row>
    <row r="109" spans="2:17" x14ac:dyDescent="0.3"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</row>
    <row r="110" spans="2:17" x14ac:dyDescent="0.3"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</row>
    <row r="111" spans="2:17" x14ac:dyDescent="0.3"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</row>
    <row r="112" spans="2:17" x14ac:dyDescent="0.3"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</row>
    <row r="113" spans="2:17" x14ac:dyDescent="0.3">
      <c r="B113" s="9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</row>
    <row r="114" spans="2:17" x14ac:dyDescent="0.3">
      <c r="B114" s="9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</row>
    <row r="115" spans="2:17" x14ac:dyDescent="0.3">
      <c r="B115" s="9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</row>
    <row r="116" spans="2:17" x14ac:dyDescent="0.3">
      <c r="B116" s="9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</row>
    <row r="117" spans="2:17" x14ac:dyDescent="0.3">
      <c r="B117" s="9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</row>
    <row r="118" spans="2:17" x14ac:dyDescent="0.3">
      <c r="B118" s="9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</row>
    <row r="119" spans="2:17" x14ac:dyDescent="0.3">
      <c r="B119" s="9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</row>
    <row r="120" spans="2:17" x14ac:dyDescent="0.3">
      <c r="B120" s="9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</row>
    <row r="121" spans="2:17" x14ac:dyDescent="0.3"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</row>
    <row r="122" spans="2:17" x14ac:dyDescent="0.3">
      <c r="B122" s="9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</row>
    <row r="123" spans="2:17" x14ac:dyDescent="0.3">
      <c r="B123" s="9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</row>
    <row r="124" spans="2:17" x14ac:dyDescent="0.3">
      <c r="B124" s="9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</row>
    <row r="125" spans="2:17" x14ac:dyDescent="0.3">
      <c r="B125" s="9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</row>
    <row r="126" spans="2:17" x14ac:dyDescent="0.3">
      <c r="B126" s="9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</row>
    <row r="127" spans="2:17" x14ac:dyDescent="0.3">
      <c r="B127" s="9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</row>
    <row r="128" spans="2:17" x14ac:dyDescent="0.3">
      <c r="B128" s="9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</row>
    <row r="129" spans="2:17" x14ac:dyDescent="0.3">
      <c r="B129" s="9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</row>
    <row r="130" spans="2:17" x14ac:dyDescent="0.3">
      <c r="B130" s="9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</row>
    <row r="131" spans="2:17" x14ac:dyDescent="0.3">
      <c r="B131" s="9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</row>
    <row r="132" spans="2:17" x14ac:dyDescent="0.3">
      <c r="B132" s="9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</row>
    <row r="133" spans="2:17" x14ac:dyDescent="0.3">
      <c r="B133" s="9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</row>
    <row r="134" spans="2:17" x14ac:dyDescent="0.3">
      <c r="B134" s="9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</row>
    <row r="135" spans="2:17" x14ac:dyDescent="0.3">
      <c r="B135" s="9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</row>
    <row r="136" spans="2:17" x14ac:dyDescent="0.3">
      <c r="B136" s="9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</row>
    <row r="137" spans="2:17" x14ac:dyDescent="0.3">
      <c r="B137" s="9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</row>
    <row r="138" spans="2:17" x14ac:dyDescent="0.3">
      <c r="B138" s="9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</row>
    <row r="139" spans="2:17" x14ac:dyDescent="0.3">
      <c r="B139" s="9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</row>
    <row r="140" spans="2:17" x14ac:dyDescent="0.3">
      <c r="B140" s="9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</row>
    <row r="141" spans="2:17" x14ac:dyDescent="0.3">
      <c r="B141" s="9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</row>
    <row r="142" spans="2:17" x14ac:dyDescent="0.3">
      <c r="B142" s="9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</row>
    <row r="143" spans="2:17" x14ac:dyDescent="0.3">
      <c r="B143" s="9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</row>
    <row r="144" spans="2:17" x14ac:dyDescent="0.3">
      <c r="B144" s="9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</row>
    <row r="145" spans="2:17" x14ac:dyDescent="0.3">
      <c r="B145" s="9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</row>
    <row r="146" spans="2:17" x14ac:dyDescent="0.3">
      <c r="B146" s="9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</row>
    <row r="147" spans="2:17" x14ac:dyDescent="0.3">
      <c r="B147" s="9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</row>
    <row r="148" spans="2:17" x14ac:dyDescent="0.3">
      <c r="B148" s="9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</row>
    <row r="149" spans="2:17" x14ac:dyDescent="0.3">
      <c r="B149" s="9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</row>
    <row r="150" spans="2:17" x14ac:dyDescent="0.3">
      <c r="B150" s="9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</row>
    <row r="151" spans="2:17" x14ac:dyDescent="0.3">
      <c r="B151" s="9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</row>
    <row r="152" spans="2:17" x14ac:dyDescent="0.3">
      <c r="B152" s="9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</row>
    <row r="153" spans="2:17" x14ac:dyDescent="0.3">
      <c r="B153" s="9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</row>
    <row r="154" spans="2:17" x14ac:dyDescent="0.3">
      <c r="B154" s="9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</row>
    <row r="155" spans="2:17" x14ac:dyDescent="0.3">
      <c r="B155" s="9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</row>
    <row r="156" spans="2:17" x14ac:dyDescent="0.3">
      <c r="B156" s="9"/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</row>
    <row r="157" spans="2:17" x14ac:dyDescent="0.3">
      <c r="B157" s="9"/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</row>
    <row r="158" spans="2:17" x14ac:dyDescent="0.3">
      <c r="B158" s="9"/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</row>
    <row r="159" spans="2:17" x14ac:dyDescent="0.3">
      <c r="B159" s="9"/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</row>
    <row r="160" spans="2:17" x14ac:dyDescent="0.3">
      <c r="B160" s="9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</row>
    <row r="161" spans="2:17" x14ac:dyDescent="0.3">
      <c r="B161" s="9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</row>
    <row r="162" spans="2:17" x14ac:dyDescent="0.3">
      <c r="B162" s="9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</row>
    <row r="163" spans="2:17" x14ac:dyDescent="0.3">
      <c r="B163" s="9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</row>
    <row r="164" spans="2:17" x14ac:dyDescent="0.3">
      <c r="B164" s="9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</row>
    <row r="165" spans="2:17" x14ac:dyDescent="0.3">
      <c r="B165" s="9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</row>
    <row r="166" spans="2:17" x14ac:dyDescent="0.3">
      <c r="B166" s="9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</row>
    <row r="167" spans="2:17" x14ac:dyDescent="0.3">
      <c r="B167" s="9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</row>
    <row r="168" spans="2:17" x14ac:dyDescent="0.3">
      <c r="B168" s="9"/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</row>
    <row r="169" spans="2:17" x14ac:dyDescent="0.3">
      <c r="B169" s="9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</row>
    <row r="170" spans="2:17" x14ac:dyDescent="0.3">
      <c r="B170" s="9"/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</row>
    <row r="171" spans="2:17" x14ac:dyDescent="0.3">
      <c r="B171" s="9"/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</row>
    <row r="172" spans="2:17" x14ac:dyDescent="0.3">
      <c r="B172" s="9"/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</row>
    <row r="173" spans="2:17" x14ac:dyDescent="0.3">
      <c r="B173" s="9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</row>
    <row r="174" spans="2:17" x14ac:dyDescent="0.3">
      <c r="B174" s="9"/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</row>
    <row r="175" spans="2:17" x14ac:dyDescent="0.3">
      <c r="B175" s="9"/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</row>
    <row r="176" spans="2:17" x14ac:dyDescent="0.3">
      <c r="B176" s="9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</row>
    <row r="177" spans="2:17" x14ac:dyDescent="0.3">
      <c r="B177" s="9"/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</row>
    <row r="178" spans="2:17" x14ac:dyDescent="0.3">
      <c r="B178" s="9"/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</row>
    <row r="179" spans="2:17" x14ac:dyDescent="0.3">
      <c r="B179" s="9"/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</row>
    <row r="180" spans="2:17" x14ac:dyDescent="0.3">
      <c r="B180" s="9"/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</row>
    <row r="181" spans="2:17" x14ac:dyDescent="0.3">
      <c r="B181" s="9"/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</row>
    <row r="182" spans="2:17" x14ac:dyDescent="0.3">
      <c r="B182" s="9"/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</row>
    <row r="183" spans="2:17" x14ac:dyDescent="0.3">
      <c r="B183" s="9"/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</row>
    <row r="184" spans="2:17" x14ac:dyDescent="0.3">
      <c r="B184" s="9"/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</row>
    <row r="185" spans="2:17" x14ac:dyDescent="0.3">
      <c r="B185" s="9"/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</row>
    <row r="186" spans="2:17" x14ac:dyDescent="0.3">
      <c r="B186" s="9"/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</row>
    <row r="187" spans="2:17" x14ac:dyDescent="0.3">
      <c r="B187" s="9"/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</row>
    <row r="188" spans="2:17" x14ac:dyDescent="0.3">
      <c r="B188" s="9"/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</row>
    <row r="189" spans="2:17" x14ac:dyDescent="0.3">
      <c r="B189" s="9"/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</row>
    <row r="190" spans="2:17" x14ac:dyDescent="0.3">
      <c r="B190" s="9"/>
      <c r="C190" s="9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</row>
    <row r="191" spans="2:17" x14ac:dyDescent="0.3">
      <c r="B191" s="9"/>
      <c r="C191" s="9"/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</row>
    <row r="192" spans="2:17" x14ac:dyDescent="0.3">
      <c r="B192" s="9"/>
      <c r="C192" s="9"/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</row>
    <row r="193" spans="2:17" x14ac:dyDescent="0.3">
      <c r="B193" s="9"/>
      <c r="C193" s="9"/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</row>
    <row r="194" spans="2:17" x14ac:dyDescent="0.3">
      <c r="B194" s="9"/>
      <c r="C194" s="9"/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</row>
    <row r="195" spans="2:17" x14ac:dyDescent="0.3">
      <c r="B195" s="9"/>
      <c r="C195" s="9"/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</row>
    <row r="196" spans="2:17" x14ac:dyDescent="0.3">
      <c r="B196" s="9"/>
      <c r="C196" s="9"/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</row>
    <row r="197" spans="2:17" x14ac:dyDescent="0.3">
      <c r="B197" s="9"/>
      <c r="C197" s="9"/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</row>
    <row r="198" spans="2:17" x14ac:dyDescent="0.3">
      <c r="B198" s="9"/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</row>
    <row r="199" spans="2:17" x14ac:dyDescent="0.3">
      <c r="B199" s="9"/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</row>
    <row r="200" spans="2:17" x14ac:dyDescent="0.3">
      <c r="B200" s="9"/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</row>
    <row r="201" spans="2:17" x14ac:dyDescent="0.3">
      <c r="B201" s="9"/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</row>
    <row r="202" spans="2:17" x14ac:dyDescent="0.3">
      <c r="B202" s="9"/>
      <c r="C202" s="9"/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</row>
    <row r="203" spans="2:17" x14ac:dyDescent="0.3">
      <c r="B203" s="9"/>
      <c r="C203" s="9"/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</row>
    <row r="204" spans="2:17" x14ac:dyDescent="0.3">
      <c r="B204" s="9"/>
      <c r="C204" s="9"/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</row>
    <row r="205" spans="2:17" x14ac:dyDescent="0.3">
      <c r="B205" s="9"/>
      <c r="C205" s="9"/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</row>
    <row r="206" spans="2:17" x14ac:dyDescent="0.3">
      <c r="B206" s="9"/>
      <c r="C206" s="9"/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</row>
    <row r="207" spans="2:17" x14ac:dyDescent="0.3">
      <c r="B207" s="9"/>
      <c r="C207" s="9"/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</row>
    <row r="208" spans="2:17" x14ac:dyDescent="0.3">
      <c r="B208" s="9"/>
      <c r="C208" s="9"/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</row>
    <row r="209" spans="2:17" x14ac:dyDescent="0.3">
      <c r="B209" s="9"/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</row>
    <row r="210" spans="2:17" x14ac:dyDescent="0.3">
      <c r="B210" s="9"/>
      <c r="C210" s="9"/>
      <c r="D210" s="9"/>
      <c r="E210" s="9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</row>
    <row r="211" spans="2:17" x14ac:dyDescent="0.3">
      <c r="B211" s="9"/>
      <c r="C211" s="9"/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</row>
    <row r="212" spans="2:17" x14ac:dyDescent="0.3">
      <c r="B212" s="9"/>
      <c r="C212" s="9"/>
      <c r="D212" s="9"/>
      <c r="E212" s="9"/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</row>
    <row r="213" spans="2:17" x14ac:dyDescent="0.3">
      <c r="B213" s="9"/>
      <c r="C213" s="9"/>
      <c r="D213" s="9"/>
      <c r="E213" s="9"/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9"/>
    </row>
    <row r="214" spans="2:17" x14ac:dyDescent="0.3">
      <c r="B214" s="9"/>
      <c r="C214" s="9"/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</row>
    <row r="215" spans="2:17" x14ac:dyDescent="0.3">
      <c r="B215" s="9"/>
      <c r="C215" s="9"/>
      <c r="D215" s="9"/>
      <c r="E215" s="9"/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</row>
    <row r="216" spans="2:17" x14ac:dyDescent="0.3">
      <c r="B216" s="9"/>
      <c r="C216" s="9"/>
      <c r="D216" s="9"/>
      <c r="E216" s="9"/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9"/>
    </row>
    <row r="217" spans="2:17" x14ac:dyDescent="0.3">
      <c r="B217" s="9"/>
      <c r="C217" s="9"/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</row>
    <row r="218" spans="2:17" x14ac:dyDescent="0.3">
      <c r="B218" s="9"/>
      <c r="C218" s="9"/>
      <c r="D218" s="9"/>
      <c r="E218" s="9"/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</row>
    <row r="219" spans="2:17" x14ac:dyDescent="0.3">
      <c r="B219" s="9"/>
      <c r="C219" s="9"/>
      <c r="D219" s="9"/>
      <c r="E219" s="9"/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9"/>
    </row>
    <row r="220" spans="2:17" x14ac:dyDescent="0.3">
      <c r="B220" s="9"/>
      <c r="C220" s="9"/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</row>
    <row r="221" spans="2:17" x14ac:dyDescent="0.3">
      <c r="B221" s="9"/>
      <c r="C221" s="9"/>
      <c r="D221" s="9"/>
      <c r="E221" s="9"/>
      <c r="F221" s="9"/>
      <c r="G221" s="9"/>
      <c r="H221" s="9"/>
      <c r="I221" s="9"/>
      <c r="J221" s="9"/>
      <c r="K221" s="9"/>
      <c r="L221" s="9"/>
      <c r="M221" s="9"/>
      <c r="N221" s="9"/>
      <c r="O221" s="9"/>
      <c r="P221" s="9"/>
      <c r="Q221" s="9"/>
    </row>
    <row r="222" spans="2:17" x14ac:dyDescent="0.3">
      <c r="B222" s="9"/>
      <c r="C222" s="9"/>
      <c r="D222" s="9"/>
      <c r="E222" s="9"/>
      <c r="F222" s="9"/>
      <c r="G222" s="9"/>
      <c r="H222" s="9"/>
      <c r="I222" s="9"/>
      <c r="J222" s="9"/>
      <c r="K222" s="9"/>
      <c r="L222" s="9"/>
      <c r="M222" s="9"/>
      <c r="N222" s="9"/>
      <c r="O222" s="9"/>
      <c r="P222" s="9"/>
      <c r="Q222" s="9"/>
    </row>
    <row r="223" spans="2:17" x14ac:dyDescent="0.3">
      <c r="B223" s="9"/>
      <c r="C223" s="9"/>
      <c r="D223" s="9"/>
      <c r="E223" s="9"/>
      <c r="F223" s="9"/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9"/>
    </row>
    <row r="224" spans="2:17" x14ac:dyDescent="0.3">
      <c r="B224" s="9"/>
      <c r="C224" s="9"/>
      <c r="D224" s="9"/>
      <c r="E224" s="9"/>
      <c r="F224" s="9"/>
      <c r="G224" s="9"/>
      <c r="H224" s="9"/>
      <c r="I224" s="9"/>
      <c r="J224" s="9"/>
      <c r="K224" s="9"/>
      <c r="L224" s="9"/>
      <c r="M224" s="9"/>
      <c r="N224" s="9"/>
      <c r="O224" s="9"/>
      <c r="P224" s="9"/>
      <c r="Q224" s="9"/>
    </row>
    <row r="225" spans="2:17" x14ac:dyDescent="0.3">
      <c r="B225" s="9"/>
      <c r="C225" s="9"/>
      <c r="D225" s="9"/>
      <c r="E225" s="9"/>
      <c r="F225" s="9"/>
      <c r="G225" s="9"/>
      <c r="H225" s="9"/>
      <c r="I225" s="9"/>
      <c r="J225" s="9"/>
      <c r="K225" s="9"/>
      <c r="L225" s="9"/>
      <c r="M225" s="9"/>
      <c r="N225" s="9"/>
      <c r="O225" s="9"/>
      <c r="P225" s="9"/>
      <c r="Q225" s="9"/>
    </row>
    <row r="226" spans="2:17" x14ac:dyDescent="0.3">
      <c r="B226" s="9"/>
      <c r="C226" s="9"/>
      <c r="D226" s="9"/>
      <c r="E226" s="9"/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</row>
    <row r="227" spans="2:17" x14ac:dyDescent="0.3">
      <c r="B227" s="9"/>
      <c r="C227" s="9"/>
      <c r="D227" s="9"/>
      <c r="E227" s="9"/>
      <c r="F227" s="9"/>
      <c r="G227" s="9"/>
      <c r="H227" s="9"/>
      <c r="I227" s="9"/>
      <c r="J227" s="9"/>
      <c r="K227" s="9"/>
      <c r="L227" s="9"/>
      <c r="M227" s="9"/>
      <c r="N227" s="9"/>
      <c r="O227" s="9"/>
      <c r="P227" s="9"/>
      <c r="Q227" s="9"/>
    </row>
    <row r="228" spans="2:17" x14ac:dyDescent="0.3">
      <c r="B228" s="9"/>
      <c r="C228" s="9"/>
      <c r="D228" s="9"/>
      <c r="E228" s="9"/>
      <c r="F228" s="9"/>
      <c r="G228" s="9"/>
      <c r="H228" s="9"/>
      <c r="I228" s="9"/>
      <c r="J228" s="9"/>
      <c r="K228" s="9"/>
      <c r="L228" s="9"/>
      <c r="M228" s="9"/>
      <c r="N228" s="9"/>
      <c r="O228" s="9"/>
      <c r="P228" s="9"/>
      <c r="Q228" s="9"/>
    </row>
    <row r="229" spans="2:17" x14ac:dyDescent="0.3">
      <c r="B229" s="9"/>
      <c r="C229" s="9"/>
      <c r="D229" s="9"/>
      <c r="E229" s="9"/>
      <c r="F229" s="9"/>
      <c r="G229" s="9"/>
      <c r="H229" s="9"/>
      <c r="I229" s="9"/>
      <c r="J229" s="9"/>
      <c r="K229" s="9"/>
      <c r="L229" s="9"/>
      <c r="M229" s="9"/>
      <c r="N229" s="9"/>
      <c r="O229" s="9"/>
      <c r="P229" s="9"/>
      <c r="Q229" s="9"/>
    </row>
    <row r="230" spans="2:17" x14ac:dyDescent="0.3">
      <c r="B230" s="9"/>
      <c r="C230" s="9"/>
      <c r="D230" s="9"/>
      <c r="E230" s="9"/>
      <c r="F230" s="9"/>
      <c r="G230" s="9"/>
      <c r="H230" s="9"/>
      <c r="I230" s="9"/>
      <c r="J230" s="9"/>
      <c r="K230" s="9"/>
      <c r="L230" s="9"/>
      <c r="M230" s="9"/>
      <c r="N230" s="9"/>
      <c r="O230" s="9"/>
      <c r="P230" s="9"/>
      <c r="Q230" s="9"/>
    </row>
    <row r="231" spans="2:17" x14ac:dyDescent="0.3">
      <c r="B231" s="9"/>
      <c r="C231" s="9"/>
      <c r="D231" s="9"/>
      <c r="E231" s="9"/>
      <c r="F231" s="9"/>
      <c r="G231" s="9"/>
      <c r="H231" s="9"/>
      <c r="I231" s="9"/>
      <c r="J231" s="9"/>
      <c r="K231" s="9"/>
      <c r="L231" s="9"/>
      <c r="M231" s="9"/>
      <c r="N231" s="9"/>
      <c r="O231" s="9"/>
      <c r="P231" s="9"/>
      <c r="Q231" s="9"/>
    </row>
    <row r="232" spans="2:17" x14ac:dyDescent="0.3">
      <c r="B232" s="9"/>
      <c r="C232" s="9"/>
      <c r="D232" s="9"/>
      <c r="E232" s="9"/>
      <c r="F232" s="9"/>
      <c r="G232" s="9"/>
      <c r="H232" s="9"/>
      <c r="I232" s="9"/>
      <c r="J232" s="9"/>
      <c r="K232" s="9"/>
      <c r="L232" s="9"/>
      <c r="M232" s="9"/>
      <c r="N232" s="9"/>
      <c r="O232" s="9"/>
      <c r="P232" s="9"/>
      <c r="Q232" s="9"/>
    </row>
    <row r="233" spans="2:17" x14ac:dyDescent="0.3">
      <c r="B233" s="9"/>
      <c r="C233" s="9"/>
      <c r="D233" s="9"/>
      <c r="E233" s="9"/>
      <c r="F233" s="9"/>
      <c r="G233" s="9"/>
      <c r="H233" s="9"/>
      <c r="I233" s="9"/>
      <c r="J233" s="9"/>
      <c r="K233" s="9"/>
      <c r="L233" s="9"/>
      <c r="M233" s="9"/>
      <c r="N233" s="9"/>
      <c r="O233" s="9"/>
      <c r="P233" s="9"/>
      <c r="Q233" s="9"/>
    </row>
    <row r="234" spans="2:17" x14ac:dyDescent="0.3">
      <c r="B234" s="9"/>
      <c r="C234" s="9"/>
      <c r="D234" s="9"/>
      <c r="E234" s="9"/>
      <c r="F234" s="9"/>
      <c r="G234" s="9"/>
      <c r="H234" s="9"/>
      <c r="I234" s="9"/>
      <c r="J234" s="9"/>
      <c r="K234" s="9"/>
      <c r="L234" s="9"/>
      <c r="M234" s="9"/>
      <c r="N234" s="9"/>
      <c r="O234" s="9"/>
      <c r="P234" s="9"/>
      <c r="Q234" s="9"/>
    </row>
    <row r="235" spans="2:17" x14ac:dyDescent="0.3">
      <c r="B235" s="9"/>
      <c r="C235" s="9"/>
      <c r="D235" s="9"/>
      <c r="E235" s="9"/>
      <c r="F235" s="9"/>
      <c r="G235" s="9"/>
      <c r="H235" s="9"/>
      <c r="I235" s="9"/>
      <c r="J235" s="9"/>
      <c r="K235" s="9"/>
      <c r="L235" s="9"/>
      <c r="M235" s="9"/>
      <c r="N235" s="9"/>
      <c r="O235" s="9"/>
      <c r="P235" s="9"/>
      <c r="Q235" s="9"/>
    </row>
    <row r="236" spans="2:17" x14ac:dyDescent="0.3">
      <c r="B236" s="9"/>
      <c r="C236" s="9"/>
      <c r="D236" s="9"/>
      <c r="E236" s="9"/>
      <c r="F236" s="9"/>
      <c r="G236" s="9"/>
      <c r="H236" s="9"/>
      <c r="I236" s="9"/>
      <c r="J236" s="9"/>
      <c r="K236" s="9"/>
      <c r="L236" s="9"/>
      <c r="M236" s="9"/>
      <c r="N236" s="9"/>
      <c r="O236" s="9"/>
      <c r="P236" s="9"/>
      <c r="Q236" s="9"/>
    </row>
    <row r="237" spans="2:17" x14ac:dyDescent="0.3">
      <c r="B237" s="9"/>
      <c r="C237" s="9"/>
      <c r="D237" s="9"/>
      <c r="E237" s="9"/>
      <c r="F237" s="9"/>
      <c r="G237" s="9"/>
      <c r="H237" s="9"/>
      <c r="I237" s="9"/>
      <c r="J237" s="9"/>
      <c r="K237" s="9"/>
      <c r="L237" s="9"/>
      <c r="M237" s="9"/>
      <c r="N237" s="9"/>
      <c r="O237" s="9"/>
      <c r="P237" s="9"/>
      <c r="Q237" s="9"/>
    </row>
    <row r="238" spans="2:17" x14ac:dyDescent="0.3">
      <c r="B238" s="9"/>
      <c r="C238" s="9"/>
      <c r="D238" s="9"/>
      <c r="E238" s="9"/>
      <c r="F238" s="9"/>
      <c r="G238" s="9"/>
      <c r="H238" s="9"/>
      <c r="I238" s="9"/>
      <c r="J238" s="9"/>
      <c r="K238" s="9"/>
      <c r="L238" s="9"/>
      <c r="M238" s="9"/>
      <c r="N238" s="9"/>
      <c r="O238" s="9"/>
      <c r="P238" s="9"/>
      <c r="Q238" s="9"/>
    </row>
    <row r="239" spans="2:17" x14ac:dyDescent="0.3">
      <c r="B239" s="9"/>
      <c r="C239" s="9"/>
      <c r="D239" s="9"/>
      <c r="E239" s="9"/>
      <c r="F239" s="9"/>
      <c r="G239" s="9"/>
      <c r="H239" s="9"/>
      <c r="I239" s="9"/>
      <c r="J239" s="9"/>
      <c r="K239" s="9"/>
      <c r="L239" s="9"/>
      <c r="M239" s="9"/>
      <c r="N239" s="9"/>
      <c r="O239" s="9"/>
      <c r="P239" s="9"/>
      <c r="Q239" s="9"/>
    </row>
    <row r="240" spans="2:17" x14ac:dyDescent="0.3">
      <c r="B240" s="9"/>
      <c r="C240" s="9"/>
      <c r="D240" s="9"/>
      <c r="E240" s="9"/>
      <c r="F240" s="9"/>
      <c r="G240" s="9"/>
      <c r="H240" s="9"/>
      <c r="I240" s="9"/>
      <c r="J240" s="9"/>
      <c r="K240" s="9"/>
      <c r="L240" s="9"/>
      <c r="M240" s="9"/>
      <c r="N240" s="9"/>
      <c r="O240" s="9"/>
      <c r="P240" s="9"/>
      <c r="Q240" s="9"/>
    </row>
    <row r="241" spans="2:17" x14ac:dyDescent="0.3">
      <c r="B241" s="9"/>
      <c r="C241" s="9"/>
      <c r="D241" s="9"/>
      <c r="E241" s="9"/>
      <c r="F241" s="9"/>
      <c r="G241" s="9"/>
      <c r="H241" s="9"/>
      <c r="I241" s="9"/>
      <c r="J241" s="9"/>
      <c r="K241" s="9"/>
      <c r="L241" s="9"/>
      <c r="M241" s="9"/>
      <c r="N241" s="9"/>
      <c r="O241" s="9"/>
      <c r="P241" s="9"/>
      <c r="Q241" s="9"/>
    </row>
    <row r="242" spans="2:17" x14ac:dyDescent="0.3">
      <c r="B242" s="9"/>
      <c r="C242" s="9"/>
      <c r="D242" s="9"/>
      <c r="E242" s="9"/>
      <c r="F242" s="9"/>
      <c r="G242" s="9"/>
      <c r="H242" s="9"/>
      <c r="I242" s="9"/>
      <c r="J242" s="9"/>
      <c r="K242" s="9"/>
      <c r="L242" s="9"/>
      <c r="M242" s="9"/>
      <c r="N242" s="9"/>
      <c r="O242" s="9"/>
      <c r="P242" s="9"/>
      <c r="Q242" s="9"/>
    </row>
    <row r="243" spans="2:17" x14ac:dyDescent="0.3">
      <c r="B243" s="9"/>
      <c r="C243" s="9"/>
      <c r="D243" s="9"/>
      <c r="E243" s="9"/>
      <c r="F243" s="9"/>
      <c r="G243" s="9"/>
      <c r="H243" s="9"/>
      <c r="I243" s="9"/>
      <c r="J243" s="9"/>
      <c r="K243" s="9"/>
      <c r="L243" s="9"/>
      <c r="M243" s="9"/>
      <c r="N243" s="9"/>
      <c r="O243" s="9"/>
      <c r="P243" s="9"/>
      <c r="Q243" s="9"/>
    </row>
    <row r="244" spans="2:17" x14ac:dyDescent="0.3">
      <c r="B244" s="9"/>
      <c r="C244" s="9"/>
      <c r="D244" s="9"/>
      <c r="E244" s="9"/>
      <c r="F244" s="9"/>
      <c r="G244" s="9"/>
      <c r="H244" s="9"/>
      <c r="I244" s="9"/>
      <c r="J244" s="9"/>
      <c r="K244" s="9"/>
      <c r="L244" s="9"/>
      <c r="M244" s="9"/>
      <c r="N244" s="9"/>
      <c r="O244" s="9"/>
      <c r="P244" s="9"/>
      <c r="Q244" s="9"/>
    </row>
    <row r="245" spans="2:17" x14ac:dyDescent="0.3">
      <c r="B245" s="9"/>
      <c r="C245" s="9"/>
      <c r="D245" s="9"/>
      <c r="E245" s="9"/>
      <c r="F245" s="9"/>
      <c r="G245" s="9"/>
      <c r="H245" s="9"/>
      <c r="I245" s="9"/>
      <c r="J245" s="9"/>
      <c r="K245" s="9"/>
      <c r="L245" s="9"/>
      <c r="M245" s="9"/>
      <c r="N245" s="9"/>
      <c r="O245" s="9"/>
      <c r="P245" s="9"/>
      <c r="Q245" s="9"/>
    </row>
    <row r="246" spans="2:17" x14ac:dyDescent="0.3">
      <c r="B246" s="9"/>
      <c r="C246" s="9"/>
      <c r="D246" s="9"/>
      <c r="E246" s="9"/>
      <c r="F246" s="9"/>
      <c r="G246" s="9"/>
      <c r="H246" s="9"/>
      <c r="I246" s="9"/>
      <c r="J246" s="9"/>
      <c r="K246" s="9"/>
      <c r="L246" s="9"/>
      <c r="M246" s="9"/>
      <c r="N246" s="9"/>
      <c r="O246" s="9"/>
      <c r="P246" s="9"/>
      <c r="Q246" s="9"/>
    </row>
    <row r="247" spans="2:17" x14ac:dyDescent="0.3">
      <c r="B247" s="9"/>
      <c r="C247" s="9"/>
      <c r="D247" s="9"/>
      <c r="E247" s="9"/>
      <c r="F247" s="9"/>
      <c r="G247" s="9"/>
      <c r="H247" s="9"/>
      <c r="I247" s="9"/>
      <c r="J247" s="9"/>
      <c r="K247" s="9"/>
      <c r="L247" s="9"/>
      <c r="M247" s="9"/>
      <c r="N247" s="9"/>
      <c r="O247" s="9"/>
      <c r="P247" s="9"/>
      <c r="Q247" s="9"/>
    </row>
  </sheetData>
  <mergeCells count="1">
    <mergeCell ref="A2:G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8">
    <tabColor indexed="50"/>
    <outlinePr applyStyles="1" summaryBelow="0"/>
    <pageSetUpPr fitToPage="1"/>
  </sheetPr>
  <dimension ref="A2:S168"/>
  <sheetViews>
    <sheetView workbookViewId="0">
      <selection activeCell="A2" sqref="A2:G2"/>
    </sheetView>
  </sheetViews>
  <sheetFormatPr defaultColWidth="9.109375" defaultRowHeight="13.8" outlineLevelRow="3" x14ac:dyDescent="0.3"/>
  <cols>
    <col min="1" max="1" width="52" style="17" customWidth="1"/>
    <col min="2" max="7" width="16.33203125" style="233" customWidth="1"/>
    <col min="8" max="16384" width="9.109375" style="17"/>
  </cols>
  <sheetData>
    <row r="2" spans="1:19" ht="18" x14ac:dyDescent="0.35">
      <c r="A2" s="5" t="str">
        <f>IF(REPORT_LANG="UKR","Державний та гарантований державою борг України за останні 5 років","State debt and State guaranteed debt of Ukraine for the last 5 years")</f>
        <v>Державний та гарантований державою борг України за останні 5 років</v>
      </c>
      <c r="B2" s="3"/>
      <c r="C2" s="3"/>
      <c r="D2" s="3"/>
      <c r="E2" s="3"/>
      <c r="F2" s="3"/>
      <c r="G2" s="3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</row>
    <row r="3" spans="1:19" x14ac:dyDescent="0.3">
      <c r="A3" s="243"/>
    </row>
    <row r="4" spans="1:19" s="12" customFormat="1" x14ac:dyDescent="0.3">
      <c r="B4" s="247"/>
      <c r="C4" s="247"/>
      <c r="D4" s="247"/>
      <c r="E4" s="247"/>
      <c r="F4" s="247"/>
      <c r="G4" s="12" t="str">
        <f>VALUAH</f>
        <v>млрд. грн</v>
      </c>
    </row>
    <row r="5" spans="1:19" s="11" customFormat="1" x14ac:dyDescent="0.25">
      <c r="A5" s="50"/>
      <c r="B5" s="168">
        <v>42369</v>
      </c>
      <c r="C5" s="168">
        <v>42735</v>
      </c>
      <c r="D5" s="168">
        <v>43100</v>
      </c>
      <c r="E5" s="168">
        <v>43465</v>
      </c>
      <c r="F5" s="168">
        <v>43830</v>
      </c>
      <c r="G5" s="168">
        <v>43982</v>
      </c>
    </row>
    <row r="6" spans="1:19" s="196" customFormat="1" ht="31.2" x14ac:dyDescent="0.25">
      <c r="A6" s="250" t="str">
        <f>IF(REPORT_LANG="UKR","Загальна сума державного та гарантованого державою боргу","Total amount of state debt and state guaranteed debt")</f>
        <v>Загальна сума державного та гарантованого державою боргу</v>
      </c>
      <c r="B6" s="141">
        <f t="shared" ref="B6:F6" si="0">B$7+B$80</f>
        <v>1572.18013001948</v>
      </c>
      <c r="C6" s="141">
        <f t="shared" si="0"/>
        <v>1929.80880008943</v>
      </c>
      <c r="D6" s="141">
        <f t="shared" si="0"/>
        <v>2141.8234015988101</v>
      </c>
      <c r="E6" s="141">
        <f t="shared" si="0"/>
        <v>2168.4476641724495</v>
      </c>
      <c r="F6" s="141">
        <f t="shared" si="0"/>
        <v>1998.2958999565101</v>
      </c>
      <c r="G6" s="141">
        <v>2209.4636212732298</v>
      </c>
    </row>
    <row r="7" spans="1:19" s="257" customFormat="1" ht="14.4" x14ac:dyDescent="0.25">
      <c r="A7" s="188" t="s">
        <v>64</v>
      </c>
      <c r="B7" s="239">
        <f t="shared" ref="B7:G7" si="1">B$8+B$48</f>
        <v>1334.27157232031</v>
      </c>
      <c r="C7" s="239">
        <f t="shared" si="1"/>
        <v>1650.8332522282999</v>
      </c>
      <c r="D7" s="239">
        <f t="shared" si="1"/>
        <v>1833.70983091682</v>
      </c>
      <c r="E7" s="239">
        <f t="shared" si="1"/>
        <v>1860.2910955850798</v>
      </c>
      <c r="F7" s="239">
        <f t="shared" si="1"/>
        <v>1761.3691314806101</v>
      </c>
      <c r="G7" s="239">
        <f t="shared" si="1"/>
        <v>1947.8902518650502</v>
      </c>
    </row>
    <row r="8" spans="1:19" s="157" customFormat="1" ht="14.4" outlineLevel="1" x14ac:dyDescent="0.25">
      <c r="A8" s="101" t="s">
        <v>47</v>
      </c>
      <c r="B8" s="222">
        <f t="shared" ref="B8:G8" si="2">B$9+B$46</f>
        <v>508.00112311179004</v>
      </c>
      <c r="C8" s="222">
        <f t="shared" si="2"/>
        <v>670.64553054187002</v>
      </c>
      <c r="D8" s="222">
        <f t="shared" si="2"/>
        <v>753.3993864683199</v>
      </c>
      <c r="E8" s="222">
        <f t="shared" si="2"/>
        <v>761.09019182404984</v>
      </c>
      <c r="F8" s="222">
        <f t="shared" si="2"/>
        <v>829.49510481237996</v>
      </c>
      <c r="G8" s="222">
        <f t="shared" si="2"/>
        <v>889.84645612665997</v>
      </c>
    </row>
    <row r="9" spans="1:19" s="30" customFormat="1" outlineLevel="2" x14ac:dyDescent="0.25">
      <c r="A9" s="77" t="s">
        <v>188</v>
      </c>
      <c r="B9" s="210">
        <f t="shared" ref="B9:F9" si="3">SUM(B$10:B$45)</f>
        <v>505.35607266169006</v>
      </c>
      <c r="C9" s="210">
        <f t="shared" si="3"/>
        <v>668.13273261425002</v>
      </c>
      <c r="D9" s="210">
        <f t="shared" si="3"/>
        <v>751.01884106317993</v>
      </c>
      <c r="E9" s="210">
        <f t="shared" si="3"/>
        <v>758.84189894138979</v>
      </c>
      <c r="F9" s="210">
        <f t="shared" si="3"/>
        <v>827.37906445219994</v>
      </c>
      <c r="G9" s="210">
        <v>887.76347889709996</v>
      </c>
    </row>
    <row r="10" spans="1:19" s="15" customFormat="1" outlineLevel="3" x14ac:dyDescent="0.25">
      <c r="A10" s="56" t="s">
        <v>2</v>
      </c>
      <c r="B10" s="216">
        <v>9.8638000000000003E-2</v>
      </c>
      <c r="C10" s="216">
        <v>0</v>
      </c>
      <c r="D10" s="216">
        <v>0</v>
      </c>
      <c r="E10" s="216">
        <v>0</v>
      </c>
      <c r="F10" s="216">
        <v>0</v>
      </c>
      <c r="G10" s="216">
        <v>0</v>
      </c>
    </row>
    <row r="11" spans="1:19" outlineLevel="3" x14ac:dyDescent="0.3">
      <c r="A11" s="209" t="s">
        <v>49</v>
      </c>
      <c r="B11" s="173">
        <v>0</v>
      </c>
      <c r="C11" s="173">
        <v>0</v>
      </c>
      <c r="D11" s="173">
        <v>0</v>
      </c>
      <c r="E11" s="173">
        <v>11.731711274649999</v>
      </c>
      <c r="F11" s="173">
        <v>0</v>
      </c>
      <c r="G11" s="173">
        <v>0</v>
      </c>
      <c r="H11" s="9"/>
      <c r="I11" s="9"/>
      <c r="J11" s="9"/>
      <c r="K11" s="9"/>
      <c r="L11" s="9"/>
      <c r="M11" s="9"/>
      <c r="N11" s="9"/>
      <c r="O11" s="9"/>
      <c r="P11" s="9"/>
      <c r="Q11" s="9"/>
    </row>
    <row r="12" spans="1:19" outlineLevel="3" x14ac:dyDescent="0.3">
      <c r="A12" s="209" t="s">
        <v>135</v>
      </c>
      <c r="B12" s="173">
        <v>60.558463000000003</v>
      </c>
      <c r="C12" s="173">
        <v>74.832982999999999</v>
      </c>
      <c r="D12" s="173">
        <v>62.650438999999999</v>
      </c>
      <c r="E12" s="173">
        <v>62.650438999999999</v>
      </c>
      <c r="F12" s="173">
        <v>72.721914999999996</v>
      </c>
      <c r="G12" s="173">
        <v>71.771915000000007</v>
      </c>
      <c r="H12" s="9"/>
      <c r="I12" s="9"/>
      <c r="J12" s="9"/>
      <c r="K12" s="9"/>
      <c r="L12" s="9"/>
      <c r="M12" s="9"/>
      <c r="N12" s="9"/>
      <c r="O12" s="9"/>
      <c r="P12" s="9"/>
      <c r="Q12" s="9"/>
    </row>
    <row r="13" spans="1:19" outlineLevel="3" x14ac:dyDescent="0.3">
      <c r="A13" s="209" t="s">
        <v>197</v>
      </c>
      <c r="B13" s="173">
        <v>17.382981000000001</v>
      </c>
      <c r="C13" s="173">
        <v>17.382981000000001</v>
      </c>
      <c r="D13" s="173">
        <v>19.033000000000001</v>
      </c>
      <c r="E13" s="173">
        <v>19.033000000000001</v>
      </c>
      <c r="F13" s="173">
        <v>19.033000000000001</v>
      </c>
      <c r="G13" s="173">
        <v>19.033000000000001</v>
      </c>
      <c r="H13" s="9"/>
      <c r="I13" s="9"/>
      <c r="J13" s="9"/>
      <c r="K13" s="9"/>
      <c r="L13" s="9"/>
      <c r="M13" s="9"/>
      <c r="N13" s="9"/>
      <c r="O13" s="9"/>
      <c r="P13" s="9"/>
      <c r="Q13" s="9"/>
    </row>
    <row r="14" spans="1:19" outlineLevel="3" x14ac:dyDescent="0.3">
      <c r="A14" s="209" t="s">
        <v>30</v>
      </c>
      <c r="B14" s="173">
        <v>8.2837102117200008</v>
      </c>
      <c r="C14" s="173">
        <v>3.4775700000000001</v>
      </c>
      <c r="D14" s="173">
        <v>6.9027900000000004</v>
      </c>
      <c r="E14" s="173">
        <v>19.159217458000001</v>
      </c>
      <c r="F14" s="173">
        <v>37.771855741800003</v>
      </c>
      <c r="G14" s="173">
        <v>30.908101826700001</v>
      </c>
      <c r="H14" s="9"/>
      <c r="I14" s="9"/>
      <c r="J14" s="9"/>
      <c r="K14" s="9"/>
      <c r="L14" s="9"/>
      <c r="M14" s="9"/>
      <c r="N14" s="9"/>
      <c r="O14" s="9"/>
      <c r="P14" s="9"/>
      <c r="Q14" s="9"/>
    </row>
    <row r="15" spans="1:19" outlineLevel="3" x14ac:dyDescent="0.3">
      <c r="A15" s="209" t="s">
        <v>34</v>
      </c>
      <c r="B15" s="173">
        <v>12.5</v>
      </c>
      <c r="C15" s="173">
        <v>28.5</v>
      </c>
      <c r="D15" s="173">
        <v>36.5</v>
      </c>
      <c r="E15" s="173">
        <v>36.5</v>
      </c>
      <c r="F15" s="173">
        <v>36.5</v>
      </c>
      <c r="G15" s="173">
        <v>36.5</v>
      </c>
      <c r="H15" s="9"/>
      <c r="I15" s="9"/>
      <c r="J15" s="9"/>
      <c r="K15" s="9"/>
      <c r="L15" s="9"/>
      <c r="M15" s="9"/>
      <c r="N15" s="9"/>
      <c r="O15" s="9"/>
      <c r="P15" s="9"/>
      <c r="Q15" s="9"/>
    </row>
    <row r="16" spans="1:19" outlineLevel="3" x14ac:dyDescent="0.3">
      <c r="A16" s="209" t="s">
        <v>79</v>
      </c>
      <c r="B16" s="173">
        <v>13.11763</v>
      </c>
      <c r="C16" s="173">
        <v>37.117629999999998</v>
      </c>
      <c r="D16" s="173">
        <v>28.700001</v>
      </c>
      <c r="E16" s="173">
        <v>28.700001</v>
      </c>
      <c r="F16" s="173">
        <v>28.700001</v>
      </c>
      <c r="G16" s="173">
        <v>28.700001</v>
      </c>
      <c r="H16" s="9"/>
      <c r="I16" s="9"/>
      <c r="J16" s="9"/>
      <c r="K16" s="9"/>
      <c r="L16" s="9"/>
      <c r="M16" s="9"/>
      <c r="N16" s="9"/>
      <c r="O16" s="9"/>
      <c r="P16" s="9"/>
      <c r="Q16" s="9"/>
    </row>
    <row r="17" spans="1:17" outlineLevel="3" x14ac:dyDescent="0.3">
      <c r="A17" s="209" t="s">
        <v>127</v>
      </c>
      <c r="B17" s="173">
        <v>3.25</v>
      </c>
      <c r="C17" s="173">
        <v>51.25</v>
      </c>
      <c r="D17" s="173">
        <v>46.9</v>
      </c>
      <c r="E17" s="173">
        <v>46.9</v>
      </c>
      <c r="F17" s="173">
        <v>46.9</v>
      </c>
      <c r="G17" s="173">
        <v>46.9</v>
      </c>
      <c r="H17" s="9"/>
      <c r="I17" s="9"/>
      <c r="J17" s="9"/>
      <c r="K17" s="9"/>
      <c r="L17" s="9"/>
      <c r="M17" s="9"/>
      <c r="N17" s="9"/>
      <c r="O17" s="9"/>
      <c r="P17" s="9"/>
      <c r="Q17" s="9"/>
    </row>
    <row r="18" spans="1:17" outlineLevel="3" x14ac:dyDescent="0.3">
      <c r="A18" s="209" t="s">
        <v>189</v>
      </c>
      <c r="B18" s="173">
        <v>15.848839999999999</v>
      </c>
      <c r="C18" s="173">
        <v>42.789838000000003</v>
      </c>
      <c r="D18" s="173">
        <v>93.438657000000006</v>
      </c>
      <c r="E18" s="173">
        <v>93.438657000000006</v>
      </c>
      <c r="F18" s="173">
        <v>93.438657000000006</v>
      </c>
      <c r="G18" s="173">
        <v>93.438657000000006</v>
      </c>
      <c r="H18" s="9"/>
      <c r="I18" s="9"/>
      <c r="J18" s="9"/>
      <c r="K18" s="9"/>
      <c r="L18" s="9"/>
      <c r="M18" s="9"/>
      <c r="N18" s="9"/>
      <c r="O18" s="9"/>
      <c r="P18" s="9"/>
      <c r="Q18" s="9"/>
    </row>
    <row r="19" spans="1:17" outlineLevel="3" x14ac:dyDescent="0.3">
      <c r="A19" s="209" t="s">
        <v>25</v>
      </c>
      <c r="B19" s="173">
        <v>0</v>
      </c>
      <c r="C19" s="173">
        <v>0</v>
      </c>
      <c r="D19" s="173">
        <v>12.097744</v>
      </c>
      <c r="E19" s="173">
        <v>12.097744</v>
      </c>
      <c r="F19" s="173">
        <v>12.097744</v>
      </c>
      <c r="G19" s="173">
        <v>12.097744</v>
      </c>
      <c r="H19" s="9"/>
      <c r="I19" s="9"/>
      <c r="J19" s="9"/>
      <c r="K19" s="9"/>
      <c r="L19" s="9"/>
      <c r="M19" s="9"/>
      <c r="N19" s="9"/>
      <c r="O19" s="9"/>
      <c r="P19" s="9"/>
      <c r="Q19" s="9"/>
    </row>
    <row r="20" spans="1:17" outlineLevel="3" x14ac:dyDescent="0.3">
      <c r="A20" s="209" t="s">
        <v>74</v>
      </c>
      <c r="B20" s="173">
        <v>0</v>
      </c>
      <c r="C20" s="173">
        <v>0</v>
      </c>
      <c r="D20" s="173">
        <v>12.097744</v>
      </c>
      <c r="E20" s="173">
        <v>12.097744</v>
      </c>
      <c r="F20" s="173">
        <v>12.097744</v>
      </c>
      <c r="G20" s="173">
        <v>12.097744</v>
      </c>
      <c r="H20" s="9"/>
      <c r="I20" s="9"/>
      <c r="J20" s="9"/>
      <c r="K20" s="9"/>
      <c r="L20" s="9"/>
      <c r="M20" s="9"/>
      <c r="N20" s="9"/>
      <c r="O20" s="9"/>
      <c r="P20" s="9"/>
      <c r="Q20" s="9"/>
    </row>
    <row r="21" spans="1:17" outlineLevel="3" x14ac:dyDescent="0.3">
      <c r="A21" s="209" t="s">
        <v>164</v>
      </c>
      <c r="B21" s="173">
        <v>1.04892516</v>
      </c>
      <c r="C21" s="173">
        <v>29.257961406869999</v>
      </c>
      <c r="D21" s="173">
        <v>30.282912463799999</v>
      </c>
      <c r="E21" s="173">
        <v>37.421561873549997</v>
      </c>
      <c r="F21" s="173">
        <v>31.401890643400002</v>
      </c>
      <c r="G21" s="173">
        <v>23.851246267099999</v>
      </c>
      <c r="H21" s="9"/>
      <c r="I21" s="9"/>
      <c r="J21" s="9"/>
      <c r="K21" s="9"/>
      <c r="L21" s="9"/>
      <c r="M21" s="9"/>
      <c r="N21" s="9"/>
      <c r="O21" s="9"/>
      <c r="P21" s="9"/>
      <c r="Q21" s="9"/>
    </row>
    <row r="22" spans="1:17" outlineLevel="3" x14ac:dyDescent="0.3">
      <c r="A22" s="209" t="s">
        <v>122</v>
      </c>
      <c r="B22" s="173">
        <v>0</v>
      </c>
      <c r="C22" s="173">
        <v>0</v>
      </c>
      <c r="D22" s="173">
        <v>12.097744</v>
      </c>
      <c r="E22" s="173">
        <v>12.097744</v>
      </c>
      <c r="F22" s="173">
        <v>12.097744</v>
      </c>
      <c r="G22" s="173">
        <v>12.097744</v>
      </c>
      <c r="H22" s="9"/>
      <c r="I22" s="9"/>
      <c r="J22" s="9"/>
      <c r="K22" s="9"/>
      <c r="L22" s="9"/>
      <c r="M22" s="9"/>
      <c r="N22" s="9"/>
      <c r="O22" s="9"/>
      <c r="P22" s="9"/>
      <c r="Q22" s="9"/>
    </row>
    <row r="23" spans="1:17" outlineLevel="3" x14ac:dyDescent="0.3">
      <c r="A23" s="209" t="s">
        <v>186</v>
      </c>
      <c r="B23" s="173">
        <v>0</v>
      </c>
      <c r="C23" s="173">
        <v>0</v>
      </c>
      <c r="D23" s="173">
        <v>12.097744</v>
      </c>
      <c r="E23" s="173">
        <v>12.097744</v>
      </c>
      <c r="F23" s="173">
        <v>12.097744</v>
      </c>
      <c r="G23" s="173">
        <v>12.097744</v>
      </c>
      <c r="H23" s="9"/>
      <c r="I23" s="9"/>
      <c r="J23" s="9"/>
      <c r="K23" s="9"/>
      <c r="L23" s="9"/>
      <c r="M23" s="9"/>
      <c r="N23" s="9"/>
      <c r="O23" s="9"/>
      <c r="P23" s="9"/>
      <c r="Q23" s="9"/>
    </row>
    <row r="24" spans="1:17" outlineLevel="3" x14ac:dyDescent="0.3">
      <c r="A24" s="209" t="s">
        <v>209</v>
      </c>
      <c r="B24" s="173">
        <v>21.910342335999999</v>
      </c>
      <c r="C24" s="173">
        <v>64.353439528590002</v>
      </c>
      <c r="D24" s="173">
        <v>71.605224814419998</v>
      </c>
      <c r="E24" s="173">
        <v>19.184152653999998</v>
      </c>
      <c r="F24" s="173">
        <v>47.236592873600003</v>
      </c>
      <c r="G24" s="173">
        <v>50.902347014299998</v>
      </c>
      <c r="H24" s="9"/>
      <c r="I24" s="9"/>
      <c r="J24" s="9"/>
      <c r="K24" s="9"/>
      <c r="L24" s="9"/>
      <c r="M24" s="9"/>
      <c r="N24" s="9"/>
      <c r="O24" s="9"/>
      <c r="P24" s="9"/>
      <c r="Q24" s="9"/>
    </row>
    <row r="25" spans="1:17" outlineLevel="3" x14ac:dyDescent="0.3">
      <c r="A25" s="209" t="s">
        <v>144</v>
      </c>
      <c r="B25" s="173">
        <v>0</v>
      </c>
      <c r="C25" s="173">
        <v>0</v>
      </c>
      <c r="D25" s="173">
        <v>12.097744</v>
      </c>
      <c r="E25" s="173">
        <v>12.097744</v>
      </c>
      <c r="F25" s="173">
        <v>12.097744</v>
      </c>
      <c r="G25" s="173">
        <v>12.097744</v>
      </c>
      <c r="H25" s="9"/>
      <c r="I25" s="9"/>
      <c r="J25" s="9"/>
      <c r="K25" s="9"/>
      <c r="L25" s="9"/>
      <c r="M25" s="9"/>
      <c r="N25" s="9"/>
      <c r="O25" s="9"/>
      <c r="P25" s="9"/>
      <c r="Q25" s="9"/>
    </row>
    <row r="26" spans="1:17" outlineLevel="3" x14ac:dyDescent="0.3">
      <c r="A26" s="209" t="s">
        <v>107</v>
      </c>
      <c r="B26" s="173">
        <v>0</v>
      </c>
      <c r="C26" s="173">
        <v>0</v>
      </c>
      <c r="D26" s="173">
        <v>12.097744</v>
      </c>
      <c r="E26" s="173">
        <v>12.097744</v>
      </c>
      <c r="F26" s="173">
        <v>12.097744</v>
      </c>
      <c r="G26" s="173">
        <v>12.097744</v>
      </c>
      <c r="H26" s="9"/>
      <c r="I26" s="9"/>
      <c r="J26" s="9"/>
      <c r="K26" s="9"/>
      <c r="L26" s="9"/>
      <c r="M26" s="9"/>
      <c r="N26" s="9"/>
      <c r="O26" s="9"/>
      <c r="P26" s="9"/>
      <c r="Q26" s="9"/>
    </row>
    <row r="27" spans="1:17" outlineLevel="3" x14ac:dyDescent="0.3">
      <c r="A27" s="209" t="s">
        <v>168</v>
      </c>
      <c r="B27" s="173">
        <v>0</v>
      </c>
      <c r="C27" s="173">
        <v>0</v>
      </c>
      <c r="D27" s="173">
        <v>12.097744</v>
      </c>
      <c r="E27" s="173">
        <v>12.097744</v>
      </c>
      <c r="F27" s="173">
        <v>12.097744</v>
      </c>
      <c r="G27" s="173">
        <v>12.097744</v>
      </c>
      <c r="H27" s="9"/>
      <c r="I27" s="9"/>
      <c r="J27" s="9"/>
      <c r="K27" s="9"/>
      <c r="L27" s="9"/>
      <c r="M27" s="9"/>
      <c r="N27" s="9"/>
      <c r="O27" s="9"/>
      <c r="P27" s="9"/>
      <c r="Q27" s="9"/>
    </row>
    <row r="28" spans="1:17" outlineLevel="3" x14ac:dyDescent="0.3">
      <c r="A28" s="209" t="s">
        <v>6</v>
      </c>
      <c r="B28" s="173">
        <v>0</v>
      </c>
      <c r="C28" s="173">
        <v>0</v>
      </c>
      <c r="D28" s="173">
        <v>12.097744</v>
      </c>
      <c r="E28" s="173">
        <v>12.097744</v>
      </c>
      <c r="F28" s="173">
        <v>12.097744</v>
      </c>
      <c r="G28" s="173">
        <v>12.097744</v>
      </c>
      <c r="H28" s="9"/>
      <c r="I28" s="9"/>
      <c r="J28" s="9"/>
      <c r="K28" s="9"/>
      <c r="L28" s="9"/>
      <c r="M28" s="9"/>
      <c r="N28" s="9"/>
      <c r="O28" s="9"/>
      <c r="P28" s="9"/>
      <c r="Q28" s="9"/>
    </row>
    <row r="29" spans="1:17" outlineLevel="3" x14ac:dyDescent="0.3">
      <c r="A29" s="209" t="s">
        <v>50</v>
      </c>
      <c r="B29" s="173">
        <v>0</v>
      </c>
      <c r="C29" s="173">
        <v>0</v>
      </c>
      <c r="D29" s="173">
        <v>12.097744</v>
      </c>
      <c r="E29" s="173">
        <v>12.097744</v>
      </c>
      <c r="F29" s="173">
        <v>12.097744</v>
      </c>
      <c r="G29" s="173">
        <v>12.097744</v>
      </c>
      <c r="H29" s="9"/>
      <c r="I29" s="9"/>
      <c r="J29" s="9"/>
      <c r="K29" s="9"/>
      <c r="L29" s="9"/>
      <c r="M29" s="9"/>
      <c r="N29" s="9"/>
      <c r="O29" s="9"/>
      <c r="P29" s="9"/>
      <c r="Q29" s="9"/>
    </row>
    <row r="30" spans="1:17" outlineLevel="3" x14ac:dyDescent="0.3">
      <c r="A30" s="209" t="s">
        <v>95</v>
      </c>
      <c r="B30" s="173">
        <v>0</v>
      </c>
      <c r="C30" s="173">
        <v>0</v>
      </c>
      <c r="D30" s="173">
        <v>12.097744</v>
      </c>
      <c r="E30" s="173">
        <v>12.097744</v>
      </c>
      <c r="F30" s="173">
        <v>12.097744</v>
      </c>
      <c r="G30" s="173">
        <v>12.097744</v>
      </c>
      <c r="H30" s="9"/>
      <c r="I30" s="9"/>
      <c r="J30" s="9"/>
      <c r="K30" s="9"/>
      <c r="L30" s="9"/>
      <c r="M30" s="9"/>
      <c r="N30" s="9"/>
      <c r="O30" s="9"/>
      <c r="P30" s="9"/>
      <c r="Q30" s="9"/>
    </row>
    <row r="31" spans="1:17" outlineLevel="3" x14ac:dyDescent="0.3">
      <c r="A31" s="209" t="s">
        <v>86</v>
      </c>
      <c r="B31" s="173">
        <v>0</v>
      </c>
      <c r="C31" s="173">
        <v>0</v>
      </c>
      <c r="D31" s="173">
        <v>12.097744</v>
      </c>
      <c r="E31" s="173">
        <v>12.097744</v>
      </c>
      <c r="F31" s="173">
        <v>12.097744</v>
      </c>
      <c r="G31" s="173">
        <v>12.097744</v>
      </c>
      <c r="H31" s="9"/>
      <c r="I31" s="9"/>
      <c r="J31" s="9"/>
      <c r="K31" s="9"/>
      <c r="L31" s="9"/>
      <c r="M31" s="9"/>
      <c r="N31" s="9"/>
      <c r="O31" s="9"/>
      <c r="P31" s="9"/>
      <c r="Q31" s="9"/>
    </row>
    <row r="32" spans="1:17" outlineLevel="3" x14ac:dyDescent="0.3">
      <c r="A32" s="209" t="s">
        <v>141</v>
      </c>
      <c r="B32" s="173">
        <v>0</v>
      </c>
      <c r="C32" s="173">
        <v>0</v>
      </c>
      <c r="D32" s="173">
        <v>12.097744</v>
      </c>
      <c r="E32" s="173">
        <v>12.097744</v>
      </c>
      <c r="F32" s="173">
        <v>12.097744</v>
      </c>
      <c r="G32" s="173">
        <v>12.097744</v>
      </c>
      <c r="H32" s="9"/>
      <c r="I32" s="9"/>
      <c r="J32" s="9"/>
      <c r="K32" s="9"/>
      <c r="L32" s="9"/>
      <c r="M32" s="9"/>
      <c r="N32" s="9"/>
      <c r="O32" s="9"/>
      <c r="P32" s="9"/>
      <c r="Q32" s="9"/>
    </row>
    <row r="33" spans="1:17" outlineLevel="3" x14ac:dyDescent="0.3">
      <c r="A33" s="209" t="s">
        <v>198</v>
      </c>
      <c r="B33" s="173">
        <v>0</v>
      </c>
      <c r="C33" s="173">
        <v>0</v>
      </c>
      <c r="D33" s="173">
        <v>12.097744</v>
      </c>
      <c r="E33" s="173">
        <v>12.097744</v>
      </c>
      <c r="F33" s="173">
        <v>12.097744</v>
      </c>
      <c r="G33" s="173">
        <v>12.097744</v>
      </c>
      <c r="H33" s="9"/>
      <c r="I33" s="9"/>
      <c r="J33" s="9"/>
      <c r="K33" s="9"/>
      <c r="L33" s="9"/>
      <c r="M33" s="9"/>
      <c r="N33" s="9"/>
      <c r="O33" s="9"/>
      <c r="P33" s="9"/>
      <c r="Q33" s="9"/>
    </row>
    <row r="34" spans="1:17" outlineLevel="3" x14ac:dyDescent="0.3">
      <c r="A34" s="209" t="s">
        <v>31</v>
      </c>
      <c r="B34" s="173">
        <v>0</v>
      </c>
      <c r="C34" s="173">
        <v>0</v>
      </c>
      <c r="D34" s="173">
        <v>12.097744</v>
      </c>
      <c r="E34" s="173">
        <v>12.097744</v>
      </c>
      <c r="F34" s="173">
        <v>12.097744</v>
      </c>
      <c r="G34" s="173">
        <v>12.097744</v>
      </c>
      <c r="H34" s="9"/>
      <c r="I34" s="9"/>
      <c r="J34" s="9"/>
      <c r="K34" s="9"/>
      <c r="L34" s="9"/>
      <c r="M34" s="9"/>
      <c r="N34" s="9"/>
      <c r="O34" s="9"/>
      <c r="P34" s="9"/>
      <c r="Q34" s="9"/>
    </row>
    <row r="35" spans="1:17" outlineLevel="3" x14ac:dyDescent="0.3">
      <c r="A35" s="209" t="s">
        <v>55</v>
      </c>
      <c r="B35" s="173">
        <v>0</v>
      </c>
      <c r="C35" s="173">
        <v>0.01</v>
      </c>
      <c r="D35" s="173">
        <v>0.54500000000000004</v>
      </c>
      <c r="E35" s="173">
        <v>6.6407129999999999</v>
      </c>
      <c r="F35" s="173">
        <v>0</v>
      </c>
      <c r="G35" s="173">
        <v>50.930641125999998</v>
      </c>
      <c r="H35" s="9"/>
      <c r="I35" s="9"/>
      <c r="J35" s="9"/>
      <c r="K35" s="9"/>
      <c r="L35" s="9"/>
      <c r="M35" s="9"/>
      <c r="N35" s="9"/>
      <c r="O35" s="9"/>
      <c r="P35" s="9"/>
      <c r="Q35" s="9"/>
    </row>
    <row r="36" spans="1:17" outlineLevel="3" x14ac:dyDescent="0.3">
      <c r="A36" s="209" t="s">
        <v>44</v>
      </c>
      <c r="B36" s="173">
        <v>43.377236129330001</v>
      </c>
      <c r="C36" s="173">
        <v>18.462385000000001</v>
      </c>
      <c r="D36" s="173">
        <v>45.0859284808</v>
      </c>
      <c r="E36" s="173">
        <v>62.88869382435</v>
      </c>
      <c r="F36" s="173">
        <v>79.853823193400004</v>
      </c>
      <c r="G36" s="173">
        <v>62.481251031699998</v>
      </c>
      <c r="H36" s="9"/>
      <c r="I36" s="9"/>
      <c r="J36" s="9"/>
      <c r="K36" s="9"/>
      <c r="L36" s="9"/>
      <c r="M36" s="9"/>
      <c r="N36" s="9"/>
      <c r="O36" s="9"/>
      <c r="P36" s="9"/>
      <c r="Q36" s="9"/>
    </row>
    <row r="37" spans="1:17" outlineLevel="3" x14ac:dyDescent="0.3">
      <c r="A37" s="209" t="s">
        <v>43</v>
      </c>
      <c r="B37" s="173">
        <v>0</v>
      </c>
      <c r="C37" s="173">
        <v>0</v>
      </c>
      <c r="D37" s="173">
        <v>12.097751000000001</v>
      </c>
      <c r="E37" s="173">
        <v>12.097751000000001</v>
      </c>
      <c r="F37" s="173">
        <v>12.097751000000001</v>
      </c>
      <c r="G37" s="173">
        <v>12.097751000000001</v>
      </c>
      <c r="H37" s="9"/>
      <c r="I37" s="9"/>
      <c r="J37" s="9"/>
      <c r="K37" s="9"/>
      <c r="L37" s="9"/>
      <c r="M37" s="9"/>
      <c r="N37" s="9"/>
      <c r="O37" s="9"/>
      <c r="P37" s="9"/>
      <c r="Q37" s="9"/>
    </row>
    <row r="38" spans="1:17" outlineLevel="3" x14ac:dyDescent="0.3">
      <c r="A38" s="209" t="s">
        <v>87</v>
      </c>
      <c r="B38" s="173">
        <v>15.04510672</v>
      </c>
      <c r="C38" s="173">
        <v>15.58553728</v>
      </c>
      <c r="D38" s="173">
        <v>0.03</v>
      </c>
      <c r="E38" s="173">
        <v>0.03</v>
      </c>
      <c r="F38" s="173">
        <v>7.03</v>
      </c>
      <c r="G38" s="173">
        <v>13.095433</v>
      </c>
      <c r="H38" s="9"/>
      <c r="I38" s="9"/>
      <c r="J38" s="9"/>
      <c r="K38" s="9"/>
      <c r="L38" s="9"/>
      <c r="M38" s="9"/>
      <c r="N38" s="9"/>
      <c r="O38" s="9"/>
      <c r="P38" s="9"/>
      <c r="Q38" s="9"/>
    </row>
    <row r="39" spans="1:17" outlineLevel="3" x14ac:dyDescent="0.3">
      <c r="A39" s="209" t="s">
        <v>147</v>
      </c>
      <c r="B39" s="173">
        <v>149.03381210463999</v>
      </c>
      <c r="C39" s="173">
        <v>151.56965139879</v>
      </c>
      <c r="D39" s="173">
        <v>51.174533400000001</v>
      </c>
      <c r="E39" s="173">
        <v>39.370320200000002</v>
      </c>
      <c r="F39" s="173">
        <v>46.557594000000002</v>
      </c>
      <c r="G39" s="173">
        <v>42.188304000000002</v>
      </c>
      <c r="H39" s="9"/>
      <c r="I39" s="9"/>
      <c r="J39" s="9"/>
      <c r="K39" s="9"/>
      <c r="L39" s="9"/>
      <c r="M39" s="9"/>
      <c r="N39" s="9"/>
      <c r="O39" s="9"/>
      <c r="P39" s="9"/>
      <c r="Q39" s="9"/>
    </row>
    <row r="40" spans="1:17" outlineLevel="3" x14ac:dyDescent="0.3">
      <c r="A40" s="209" t="s">
        <v>152</v>
      </c>
      <c r="B40" s="173">
        <v>0</v>
      </c>
      <c r="C40" s="173">
        <v>0.21580099999999999</v>
      </c>
      <c r="D40" s="173">
        <v>10.87562790416</v>
      </c>
      <c r="E40" s="173">
        <v>8.97352198956</v>
      </c>
      <c r="F40" s="173">
        <v>0</v>
      </c>
      <c r="G40" s="173">
        <v>23.949851325299999</v>
      </c>
      <c r="H40" s="9"/>
      <c r="I40" s="9"/>
      <c r="J40" s="9"/>
      <c r="K40" s="9"/>
      <c r="L40" s="9"/>
      <c r="M40" s="9"/>
      <c r="N40" s="9"/>
      <c r="O40" s="9"/>
      <c r="P40" s="9"/>
      <c r="Q40" s="9"/>
    </row>
    <row r="41" spans="1:17" outlineLevel="3" x14ac:dyDescent="0.3">
      <c r="A41" s="209" t="s">
        <v>202</v>
      </c>
      <c r="B41" s="173">
        <v>27.1</v>
      </c>
      <c r="C41" s="173">
        <v>24.1</v>
      </c>
      <c r="D41" s="173">
        <v>7.8000999999999996</v>
      </c>
      <c r="E41" s="173">
        <v>5.8000999999999996</v>
      </c>
      <c r="F41" s="173">
        <v>39.665255999999999</v>
      </c>
      <c r="G41" s="173">
        <v>39.665255999999999</v>
      </c>
      <c r="H41" s="9"/>
      <c r="I41" s="9"/>
      <c r="J41" s="9"/>
      <c r="K41" s="9"/>
      <c r="L41" s="9"/>
      <c r="M41" s="9"/>
      <c r="N41" s="9"/>
      <c r="O41" s="9"/>
      <c r="P41" s="9"/>
      <c r="Q41" s="9"/>
    </row>
    <row r="42" spans="1:17" outlineLevel="3" x14ac:dyDescent="0.3">
      <c r="A42" s="209" t="s">
        <v>38</v>
      </c>
      <c r="B42" s="173">
        <v>48.624791000000002</v>
      </c>
      <c r="C42" s="173">
        <v>44.739790999999997</v>
      </c>
      <c r="D42" s="173">
        <v>19.728459999999998</v>
      </c>
      <c r="E42" s="173">
        <v>17.873328999999998</v>
      </c>
      <c r="F42" s="173">
        <v>23.602312000000001</v>
      </c>
      <c r="G42" s="173">
        <v>24.960272</v>
      </c>
      <c r="H42" s="9"/>
      <c r="I42" s="9"/>
      <c r="J42" s="9"/>
      <c r="K42" s="9"/>
      <c r="L42" s="9"/>
      <c r="M42" s="9"/>
      <c r="N42" s="9"/>
      <c r="O42" s="9"/>
      <c r="P42" s="9"/>
      <c r="Q42" s="9"/>
    </row>
    <row r="43" spans="1:17" outlineLevel="3" x14ac:dyDescent="0.3">
      <c r="A43" s="209" t="s">
        <v>83</v>
      </c>
      <c r="B43" s="173">
        <v>31.301197999999999</v>
      </c>
      <c r="C43" s="173">
        <v>27.416198000000001</v>
      </c>
      <c r="D43" s="173">
        <v>18.899999999999999</v>
      </c>
      <c r="E43" s="173">
        <v>17.5</v>
      </c>
      <c r="F43" s="173">
        <v>17.5</v>
      </c>
      <c r="G43" s="173">
        <v>17.5</v>
      </c>
      <c r="H43" s="9"/>
      <c r="I43" s="9"/>
      <c r="J43" s="9"/>
      <c r="K43" s="9"/>
      <c r="L43" s="9"/>
      <c r="M43" s="9"/>
      <c r="N43" s="9"/>
      <c r="O43" s="9"/>
      <c r="P43" s="9"/>
      <c r="Q43" s="9"/>
    </row>
    <row r="44" spans="1:17" outlineLevel="3" x14ac:dyDescent="0.3">
      <c r="A44" s="209" t="s">
        <v>187</v>
      </c>
      <c r="B44" s="173">
        <v>0</v>
      </c>
      <c r="C44" s="173">
        <v>0.19656699999999999</v>
      </c>
      <c r="D44" s="173">
        <v>0</v>
      </c>
      <c r="E44" s="173">
        <v>24.18031366728</v>
      </c>
      <c r="F44" s="173">
        <v>0</v>
      </c>
      <c r="G44" s="173">
        <v>11.521035306</v>
      </c>
      <c r="H44" s="9"/>
      <c r="I44" s="9"/>
      <c r="J44" s="9"/>
      <c r="K44" s="9"/>
      <c r="L44" s="9"/>
      <c r="M44" s="9"/>
      <c r="N44" s="9"/>
      <c r="O44" s="9"/>
      <c r="P44" s="9"/>
      <c r="Q44" s="9"/>
    </row>
    <row r="45" spans="1:17" outlineLevel="3" x14ac:dyDescent="0.3">
      <c r="A45" s="209" t="s">
        <v>136</v>
      </c>
      <c r="B45" s="173">
        <v>36.874398999999997</v>
      </c>
      <c r="C45" s="173">
        <v>36.874398999999997</v>
      </c>
      <c r="D45" s="173">
        <v>19.399999999999999</v>
      </c>
      <c r="E45" s="173">
        <v>19.399999999999999</v>
      </c>
      <c r="F45" s="173">
        <v>18</v>
      </c>
      <c r="G45" s="173">
        <v>18</v>
      </c>
      <c r="H45" s="9"/>
      <c r="I45" s="9"/>
      <c r="J45" s="9"/>
      <c r="K45" s="9"/>
      <c r="L45" s="9"/>
      <c r="M45" s="9"/>
      <c r="N45" s="9"/>
      <c r="O45" s="9"/>
      <c r="P45" s="9"/>
      <c r="Q45" s="9"/>
    </row>
    <row r="46" spans="1:17" outlineLevel="2" x14ac:dyDescent="0.3">
      <c r="A46" s="228" t="s">
        <v>111</v>
      </c>
      <c r="B46" s="163">
        <f t="shared" ref="B46:F46" si="4">SUM(B$47:B$47)</f>
        <v>2.6450504500999998</v>
      </c>
      <c r="C46" s="163">
        <f t="shared" si="4"/>
        <v>2.5127979276199999</v>
      </c>
      <c r="D46" s="163">
        <f t="shared" si="4"/>
        <v>2.3805454051399999</v>
      </c>
      <c r="E46" s="163">
        <f t="shared" si="4"/>
        <v>2.2482928826599999</v>
      </c>
      <c r="F46" s="163">
        <f t="shared" si="4"/>
        <v>2.11604036018</v>
      </c>
      <c r="G46" s="163">
        <v>2.08297722956</v>
      </c>
      <c r="H46" s="9"/>
      <c r="I46" s="9"/>
      <c r="J46" s="9"/>
      <c r="K46" s="9"/>
      <c r="L46" s="9"/>
      <c r="M46" s="9"/>
      <c r="N46" s="9"/>
      <c r="O46" s="9"/>
      <c r="P46" s="9"/>
      <c r="Q46" s="9"/>
    </row>
    <row r="47" spans="1:17" outlineLevel="3" x14ac:dyDescent="0.3">
      <c r="A47" s="209" t="s">
        <v>28</v>
      </c>
      <c r="B47" s="173">
        <v>2.6450504500999998</v>
      </c>
      <c r="C47" s="173">
        <v>2.5127979276199999</v>
      </c>
      <c r="D47" s="173">
        <v>2.3805454051399999</v>
      </c>
      <c r="E47" s="173">
        <v>2.2482928826599999</v>
      </c>
      <c r="F47" s="173">
        <v>2.11604036018</v>
      </c>
      <c r="G47" s="173">
        <v>2.08297722956</v>
      </c>
      <c r="H47" s="9"/>
      <c r="I47" s="9"/>
      <c r="J47" s="9"/>
      <c r="K47" s="9"/>
      <c r="L47" s="9"/>
      <c r="M47" s="9"/>
      <c r="N47" s="9"/>
      <c r="O47" s="9"/>
      <c r="P47" s="9"/>
      <c r="Q47" s="9"/>
    </row>
    <row r="48" spans="1:17" ht="14.4" outlineLevel="1" x14ac:dyDescent="0.3">
      <c r="A48" s="218" t="s">
        <v>59</v>
      </c>
      <c r="B48" s="91">
        <f t="shared" ref="B48:G48" si="5">B$49+B$56+B$64+B$69+B$78</f>
        <v>826.27044920852006</v>
      </c>
      <c r="C48" s="91">
        <f t="shared" si="5"/>
        <v>980.18772168643</v>
      </c>
      <c r="D48" s="91">
        <f t="shared" si="5"/>
        <v>1080.3104444485</v>
      </c>
      <c r="E48" s="91">
        <f t="shared" si="5"/>
        <v>1099.2009037610301</v>
      </c>
      <c r="F48" s="91">
        <f t="shared" si="5"/>
        <v>931.87402666823004</v>
      </c>
      <c r="G48" s="91">
        <f t="shared" si="5"/>
        <v>1058.0437957383901</v>
      </c>
      <c r="H48" s="9"/>
      <c r="I48" s="9"/>
      <c r="J48" s="9"/>
      <c r="K48" s="9"/>
      <c r="L48" s="9"/>
      <c r="M48" s="9"/>
      <c r="N48" s="9"/>
      <c r="O48" s="9"/>
      <c r="P48" s="9"/>
      <c r="Q48" s="9"/>
    </row>
    <row r="49" spans="1:17" outlineLevel="2" x14ac:dyDescent="0.3">
      <c r="A49" s="228" t="s">
        <v>170</v>
      </c>
      <c r="B49" s="163">
        <f t="shared" ref="B49:F49" si="6">SUM(B$50:B$55)</f>
        <v>337.44926214065003</v>
      </c>
      <c r="C49" s="163">
        <f t="shared" si="6"/>
        <v>371.84654266849998</v>
      </c>
      <c r="D49" s="163">
        <f t="shared" si="6"/>
        <v>407.46798554671994</v>
      </c>
      <c r="E49" s="163">
        <f t="shared" si="6"/>
        <v>370.82150240537999</v>
      </c>
      <c r="F49" s="163">
        <f t="shared" si="6"/>
        <v>292.19705520369001</v>
      </c>
      <c r="G49" s="163">
        <v>327.74917446013001</v>
      </c>
      <c r="H49" s="9"/>
      <c r="I49" s="9"/>
      <c r="J49" s="9"/>
      <c r="K49" s="9"/>
      <c r="L49" s="9"/>
      <c r="M49" s="9"/>
      <c r="N49" s="9"/>
      <c r="O49" s="9"/>
      <c r="P49" s="9"/>
      <c r="Q49" s="9"/>
    </row>
    <row r="50" spans="1:17" outlineLevel="3" x14ac:dyDescent="0.3">
      <c r="A50" s="209" t="s">
        <v>17</v>
      </c>
      <c r="B50" s="173">
        <v>57.953115089999997</v>
      </c>
      <c r="C50" s="173">
        <v>62.813954840000001</v>
      </c>
      <c r="D50" s="173">
        <v>94.122141439999993</v>
      </c>
      <c r="E50" s="173">
        <v>104.97379678</v>
      </c>
      <c r="F50" s="173">
        <v>87.456819999999993</v>
      </c>
      <c r="G50" s="173">
        <v>98.053454000000002</v>
      </c>
      <c r="H50" s="9"/>
      <c r="I50" s="9"/>
      <c r="J50" s="9"/>
      <c r="K50" s="9"/>
      <c r="L50" s="9"/>
      <c r="M50" s="9"/>
      <c r="N50" s="9"/>
      <c r="O50" s="9"/>
      <c r="P50" s="9"/>
      <c r="Q50" s="9"/>
    </row>
    <row r="51" spans="1:17" outlineLevel="3" x14ac:dyDescent="0.3">
      <c r="A51" s="209" t="s">
        <v>51</v>
      </c>
      <c r="B51" s="173">
        <v>13.990699070510001</v>
      </c>
      <c r="C51" s="173">
        <v>16.072308696730001</v>
      </c>
      <c r="D51" s="173">
        <v>18.00200891203</v>
      </c>
      <c r="E51" s="173">
        <v>15.99855313966</v>
      </c>
      <c r="F51" s="173">
        <v>11.98128275454</v>
      </c>
      <c r="G51" s="173">
        <v>12.57362956733</v>
      </c>
      <c r="H51" s="9"/>
      <c r="I51" s="9"/>
      <c r="J51" s="9"/>
      <c r="K51" s="9"/>
      <c r="L51" s="9"/>
      <c r="M51" s="9"/>
      <c r="N51" s="9"/>
      <c r="O51" s="9"/>
      <c r="P51" s="9"/>
      <c r="Q51" s="9"/>
    </row>
    <row r="52" spans="1:17" outlineLevel="3" x14ac:dyDescent="0.3">
      <c r="A52" s="209" t="s">
        <v>89</v>
      </c>
      <c r="B52" s="173">
        <v>12.53014511808</v>
      </c>
      <c r="C52" s="173">
        <v>14.522377756999999</v>
      </c>
      <c r="D52" s="173">
        <v>19.35682668782</v>
      </c>
      <c r="E52" s="173">
        <v>18.849402313100001</v>
      </c>
      <c r="F52" s="173">
        <v>18.590715185450001</v>
      </c>
      <c r="G52" s="173">
        <v>20.578140386499999</v>
      </c>
      <c r="H52" s="9"/>
      <c r="I52" s="9"/>
      <c r="J52" s="9"/>
      <c r="K52" s="9"/>
      <c r="L52" s="9"/>
      <c r="M52" s="9"/>
      <c r="N52" s="9"/>
      <c r="O52" s="9"/>
      <c r="P52" s="9"/>
      <c r="Q52" s="9"/>
    </row>
    <row r="53" spans="1:17" outlineLevel="3" x14ac:dyDescent="0.3">
      <c r="A53" s="209" t="s">
        <v>125</v>
      </c>
      <c r="B53" s="173">
        <v>124.74709683247001</v>
      </c>
      <c r="C53" s="173">
        <v>137.4604736945</v>
      </c>
      <c r="D53" s="173">
        <v>137.87248958478</v>
      </c>
      <c r="E53" s="173">
        <v>135.05662434153999</v>
      </c>
      <c r="F53" s="173">
        <v>116.13319515038</v>
      </c>
      <c r="G53" s="173">
        <v>131.11660748260999</v>
      </c>
      <c r="H53" s="9"/>
      <c r="I53" s="9"/>
      <c r="J53" s="9"/>
      <c r="K53" s="9"/>
      <c r="L53" s="9"/>
      <c r="M53" s="9"/>
      <c r="N53" s="9"/>
      <c r="O53" s="9"/>
      <c r="P53" s="9"/>
      <c r="Q53" s="9"/>
    </row>
    <row r="54" spans="1:17" outlineLevel="3" x14ac:dyDescent="0.3">
      <c r="A54" s="209" t="s">
        <v>139</v>
      </c>
      <c r="B54" s="173">
        <v>128.20769715962001</v>
      </c>
      <c r="C54" s="173">
        <v>140.90985268125999</v>
      </c>
      <c r="D54" s="173">
        <v>137.94721835202</v>
      </c>
      <c r="E54" s="173">
        <v>95.545237728559997</v>
      </c>
      <c r="F54" s="173">
        <v>57.493439262499997</v>
      </c>
      <c r="G54" s="173">
        <v>64.798186101530007</v>
      </c>
      <c r="H54" s="9"/>
      <c r="I54" s="9"/>
      <c r="J54" s="9"/>
      <c r="K54" s="9"/>
      <c r="L54" s="9"/>
      <c r="M54" s="9"/>
      <c r="N54" s="9"/>
      <c r="O54" s="9"/>
      <c r="P54" s="9"/>
      <c r="Q54" s="9"/>
    </row>
    <row r="55" spans="1:17" outlineLevel="3" x14ac:dyDescent="0.3">
      <c r="A55" s="209" t="s">
        <v>134</v>
      </c>
      <c r="B55" s="173">
        <v>2.0508869969999999E-2</v>
      </c>
      <c r="C55" s="173">
        <v>6.7574999009999998E-2</v>
      </c>
      <c r="D55" s="173">
        <v>0.16730057006999999</v>
      </c>
      <c r="E55" s="173">
        <v>0.39788810252000001</v>
      </c>
      <c r="F55" s="173">
        <v>0.54160285082000004</v>
      </c>
      <c r="G55" s="173">
        <v>0.62915692215999997</v>
      </c>
      <c r="H55" s="9"/>
      <c r="I55" s="9"/>
      <c r="J55" s="9"/>
      <c r="K55" s="9"/>
      <c r="L55" s="9"/>
      <c r="M55" s="9"/>
      <c r="N55" s="9"/>
      <c r="O55" s="9"/>
      <c r="P55" s="9"/>
      <c r="Q55" s="9"/>
    </row>
    <row r="56" spans="1:17" outlineLevel="2" x14ac:dyDescent="0.3">
      <c r="A56" s="228" t="s">
        <v>42</v>
      </c>
      <c r="B56" s="163">
        <f t="shared" ref="B56:F56" si="7">SUM(B$57:B$63)</f>
        <v>32.70852715345</v>
      </c>
      <c r="C56" s="163">
        <f t="shared" si="7"/>
        <v>45.647504163770002</v>
      </c>
      <c r="D56" s="163">
        <f t="shared" si="7"/>
        <v>49.296237410669995</v>
      </c>
      <c r="E56" s="163">
        <f t="shared" si="7"/>
        <v>47.931220623000002</v>
      </c>
      <c r="F56" s="163">
        <f t="shared" si="7"/>
        <v>38.587261669610001</v>
      </c>
      <c r="G56" s="163">
        <v>39.734527582509998</v>
      </c>
      <c r="H56" s="9"/>
      <c r="I56" s="9"/>
      <c r="J56" s="9"/>
      <c r="K56" s="9"/>
      <c r="L56" s="9"/>
      <c r="M56" s="9"/>
      <c r="N56" s="9"/>
      <c r="O56" s="9"/>
      <c r="P56" s="9"/>
      <c r="Q56" s="9"/>
    </row>
    <row r="57" spans="1:17" outlineLevel="3" x14ac:dyDescent="0.3">
      <c r="A57" s="209" t="s">
        <v>27</v>
      </c>
      <c r="B57" s="173">
        <v>6.9140144000000001</v>
      </c>
      <c r="C57" s="173">
        <v>8.0323875999999998</v>
      </c>
      <c r="D57" s="173">
        <v>8.9030299999999993</v>
      </c>
      <c r="E57" s="173">
        <v>8.1307875999999997</v>
      </c>
      <c r="F57" s="173">
        <v>3.6202200000000002</v>
      </c>
      <c r="G57" s="173">
        <v>0</v>
      </c>
      <c r="H57" s="9"/>
      <c r="I57" s="9"/>
      <c r="J57" s="9"/>
      <c r="K57" s="9"/>
      <c r="L57" s="9"/>
      <c r="M57" s="9"/>
      <c r="N57" s="9"/>
      <c r="O57" s="9"/>
      <c r="P57" s="9"/>
      <c r="Q57" s="9"/>
    </row>
    <row r="58" spans="1:17" outlineLevel="3" x14ac:dyDescent="0.3">
      <c r="A58" s="209" t="s">
        <v>48</v>
      </c>
      <c r="B58" s="173">
        <v>5.4281877029999999</v>
      </c>
      <c r="C58" s="173">
        <v>5.9832793529500004</v>
      </c>
      <c r="D58" s="173">
        <v>7.4875390536599999</v>
      </c>
      <c r="E58" s="173">
        <v>7.1863010601399999</v>
      </c>
      <c r="F58" s="173">
        <v>6.4320433100400001</v>
      </c>
      <c r="G58" s="173">
        <v>7.2113765721999998</v>
      </c>
      <c r="H58" s="9"/>
      <c r="I58" s="9"/>
      <c r="J58" s="9"/>
      <c r="K58" s="9"/>
      <c r="L58" s="9"/>
      <c r="M58" s="9"/>
      <c r="N58" s="9"/>
      <c r="O58" s="9"/>
      <c r="P58" s="9"/>
      <c r="Q58" s="9"/>
    </row>
    <row r="59" spans="1:17" outlineLevel="3" x14ac:dyDescent="0.3">
      <c r="A59" s="209" t="s">
        <v>106</v>
      </c>
      <c r="B59" s="173">
        <v>0</v>
      </c>
      <c r="C59" s="173">
        <v>0</v>
      </c>
      <c r="D59" s="173">
        <v>0</v>
      </c>
      <c r="E59" s="173">
        <v>0</v>
      </c>
      <c r="F59" s="173">
        <v>0.15374539101000001</v>
      </c>
      <c r="G59" s="173">
        <v>0.17237382544999999</v>
      </c>
      <c r="H59" s="9"/>
      <c r="I59" s="9"/>
      <c r="J59" s="9"/>
      <c r="K59" s="9"/>
      <c r="L59" s="9"/>
      <c r="M59" s="9"/>
      <c r="N59" s="9"/>
      <c r="O59" s="9"/>
      <c r="P59" s="9"/>
      <c r="Q59" s="9"/>
    </row>
    <row r="60" spans="1:17" outlineLevel="3" x14ac:dyDescent="0.3">
      <c r="A60" s="209" t="s">
        <v>116</v>
      </c>
      <c r="B60" s="173">
        <v>14.540944745859999</v>
      </c>
      <c r="C60" s="173">
        <v>16.473740657730001</v>
      </c>
      <c r="D60" s="173">
        <v>17.004691528479999</v>
      </c>
      <c r="E60" s="173">
        <v>16.775096997630001</v>
      </c>
      <c r="F60" s="173">
        <v>14.350423071130001</v>
      </c>
      <c r="G60" s="173">
        <v>16.30109718357</v>
      </c>
      <c r="H60" s="9"/>
      <c r="I60" s="9"/>
      <c r="J60" s="9"/>
      <c r="K60" s="9"/>
      <c r="L60" s="9"/>
      <c r="M60" s="9"/>
      <c r="N60" s="9"/>
      <c r="O60" s="9"/>
      <c r="P60" s="9"/>
      <c r="Q60" s="9"/>
    </row>
    <row r="61" spans="1:17" outlineLevel="3" x14ac:dyDescent="0.3">
      <c r="A61" s="209" t="s">
        <v>129</v>
      </c>
      <c r="B61" s="173">
        <v>0.216533956</v>
      </c>
      <c r="C61" s="173">
        <v>0.20657140273999999</v>
      </c>
      <c r="D61" s="173">
        <v>0.17323603973999999</v>
      </c>
      <c r="E61" s="173">
        <v>0.13144382978999999</v>
      </c>
      <c r="F61" s="173">
        <v>7.8694291629999996E-2</v>
      </c>
      <c r="G61" s="173">
        <v>8.9391322430000003E-2</v>
      </c>
      <c r="H61" s="9"/>
      <c r="I61" s="9"/>
      <c r="J61" s="9"/>
      <c r="K61" s="9"/>
      <c r="L61" s="9"/>
      <c r="M61" s="9"/>
      <c r="N61" s="9"/>
      <c r="O61" s="9"/>
      <c r="P61" s="9"/>
      <c r="Q61" s="9"/>
    </row>
    <row r="62" spans="1:17" outlineLevel="3" x14ac:dyDescent="0.3">
      <c r="A62" s="209" t="s">
        <v>207</v>
      </c>
      <c r="B62" s="173">
        <v>0</v>
      </c>
      <c r="C62" s="173">
        <v>0</v>
      </c>
      <c r="D62" s="173">
        <v>0</v>
      </c>
      <c r="E62" s="173">
        <v>0</v>
      </c>
      <c r="F62" s="173">
        <v>0.58780514750000001</v>
      </c>
      <c r="G62" s="173">
        <v>0.64163910492999998</v>
      </c>
      <c r="H62" s="9"/>
      <c r="I62" s="9"/>
      <c r="J62" s="9"/>
      <c r="K62" s="9"/>
      <c r="L62" s="9"/>
      <c r="M62" s="9"/>
      <c r="N62" s="9"/>
      <c r="O62" s="9"/>
      <c r="P62" s="9"/>
      <c r="Q62" s="9"/>
    </row>
    <row r="63" spans="1:17" outlineLevel="3" x14ac:dyDescent="0.3">
      <c r="A63" s="209" t="s">
        <v>24</v>
      </c>
      <c r="B63" s="173">
        <v>5.6088463485900002</v>
      </c>
      <c r="C63" s="173">
        <v>14.951525150349999</v>
      </c>
      <c r="D63" s="173">
        <v>15.727740788789999</v>
      </c>
      <c r="E63" s="173">
        <v>15.70759113544</v>
      </c>
      <c r="F63" s="173">
        <v>13.3643304583</v>
      </c>
      <c r="G63" s="173">
        <v>15.318649573929999</v>
      </c>
      <c r="H63" s="9"/>
      <c r="I63" s="9"/>
      <c r="J63" s="9"/>
      <c r="K63" s="9"/>
      <c r="L63" s="9"/>
      <c r="M63" s="9"/>
      <c r="N63" s="9"/>
      <c r="O63" s="9"/>
      <c r="P63" s="9"/>
      <c r="Q63" s="9"/>
    </row>
    <row r="64" spans="1:17" outlineLevel="2" x14ac:dyDescent="0.3">
      <c r="A64" s="228" t="s">
        <v>210</v>
      </c>
      <c r="B64" s="163">
        <f t="shared" ref="B64:F64" si="8">SUM(B$65:B$68)</f>
        <v>1.34076761E-3</v>
      </c>
      <c r="C64" s="163">
        <f t="shared" si="8"/>
        <v>1.453225E-3</v>
      </c>
      <c r="D64" s="163">
        <f t="shared" si="8"/>
        <v>1.71259423E-3</v>
      </c>
      <c r="E64" s="163">
        <f t="shared" si="8"/>
        <v>11.079828836580001</v>
      </c>
      <c r="F64" s="163">
        <f t="shared" si="8"/>
        <v>33.342212997930005</v>
      </c>
      <c r="G64" s="163">
        <v>36.261760979249999</v>
      </c>
      <c r="H64" s="9"/>
      <c r="I64" s="9"/>
      <c r="J64" s="9"/>
      <c r="K64" s="9"/>
      <c r="L64" s="9"/>
      <c r="M64" s="9"/>
      <c r="N64" s="9"/>
      <c r="O64" s="9"/>
      <c r="P64" s="9"/>
      <c r="Q64" s="9"/>
    </row>
    <row r="65" spans="1:17" outlineLevel="3" x14ac:dyDescent="0.3">
      <c r="A65" s="209" t="s">
        <v>60</v>
      </c>
      <c r="B65" s="173">
        <v>0</v>
      </c>
      <c r="C65" s="173">
        <v>0</v>
      </c>
      <c r="D65" s="173">
        <v>0</v>
      </c>
      <c r="E65" s="173">
        <v>0</v>
      </c>
      <c r="F65" s="173">
        <v>6.6055000000000001</v>
      </c>
      <c r="G65" s="173">
        <v>7.40585</v>
      </c>
      <c r="H65" s="9"/>
      <c r="I65" s="9"/>
      <c r="J65" s="9"/>
      <c r="K65" s="9"/>
      <c r="L65" s="9"/>
      <c r="M65" s="9"/>
      <c r="N65" s="9"/>
      <c r="O65" s="9"/>
      <c r="P65" s="9"/>
      <c r="Q65" s="9"/>
    </row>
    <row r="66" spans="1:17" outlineLevel="3" x14ac:dyDescent="0.3">
      <c r="A66" s="209" t="s">
        <v>182</v>
      </c>
      <c r="B66" s="173">
        <v>1.34076761E-3</v>
      </c>
      <c r="C66" s="173">
        <v>1.453225E-3</v>
      </c>
      <c r="D66" s="173">
        <v>1.71259423E-3</v>
      </c>
      <c r="E66" s="173">
        <v>1.6215184999999999E-3</v>
      </c>
      <c r="F66" s="173">
        <v>1.3509357200000001E-3</v>
      </c>
      <c r="G66" s="173">
        <v>1.51462074E-3</v>
      </c>
      <c r="H66" s="9"/>
      <c r="I66" s="9"/>
      <c r="J66" s="9"/>
      <c r="K66" s="9"/>
      <c r="L66" s="9"/>
      <c r="M66" s="9"/>
      <c r="N66" s="9"/>
      <c r="O66" s="9"/>
      <c r="P66" s="9"/>
      <c r="Q66" s="9"/>
    </row>
    <row r="67" spans="1:17" outlineLevel="3" x14ac:dyDescent="0.3">
      <c r="A67" s="209" t="s">
        <v>169</v>
      </c>
      <c r="B67" s="173">
        <v>0</v>
      </c>
      <c r="C67" s="173">
        <v>0</v>
      </c>
      <c r="D67" s="173">
        <v>0</v>
      </c>
      <c r="E67" s="173">
        <v>0</v>
      </c>
      <c r="F67" s="173">
        <v>4.3171068115700004</v>
      </c>
      <c r="G67" s="173">
        <v>4.6090191840100001</v>
      </c>
      <c r="H67" s="9"/>
      <c r="I67" s="9"/>
      <c r="J67" s="9"/>
      <c r="K67" s="9"/>
      <c r="L67" s="9"/>
      <c r="M67" s="9"/>
      <c r="N67" s="9"/>
      <c r="O67" s="9"/>
      <c r="P67" s="9"/>
      <c r="Q67" s="9"/>
    </row>
    <row r="68" spans="1:17" outlineLevel="3" x14ac:dyDescent="0.3">
      <c r="A68" s="209" t="s">
        <v>204</v>
      </c>
      <c r="B68" s="173">
        <v>0</v>
      </c>
      <c r="C68" s="173">
        <v>0</v>
      </c>
      <c r="D68" s="173">
        <v>0</v>
      </c>
      <c r="E68" s="173">
        <v>11.07820731808</v>
      </c>
      <c r="F68" s="173">
        <v>22.418255250640001</v>
      </c>
      <c r="G68" s="173">
        <v>24.2453771745</v>
      </c>
      <c r="H68" s="9"/>
      <c r="I68" s="9"/>
      <c r="J68" s="9"/>
      <c r="K68" s="9"/>
      <c r="L68" s="9"/>
      <c r="M68" s="9"/>
      <c r="N68" s="9"/>
      <c r="O68" s="9"/>
      <c r="P68" s="9"/>
      <c r="Q68" s="9"/>
    </row>
    <row r="69" spans="1:17" outlineLevel="2" x14ac:dyDescent="0.3">
      <c r="A69" s="228" t="s">
        <v>52</v>
      </c>
      <c r="B69" s="163">
        <f t="shared" ref="B69:F69" si="9">SUM(B$70:B$77)</f>
        <v>415.26993272281004</v>
      </c>
      <c r="C69" s="163">
        <f t="shared" si="9"/>
        <v>517.80448187716001</v>
      </c>
      <c r="D69" s="163">
        <f t="shared" si="9"/>
        <v>574.45951549287997</v>
      </c>
      <c r="E69" s="163">
        <f t="shared" si="9"/>
        <v>622.07978618407003</v>
      </c>
      <c r="F69" s="163">
        <f t="shared" si="9"/>
        <v>527.52570759700006</v>
      </c>
      <c r="G69" s="163">
        <v>608.96622151650001</v>
      </c>
      <c r="H69" s="9"/>
      <c r="I69" s="9"/>
      <c r="J69" s="9"/>
      <c r="K69" s="9"/>
      <c r="L69" s="9"/>
      <c r="M69" s="9"/>
      <c r="N69" s="9"/>
      <c r="O69" s="9"/>
      <c r="P69" s="9"/>
      <c r="Q69" s="9"/>
    </row>
    <row r="70" spans="1:17" outlineLevel="3" x14ac:dyDescent="0.3">
      <c r="A70" s="209" t="s">
        <v>113</v>
      </c>
      <c r="B70" s="173">
        <v>72.002001000000007</v>
      </c>
      <c r="C70" s="173">
        <v>81.572574000000003</v>
      </c>
      <c r="D70" s="173">
        <v>84.201668999999995</v>
      </c>
      <c r="E70" s="173">
        <v>83.064791999999997</v>
      </c>
      <c r="F70" s="173">
        <v>71.058599999999998</v>
      </c>
      <c r="G70" s="173">
        <v>80.717699999999994</v>
      </c>
      <c r="H70" s="9"/>
      <c r="I70" s="9"/>
      <c r="J70" s="9"/>
      <c r="K70" s="9"/>
      <c r="L70" s="9"/>
      <c r="M70" s="9"/>
      <c r="N70" s="9"/>
      <c r="O70" s="9"/>
      <c r="P70" s="9"/>
      <c r="Q70" s="9"/>
    </row>
    <row r="71" spans="1:17" outlineLevel="3" x14ac:dyDescent="0.3">
      <c r="A71" s="209" t="s">
        <v>159</v>
      </c>
      <c r="B71" s="173">
        <v>24.000667</v>
      </c>
      <c r="C71" s="173">
        <v>27.190857999999999</v>
      </c>
      <c r="D71" s="173">
        <v>28.067222999999998</v>
      </c>
      <c r="E71" s="173">
        <v>27.688264</v>
      </c>
      <c r="F71" s="173">
        <v>0</v>
      </c>
      <c r="G71" s="173">
        <v>0</v>
      </c>
      <c r="H71" s="9"/>
      <c r="I71" s="9"/>
      <c r="J71" s="9"/>
      <c r="K71" s="9"/>
      <c r="L71" s="9"/>
      <c r="M71" s="9"/>
      <c r="N71" s="9"/>
      <c r="O71" s="9"/>
      <c r="P71" s="9"/>
      <c r="Q71" s="9"/>
    </row>
    <row r="72" spans="1:17" outlineLevel="3" x14ac:dyDescent="0.3">
      <c r="A72" s="209" t="s">
        <v>196</v>
      </c>
      <c r="B72" s="173">
        <v>319.26726472281001</v>
      </c>
      <c r="C72" s="173">
        <v>381.85019187716</v>
      </c>
      <c r="D72" s="173">
        <v>349.92173149287999</v>
      </c>
      <c r="E72" s="173">
        <v>345.19714618406999</v>
      </c>
      <c r="F72" s="173">
        <v>279.63773759700001</v>
      </c>
      <c r="G72" s="173">
        <v>290.74340651649999</v>
      </c>
      <c r="H72" s="9"/>
      <c r="I72" s="9"/>
      <c r="J72" s="9"/>
      <c r="K72" s="9"/>
      <c r="L72" s="9"/>
      <c r="M72" s="9"/>
      <c r="N72" s="9"/>
      <c r="O72" s="9"/>
      <c r="P72" s="9"/>
      <c r="Q72" s="9"/>
    </row>
    <row r="73" spans="1:17" outlineLevel="3" x14ac:dyDescent="0.3">
      <c r="A73" s="209" t="s">
        <v>171</v>
      </c>
      <c r="B73" s="173">
        <v>0</v>
      </c>
      <c r="C73" s="173">
        <v>27.190857999999999</v>
      </c>
      <c r="D73" s="173">
        <v>28.067222999999998</v>
      </c>
      <c r="E73" s="173">
        <v>27.688264</v>
      </c>
      <c r="F73" s="173">
        <v>23.686199999999999</v>
      </c>
      <c r="G73" s="173">
        <v>26.905899999999999</v>
      </c>
      <c r="H73" s="9"/>
      <c r="I73" s="9"/>
      <c r="J73" s="9"/>
      <c r="K73" s="9"/>
      <c r="L73" s="9"/>
      <c r="M73" s="9"/>
      <c r="N73" s="9"/>
      <c r="O73" s="9"/>
      <c r="P73" s="9"/>
      <c r="Q73" s="9"/>
    </row>
    <row r="74" spans="1:17" outlineLevel="3" x14ac:dyDescent="0.3">
      <c r="A74" s="209" t="s">
        <v>211</v>
      </c>
      <c r="B74" s="173">
        <v>0</v>
      </c>
      <c r="C74" s="173">
        <v>0</v>
      </c>
      <c r="D74" s="173">
        <v>84.201668999999995</v>
      </c>
      <c r="E74" s="173">
        <v>83.064791999999997</v>
      </c>
      <c r="F74" s="173">
        <v>71.058599999999998</v>
      </c>
      <c r="G74" s="173">
        <v>80.717699999999994</v>
      </c>
      <c r="H74" s="9"/>
      <c r="I74" s="9"/>
      <c r="J74" s="9"/>
      <c r="K74" s="9"/>
      <c r="L74" s="9"/>
      <c r="M74" s="9"/>
      <c r="N74" s="9"/>
      <c r="O74" s="9"/>
      <c r="P74" s="9"/>
      <c r="Q74" s="9"/>
    </row>
    <row r="75" spans="1:17" outlineLevel="3" x14ac:dyDescent="0.3">
      <c r="A75" s="209" t="s">
        <v>23</v>
      </c>
      <c r="B75" s="173">
        <v>0</v>
      </c>
      <c r="C75" s="173">
        <v>0</v>
      </c>
      <c r="D75" s="173">
        <v>0</v>
      </c>
      <c r="E75" s="173">
        <v>55.376528</v>
      </c>
      <c r="F75" s="173">
        <v>55.662570000000002</v>
      </c>
      <c r="G75" s="173">
        <v>63.228864999999999</v>
      </c>
      <c r="H75" s="9"/>
      <c r="I75" s="9"/>
      <c r="J75" s="9"/>
      <c r="K75" s="9"/>
      <c r="L75" s="9"/>
      <c r="M75" s="9"/>
      <c r="N75" s="9"/>
      <c r="O75" s="9"/>
      <c r="P75" s="9"/>
      <c r="Q75" s="9"/>
    </row>
    <row r="76" spans="1:17" outlineLevel="3" x14ac:dyDescent="0.3">
      <c r="A76" s="209" t="s">
        <v>58</v>
      </c>
      <c r="B76" s="173">
        <v>0</v>
      </c>
      <c r="C76" s="173">
        <v>0</v>
      </c>
      <c r="D76" s="173">
        <v>0</v>
      </c>
      <c r="E76" s="173">
        <v>0</v>
      </c>
      <c r="F76" s="173">
        <v>26.422000000000001</v>
      </c>
      <c r="G76" s="173">
        <v>29.6234</v>
      </c>
      <c r="H76" s="9"/>
      <c r="I76" s="9"/>
      <c r="J76" s="9"/>
      <c r="K76" s="9"/>
      <c r="L76" s="9"/>
      <c r="M76" s="9"/>
      <c r="N76" s="9"/>
      <c r="O76" s="9"/>
      <c r="P76" s="9"/>
      <c r="Q76" s="9"/>
    </row>
    <row r="77" spans="1:17" outlineLevel="3" x14ac:dyDescent="0.3">
      <c r="A77" s="209" t="s">
        <v>177</v>
      </c>
      <c r="B77" s="173">
        <v>0</v>
      </c>
      <c r="C77" s="173">
        <v>0</v>
      </c>
      <c r="D77" s="173">
        <v>0</v>
      </c>
      <c r="E77" s="173">
        <v>0</v>
      </c>
      <c r="F77" s="173">
        <v>0</v>
      </c>
      <c r="G77" s="173">
        <v>37.029249999999998</v>
      </c>
      <c r="H77" s="9"/>
      <c r="I77" s="9"/>
      <c r="J77" s="9"/>
      <c r="K77" s="9"/>
      <c r="L77" s="9"/>
      <c r="M77" s="9"/>
      <c r="N77" s="9"/>
      <c r="O77" s="9"/>
      <c r="P77" s="9"/>
      <c r="Q77" s="9"/>
    </row>
    <row r="78" spans="1:17" outlineLevel="2" x14ac:dyDescent="0.3">
      <c r="A78" s="228" t="s">
        <v>173</v>
      </c>
      <c r="B78" s="163">
        <f t="shared" ref="B78:F78" si="10">SUM(B$79:B$79)</f>
        <v>40.841386424</v>
      </c>
      <c r="C78" s="163">
        <f t="shared" si="10"/>
        <v>44.887739752000002</v>
      </c>
      <c r="D78" s="163">
        <f t="shared" si="10"/>
        <v>49.084993404000002</v>
      </c>
      <c r="E78" s="163">
        <f t="shared" si="10"/>
        <v>47.288565712</v>
      </c>
      <c r="F78" s="163">
        <f t="shared" si="10"/>
        <v>40.221789200000003</v>
      </c>
      <c r="G78" s="163">
        <v>45.3321112</v>
      </c>
      <c r="H78" s="9"/>
      <c r="I78" s="9"/>
      <c r="J78" s="9"/>
      <c r="K78" s="9"/>
      <c r="L78" s="9"/>
      <c r="M78" s="9"/>
      <c r="N78" s="9"/>
      <c r="O78" s="9"/>
      <c r="P78" s="9"/>
      <c r="Q78" s="9"/>
    </row>
    <row r="79" spans="1:17" outlineLevel="3" x14ac:dyDescent="0.3">
      <c r="A79" s="209" t="s">
        <v>139</v>
      </c>
      <c r="B79" s="173">
        <v>40.841386424</v>
      </c>
      <c r="C79" s="173">
        <v>44.887739752000002</v>
      </c>
      <c r="D79" s="173">
        <v>49.084993404000002</v>
      </c>
      <c r="E79" s="173">
        <v>47.288565712</v>
      </c>
      <c r="F79" s="173">
        <v>40.221789200000003</v>
      </c>
      <c r="G79" s="173">
        <v>45.3321112</v>
      </c>
      <c r="H79" s="9"/>
      <c r="I79" s="9"/>
      <c r="J79" s="9"/>
      <c r="K79" s="9"/>
      <c r="L79" s="9"/>
      <c r="M79" s="9"/>
      <c r="N79" s="9"/>
      <c r="O79" s="9"/>
      <c r="P79" s="9"/>
      <c r="Q79" s="9"/>
    </row>
    <row r="80" spans="1:17" ht="14.4" x14ac:dyDescent="0.3">
      <c r="A80" s="32" t="s">
        <v>14</v>
      </c>
      <c r="B80" s="135">
        <f t="shared" ref="B80:G80" si="11">B$81+B$97</f>
        <v>237.90855769916999</v>
      </c>
      <c r="C80" s="135">
        <f t="shared" si="11"/>
        <v>278.97554786113005</v>
      </c>
      <c r="D80" s="135">
        <f t="shared" si="11"/>
        <v>308.11357068199004</v>
      </c>
      <c r="E80" s="135">
        <f t="shared" si="11"/>
        <v>308.15656858736997</v>
      </c>
      <c r="F80" s="135">
        <f t="shared" si="11"/>
        <v>236.92676847590002</v>
      </c>
      <c r="G80" s="135">
        <f t="shared" si="11"/>
        <v>261.57336940817999</v>
      </c>
      <c r="H80" s="9"/>
      <c r="I80" s="9"/>
      <c r="J80" s="9"/>
      <c r="K80" s="9"/>
      <c r="L80" s="9"/>
      <c r="M80" s="9"/>
      <c r="N80" s="9"/>
      <c r="O80" s="9"/>
      <c r="P80" s="9"/>
      <c r="Q80" s="9"/>
    </row>
    <row r="81" spans="1:17" ht="14.4" outlineLevel="1" x14ac:dyDescent="0.3">
      <c r="A81" s="218" t="s">
        <v>47</v>
      </c>
      <c r="B81" s="91">
        <f t="shared" ref="B81:G81" si="12">B$82+B$91+B$95</f>
        <v>21.459454905489999</v>
      </c>
      <c r="C81" s="91">
        <f t="shared" si="12"/>
        <v>19.084475248330001</v>
      </c>
      <c r="D81" s="91">
        <f t="shared" si="12"/>
        <v>13.41236810433</v>
      </c>
      <c r="E81" s="91">
        <f t="shared" si="12"/>
        <v>10.346448361189999</v>
      </c>
      <c r="F81" s="91">
        <f t="shared" si="12"/>
        <v>9.3528146002600003</v>
      </c>
      <c r="G81" s="91">
        <f t="shared" si="12"/>
        <v>15.91814670102</v>
      </c>
      <c r="H81" s="9"/>
      <c r="I81" s="9"/>
      <c r="J81" s="9"/>
      <c r="K81" s="9"/>
      <c r="L81" s="9"/>
      <c r="M81" s="9"/>
      <c r="N81" s="9"/>
      <c r="O81" s="9"/>
      <c r="P81" s="9"/>
      <c r="Q81" s="9"/>
    </row>
    <row r="82" spans="1:17" outlineLevel="2" x14ac:dyDescent="0.3">
      <c r="A82" s="228" t="s">
        <v>188</v>
      </c>
      <c r="B82" s="163">
        <f t="shared" ref="B82:F82" si="13">SUM(B$83:B$90)</f>
        <v>16.400011599999999</v>
      </c>
      <c r="C82" s="163">
        <f t="shared" si="13"/>
        <v>15.9500116</v>
      </c>
      <c r="D82" s="163">
        <f t="shared" si="13"/>
        <v>8.9500115999999998</v>
      </c>
      <c r="E82" s="163">
        <f t="shared" si="13"/>
        <v>6.0000115999999997</v>
      </c>
      <c r="F82" s="163">
        <f t="shared" si="13"/>
        <v>4.1880116000000003</v>
      </c>
      <c r="G82" s="163">
        <v>11.2570116</v>
      </c>
      <c r="H82" s="9"/>
      <c r="I82" s="9"/>
      <c r="J82" s="9"/>
      <c r="K82" s="9"/>
      <c r="L82" s="9"/>
      <c r="M82" s="9"/>
      <c r="N82" s="9"/>
      <c r="O82" s="9"/>
      <c r="P82" s="9"/>
      <c r="Q82" s="9"/>
    </row>
    <row r="83" spans="1:17" outlineLevel="3" x14ac:dyDescent="0.3">
      <c r="A83" s="209" t="s">
        <v>105</v>
      </c>
      <c r="B83" s="173">
        <v>1.1600000000000001E-5</v>
      </c>
      <c r="C83" s="173">
        <v>1.1600000000000001E-5</v>
      </c>
      <c r="D83" s="173">
        <v>1.1600000000000001E-5</v>
      </c>
      <c r="E83" s="173">
        <v>1.1600000000000001E-5</v>
      </c>
      <c r="F83" s="173">
        <v>1.1600000000000001E-5</v>
      </c>
      <c r="G83" s="173">
        <v>1.1600000000000001E-5</v>
      </c>
      <c r="H83" s="9"/>
      <c r="I83" s="9"/>
      <c r="J83" s="9"/>
      <c r="K83" s="9"/>
      <c r="L83" s="9"/>
      <c r="M83" s="9"/>
      <c r="N83" s="9"/>
      <c r="O83" s="9"/>
      <c r="P83" s="9"/>
      <c r="Q83" s="9"/>
    </row>
    <row r="84" spans="1:17" outlineLevel="3" x14ac:dyDescent="0.3">
      <c r="A84" s="209" t="s">
        <v>71</v>
      </c>
      <c r="B84" s="173">
        <v>1</v>
      </c>
      <c r="C84" s="173">
        <v>1</v>
      </c>
      <c r="D84" s="173">
        <v>1</v>
      </c>
      <c r="E84" s="173">
        <v>1</v>
      </c>
      <c r="F84" s="173">
        <v>2.1880000000000002</v>
      </c>
      <c r="G84" s="173">
        <v>3.4750000000000001</v>
      </c>
      <c r="H84" s="9"/>
      <c r="I84" s="9"/>
      <c r="J84" s="9"/>
      <c r="K84" s="9"/>
      <c r="L84" s="9"/>
      <c r="M84" s="9"/>
      <c r="N84" s="9"/>
      <c r="O84" s="9"/>
      <c r="P84" s="9"/>
      <c r="Q84" s="9"/>
    </row>
    <row r="85" spans="1:17" outlineLevel="3" x14ac:dyDescent="0.3">
      <c r="A85" s="209" t="s">
        <v>98</v>
      </c>
      <c r="B85" s="173">
        <v>3</v>
      </c>
      <c r="C85" s="173">
        <v>3</v>
      </c>
      <c r="D85" s="173">
        <v>2</v>
      </c>
      <c r="E85" s="173">
        <v>0</v>
      </c>
      <c r="F85" s="173">
        <v>0</v>
      </c>
      <c r="G85" s="173">
        <v>0</v>
      </c>
      <c r="H85" s="9"/>
      <c r="I85" s="9"/>
      <c r="J85" s="9"/>
      <c r="K85" s="9"/>
      <c r="L85" s="9"/>
      <c r="M85" s="9"/>
      <c r="N85" s="9"/>
      <c r="O85" s="9"/>
      <c r="P85" s="9"/>
      <c r="Q85" s="9"/>
    </row>
    <row r="86" spans="1:17" outlineLevel="3" x14ac:dyDescent="0.3">
      <c r="A86" s="209" t="s">
        <v>1</v>
      </c>
      <c r="B86" s="173">
        <v>3.2</v>
      </c>
      <c r="C86" s="173">
        <v>3</v>
      </c>
      <c r="D86" s="173">
        <v>3</v>
      </c>
      <c r="E86" s="173">
        <v>3</v>
      </c>
      <c r="F86" s="173">
        <v>2</v>
      </c>
      <c r="G86" s="173">
        <v>2</v>
      </c>
      <c r="H86" s="9"/>
      <c r="I86" s="9"/>
      <c r="J86" s="9"/>
      <c r="K86" s="9"/>
      <c r="L86" s="9"/>
      <c r="M86" s="9"/>
      <c r="N86" s="9"/>
      <c r="O86" s="9"/>
      <c r="P86" s="9"/>
      <c r="Q86" s="9"/>
    </row>
    <row r="87" spans="1:17" outlineLevel="3" x14ac:dyDescent="0.3">
      <c r="A87" s="209" t="s">
        <v>146</v>
      </c>
      <c r="B87" s="173">
        <v>4.8</v>
      </c>
      <c r="C87" s="173">
        <v>4.8</v>
      </c>
      <c r="D87" s="173">
        <v>0</v>
      </c>
      <c r="E87" s="173">
        <v>0</v>
      </c>
      <c r="F87" s="173">
        <v>0</v>
      </c>
      <c r="G87" s="173">
        <v>0</v>
      </c>
      <c r="H87" s="9"/>
      <c r="I87" s="9"/>
      <c r="J87" s="9"/>
      <c r="K87" s="9"/>
      <c r="L87" s="9"/>
      <c r="M87" s="9"/>
      <c r="N87" s="9"/>
      <c r="O87" s="9"/>
      <c r="P87" s="9"/>
      <c r="Q87" s="9"/>
    </row>
    <row r="88" spans="1:17" outlineLevel="3" x14ac:dyDescent="0.3">
      <c r="A88" s="209" t="s">
        <v>183</v>
      </c>
      <c r="B88" s="173">
        <v>0</v>
      </c>
      <c r="C88" s="173">
        <v>0</v>
      </c>
      <c r="D88" s="173">
        <v>0</v>
      </c>
      <c r="E88" s="173">
        <v>0</v>
      </c>
      <c r="F88" s="173">
        <v>0</v>
      </c>
      <c r="G88" s="173">
        <v>5.782</v>
      </c>
      <c r="H88" s="9"/>
      <c r="I88" s="9"/>
      <c r="J88" s="9"/>
      <c r="K88" s="9"/>
      <c r="L88" s="9"/>
      <c r="M88" s="9"/>
      <c r="N88" s="9"/>
      <c r="O88" s="9"/>
      <c r="P88" s="9"/>
      <c r="Q88" s="9"/>
    </row>
    <row r="89" spans="1:17" outlineLevel="3" x14ac:dyDescent="0.3">
      <c r="A89" s="209" t="s">
        <v>96</v>
      </c>
      <c r="B89" s="173">
        <v>0.25</v>
      </c>
      <c r="C89" s="173">
        <v>0</v>
      </c>
      <c r="D89" s="173">
        <v>0</v>
      </c>
      <c r="E89" s="173">
        <v>0</v>
      </c>
      <c r="F89" s="173">
        <v>0</v>
      </c>
      <c r="G89" s="173">
        <v>0</v>
      </c>
      <c r="H89" s="9"/>
      <c r="I89" s="9"/>
      <c r="J89" s="9"/>
      <c r="K89" s="9"/>
      <c r="L89" s="9"/>
      <c r="M89" s="9"/>
      <c r="N89" s="9"/>
      <c r="O89" s="9"/>
      <c r="P89" s="9"/>
      <c r="Q89" s="9"/>
    </row>
    <row r="90" spans="1:17" outlineLevel="3" x14ac:dyDescent="0.3">
      <c r="A90" s="209" t="s">
        <v>0</v>
      </c>
      <c r="B90" s="173">
        <v>4.1500000000000004</v>
      </c>
      <c r="C90" s="173">
        <v>4.1500000000000004</v>
      </c>
      <c r="D90" s="173">
        <v>2.95</v>
      </c>
      <c r="E90" s="173">
        <v>2</v>
      </c>
      <c r="F90" s="173">
        <v>0</v>
      </c>
      <c r="G90" s="173">
        <v>0</v>
      </c>
      <c r="H90" s="9"/>
      <c r="I90" s="9"/>
      <c r="J90" s="9"/>
      <c r="K90" s="9"/>
      <c r="L90" s="9"/>
      <c r="M90" s="9"/>
      <c r="N90" s="9"/>
      <c r="O90" s="9"/>
      <c r="P90" s="9"/>
      <c r="Q90" s="9"/>
    </row>
    <row r="91" spans="1:17" outlineLevel="2" x14ac:dyDescent="0.3">
      <c r="A91" s="228" t="s">
        <v>111</v>
      </c>
      <c r="B91" s="163">
        <f t="shared" ref="B91:F91" si="14">SUM(B$92:B$94)</f>
        <v>5.0584886554899997</v>
      </c>
      <c r="C91" s="163">
        <f t="shared" si="14"/>
        <v>3.13350899833</v>
      </c>
      <c r="D91" s="163">
        <f t="shared" si="14"/>
        <v>4.46140185433</v>
      </c>
      <c r="E91" s="163">
        <f t="shared" si="14"/>
        <v>4.3454821111899999</v>
      </c>
      <c r="F91" s="163">
        <f t="shared" si="14"/>
        <v>5.1638483502600003</v>
      </c>
      <c r="G91" s="163">
        <v>4.6601804510199996</v>
      </c>
      <c r="H91" s="9"/>
      <c r="I91" s="9"/>
      <c r="J91" s="9"/>
      <c r="K91" s="9"/>
      <c r="L91" s="9"/>
      <c r="M91" s="9"/>
      <c r="N91" s="9"/>
      <c r="O91" s="9"/>
      <c r="P91" s="9"/>
      <c r="Q91" s="9"/>
    </row>
    <row r="92" spans="1:17" outlineLevel="3" x14ac:dyDescent="0.3">
      <c r="A92" s="209" t="s">
        <v>46</v>
      </c>
      <c r="B92" s="173">
        <v>1.05</v>
      </c>
      <c r="C92" s="173">
        <v>0</v>
      </c>
      <c r="D92" s="173">
        <v>0.47428297732000002</v>
      </c>
      <c r="E92" s="173">
        <v>0.99321125234999996</v>
      </c>
      <c r="F92" s="173">
        <v>1.75162567326</v>
      </c>
      <c r="G92" s="173">
        <v>1.1277595869199999</v>
      </c>
      <c r="H92" s="9"/>
      <c r="I92" s="9"/>
      <c r="J92" s="9"/>
      <c r="K92" s="9"/>
      <c r="L92" s="9"/>
      <c r="M92" s="9"/>
      <c r="N92" s="9"/>
      <c r="O92" s="9"/>
      <c r="P92" s="9"/>
      <c r="Q92" s="9"/>
    </row>
    <row r="93" spans="1:17" outlineLevel="3" x14ac:dyDescent="0.3">
      <c r="A93" s="209" t="s">
        <v>117</v>
      </c>
      <c r="B93" s="173">
        <v>3.8598623181499998</v>
      </c>
      <c r="C93" s="173">
        <v>3.0217123181500001</v>
      </c>
      <c r="D93" s="173">
        <v>3.8976764469999998</v>
      </c>
      <c r="E93" s="173">
        <v>3.2781614978200002</v>
      </c>
      <c r="F93" s="173">
        <v>3.3534463771</v>
      </c>
      <c r="G93" s="173">
        <v>3.4813110947500001</v>
      </c>
      <c r="H93" s="9"/>
      <c r="I93" s="9"/>
      <c r="J93" s="9"/>
      <c r="K93" s="9"/>
      <c r="L93" s="9"/>
      <c r="M93" s="9"/>
      <c r="N93" s="9"/>
      <c r="O93" s="9"/>
      <c r="P93" s="9"/>
      <c r="Q93" s="9"/>
    </row>
    <row r="94" spans="1:17" outlineLevel="3" x14ac:dyDescent="0.3">
      <c r="A94" s="209" t="s">
        <v>88</v>
      </c>
      <c r="B94" s="173">
        <v>0.14862633734</v>
      </c>
      <c r="C94" s="173">
        <v>0.11179668018</v>
      </c>
      <c r="D94" s="173">
        <v>8.9442430010000004E-2</v>
      </c>
      <c r="E94" s="173">
        <v>7.410936102E-2</v>
      </c>
      <c r="F94" s="173">
        <v>5.8776299900000002E-2</v>
      </c>
      <c r="G94" s="173">
        <v>5.1109769350000001E-2</v>
      </c>
      <c r="H94" s="9"/>
      <c r="I94" s="9"/>
      <c r="J94" s="9"/>
      <c r="K94" s="9"/>
      <c r="L94" s="9"/>
      <c r="M94" s="9"/>
      <c r="N94" s="9"/>
      <c r="O94" s="9"/>
      <c r="P94" s="9"/>
      <c r="Q94" s="9"/>
    </row>
    <row r="95" spans="1:17" outlineLevel="2" x14ac:dyDescent="0.3">
      <c r="A95" s="228" t="s">
        <v>130</v>
      </c>
      <c r="B95" s="163">
        <f t="shared" ref="B95:F95" si="15">SUM(B$96:B$96)</f>
        <v>9.5465000000000003E-4</v>
      </c>
      <c r="C95" s="163">
        <f t="shared" si="15"/>
        <v>9.5465000000000003E-4</v>
      </c>
      <c r="D95" s="163">
        <f t="shared" si="15"/>
        <v>9.5465000000000003E-4</v>
      </c>
      <c r="E95" s="163">
        <f t="shared" si="15"/>
        <v>9.5465000000000003E-4</v>
      </c>
      <c r="F95" s="163">
        <f t="shared" si="15"/>
        <v>9.5465000000000003E-4</v>
      </c>
      <c r="G95" s="163">
        <v>9.5465000000000003E-4</v>
      </c>
      <c r="H95" s="9"/>
      <c r="I95" s="9"/>
      <c r="J95" s="9"/>
      <c r="K95" s="9"/>
      <c r="L95" s="9"/>
      <c r="M95" s="9"/>
      <c r="N95" s="9"/>
      <c r="O95" s="9"/>
      <c r="P95" s="9"/>
      <c r="Q95" s="9"/>
    </row>
    <row r="96" spans="1:17" outlineLevel="3" x14ac:dyDescent="0.3">
      <c r="A96" s="209" t="s">
        <v>65</v>
      </c>
      <c r="B96" s="173">
        <v>9.5465000000000003E-4</v>
      </c>
      <c r="C96" s="173">
        <v>9.5465000000000003E-4</v>
      </c>
      <c r="D96" s="173">
        <v>9.5465000000000003E-4</v>
      </c>
      <c r="E96" s="173">
        <v>9.5465000000000003E-4</v>
      </c>
      <c r="F96" s="173">
        <v>9.5465000000000003E-4</v>
      </c>
      <c r="G96" s="173">
        <v>9.5465000000000003E-4</v>
      </c>
      <c r="H96" s="9"/>
      <c r="I96" s="9"/>
      <c r="J96" s="9"/>
      <c r="K96" s="9"/>
      <c r="L96" s="9"/>
      <c r="M96" s="9"/>
      <c r="N96" s="9"/>
      <c r="O96" s="9"/>
      <c r="P96" s="9"/>
      <c r="Q96" s="9"/>
    </row>
    <row r="97" spans="1:17" ht="14.4" outlineLevel="1" x14ac:dyDescent="0.3">
      <c r="A97" s="218" t="s">
        <v>59</v>
      </c>
      <c r="B97" s="91">
        <f t="shared" ref="B97:G97" si="16">B$98+B$104+B$106+B$118</f>
        <v>216.44910279368</v>
      </c>
      <c r="C97" s="91">
        <f t="shared" si="16"/>
        <v>259.89107261280003</v>
      </c>
      <c r="D97" s="91">
        <f t="shared" si="16"/>
        <v>294.70120257766001</v>
      </c>
      <c r="E97" s="91">
        <f t="shared" si="16"/>
        <v>297.81012022618</v>
      </c>
      <c r="F97" s="91">
        <f t="shared" si="16"/>
        <v>227.57395387564003</v>
      </c>
      <c r="G97" s="91">
        <f t="shared" si="16"/>
        <v>245.65522270715999</v>
      </c>
      <c r="H97" s="9"/>
      <c r="I97" s="9"/>
      <c r="J97" s="9"/>
      <c r="K97" s="9"/>
      <c r="L97" s="9"/>
      <c r="M97" s="9"/>
      <c r="N97" s="9"/>
      <c r="O97" s="9"/>
      <c r="P97" s="9"/>
      <c r="Q97" s="9"/>
    </row>
    <row r="98" spans="1:17" outlineLevel="2" x14ac:dyDescent="0.3">
      <c r="A98" s="228" t="s">
        <v>170</v>
      </c>
      <c r="B98" s="163">
        <f t="shared" ref="B98:F98" si="17">SUM(B$99:B$103)</f>
        <v>140.83380311662</v>
      </c>
      <c r="C98" s="163">
        <f t="shared" si="17"/>
        <v>190.98274768511001</v>
      </c>
      <c r="D98" s="163">
        <f t="shared" si="17"/>
        <v>229.71372478395</v>
      </c>
      <c r="E98" s="163">
        <f t="shared" si="17"/>
        <v>236.99304515757001</v>
      </c>
      <c r="F98" s="163">
        <f t="shared" si="17"/>
        <v>190.85308737639002</v>
      </c>
      <c r="G98" s="163">
        <v>206.47607431291999</v>
      </c>
      <c r="H98" s="9"/>
      <c r="I98" s="9"/>
      <c r="J98" s="9"/>
      <c r="K98" s="9"/>
      <c r="L98" s="9"/>
      <c r="M98" s="9"/>
      <c r="N98" s="9"/>
      <c r="O98" s="9"/>
      <c r="P98" s="9"/>
      <c r="Q98" s="9"/>
    </row>
    <row r="99" spans="1:17" outlineLevel="3" x14ac:dyDescent="0.3">
      <c r="A99" s="209" t="s">
        <v>61</v>
      </c>
      <c r="B99" s="173">
        <v>0.45663837269000002</v>
      </c>
      <c r="C99" s="173">
        <v>0.29585176270000002</v>
      </c>
      <c r="D99" s="173">
        <v>1.7725860336399999</v>
      </c>
      <c r="E99" s="173">
        <v>3.1714137999999998</v>
      </c>
      <c r="F99" s="173">
        <v>2.6421999999999999</v>
      </c>
      <c r="G99" s="173">
        <v>2.9623400000000002</v>
      </c>
      <c r="H99" s="9"/>
      <c r="I99" s="9"/>
      <c r="J99" s="9"/>
      <c r="K99" s="9"/>
      <c r="L99" s="9"/>
      <c r="M99" s="9"/>
      <c r="N99" s="9"/>
      <c r="O99" s="9"/>
      <c r="P99" s="9"/>
      <c r="Q99" s="9"/>
    </row>
    <row r="100" spans="1:17" outlineLevel="3" x14ac:dyDescent="0.3">
      <c r="A100" s="209" t="s">
        <v>51</v>
      </c>
      <c r="B100" s="173">
        <v>3.0501432933200001</v>
      </c>
      <c r="C100" s="173">
        <v>10.562229221679999</v>
      </c>
      <c r="D100" s="173">
        <v>11.454118493439999</v>
      </c>
      <c r="E100" s="173">
        <v>5.7115437652300001</v>
      </c>
      <c r="F100" s="173">
        <v>7.9946693819899997</v>
      </c>
      <c r="G100" s="173">
        <v>9.1389220559800002</v>
      </c>
      <c r="H100" s="9"/>
      <c r="I100" s="9"/>
      <c r="J100" s="9"/>
      <c r="K100" s="9"/>
      <c r="L100" s="9"/>
      <c r="M100" s="9"/>
      <c r="N100" s="9"/>
      <c r="O100" s="9"/>
      <c r="P100" s="9"/>
      <c r="Q100" s="9"/>
    </row>
    <row r="101" spans="1:17" outlineLevel="3" x14ac:dyDescent="0.3">
      <c r="A101" s="209" t="s">
        <v>89</v>
      </c>
      <c r="B101" s="173">
        <v>0</v>
      </c>
      <c r="C101" s="173">
        <v>0.99479114000000002</v>
      </c>
      <c r="D101" s="173">
        <v>1.17233984</v>
      </c>
      <c r="E101" s="173">
        <v>1.553992762</v>
      </c>
      <c r="F101" s="173">
        <v>1.4470008299999999</v>
      </c>
      <c r="G101" s="173">
        <v>1.6223255009999999</v>
      </c>
      <c r="H101" s="9"/>
      <c r="I101" s="9"/>
      <c r="J101" s="9"/>
      <c r="K101" s="9"/>
      <c r="L101" s="9"/>
      <c r="M101" s="9"/>
      <c r="N101" s="9"/>
      <c r="O101" s="9"/>
      <c r="P101" s="9"/>
      <c r="Q101" s="9"/>
    </row>
    <row r="102" spans="1:17" outlineLevel="3" x14ac:dyDescent="0.3">
      <c r="A102" s="209" t="s">
        <v>125</v>
      </c>
      <c r="B102" s="173">
        <v>9.4189829975699997</v>
      </c>
      <c r="C102" s="173">
        <v>12.373018988069999</v>
      </c>
      <c r="D102" s="173">
        <v>12.620988166689999</v>
      </c>
      <c r="E102" s="173">
        <v>12.655384744099999</v>
      </c>
      <c r="F102" s="173">
        <v>10.8254236629</v>
      </c>
      <c r="G102" s="173">
        <v>12.125065365019999</v>
      </c>
      <c r="H102" s="9"/>
      <c r="I102" s="9"/>
      <c r="J102" s="9"/>
      <c r="K102" s="9"/>
      <c r="L102" s="9"/>
      <c r="M102" s="9"/>
      <c r="N102" s="9"/>
      <c r="O102" s="9"/>
      <c r="P102" s="9"/>
      <c r="Q102" s="9"/>
    </row>
    <row r="103" spans="1:17" outlineLevel="3" x14ac:dyDescent="0.3">
      <c r="A103" s="209" t="s">
        <v>139</v>
      </c>
      <c r="B103" s="173">
        <v>127.90803845304001</v>
      </c>
      <c r="C103" s="173">
        <v>166.75685657266001</v>
      </c>
      <c r="D103" s="173">
        <v>202.69369225017999</v>
      </c>
      <c r="E103" s="173">
        <v>213.90071008624</v>
      </c>
      <c r="F103" s="173">
        <v>167.94379350150001</v>
      </c>
      <c r="G103" s="173">
        <v>180.62742139092001</v>
      </c>
      <c r="H103" s="9"/>
      <c r="I103" s="9"/>
      <c r="J103" s="9"/>
      <c r="K103" s="9"/>
      <c r="L103" s="9"/>
      <c r="M103" s="9"/>
      <c r="N103" s="9"/>
      <c r="O103" s="9"/>
      <c r="P103" s="9"/>
      <c r="Q103" s="9"/>
    </row>
    <row r="104" spans="1:17" outlineLevel="2" x14ac:dyDescent="0.3">
      <c r="A104" s="228" t="s">
        <v>42</v>
      </c>
      <c r="B104" s="163">
        <f t="shared" ref="B104:F104" si="18">SUM(B$105:B$105)</f>
        <v>4.6790669948200003</v>
      </c>
      <c r="C104" s="163">
        <f t="shared" si="18"/>
        <v>3.9757597011099999</v>
      </c>
      <c r="D104" s="163">
        <f t="shared" si="18"/>
        <v>2.7359326455700002</v>
      </c>
      <c r="E104" s="163">
        <f t="shared" si="18"/>
        <v>1.3494962667799999</v>
      </c>
      <c r="F104" s="163">
        <f t="shared" si="18"/>
        <v>0</v>
      </c>
      <c r="G104" s="163">
        <v>0</v>
      </c>
      <c r="H104" s="9"/>
      <c r="I104" s="9"/>
      <c r="J104" s="9"/>
      <c r="K104" s="9"/>
      <c r="L104" s="9"/>
      <c r="M104" s="9"/>
      <c r="N104" s="9"/>
      <c r="O104" s="9"/>
      <c r="P104" s="9"/>
      <c r="Q104" s="9"/>
    </row>
    <row r="105" spans="1:17" outlineLevel="3" x14ac:dyDescent="0.3">
      <c r="A105" s="209" t="s">
        <v>27</v>
      </c>
      <c r="B105" s="173">
        <v>4.6790669948200003</v>
      </c>
      <c r="C105" s="173">
        <v>3.9757597011099999</v>
      </c>
      <c r="D105" s="173">
        <v>2.7359326455700002</v>
      </c>
      <c r="E105" s="173">
        <v>1.3494962667799999</v>
      </c>
      <c r="F105" s="173">
        <v>0</v>
      </c>
      <c r="G105" s="173">
        <v>0</v>
      </c>
      <c r="H105" s="9"/>
      <c r="I105" s="9"/>
      <c r="J105" s="9"/>
      <c r="K105" s="9"/>
      <c r="L105" s="9"/>
      <c r="M105" s="9"/>
      <c r="N105" s="9"/>
      <c r="O105" s="9"/>
      <c r="P105" s="9"/>
      <c r="Q105" s="9"/>
    </row>
    <row r="106" spans="1:17" outlineLevel="2" x14ac:dyDescent="0.3">
      <c r="A106" s="228" t="s">
        <v>210</v>
      </c>
      <c r="B106" s="163">
        <f t="shared" ref="B106:F106" si="19">SUM(B$107:B$117)</f>
        <v>68.227550551150003</v>
      </c>
      <c r="C106" s="163">
        <f t="shared" si="19"/>
        <v>61.955520879730003</v>
      </c>
      <c r="D106" s="163">
        <f t="shared" si="19"/>
        <v>58.996130575340004</v>
      </c>
      <c r="E106" s="163">
        <f t="shared" si="19"/>
        <v>56.331306893259999</v>
      </c>
      <c r="F106" s="163">
        <f t="shared" si="19"/>
        <v>34.05327729071</v>
      </c>
      <c r="G106" s="163">
        <v>36.172632447470001</v>
      </c>
      <c r="H106" s="9"/>
      <c r="I106" s="9"/>
      <c r="J106" s="9"/>
      <c r="K106" s="9"/>
      <c r="L106" s="9"/>
      <c r="M106" s="9"/>
      <c r="N106" s="9"/>
      <c r="O106" s="9"/>
      <c r="P106" s="9"/>
      <c r="Q106" s="9"/>
    </row>
    <row r="107" spans="1:17" outlineLevel="3" x14ac:dyDescent="0.3">
      <c r="A107" s="209" t="s">
        <v>70</v>
      </c>
      <c r="B107" s="173">
        <v>0</v>
      </c>
      <c r="C107" s="173">
        <v>0</v>
      </c>
      <c r="D107" s="173">
        <v>0</v>
      </c>
      <c r="E107" s="173">
        <v>2.21274739397</v>
      </c>
      <c r="F107" s="173">
        <v>3.43046205458</v>
      </c>
      <c r="G107" s="173">
        <v>4.2396669769099997</v>
      </c>
      <c r="H107" s="9"/>
      <c r="I107" s="9"/>
      <c r="J107" s="9"/>
      <c r="K107" s="9"/>
      <c r="L107" s="9"/>
      <c r="M107" s="9"/>
      <c r="N107" s="9"/>
      <c r="O107" s="9"/>
      <c r="P107" s="9"/>
      <c r="Q107" s="9"/>
    </row>
    <row r="108" spans="1:17" outlineLevel="3" x14ac:dyDescent="0.3">
      <c r="A108" s="209" t="s">
        <v>166</v>
      </c>
      <c r="B108" s="173">
        <v>0</v>
      </c>
      <c r="C108" s="173">
        <v>0</v>
      </c>
      <c r="D108" s="173">
        <v>10.58962562764</v>
      </c>
      <c r="E108" s="173">
        <v>12.53187946503</v>
      </c>
      <c r="F108" s="173">
        <v>0</v>
      </c>
      <c r="G108" s="173">
        <v>0</v>
      </c>
      <c r="H108" s="9"/>
      <c r="I108" s="9"/>
      <c r="J108" s="9"/>
      <c r="K108" s="9"/>
      <c r="L108" s="9"/>
      <c r="M108" s="9"/>
      <c r="N108" s="9"/>
      <c r="O108" s="9"/>
      <c r="P108" s="9"/>
      <c r="Q108" s="9"/>
    </row>
    <row r="109" spans="1:17" outlineLevel="3" x14ac:dyDescent="0.3">
      <c r="A109" s="209" t="s">
        <v>151</v>
      </c>
      <c r="B109" s="173">
        <v>0.97860044465999996</v>
      </c>
      <c r="C109" s="173">
        <v>0</v>
      </c>
      <c r="D109" s="173">
        <v>0</v>
      </c>
      <c r="E109" s="173">
        <v>0</v>
      </c>
      <c r="F109" s="173">
        <v>0</v>
      </c>
      <c r="G109" s="173">
        <v>0</v>
      </c>
      <c r="H109" s="9"/>
      <c r="I109" s="9"/>
      <c r="J109" s="9"/>
      <c r="K109" s="9"/>
      <c r="L109" s="9"/>
      <c r="M109" s="9"/>
      <c r="N109" s="9"/>
      <c r="O109" s="9"/>
      <c r="P109" s="9"/>
      <c r="Q109" s="9"/>
    </row>
    <row r="110" spans="1:17" outlineLevel="3" x14ac:dyDescent="0.3">
      <c r="A110" s="209" t="s">
        <v>100</v>
      </c>
      <c r="B110" s="173">
        <v>2.4192672335999998</v>
      </c>
      <c r="C110" s="173">
        <v>0</v>
      </c>
      <c r="D110" s="173">
        <v>0</v>
      </c>
      <c r="E110" s="173">
        <v>0</v>
      </c>
      <c r="F110" s="173">
        <v>0</v>
      </c>
      <c r="G110" s="173">
        <v>0</v>
      </c>
      <c r="H110" s="9"/>
      <c r="I110" s="9"/>
      <c r="J110" s="9"/>
      <c r="K110" s="9"/>
      <c r="L110" s="9"/>
      <c r="M110" s="9"/>
      <c r="N110" s="9"/>
      <c r="O110" s="9"/>
      <c r="P110" s="9"/>
      <c r="Q110" s="9"/>
    </row>
    <row r="111" spans="1:17" outlineLevel="3" x14ac:dyDescent="0.3">
      <c r="A111" s="209" t="s">
        <v>204</v>
      </c>
      <c r="B111" s="173">
        <v>0</v>
      </c>
      <c r="C111" s="173">
        <v>0.38812792235999999</v>
      </c>
      <c r="D111" s="173">
        <v>1.0414123130299999</v>
      </c>
      <c r="E111" s="173">
        <v>0.93949721320000001</v>
      </c>
      <c r="F111" s="173">
        <v>0.71897552226000006</v>
      </c>
      <c r="G111" s="173">
        <v>0.73318986982000001</v>
      </c>
      <c r="H111" s="9"/>
      <c r="I111" s="9"/>
      <c r="J111" s="9"/>
      <c r="K111" s="9"/>
      <c r="L111" s="9"/>
      <c r="M111" s="9"/>
      <c r="N111" s="9"/>
      <c r="O111" s="9"/>
      <c r="P111" s="9"/>
      <c r="Q111" s="9"/>
    </row>
    <row r="112" spans="1:17" outlineLevel="3" x14ac:dyDescent="0.3">
      <c r="A112" s="209" t="s">
        <v>121</v>
      </c>
      <c r="B112" s="173">
        <v>1.1144829759399999</v>
      </c>
      <c r="C112" s="173">
        <v>0.96636853003000001</v>
      </c>
      <c r="D112" s="173">
        <v>0.85413330630999995</v>
      </c>
      <c r="E112" s="173">
        <v>0.53914034188000004</v>
      </c>
      <c r="F112" s="173">
        <v>0.22458699762000001</v>
      </c>
      <c r="G112" s="173">
        <v>0.12589944792999999</v>
      </c>
      <c r="H112" s="9"/>
      <c r="I112" s="9"/>
      <c r="J112" s="9"/>
      <c r="K112" s="9"/>
      <c r="L112" s="9"/>
      <c r="M112" s="9"/>
      <c r="N112" s="9"/>
      <c r="O112" s="9"/>
      <c r="P112" s="9"/>
      <c r="Q112" s="9"/>
    </row>
    <row r="113" spans="1:17" outlineLevel="3" x14ac:dyDescent="0.3">
      <c r="A113" s="209" t="s">
        <v>104</v>
      </c>
      <c r="B113" s="173">
        <v>12.0003335</v>
      </c>
      <c r="C113" s="173">
        <v>13.595428999999999</v>
      </c>
      <c r="D113" s="173">
        <v>0</v>
      </c>
      <c r="E113" s="173">
        <v>0</v>
      </c>
      <c r="F113" s="173">
        <v>0</v>
      </c>
      <c r="G113" s="173">
        <v>0</v>
      </c>
      <c r="H113" s="9"/>
      <c r="I113" s="9"/>
      <c r="J113" s="9"/>
      <c r="K113" s="9"/>
      <c r="L113" s="9"/>
      <c r="M113" s="9"/>
      <c r="N113" s="9"/>
      <c r="O113" s="9"/>
      <c r="P113" s="9"/>
      <c r="Q113" s="9"/>
    </row>
    <row r="114" spans="1:17" outlineLevel="3" x14ac:dyDescent="0.3">
      <c r="A114" s="209" t="s">
        <v>143</v>
      </c>
      <c r="B114" s="173">
        <v>1.7299680773599999</v>
      </c>
      <c r="C114" s="173">
        <v>1.6086111592800001</v>
      </c>
      <c r="D114" s="173">
        <v>1.29782839152</v>
      </c>
      <c r="E114" s="173">
        <v>0.92257295648000004</v>
      </c>
      <c r="F114" s="173">
        <v>0.48319847999999999</v>
      </c>
      <c r="G114" s="173">
        <v>0.36592024000000001</v>
      </c>
      <c r="H114" s="9"/>
      <c r="I114" s="9"/>
      <c r="J114" s="9"/>
      <c r="K114" s="9"/>
      <c r="L114" s="9"/>
      <c r="M114" s="9"/>
      <c r="N114" s="9"/>
      <c r="O114" s="9"/>
      <c r="P114" s="9"/>
      <c r="Q114" s="9"/>
    </row>
    <row r="115" spans="1:17" outlineLevel="3" x14ac:dyDescent="0.3">
      <c r="A115" s="209" t="s">
        <v>115</v>
      </c>
      <c r="B115" s="173">
        <v>37.252008746640001</v>
      </c>
      <c r="C115" s="173">
        <v>41.849257070509999</v>
      </c>
      <c r="D115" s="173">
        <v>42.466577746150001</v>
      </c>
      <c r="E115" s="173">
        <v>37.379156399999999</v>
      </c>
      <c r="F115" s="173">
        <v>28.423439999999999</v>
      </c>
      <c r="G115" s="173">
        <v>30.269137499999999</v>
      </c>
      <c r="H115" s="9"/>
      <c r="I115" s="9"/>
      <c r="J115" s="9"/>
      <c r="K115" s="9"/>
      <c r="L115" s="9"/>
      <c r="M115" s="9"/>
      <c r="N115" s="9"/>
      <c r="O115" s="9"/>
      <c r="P115" s="9"/>
      <c r="Q115" s="9"/>
    </row>
    <row r="116" spans="1:17" outlineLevel="3" x14ac:dyDescent="0.3">
      <c r="A116" s="209" t="s">
        <v>97</v>
      </c>
      <c r="B116" s="173">
        <v>3.91435878353</v>
      </c>
      <c r="C116" s="173">
        <v>3.54772719755</v>
      </c>
      <c r="D116" s="173">
        <v>2.7465531906899998</v>
      </c>
      <c r="E116" s="173">
        <v>1.8063131227</v>
      </c>
      <c r="F116" s="173">
        <v>0.77261423625000003</v>
      </c>
      <c r="G116" s="173">
        <v>0.43881841281</v>
      </c>
      <c r="H116" s="9"/>
      <c r="I116" s="9"/>
      <c r="J116" s="9"/>
      <c r="K116" s="9"/>
      <c r="L116" s="9"/>
      <c r="M116" s="9"/>
      <c r="N116" s="9"/>
      <c r="O116" s="9"/>
      <c r="P116" s="9"/>
      <c r="Q116" s="9"/>
    </row>
    <row r="117" spans="1:17" outlineLevel="3" x14ac:dyDescent="0.3">
      <c r="A117" s="209" t="s">
        <v>99</v>
      </c>
      <c r="B117" s="173">
        <v>8.8185307894200005</v>
      </c>
      <c r="C117" s="173">
        <v>0</v>
      </c>
      <c r="D117" s="173">
        <v>0</v>
      </c>
      <c r="E117" s="173">
        <v>0</v>
      </c>
      <c r="F117" s="173">
        <v>0</v>
      </c>
      <c r="G117" s="173">
        <v>0</v>
      </c>
      <c r="H117" s="9"/>
      <c r="I117" s="9"/>
      <c r="J117" s="9"/>
      <c r="K117" s="9"/>
      <c r="L117" s="9"/>
      <c r="M117" s="9"/>
      <c r="N117" s="9"/>
      <c r="O117" s="9"/>
      <c r="P117" s="9"/>
      <c r="Q117" s="9"/>
    </row>
    <row r="118" spans="1:17" outlineLevel="2" x14ac:dyDescent="0.3">
      <c r="A118" s="228" t="s">
        <v>173</v>
      </c>
      <c r="B118" s="163">
        <f t="shared" ref="B118:F118" si="20">SUM(B$119:B$119)</f>
        <v>2.7086821310899998</v>
      </c>
      <c r="C118" s="163">
        <f t="shared" si="20"/>
        <v>2.9770443468500001</v>
      </c>
      <c r="D118" s="163">
        <f t="shared" si="20"/>
        <v>3.2554145727999999</v>
      </c>
      <c r="E118" s="163">
        <f t="shared" si="20"/>
        <v>3.1362719085699999</v>
      </c>
      <c r="F118" s="163">
        <f t="shared" si="20"/>
        <v>2.6675892085399999</v>
      </c>
      <c r="G118" s="163">
        <v>3.00651594677</v>
      </c>
      <c r="H118" s="9"/>
      <c r="I118" s="9"/>
      <c r="J118" s="9"/>
      <c r="K118" s="9"/>
      <c r="L118" s="9"/>
      <c r="M118" s="9"/>
      <c r="N118" s="9"/>
      <c r="O118" s="9"/>
      <c r="P118" s="9"/>
      <c r="Q118" s="9"/>
    </row>
    <row r="119" spans="1:17" outlineLevel="3" x14ac:dyDescent="0.3">
      <c r="A119" s="209" t="s">
        <v>139</v>
      </c>
      <c r="B119" s="173">
        <v>2.7086821310899998</v>
      </c>
      <c r="C119" s="173">
        <v>2.9770443468500001</v>
      </c>
      <c r="D119" s="173">
        <v>3.2554145727999999</v>
      </c>
      <c r="E119" s="173">
        <v>3.1362719085699999</v>
      </c>
      <c r="F119" s="173">
        <v>2.6675892085399999</v>
      </c>
      <c r="G119" s="173">
        <v>3.00651594677</v>
      </c>
      <c r="H119" s="9"/>
      <c r="I119" s="9"/>
      <c r="J119" s="9"/>
      <c r="K119" s="9"/>
      <c r="L119" s="9"/>
      <c r="M119" s="9"/>
      <c r="N119" s="9"/>
      <c r="O119" s="9"/>
      <c r="P119" s="9"/>
      <c r="Q119" s="9"/>
    </row>
    <row r="120" spans="1:17" x14ac:dyDescent="0.3">
      <c r="B120" s="226"/>
      <c r="C120" s="226"/>
      <c r="D120" s="226"/>
      <c r="E120" s="226"/>
      <c r="F120" s="226"/>
      <c r="G120" s="226"/>
      <c r="H120" s="9"/>
      <c r="I120" s="9"/>
      <c r="J120" s="9"/>
      <c r="K120" s="9"/>
      <c r="L120" s="9"/>
      <c r="M120" s="9"/>
      <c r="N120" s="9"/>
      <c r="O120" s="9"/>
      <c r="P120" s="9"/>
      <c r="Q120" s="9"/>
    </row>
    <row r="121" spans="1:17" x14ac:dyDescent="0.3">
      <c r="B121" s="226"/>
      <c r="C121" s="226"/>
      <c r="D121" s="226"/>
      <c r="E121" s="226"/>
      <c r="F121" s="226"/>
      <c r="G121" s="226"/>
      <c r="H121" s="9"/>
      <c r="I121" s="9"/>
      <c r="J121" s="9"/>
      <c r="K121" s="9"/>
      <c r="L121" s="9"/>
      <c r="M121" s="9"/>
      <c r="N121" s="9"/>
      <c r="O121" s="9"/>
      <c r="P121" s="9"/>
      <c r="Q121" s="9"/>
    </row>
    <row r="122" spans="1:17" x14ac:dyDescent="0.3">
      <c r="B122" s="226"/>
      <c r="C122" s="226"/>
      <c r="D122" s="226"/>
      <c r="E122" s="226"/>
      <c r="F122" s="226"/>
      <c r="G122" s="226"/>
      <c r="H122" s="9"/>
      <c r="I122" s="9"/>
      <c r="J122" s="9"/>
      <c r="K122" s="9"/>
      <c r="L122" s="9"/>
      <c r="M122" s="9"/>
      <c r="N122" s="9"/>
      <c r="O122" s="9"/>
      <c r="P122" s="9"/>
      <c r="Q122" s="9"/>
    </row>
    <row r="123" spans="1:17" x14ac:dyDescent="0.3">
      <c r="B123" s="226"/>
      <c r="C123" s="226"/>
      <c r="D123" s="226"/>
      <c r="E123" s="226"/>
      <c r="F123" s="226"/>
      <c r="G123" s="226"/>
      <c r="H123" s="9"/>
      <c r="I123" s="9"/>
      <c r="J123" s="9"/>
      <c r="K123" s="9"/>
      <c r="L123" s="9"/>
      <c r="M123" s="9"/>
      <c r="N123" s="9"/>
      <c r="O123" s="9"/>
      <c r="P123" s="9"/>
      <c r="Q123" s="9"/>
    </row>
    <row r="124" spans="1:17" x14ac:dyDescent="0.3">
      <c r="B124" s="226"/>
      <c r="C124" s="226"/>
      <c r="D124" s="226"/>
      <c r="E124" s="226"/>
      <c r="F124" s="226"/>
      <c r="G124" s="226"/>
      <c r="H124" s="9"/>
      <c r="I124" s="9"/>
      <c r="J124" s="9"/>
      <c r="K124" s="9"/>
      <c r="L124" s="9"/>
      <c r="M124" s="9"/>
      <c r="N124" s="9"/>
      <c r="O124" s="9"/>
      <c r="P124" s="9"/>
      <c r="Q124" s="9"/>
    </row>
    <row r="125" spans="1:17" x14ac:dyDescent="0.3">
      <c r="B125" s="226"/>
      <c r="C125" s="226"/>
      <c r="D125" s="226"/>
      <c r="E125" s="226"/>
      <c r="F125" s="226"/>
      <c r="G125" s="226"/>
      <c r="H125" s="9"/>
      <c r="I125" s="9"/>
      <c r="J125" s="9"/>
      <c r="K125" s="9"/>
      <c r="L125" s="9"/>
      <c r="M125" s="9"/>
      <c r="N125" s="9"/>
      <c r="O125" s="9"/>
      <c r="P125" s="9"/>
      <c r="Q125" s="9"/>
    </row>
    <row r="126" spans="1:17" x14ac:dyDescent="0.3">
      <c r="B126" s="226"/>
      <c r="C126" s="226"/>
      <c r="D126" s="226"/>
      <c r="E126" s="226"/>
      <c r="F126" s="226"/>
      <c r="G126" s="226"/>
      <c r="H126" s="9"/>
      <c r="I126" s="9"/>
      <c r="J126" s="9"/>
      <c r="K126" s="9"/>
      <c r="L126" s="9"/>
      <c r="M126" s="9"/>
      <c r="N126" s="9"/>
      <c r="O126" s="9"/>
      <c r="P126" s="9"/>
      <c r="Q126" s="9"/>
    </row>
    <row r="127" spans="1:17" x14ac:dyDescent="0.3">
      <c r="B127" s="226"/>
      <c r="C127" s="226"/>
      <c r="D127" s="226"/>
      <c r="E127" s="226"/>
      <c r="F127" s="226"/>
      <c r="G127" s="226"/>
      <c r="H127" s="9"/>
      <c r="I127" s="9"/>
      <c r="J127" s="9"/>
      <c r="K127" s="9"/>
      <c r="L127" s="9"/>
      <c r="M127" s="9"/>
      <c r="N127" s="9"/>
      <c r="O127" s="9"/>
      <c r="P127" s="9"/>
      <c r="Q127" s="9"/>
    </row>
    <row r="128" spans="1:17" x14ac:dyDescent="0.3">
      <c r="B128" s="226"/>
      <c r="C128" s="226"/>
      <c r="D128" s="226"/>
      <c r="E128" s="226"/>
      <c r="F128" s="226"/>
      <c r="G128" s="226"/>
      <c r="H128" s="9"/>
      <c r="I128" s="9"/>
      <c r="J128" s="9"/>
      <c r="K128" s="9"/>
      <c r="L128" s="9"/>
      <c r="M128" s="9"/>
      <c r="N128" s="9"/>
      <c r="O128" s="9"/>
      <c r="P128" s="9"/>
      <c r="Q128" s="9"/>
    </row>
    <row r="129" spans="2:17" x14ac:dyDescent="0.3">
      <c r="B129" s="226"/>
      <c r="C129" s="226"/>
      <c r="D129" s="226"/>
      <c r="E129" s="226"/>
      <c r="F129" s="226"/>
      <c r="G129" s="226"/>
      <c r="H129" s="9"/>
      <c r="I129" s="9"/>
      <c r="J129" s="9"/>
      <c r="K129" s="9"/>
      <c r="L129" s="9"/>
      <c r="M129" s="9"/>
      <c r="N129" s="9"/>
      <c r="O129" s="9"/>
      <c r="P129" s="9"/>
      <c r="Q129" s="9"/>
    </row>
    <row r="130" spans="2:17" x14ac:dyDescent="0.3">
      <c r="B130" s="226"/>
      <c r="C130" s="226"/>
      <c r="D130" s="226"/>
      <c r="E130" s="226"/>
      <c r="F130" s="226"/>
      <c r="G130" s="226"/>
      <c r="H130" s="9"/>
      <c r="I130" s="9"/>
      <c r="J130" s="9"/>
      <c r="K130" s="9"/>
      <c r="L130" s="9"/>
      <c r="M130" s="9"/>
      <c r="N130" s="9"/>
      <c r="O130" s="9"/>
      <c r="P130" s="9"/>
      <c r="Q130" s="9"/>
    </row>
    <row r="131" spans="2:17" x14ac:dyDescent="0.3">
      <c r="B131" s="226"/>
      <c r="C131" s="226"/>
      <c r="D131" s="226"/>
      <c r="E131" s="226"/>
      <c r="F131" s="226"/>
      <c r="G131" s="226"/>
      <c r="H131" s="9"/>
      <c r="I131" s="9"/>
      <c r="J131" s="9"/>
      <c r="K131" s="9"/>
      <c r="L131" s="9"/>
      <c r="M131" s="9"/>
      <c r="N131" s="9"/>
      <c r="O131" s="9"/>
      <c r="P131" s="9"/>
      <c r="Q131" s="9"/>
    </row>
    <row r="132" spans="2:17" x14ac:dyDescent="0.3">
      <c r="B132" s="226"/>
      <c r="C132" s="226"/>
      <c r="D132" s="226"/>
      <c r="E132" s="226"/>
      <c r="F132" s="226"/>
      <c r="G132" s="226"/>
      <c r="H132" s="9"/>
      <c r="I132" s="9"/>
      <c r="J132" s="9"/>
      <c r="K132" s="9"/>
      <c r="L132" s="9"/>
      <c r="M132" s="9"/>
      <c r="N132" s="9"/>
      <c r="O132" s="9"/>
      <c r="P132" s="9"/>
      <c r="Q132" s="9"/>
    </row>
    <row r="133" spans="2:17" x14ac:dyDescent="0.3">
      <c r="B133" s="226"/>
      <c r="C133" s="226"/>
      <c r="D133" s="226"/>
      <c r="E133" s="226"/>
      <c r="F133" s="226"/>
      <c r="G133" s="226"/>
      <c r="H133" s="9"/>
      <c r="I133" s="9"/>
      <c r="J133" s="9"/>
      <c r="K133" s="9"/>
      <c r="L133" s="9"/>
      <c r="M133" s="9"/>
      <c r="N133" s="9"/>
      <c r="O133" s="9"/>
      <c r="P133" s="9"/>
      <c r="Q133" s="9"/>
    </row>
    <row r="134" spans="2:17" x14ac:dyDescent="0.3">
      <c r="B134" s="226"/>
      <c r="C134" s="226"/>
      <c r="D134" s="226"/>
      <c r="E134" s="226"/>
      <c r="F134" s="226"/>
      <c r="G134" s="226"/>
      <c r="H134" s="9"/>
      <c r="I134" s="9"/>
      <c r="J134" s="9"/>
      <c r="K134" s="9"/>
      <c r="L134" s="9"/>
      <c r="M134" s="9"/>
      <c r="N134" s="9"/>
      <c r="O134" s="9"/>
      <c r="P134" s="9"/>
      <c r="Q134" s="9"/>
    </row>
    <row r="135" spans="2:17" x14ac:dyDescent="0.3">
      <c r="B135" s="226"/>
      <c r="C135" s="226"/>
      <c r="D135" s="226"/>
      <c r="E135" s="226"/>
      <c r="F135" s="226"/>
      <c r="G135" s="226"/>
      <c r="H135" s="9"/>
      <c r="I135" s="9"/>
      <c r="J135" s="9"/>
      <c r="K135" s="9"/>
      <c r="L135" s="9"/>
      <c r="M135" s="9"/>
      <c r="N135" s="9"/>
      <c r="O135" s="9"/>
      <c r="P135" s="9"/>
      <c r="Q135" s="9"/>
    </row>
    <row r="136" spans="2:17" x14ac:dyDescent="0.3">
      <c r="B136" s="226"/>
      <c r="C136" s="226"/>
      <c r="D136" s="226"/>
      <c r="E136" s="226"/>
      <c r="F136" s="226"/>
      <c r="G136" s="226"/>
      <c r="H136" s="9"/>
      <c r="I136" s="9"/>
      <c r="J136" s="9"/>
      <c r="K136" s="9"/>
      <c r="L136" s="9"/>
      <c r="M136" s="9"/>
      <c r="N136" s="9"/>
      <c r="O136" s="9"/>
      <c r="P136" s="9"/>
      <c r="Q136" s="9"/>
    </row>
    <row r="137" spans="2:17" x14ac:dyDescent="0.3">
      <c r="B137" s="226"/>
      <c r="C137" s="226"/>
      <c r="D137" s="226"/>
      <c r="E137" s="226"/>
      <c r="F137" s="226"/>
      <c r="G137" s="226"/>
      <c r="H137" s="9"/>
      <c r="I137" s="9"/>
      <c r="J137" s="9"/>
      <c r="K137" s="9"/>
      <c r="L137" s="9"/>
      <c r="M137" s="9"/>
      <c r="N137" s="9"/>
      <c r="O137" s="9"/>
      <c r="P137" s="9"/>
      <c r="Q137" s="9"/>
    </row>
    <row r="138" spans="2:17" x14ac:dyDescent="0.3">
      <c r="B138" s="226"/>
      <c r="C138" s="226"/>
      <c r="D138" s="226"/>
      <c r="E138" s="226"/>
      <c r="F138" s="226"/>
      <c r="G138" s="226"/>
      <c r="H138" s="9"/>
      <c r="I138" s="9"/>
      <c r="J138" s="9"/>
      <c r="K138" s="9"/>
      <c r="L138" s="9"/>
      <c r="M138" s="9"/>
      <c r="N138" s="9"/>
      <c r="O138" s="9"/>
      <c r="P138" s="9"/>
      <c r="Q138" s="9"/>
    </row>
    <row r="139" spans="2:17" x14ac:dyDescent="0.3">
      <c r="B139" s="226"/>
      <c r="C139" s="226"/>
      <c r="D139" s="226"/>
      <c r="E139" s="226"/>
      <c r="F139" s="226"/>
      <c r="G139" s="226"/>
      <c r="H139" s="9"/>
      <c r="I139" s="9"/>
      <c r="J139" s="9"/>
      <c r="K139" s="9"/>
      <c r="L139" s="9"/>
      <c r="M139" s="9"/>
      <c r="N139" s="9"/>
      <c r="O139" s="9"/>
      <c r="P139" s="9"/>
      <c r="Q139" s="9"/>
    </row>
    <row r="140" spans="2:17" x14ac:dyDescent="0.3">
      <c r="B140" s="226"/>
      <c r="C140" s="226"/>
      <c r="D140" s="226"/>
      <c r="E140" s="226"/>
      <c r="F140" s="226"/>
      <c r="G140" s="226"/>
      <c r="H140" s="9"/>
      <c r="I140" s="9"/>
      <c r="J140" s="9"/>
      <c r="K140" s="9"/>
      <c r="L140" s="9"/>
      <c r="M140" s="9"/>
      <c r="N140" s="9"/>
      <c r="O140" s="9"/>
      <c r="P140" s="9"/>
      <c r="Q140" s="9"/>
    </row>
    <row r="141" spans="2:17" x14ac:dyDescent="0.3">
      <c r="B141" s="226"/>
      <c r="C141" s="226"/>
      <c r="D141" s="226"/>
      <c r="E141" s="226"/>
      <c r="F141" s="226"/>
      <c r="G141" s="226"/>
      <c r="H141" s="9"/>
      <c r="I141" s="9"/>
      <c r="J141" s="9"/>
      <c r="K141" s="9"/>
      <c r="L141" s="9"/>
      <c r="M141" s="9"/>
      <c r="N141" s="9"/>
      <c r="O141" s="9"/>
      <c r="P141" s="9"/>
      <c r="Q141" s="9"/>
    </row>
    <row r="142" spans="2:17" x14ac:dyDescent="0.3">
      <c r="B142" s="226"/>
      <c r="C142" s="226"/>
      <c r="D142" s="226"/>
      <c r="E142" s="226"/>
      <c r="F142" s="226"/>
      <c r="G142" s="226"/>
      <c r="H142" s="9"/>
      <c r="I142" s="9"/>
      <c r="J142" s="9"/>
      <c r="K142" s="9"/>
      <c r="L142" s="9"/>
      <c r="M142" s="9"/>
      <c r="N142" s="9"/>
      <c r="O142" s="9"/>
      <c r="P142" s="9"/>
      <c r="Q142" s="9"/>
    </row>
    <row r="143" spans="2:17" x14ac:dyDescent="0.3">
      <c r="B143" s="226"/>
      <c r="C143" s="226"/>
      <c r="D143" s="226"/>
      <c r="E143" s="226"/>
      <c r="F143" s="226"/>
      <c r="G143" s="226"/>
      <c r="H143" s="9"/>
      <c r="I143" s="9"/>
      <c r="J143" s="9"/>
      <c r="K143" s="9"/>
      <c r="L143" s="9"/>
      <c r="M143" s="9"/>
      <c r="N143" s="9"/>
      <c r="O143" s="9"/>
      <c r="P143" s="9"/>
      <c r="Q143" s="9"/>
    </row>
    <row r="144" spans="2:17" x14ac:dyDescent="0.3">
      <c r="B144" s="226"/>
      <c r="C144" s="226"/>
      <c r="D144" s="226"/>
      <c r="E144" s="226"/>
      <c r="F144" s="226"/>
      <c r="G144" s="226"/>
      <c r="H144" s="9"/>
      <c r="I144" s="9"/>
      <c r="J144" s="9"/>
      <c r="K144" s="9"/>
      <c r="L144" s="9"/>
      <c r="M144" s="9"/>
      <c r="N144" s="9"/>
      <c r="O144" s="9"/>
      <c r="P144" s="9"/>
      <c r="Q144" s="9"/>
    </row>
    <row r="145" spans="2:17" x14ac:dyDescent="0.3">
      <c r="B145" s="226"/>
      <c r="C145" s="226"/>
      <c r="D145" s="226"/>
      <c r="E145" s="226"/>
      <c r="F145" s="226"/>
      <c r="G145" s="226"/>
      <c r="H145" s="9"/>
      <c r="I145" s="9"/>
      <c r="J145" s="9"/>
      <c r="K145" s="9"/>
      <c r="L145" s="9"/>
      <c r="M145" s="9"/>
      <c r="N145" s="9"/>
      <c r="O145" s="9"/>
      <c r="P145" s="9"/>
      <c r="Q145" s="9"/>
    </row>
    <row r="146" spans="2:17" x14ac:dyDescent="0.3">
      <c r="B146" s="226"/>
      <c r="C146" s="226"/>
      <c r="D146" s="226"/>
      <c r="E146" s="226"/>
      <c r="F146" s="226"/>
      <c r="G146" s="226"/>
      <c r="H146" s="9"/>
      <c r="I146" s="9"/>
      <c r="J146" s="9"/>
      <c r="K146" s="9"/>
      <c r="L146" s="9"/>
      <c r="M146" s="9"/>
      <c r="N146" s="9"/>
      <c r="O146" s="9"/>
      <c r="P146" s="9"/>
      <c r="Q146" s="9"/>
    </row>
    <row r="147" spans="2:17" x14ac:dyDescent="0.3">
      <c r="B147" s="226"/>
      <c r="C147" s="226"/>
      <c r="D147" s="226"/>
      <c r="E147" s="226"/>
      <c r="F147" s="226"/>
      <c r="G147" s="226"/>
      <c r="H147" s="9"/>
      <c r="I147" s="9"/>
      <c r="J147" s="9"/>
      <c r="K147" s="9"/>
      <c r="L147" s="9"/>
      <c r="M147" s="9"/>
      <c r="N147" s="9"/>
      <c r="O147" s="9"/>
      <c r="P147" s="9"/>
      <c r="Q147" s="9"/>
    </row>
    <row r="148" spans="2:17" x14ac:dyDescent="0.3">
      <c r="B148" s="226"/>
      <c r="C148" s="226"/>
      <c r="D148" s="226"/>
      <c r="E148" s="226"/>
      <c r="F148" s="226"/>
      <c r="G148" s="226"/>
      <c r="H148" s="9"/>
      <c r="I148" s="9"/>
      <c r="J148" s="9"/>
      <c r="K148" s="9"/>
      <c r="L148" s="9"/>
      <c r="M148" s="9"/>
      <c r="N148" s="9"/>
      <c r="O148" s="9"/>
      <c r="P148" s="9"/>
      <c r="Q148" s="9"/>
    </row>
    <row r="149" spans="2:17" x14ac:dyDescent="0.3">
      <c r="B149" s="226"/>
      <c r="C149" s="226"/>
      <c r="D149" s="226"/>
      <c r="E149" s="226"/>
      <c r="F149" s="226"/>
      <c r="G149" s="226"/>
      <c r="H149" s="9"/>
      <c r="I149" s="9"/>
      <c r="J149" s="9"/>
      <c r="K149" s="9"/>
      <c r="L149" s="9"/>
      <c r="M149" s="9"/>
      <c r="N149" s="9"/>
      <c r="O149" s="9"/>
      <c r="P149" s="9"/>
      <c r="Q149" s="9"/>
    </row>
    <row r="150" spans="2:17" x14ac:dyDescent="0.3">
      <c r="B150" s="226"/>
      <c r="C150" s="226"/>
      <c r="D150" s="226"/>
      <c r="E150" s="226"/>
      <c r="F150" s="226"/>
      <c r="G150" s="226"/>
      <c r="H150" s="9"/>
      <c r="I150" s="9"/>
      <c r="J150" s="9"/>
      <c r="K150" s="9"/>
      <c r="L150" s="9"/>
      <c r="M150" s="9"/>
      <c r="N150" s="9"/>
      <c r="O150" s="9"/>
      <c r="P150" s="9"/>
      <c r="Q150" s="9"/>
    </row>
    <row r="151" spans="2:17" x14ac:dyDescent="0.3">
      <c r="B151" s="226"/>
      <c r="C151" s="226"/>
      <c r="D151" s="226"/>
      <c r="E151" s="226"/>
      <c r="F151" s="226"/>
      <c r="G151" s="226"/>
      <c r="H151" s="9"/>
      <c r="I151" s="9"/>
      <c r="J151" s="9"/>
      <c r="K151" s="9"/>
      <c r="L151" s="9"/>
      <c r="M151" s="9"/>
      <c r="N151" s="9"/>
      <c r="O151" s="9"/>
      <c r="P151" s="9"/>
      <c r="Q151" s="9"/>
    </row>
    <row r="152" spans="2:17" x14ac:dyDescent="0.3">
      <c r="B152" s="226"/>
      <c r="C152" s="226"/>
      <c r="D152" s="226"/>
      <c r="E152" s="226"/>
      <c r="F152" s="226"/>
      <c r="G152" s="226"/>
      <c r="H152" s="9"/>
      <c r="I152" s="9"/>
      <c r="J152" s="9"/>
      <c r="K152" s="9"/>
      <c r="L152" s="9"/>
      <c r="M152" s="9"/>
      <c r="N152" s="9"/>
      <c r="O152" s="9"/>
      <c r="P152" s="9"/>
      <c r="Q152" s="9"/>
    </row>
    <row r="153" spans="2:17" x14ac:dyDescent="0.3">
      <c r="B153" s="226"/>
      <c r="C153" s="226"/>
      <c r="D153" s="226"/>
      <c r="E153" s="226"/>
      <c r="F153" s="226"/>
      <c r="G153" s="226"/>
      <c r="H153" s="9"/>
      <c r="I153" s="9"/>
      <c r="J153" s="9"/>
      <c r="K153" s="9"/>
      <c r="L153" s="9"/>
      <c r="M153" s="9"/>
      <c r="N153" s="9"/>
      <c r="O153" s="9"/>
      <c r="P153" s="9"/>
      <c r="Q153" s="9"/>
    </row>
    <row r="154" spans="2:17" x14ac:dyDescent="0.3">
      <c r="B154" s="226"/>
      <c r="C154" s="226"/>
      <c r="D154" s="226"/>
      <c r="E154" s="226"/>
      <c r="F154" s="226"/>
      <c r="G154" s="226"/>
      <c r="H154" s="9"/>
      <c r="I154" s="9"/>
      <c r="J154" s="9"/>
      <c r="K154" s="9"/>
      <c r="L154" s="9"/>
      <c r="M154" s="9"/>
      <c r="N154" s="9"/>
      <c r="O154" s="9"/>
      <c r="P154" s="9"/>
      <c r="Q154" s="9"/>
    </row>
    <row r="155" spans="2:17" x14ac:dyDescent="0.3">
      <c r="B155" s="226"/>
      <c r="C155" s="226"/>
      <c r="D155" s="226"/>
      <c r="E155" s="226"/>
      <c r="F155" s="226"/>
      <c r="G155" s="226"/>
      <c r="H155" s="9"/>
      <c r="I155" s="9"/>
      <c r="J155" s="9"/>
      <c r="K155" s="9"/>
      <c r="L155" s="9"/>
      <c r="M155" s="9"/>
      <c r="N155" s="9"/>
      <c r="O155" s="9"/>
      <c r="P155" s="9"/>
      <c r="Q155" s="9"/>
    </row>
    <row r="156" spans="2:17" x14ac:dyDescent="0.3">
      <c r="B156" s="226"/>
      <c r="C156" s="226"/>
      <c r="D156" s="226"/>
      <c r="E156" s="226"/>
      <c r="F156" s="226"/>
      <c r="G156" s="226"/>
      <c r="H156" s="9"/>
      <c r="I156" s="9"/>
      <c r="J156" s="9"/>
      <c r="K156" s="9"/>
      <c r="L156" s="9"/>
      <c r="M156" s="9"/>
      <c r="N156" s="9"/>
      <c r="O156" s="9"/>
      <c r="P156" s="9"/>
      <c r="Q156" s="9"/>
    </row>
    <row r="157" spans="2:17" x14ac:dyDescent="0.3">
      <c r="B157" s="226"/>
      <c r="C157" s="226"/>
      <c r="D157" s="226"/>
      <c r="E157" s="226"/>
      <c r="F157" s="226"/>
      <c r="G157" s="226"/>
      <c r="H157" s="9"/>
      <c r="I157" s="9"/>
      <c r="J157" s="9"/>
      <c r="K157" s="9"/>
      <c r="L157" s="9"/>
      <c r="M157" s="9"/>
      <c r="N157" s="9"/>
      <c r="O157" s="9"/>
      <c r="P157" s="9"/>
      <c r="Q157" s="9"/>
    </row>
    <row r="158" spans="2:17" x14ac:dyDescent="0.3">
      <c r="B158" s="226"/>
      <c r="C158" s="226"/>
      <c r="D158" s="226"/>
      <c r="E158" s="226"/>
      <c r="F158" s="226"/>
      <c r="G158" s="226"/>
      <c r="H158" s="9"/>
      <c r="I158" s="9"/>
      <c r="J158" s="9"/>
      <c r="K158" s="9"/>
      <c r="L158" s="9"/>
      <c r="M158" s="9"/>
      <c r="N158" s="9"/>
      <c r="O158" s="9"/>
      <c r="P158" s="9"/>
      <c r="Q158" s="9"/>
    </row>
    <row r="159" spans="2:17" x14ac:dyDescent="0.3">
      <c r="B159" s="226"/>
      <c r="C159" s="226"/>
      <c r="D159" s="226"/>
      <c r="E159" s="226"/>
      <c r="F159" s="226"/>
      <c r="G159" s="226"/>
      <c r="H159" s="9"/>
      <c r="I159" s="9"/>
      <c r="J159" s="9"/>
      <c r="K159" s="9"/>
      <c r="L159" s="9"/>
      <c r="M159" s="9"/>
      <c r="N159" s="9"/>
      <c r="O159" s="9"/>
      <c r="P159" s="9"/>
      <c r="Q159" s="9"/>
    </row>
    <row r="160" spans="2:17" x14ac:dyDescent="0.3">
      <c r="B160" s="226"/>
      <c r="C160" s="226"/>
      <c r="D160" s="226"/>
      <c r="E160" s="226"/>
      <c r="F160" s="226"/>
      <c r="G160" s="226"/>
      <c r="H160" s="9"/>
      <c r="I160" s="9"/>
      <c r="J160" s="9"/>
      <c r="K160" s="9"/>
      <c r="L160" s="9"/>
      <c r="M160" s="9"/>
      <c r="N160" s="9"/>
      <c r="O160" s="9"/>
      <c r="P160" s="9"/>
      <c r="Q160" s="9"/>
    </row>
    <row r="161" spans="2:17" x14ac:dyDescent="0.3">
      <c r="B161" s="226"/>
      <c r="C161" s="226"/>
      <c r="D161" s="226"/>
      <c r="E161" s="226"/>
      <c r="F161" s="226"/>
      <c r="G161" s="226"/>
      <c r="H161" s="9"/>
      <c r="I161" s="9"/>
      <c r="J161" s="9"/>
      <c r="K161" s="9"/>
      <c r="L161" s="9"/>
      <c r="M161" s="9"/>
      <c r="N161" s="9"/>
      <c r="O161" s="9"/>
      <c r="P161" s="9"/>
      <c r="Q161" s="9"/>
    </row>
    <row r="162" spans="2:17" x14ac:dyDescent="0.3">
      <c r="B162" s="226"/>
      <c r="C162" s="226"/>
      <c r="D162" s="226"/>
      <c r="E162" s="226"/>
      <c r="F162" s="226"/>
      <c r="G162" s="226"/>
      <c r="H162" s="9"/>
      <c r="I162" s="9"/>
      <c r="J162" s="9"/>
      <c r="K162" s="9"/>
      <c r="L162" s="9"/>
      <c r="M162" s="9"/>
      <c r="N162" s="9"/>
      <c r="O162" s="9"/>
      <c r="P162" s="9"/>
      <c r="Q162" s="9"/>
    </row>
    <row r="163" spans="2:17" x14ac:dyDescent="0.3">
      <c r="B163" s="226"/>
      <c r="C163" s="226"/>
      <c r="D163" s="226"/>
      <c r="E163" s="226"/>
      <c r="F163" s="226"/>
      <c r="G163" s="226"/>
      <c r="H163" s="9"/>
      <c r="I163" s="9"/>
      <c r="J163" s="9"/>
      <c r="K163" s="9"/>
      <c r="L163" s="9"/>
      <c r="M163" s="9"/>
      <c r="N163" s="9"/>
      <c r="O163" s="9"/>
      <c r="P163" s="9"/>
      <c r="Q163" s="9"/>
    </row>
    <row r="164" spans="2:17" x14ac:dyDescent="0.3">
      <c r="B164" s="226"/>
      <c r="C164" s="226"/>
      <c r="D164" s="226"/>
      <c r="E164" s="226"/>
      <c r="F164" s="226"/>
      <c r="G164" s="226"/>
      <c r="H164" s="9"/>
      <c r="I164" s="9"/>
      <c r="J164" s="9"/>
      <c r="K164" s="9"/>
      <c r="L164" s="9"/>
      <c r="M164" s="9"/>
      <c r="N164" s="9"/>
      <c r="O164" s="9"/>
      <c r="P164" s="9"/>
      <c r="Q164" s="9"/>
    </row>
    <row r="165" spans="2:17" x14ac:dyDescent="0.3">
      <c r="B165" s="226"/>
      <c r="C165" s="226"/>
      <c r="D165" s="226"/>
      <c r="E165" s="226"/>
      <c r="F165" s="226"/>
      <c r="G165" s="226"/>
      <c r="H165" s="9"/>
      <c r="I165" s="9"/>
      <c r="J165" s="9"/>
      <c r="K165" s="9"/>
      <c r="L165" s="9"/>
      <c r="M165" s="9"/>
      <c r="N165" s="9"/>
      <c r="O165" s="9"/>
      <c r="P165" s="9"/>
      <c r="Q165" s="9"/>
    </row>
    <row r="166" spans="2:17" x14ac:dyDescent="0.3">
      <c r="B166" s="226"/>
      <c r="C166" s="226"/>
      <c r="D166" s="226"/>
      <c r="E166" s="226"/>
      <c r="F166" s="226"/>
      <c r="G166" s="226"/>
      <c r="H166" s="9"/>
      <c r="I166" s="9"/>
      <c r="J166" s="9"/>
      <c r="K166" s="9"/>
      <c r="L166" s="9"/>
      <c r="M166" s="9"/>
      <c r="N166" s="9"/>
      <c r="O166" s="9"/>
      <c r="P166" s="9"/>
      <c r="Q166" s="9"/>
    </row>
    <row r="167" spans="2:17" x14ac:dyDescent="0.3">
      <c r="B167" s="226"/>
      <c r="C167" s="226"/>
      <c r="D167" s="226"/>
      <c r="E167" s="226"/>
      <c r="F167" s="226"/>
      <c r="G167" s="226"/>
      <c r="H167" s="9"/>
      <c r="I167" s="9"/>
      <c r="J167" s="9"/>
      <c r="K167" s="9"/>
      <c r="L167" s="9"/>
      <c r="M167" s="9"/>
      <c r="N167" s="9"/>
      <c r="O167" s="9"/>
      <c r="P167" s="9"/>
      <c r="Q167" s="9"/>
    </row>
    <row r="168" spans="2:17" x14ac:dyDescent="0.3">
      <c r="B168" s="226"/>
      <c r="C168" s="226"/>
      <c r="D168" s="226"/>
      <c r="E168" s="226"/>
      <c r="F168" s="226"/>
      <c r="G168" s="226"/>
      <c r="H168" s="9"/>
      <c r="I168" s="9"/>
      <c r="J168" s="9"/>
      <c r="K168" s="9"/>
      <c r="L168" s="9"/>
      <c r="M168" s="9"/>
      <c r="N168" s="9"/>
      <c r="O168" s="9"/>
      <c r="P168" s="9"/>
      <c r="Q168" s="9"/>
    </row>
  </sheetData>
  <mergeCells count="1">
    <mergeCell ref="A2:G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9">
    <tabColor indexed="50"/>
    <outlinePr applyStyles="1" summaryBelow="0"/>
    <pageSetUpPr fitToPage="1"/>
  </sheetPr>
  <dimension ref="A2:S168"/>
  <sheetViews>
    <sheetView tabSelected="1" workbookViewId="0">
      <selection activeCell="A6" sqref="A6"/>
    </sheetView>
  </sheetViews>
  <sheetFormatPr defaultColWidth="9.109375" defaultRowHeight="13.8" outlineLevelRow="3" x14ac:dyDescent="0.3"/>
  <cols>
    <col min="1" max="1" width="52" style="17" customWidth="1"/>
    <col min="2" max="7" width="15.109375" style="233" customWidth="1"/>
    <col min="8" max="16384" width="9.109375" style="17"/>
  </cols>
  <sheetData>
    <row r="2" spans="1:19" ht="18" x14ac:dyDescent="0.35">
      <c r="A2" s="5" t="str">
        <f>IF(REPORT_LANG="UKR","Державний та гарантований державою борг України за останні 5 років","State debt and State guaranteed debt of Ukraine for the last 5 years")</f>
        <v>Державний та гарантований державою борг України за останні 5 років</v>
      </c>
      <c r="B2" s="3"/>
      <c r="C2" s="3"/>
      <c r="D2" s="3"/>
      <c r="E2" s="3"/>
      <c r="F2" s="3"/>
      <c r="G2" s="3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</row>
    <row r="3" spans="1:19" x14ac:dyDescent="0.3">
      <c r="A3" s="243"/>
    </row>
    <row r="4" spans="1:19" s="12" customFormat="1" x14ac:dyDescent="0.3">
      <c r="B4" s="247"/>
      <c r="C4" s="247"/>
      <c r="D4" s="247"/>
      <c r="E4" s="247"/>
      <c r="F4" s="247"/>
      <c r="G4" s="12" t="str">
        <f>VALUSD</f>
        <v>млрд. дол. США</v>
      </c>
    </row>
    <row r="5" spans="1:19" s="11" customFormat="1" x14ac:dyDescent="0.25">
      <c r="A5" s="50"/>
      <c r="B5" s="168">
        <v>42369</v>
      </c>
      <c r="C5" s="168">
        <v>42735</v>
      </c>
      <c r="D5" s="168">
        <v>43100</v>
      </c>
      <c r="E5" s="168">
        <v>43465</v>
      </c>
      <c r="F5" s="168">
        <v>43830</v>
      </c>
      <c r="G5" s="168">
        <v>43982</v>
      </c>
    </row>
    <row r="6" spans="1:19" s="196" customFormat="1" ht="31.2" x14ac:dyDescent="0.25">
      <c r="A6" s="250" t="str">
        <f>IF(REPORT_LANG="UKR","Загальна сума державного та гарантованого державою боргу","Total amount of state debt and state guaranteed debt")</f>
        <v>Загальна сума державного та гарантованого державою боргу</v>
      </c>
      <c r="B6" s="141">
        <f t="shared" ref="B6:F6" si="0">B$7+B$80</f>
        <v>65.505684905229998</v>
      </c>
      <c r="C6" s="141">
        <f t="shared" si="0"/>
        <v>70.972707080139998</v>
      </c>
      <c r="D6" s="141">
        <f t="shared" si="0"/>
        <v>76.310485066490003</v>
      </c>
      <c r="E6" s="141">
        <f t="shared" si="0"/>
        <v>78.316490487460001</v>
      </c>
      <c r="F6" s="141">
        <f t="shared" si="0"/>
        <v>84.365406859510017</v>
      </c>
      <c r="G6" s="141">
        <v>82.118183048470001</v>
      </c>
    </row>
    <row r="7" spans="1:19" s="257" customFormat="1" ht="14.4" x14ac:dyDescent="0.25">
      <c r="A7" s="188" t="s">
        <v>64</v>
      </c>
      <c r="B7" s="239">
        <f t="shared" ref="B7:G7" si="1">B$8+B$48</f>
        <v>55.593103821629995</v>
      </c>
      <c r="C7" s="239">
        <f t="shared" si="1"/>
        <v>60.712804731310001</v>
      </c>
      <c r="D7" s="239">
        <f t="shared" si="1"/>
        <v>65.332784469550006</v>
      </c>
      <c r="E7" s="239">
        <f t="shared" si="1"/>
        <v>67.186989245060005</v>
      </c>
      <c r="F7" s="239">
        <f t="shared" si="1"/>
        <v>74.362672420230012</v>
      </c>
      <c r="G7" s="239">
        <f t="shared" si="1"/>
        <v>72.396398257469997</v>
      </c>
    </row>
    <row r="8" spans="1:19" s="157" customFormat="1" ht="14.4" outlineLevel="1" x14ac:dyDescent="0.25">
      <c r="A8" s="101" t="s">
        <v>47</v>
      </c>
      <c r="B8" s="222">
        <f t="shared" ref="B8:G8" si="2">B$9+B$46</f>
        <v>21.166125221089995</v>
      </c>
      <c r="C8" s="222">
        <f t="shared" si="2"/>
        <v>24.664375450929999</v>
      </c>
      <c r="D8" s="222">
        <f t="shared" si="2"/>
        <v>26.842676472450012</v>
      </c>
      <c r="E8" s="222">
        <f t="shared" si="2"/>
        <v>27.487826315950002</v>
      </c>
      <c r="F8" s="222">
        <f t="shared" si="2"/>
        <v>35.020184952060006</v>
      </c>
      <c r="G8" s="222">
        <f t="shared" si="2"/>
        <v>33.07254007996</v>
      </c>
    </row>
    <row r="9" spans="1:19" s="30" customFormat="1" outlineLevel="2" x14ac:dyDescent="0.25">
      <c r="A9" s="77" t="s">
        <v>188</v>
      </c>
      <c r="B9" s="210">
        <f t="shared" ref="B9:F9" si="3">SUM(B$10:B$45)</f>
        <v>21.055917848519996</v>
      </c>
      <c r="C9" s="210">
        <f t="shared" si="3"/>
        <v>24.57196211378</v>
      </c>
      <c r="D9" s="210">
        <f t="shared" si="3"/>
        <v>26.757860621410014</v>
      </c>
      <c r="E9" s="210">
        <f t="shared" si="3"/>
        <v>27.406626104820003</v>
      </c>
      <c r="F9" s="210">
        <f t="shared" si="3"/>
        <v>34.930848530000006</v>
      </c>
      <c r="G9" s="210">
        <v>32.995122962170001</v>
      </c>
    </row>
    <row r="10" spans="1:19" s="15" customFormat="1" outlineLevel="3" x14ac:dyDescent="0.25">
      <c r="A10" s="56" t="s">
        <v>2</v>
      </c>
      <c r="B10" s="216">
        <v>4.10980245E-3</v>
      </c>
      <c r="C10" s="216">
        <v>0</v>
      </c>
      <c r="D10" s="216">
        <v>0</v>
      </c>
      <c r="E10" s="216">
        <v>0</v>
      </c>
      <c r="F10" s="216">
        <v>0</v>
      </c>
      <c r="G10" s="216">
        <v>0</v>
      </c>
    </row>
    <row r="11" spans="1:19" outlineLevel="3" x14ac:dyDescent="0.3">
      <c r="A11" s="209" t="s">
        <v>49</v>
      </c>
      <c r="B11" s="173">
        <v>0</v>
      </c>
      <c r="C11" s="173">
        <v>0</v>
      </c>
      <c r="D11" s="173">
        <v>0</v>
      </c>
      <c r="E11" s="173">
        <v>0.423707</v>
      </c>
      <c r="F11" s="173">
        <v>0</v>
      </c>
      <c r="G11" s="173">
        <v>0</v>
      </c>
      <c r="H11" s="9"/>
      <c r="I11" s="9"/>
      <c r="J11" s="9"/>
      <c r="K11" s="9"/>
      <c r="L11" s="9"/>
      <c r="M11" s="9"/>
      <c r="N11" s="9"/>
      <c r="O11" s="9"/>
      <c r="P11" s="9"/>
      <c r="Q11" s="9"/>
    </row>
    <row r="12" spans="1:19" outlineLevel="3" x14ac:dyDescent="0.3">
      <c r="A12" s="209" t="s">
        <v>135</v>
      </c>
      <c r="B12" s="173">
        <v>2.5231991677200001</v>
      </c>
      <c r="C12" s="173">
        <v>2.7521376118899998</v>
      </c>
      <c r="D12" s="173">
        <v>2.2321566689900001</v>
      </c>
      <c r="E12" s="173">
        <v>2.2627073694200002</v>
      </c>
      <c r="F12" s="173">
        <v>3.0702229567899999</v>
      </c>
      <c r="G12" s="173">
        <v>2.66751586086</v>
      </c>
      <c r="H12" s="9"/>
      <c r="I12" s="9"/>
      <c r="J12" s="9"/>
      <c r="K12" s="9"/>
      <c r="L12" s="9"/>
      <c r="M12" s="9"/>
      <c r="N12" s="9"/>
      <c r="O12" s="9"/>
      <c r="P12" s="9"/>
      <c r="Q12" s="9"/>
    </row>
    <row r="13" spans="1:19" outlineLevel="3" x14ac:dyDescent="0.3">
      <c r="A13" s="209" t="s">
        <v>197</v>
      </c>
      <c r="B13" s="173">
        <v>0.72427074632999999</v>
      </c>
      <c r="C13" s="173">
        <v>0.63929505277999998</v>
      </c>
      <c r="D13" s="173">
        <v>0.67812195027</v>
      </c>
      <c r="E13" s="173">
        <v>0.68740315390999995</v>
      </c>
      <c r="F13" s="173">
        <v>0.80354805750000002</v>
      </c>
      <c r="G13" s="173">
        <v>0.70739131568000002</v>
      </c>
      <c r="H13" s="9"/>
      <c r="I13" s="9"/>
      <c r="J13" s="9"/>
      <c r="K13" s="9"/>
      <c r="L13" s="9"/>
      <c r="M13" s="9"/>
      <c r="N13" s="9"/>
      <c r="O13" s="9"/>
      <c r="P13" s="9"/>
      <c r="Q13" s="9"/>
    </row>
    <row r="14" spans="1:19" outlineLevel="3" x14ac:dyDescent="0.3">
      <c r="A14" s="209" t="s">
        <v>30</v>
      </c>
      <c r="B14" s="173">
        <v>0.34514499999999998</v>
      </c>
      <c r="C14" s="173">
        <v>0.12789482406</v>
      </c>
      <c r="D14" s="173">
        <v>0.24593776166</v>
      </c>
      <c r="E14" s="173">
        <v>0.69196167220000004</v>
      </c>
      <c r="F14" s="173">
        <v>1.59467773396</v>
      </c>
      <c r="G14" s="173">
        <v>1.14874811201</v>
      </c>
      <c r="H14" s="9"/>
      <c r="I14" s="9"/>
      <c r="J14" s="9"/>
      <c r="K14" s="9"/>
      <c r="L14" s="9"/>
      <c r="M14" s="9"/>
      <c r="N14" s="9"/>
      <c r="O14" s="9"/>
      <c r="P14" s="9"/>
      <c r="Q14" s="9"/>
    </row>
    <row r="15" spans="1:19" outlineLevel="3" x14ac:dyDescent="0.3">
      <c r="A15" s="209" t="s">
        <v>34</v>
      </c>
      <c r="B15" s="173">
        <v>0.52081885891000002</v>
      </c>
      <c r="C15" s="173">
        <v>1.04814640274</v>
      </c>
      <c r="D15" s="173">
        <v>1.30044928209</v>
      </c>
      <c r="E15" s="173">
        <v>1.3182480490299999</v>
      </c>
      <c r="F15" s="173">
        <v>1.54098166862</v>
      </c>
      <c r="G15" s="173">
        <v>1.35657978365</v>
      </c>
      <c r="H15" s="9"/>
      <c r="I15" s="9"/>
      <c r="J15" s="9"/>
      <c r="K15" s="9"/>
      <c r="L15" s="9"/>
      <c r="M15" s="9"/>
      <c r="N15" s="9"/>
      <c r="O15" s="9"/>
      <c r="P15" s="9"/>
      <c r="Q15" s="9"/>
    </row>
    <row r="16" spans="1:19" outlineLevel="3" x14ac:dyDescent="0.3">
      <c r="A16" s="209" t="s">
        <v>79</v>
      </c>
      <c r="B16" s="173">
        <v>0.54655272705000002</v>
      </c>
      <c r="C16" s="173">
        <v>1.36507755659</v>
      </c>
      <c r="D16" s="173">
        <v>1.02254508758</v>
      </c>
      <c r="E16" s="173">
        <v>1.0365402828900001</v>
      </c>
      <c r="F16" s="173">
        <v>1.2116760391900001</v>
      </c>
      <c r="G16" s="173">
        <v>1.06668057937</v>
      </c>
      <c r="H16" s="9"/>
      <c r="I16" s="9"/>
      <c r="J16" s="9"/>
      <c r="K16" s="9"/>
      <c r="L16" s="9"/>
      <c r="M16" s="9"/>
      <c r="N16" s="9"/>
      <c r="O16" s="9"/>
      <c r="P16" s="9"/>
      <c r="Q16" s="9"/>
    </row>
    <row r="17" spans="1:17" outlineLevel="3" x14ac:dyDescent="0.3">
      <c r="A17" s="209" t="s">
        <v>127</v>
      </c>
      <c r="B17" s="173">
        <v>0.13541290332</v>
      </c>
      <c r="C17" s="173">
        <v>1.8848246715800001</v>
      </c>
      <c r="D17" s="173">
        <v>1.67098825562</v>
      </c>
      <c r="E17" s="173">
        <v>1.69385845206</v>
      </c>
      <c r="F17" s="173">
        <v>1.98005589748</v>
      </c>
      <c r="G17" s="173">
        <v>1.7431121055500001</v>
      </c>
      <c r="H17" s="9"/>
      <c r="I17" s="9"/>
      <c r="J17" s="9"/>
      <c r="K17" s="9"/>
      <c r="L17" s="9"/>
      <c r="M17" s="9"/>
      <c r="N17" s="9"/>
      <c r="O17" s="9"/>
      <c r="P17" s="9"/>
      <c r="Q17" s="9"/>
    </row>
    <row r="18" spans="1:17" outlineLevel="3" x14ac:dyDescent="0.3">
      <c r="A18" s="209" t="s">
        <v>189</v>
      </c>
      <c r="B18" s="173">
        <v>0.66034998110999998</v>
      </c>
      <c r="C18" s="173">
        <v>1.57368472887</v>
      </c>
      <c r="D18" s="173">
        <v>3.3291023126899999</v>
      </c>
      <c r="E18" s="173">
        <v>3.3746665013200001</v>
      </c>
      <c r="F18" s="173">
        <v>3.9448563720599998</v>
      </c>
      <c r="G18" s="173">
        <v>3.4727943313799998</v>
      </c>
      <c r="H18" s="9"/>
      <c r="I18" s="9"/>
      <c r="J18" s="9"/>
      <c r="K18" s="9"/>
      <c r="L18" s="9"/>
      <c r="M18" s="9"/>
      <c r="N18" s="9"/>
      <c r="O18" s="9"/>
      <c r="P18" s="9"/>
      <c r="Q18" s="9"/>
    </row>
    <row r="19" spans="1:17" outlineLevel="3" x14ac:dyDescent="0.3">
      <c r="A19" s="209" t="s">
        <v>25</v>
      </c>
      <c r="B19" s="173">
        <v>0</v>
      </c>
      <c r="C19" s="173">
        <v>0</v>
      </c>
      <c r="D19" s="173">
        <v>0.43102746574</v>
      </c>
      <c r="E19" s="173">
        <v>0.43692677880000003</v>
      </c>
      <c r="F19" s="173">
        <v>0.51075073250000003</v>
      </c>
      <c r="G19" s="173">
        <v>0.44963164214000001</v>
      </c>
      <c r="H19" s="9"/>
      <c r="I19" s="9"/>
      <c r="J19" s="9"/>
      <c r="K19" s="9"/>
      <c r="L19" s="9"/>
      <c r="M19" s="9"/>
      <c r="N19" s="9"/>
      <c r="O19" s="9"/>
      <c r="P19" s="9"/>
      <c r="Q19" s="9"/>
    </row>
    <row r="20" spans="1:17" outlineLevel="3" x14ac:dyDescent="0.3">
      <c r="A20" s="209" t="s">
        <v>74</v>
      </c>
      <c r="B20" s="173">
        <v>0</v>
      </c>
      <c r="C20" s="173">
        <v>0</v>
      </c>
      <c r="D20" s="173">
        <v>0.43102746574</v>
      </c>
      <c r="E20" s="173">
        <v>0.43692677880000003</v>
      </c>
      <c r="F20" s="173">
        <v>0.51075073250000003</v>
      </c>
      <c r="G20" s="173">
        <v>0.44963164214000001</v>
      </c>
      <c r="H20" s="9"/>
      <c r="I20" s="9"/>
      <c r="J20" s="9"/>
      <c r="K20" s="9"/>
      <c r="L20" s="9"/>
      <c r="M20" s="9"/>
      <c r="N20" s="9"/>
      <c r="O20" s="9"/>
      <c r="P20" s="9"/>
      <c r="Q20" s="9"/>
    </row>
    <row r="21" spans="1:17" outlineLevel="3" x14ac:dyDescent="0.3">
      <c r="A21" s="209" t="s">
        <v>164</v>
      </c>
      <c r="B21" s="173">
        <v>4.3704000389999997E-2</v>
      </c>
      <c r="C21" s="173">
        <v>1.076022</v>
      </c>
      <c r="D21" s="173">
        <v>1.07894224034</v>
      </c>
      <c r="E21" s="173">
        <v>1.3515315323999999</v>
      </c>
      <c r="F21" s="173">
        <v>1.3257462422599999</v>
      </c>
      <c r="G21" s="173">
        <v>0.88646899999999995</v>
      </c>
      <c r="H21" s="9"/>
      <c r="I21" s="9"/>
      <c r="J21" s="9"/>
      <c r="K21" s="9"/>
      <c r="L21" s="9"/>
      <c r="M21" s="9"/>
      <c r="N21" s="9"/>
      <c r="O21" s="9"/>
      <c r="P21" s="9"/>
      <c r="Q21" s="9"/>
    </row>
    <row r="22" spans="1:17" outlineLevel="3" x14ac:dyDescent="0.3">
      <c r="A22" s="209" t="s">
        <v>122</v>
      </c>
      <c r="B22" s="173">
        <v>0</v>
      </c>
      <c r="C22" s="173">
        <v>0</v>
      </c>
      <c r="D22" s="173">
        <v>0.43102746574</v>
      </c>
      <c r="E22" s="173">
        <v>0.43692677880000003</v>
      </c>
      <c r="F22" s="173">
        <v>0.51075073250000003</v>
      </c>
      <c r="G22" s="173">
        <v>0.44963164214000001</v>
      </c>
      <c r="H22" s="9"/>
      <c r="I22" s="9"/>
      <c r="J22" s="9"/>
      <c r="K22" s="9"/>
      <c r="L22" s="9"/>
      <c r="M22" s="9"/>
      <c r="N22" s="9"/>
      <c r="O22" s="9"/>
      <c r="P22" s="9"/>
      <c r="Q22" s="9"/>
    </row>
    <row r="23" spans="1:17" outlineLevel="3" x14ac:dyDescent="0.3">
      <c r="A23" s="209" t="s">
        <v>186</v>
      </c>
      <c r="B23" s="173">
        <v>0</v>
      </c>
      <c r="C23" s="173">
        <v>0</v>
      </c>
      <c r="D23" s="173">
        <v>0.43102746574</v>
      </c>
      <c r="E23" s="173">
        <v>0.43692677880000003</v>
      </c>
      <c r="F23" s="173">
        <v>0.51075073250000003</v>
      </c>
      <c r="G23" s="173">
        <v>0.44963164214000001</v>
      </c>
      <c r="H23" s="9"/>
      <c r="I23" s="9"/>
      <c r="J23" s="9"/>
      <c r="K23" s="9"/>
      <c r="L23" s="9"/>
      <c r="M23" s="9"/>
      <c r="N23" s="9"/>
      <c r="O23" s="9"/>
      <c r="P23" s="9"/>
      <c r="Q23" s="9"/>
    </row>
    <row r="24" spans="1:17" outlineLevel="3" x14ac:dyDescent="0.3">
      <c r="A24" s="209" t="s">
        <v>209</v>
      </c>
      <c r="B24" s="173">
        <v>0.91290555954999997</v>
      </c>
      <c r="C24" s="173">
        <v>2.3667307419600001</v>
      </c>
      <c r="D24" s="173">
        <v>2.5512044713000002</v>
      </c>
      <c r="E24" s="173">
        <v>0.69286224135999996</v>
      </c>
      <c r="F24" s="173">
        <v>1.9942664029399999</v>
      </c>
      <c r="G24" s="173">
        <v>1.8918656136300001</v>
      </c>
      <c r="H24" s="9"/>
      <c r="I24" s="9"/>
      <c r="J24" s="9"/>
      <c r="K24" s="9"/>
      <c r="L24" s="9"/>
      <c r="M24" s="9"/>
      <c r="N24" s="9"/>
      <c r="O24" s="9"/>
      <c r="P24" s="9"/>
      <c r="Q24" s="9"/>
    </row>
    <row r="25" spans="1:17" outlineLevel="3" x14ac:dyDescent="0.3">
      <c r="A25" s="209" t="s">
        <v>144</v>
      </c>
      <c r="B25" s="173">
        <v>0</v>
      </c>
      <c r="C25" s="173">
        <v>0</v>
      </c>
      <c r="D25" s="173">
        <v>0.43102746574</v>
      </c>
      <c r="E25" s="173">
        <v>0.43692677880000003</v>
      </c>
      <c r="F25" s="173">
        <v>0.51075073250000003</v>
      </c>
      <c r="G25" s="173">
        <v>0.44963164214000001</v>
      </c>
      <c r="H25" s="9"/>
      <c r="I25" s="9"/>
      <c r="J25" s="9"/>
      <c r="K25" s="9"/>
      <c r="L25" s="9"/>
      <c r="M25" s="9"/>
      <c r="N25" s="9"/>
      <c r="O25" s="9"/>
      <c r="P25" s="9"/>
      <c r="Q25" s="9"/>
    </row>
    <row r="26" spans="1:17" outlineLevel="3" x14ac:dyDescent="0.3">
      <c r="A26" s="209" t="s">
        <v>107</v>
      </c>
      <c r="B26" s="173">
        <v>0</v>
      </c>
      <c r="C26" s="173">
        <v>0</v>
      </c>
      <c r="D26" s="173">
        <v>0.43102746574</v>
      </c>
      <c r="E26" s="173">
        <v>0.43692677880000003</v>
      </c>
      <c r="F26" s="173">
        <v>0.51075073250000003</v>
      </c>
      <c r="G26" s="173">
        <v>0.44963164214000001</v>
      </c>
      <c r="H26" s="9"/>
      <c r="I26" s="9"/>
      <c r="J26" s="9"/>
      <c r="K26" s="9"/>
      <c r="L26" s="9"/>
      <c r="M26" s="9"/>
      <c r="N26" s="9"/>
      <c r="O26" s="9"/>
      <c r="P26" s="9"/>
      <c r="Q26" s="9"/>
    </row>
    <row r="27" spans="1:17" outlineLevel="3" x14ac:dyDescent="0.3">
      <c r="A27" s="209" t="s">
        <v>168</v>
      </c>
      <c r="B27" s="173">
        <v>0</v>
      </c>
      <c r="C27" s="173">
        <v>0</v>
      </c>
      <c r="D27" s="173">
        <v>0.43102746574</v>
      </c>
      <c r="E27" s="173">
        <v>0.43692677880000003</v>
      </c>
      <c r="F27" s="173">
        <v>0.51075073250000003</v>
      </c>
      <c r="G27" s="173">
        <v>0.44963164214000001</v>
      </c>
      <c r="H27" s="9"/>
      <c r="I27" s="9"/>
      <c r="J27" s="9"/>
      <c r="K27" s="9"/>
      <c r="L27" s="9"/>
      <c r="M27" s="9"/>
      <c r="N27" s="9"/>
      <c r="O27" s="9"/>
      <c r="P27" s="9"/>
      <c r="Q27" s="9"/>
    </row>
    <row r="28" spans="1:17" outlineLevel="3" x14ac:dyDescent="0.3">
      <c r="A28" s="209" t="s">
        <v>6</v>
      </c>
      <c r="B28" s="173">
        <v>0</v>
      </c>
      <c r="C28" s="173">
        <v>0</v>
      </c>
      <c r="D28" s="173">
        <v>0.43102746574</v>
      </c>
      <c r="E28" s="173">
        <v>0.43692677880000003</v>
      </c>
      <c r="F28" s="173">
        <v>0.51075073250000003</v>
      </c>
      <c r="G28" s="173">
        <v>0.44963164214000001</v>
      </c>
      <c r="H28" s="9"/>
      <c r="I28" s="9"/>
      <c r="J28" s="9"/>
      <c r="K28" s="9"/>
      <c r="L28" s="9"/>
      <c r="M28" s="9"/>
      <c r="N28" s="9"/>
      <c r="O28" s="9"/>
      <c r="P28" s="9"/>
      <c r="Q28" s="9"/>
    </row>
    <row r="29" spans="1:17" outlineLevel="3" x14ac:dyDescent="0.3">
      <c r="A29" s="209" t="s">
        <v>50</v>
      </c>
      <c r="B29" s="173">
        <v>0</v>
      </c>
      <c r="C29" s="173">
        <v>0</v>
      </c>
      <c r="D29" s="173">
        <v>0.43102746574</v>
      </c>
      <c r="E29" s="173">
        <v>0.43692677880000003</v>
      </c>
      <c r="F29" s="173">
        <v>0.51075073250000003</v>
      </c>
      <c r="G29" s="173">
        <v>0.44963164214000001</v>
      </c>
      <c r="H29" s="9"/>
      <c r="I29" s="9"/>
      <c r="J29" s="9"/>
      <c r="K29" s="9"/>
      <c r="L29" s="9"/>
      <c r="M29" s="9"/>
      <c r="N29" s="9"/>
      <c r="O29" s="9"/>
      <c r="P29" s="9"/>
      <c r="Q29" s="9"/>
    </row>
    <row r="30" spans="1:17" outlineLevel="3" x14ac:dyDescent="0.3">
      <c r="A30" s="209" t="s">
        <v>95</v>
      </c>
      <c r="B30" s="173">
        <v>0</v>
      </c>
      <c r="C30" s="173">
        <v>0</v>
      </c>
      <c r="D30" s="173">
        <v>0.43102746574</v>
      </c>
      <c r="E30" s="173">
        <v>0.43692677880000003</v>
      </c>
      <c r="F30" s="173">
        <v>0.51075073250000003</v>
      </c>
      <c r="G30" s="173">
        <v>0.44963164214000001</v>
      </c>
      <c r="H30" s="9"/>
      <c r="I30" s="9"/>
      <c r="J30" s="9"/>
      <c r="K30" s="9"/>
      <c r="L30" s="9"/>
      <c r="M30" s="9"/>
      <c r="N30" s="9"/>
      <c r="O30" s="9"/>
      <c r="P30" s="9"/>
      <c r="Q30" s="9"/>
    </row>
    <row r="31" spans="1:17" outlineLevel="3" x14ac:dyDescent="0.3">
      <c r="A31" s="209" t="s">
        <v>86</v>
      </c>
      <c r="B31" s="173">
        <v>0</v>
      </c>
      <c r="C31" s="173">
        <v>0</v>
      </c>
      <c r="D31" s="173">
        <v>0.43102746574</v>
      </c>
      <c r="E31" s="173">
        <v>0.43692677880000003</v>
      </c>
      <c r="F31" s="173">
        <v>0.51075073250000003</v>
      </c>
      <c r="G31" s="173">
        <v>0.44963164214000001</v>
      </c>
      <c r="H31" s="9"/>
      <c r="I31" s="9"/>
      <c r="J31" s="9"/>
      <c r="K31" s="9"/>
      <c r="L31" s="9"/>
      <c r="M31" s="9"/>
      <c r="N31" s="9"/>
      <c r="O31" s="9"/>
      <c r="P31" s="9"/>
      <c r="Q31" s="9"/>
    </row>
    <row r="32" spans="1:17" outlineLevel="3" x14ac:dyDescent="0.3">
      <c r="A32" s="209" t="s">
        <v>141</v>
      </c>
      <c r="B32" s="173">
        <v>0</v>
      </c>
      <c r="C32" s="173">
        <v>0</v>
      </c>
      <c r="D32" s="173">
        <v>0.43102746574</v>
      </c>
      <c r="E32" s="173">
        <v>0.43692677880000003</v>
      </c>
      <c r="F32" s="173">
        <v>0.51075073250000003</v>
      </c>
      <c r="G32" s="173">
        <v>0.44963164214000001</v>
      </c>
      <c r="H32" s="9"/>
      <c r="I32" s="9"/>
      <c r="J32" s="9"/>
      <c r="K32" s="9"/>
      <c r="L32" s="9"/>
      <c r="M32" s="9"/>
      <c r="N32" s="9"/>
      <c r="O32" s="9"/>
      <c r="P32" s="9"/>
      <c r="Q32" s="9"/>
    </row>
    <row r="33" spans="1:17" outlineLevel="3" x14ac:dyDescent="0.3">
      <c r="A33" s="209" t="s">
        <v>198</v>
      </c>
      <c r="B33" s="173">
        <v>0</v>
      </c>
      <c r="C33" s="173">
        <v>0</v>
      </c>
      <c r="D33" s="173">
        <v>0.43102746574</v>
      </c>
      <c r="E33" s="173">
        <v>0.43692677880000003</v>
      </c>
      <c r="F33" s="173">
        <v>0.51075073250000003</v>
      </c>
      <c r="G33" s="173">
        <v>0.44963164214000001</v>
      </c>
      <c r="H33" s="9"/>
      <c r="I33" s="9"/>
      <c r="J33" s="9"/>
      <c r="K33" s="9"/>
      <c r="L33" s="9"/>
      <c r="M33" s="9"/>
      <c r="N33" s="9"/>
      <c r="O33" s="9"/>
      <c r="P33" s="9"/>
      <c r="Q33" s="9"/>
    </row>
    <row r="34" spans="1:17" outlineLevel="3" x14ac:dyDescent="0.3">
      <c r="A34" s="209" t="s">
        <v>31</v>
      </c>
      <c r="B34" s="173">
        <v>0</v>
      </c>
      <c r="C34" s="173">
        <v>0</v>
      </c>
      <c r="D34" s="173">
        <v>0.43102746574</v>
      </c>
      <c r="E34" s="173">
        <v>0.43692677880000003</v>
      </c>
      <c r="F34" s="173">
        <v>0.51075073250000003</v>
      </c>
      <c r="G34" s="173">
        <v>0.44963164214000001</v>
      </c>
      <c r="H34" s="9"/>
      <c r="I34" s="9"/>
      <c r="J34" s="9"/>
      <c r="K34" s="9"/>
      <c r="L34" s="9"/>
      <c r="M34" s="9"/>
      <c r="N34" s="9"/>
      <c r="O34" s="9"/>
      <c r="P34" s="9"/>
      <c r="Q34" s="9"/>
    </row>
    <row r="35" spans="1:17" outlineLevel="3" x14ac:dyDescent="0.3">
      <c r="A35" s="209" t="s">
        <v>55</v>
      </c>
      <c r="B35" s="173">
        <v>0</v>
      </c>
      <c r="C35" s="173">
        <v>3.6777066999999999E-4</v>
      </c>
      <c r="D35" s="173">
        <v>1.9417667369999999E-2</v>
      </c>
      <c r="E35" s="173">
        <v>0.23983854674999999</v>
      </c>
      <c r="F35" s="173">
        <v>0</v>
      </c>
      <c r="G35" s="173">
        <v>1.8929172087199999</v>
      </c>
      <c r="H35" s="9"/>
      <c r="I35" s="9"/>
      <c r="J35" s="9"/>
      <c r="K35" s="9"/>
      <c r="L35" s="9"/>
      <c r="M35" s="9"/>
      <c r="N35" s="9"/>
      <c r="O35" s="9"/>
      <c r="P35" s="9"/>
      <c r="Q35" s="9"/>
    </row>
    <row r="36" spans="1:17" outlineLevel="3" x14ac:dyDescent="0.3">
      <c r="A36" s="209" t="s">
        <v>44</v>
      </c>
      <c r="B36" s="173">
        <v>1.8073346098800001</v>
      </c>
      <c r="C36" s="173">
        <v>0.67899236573999999</v>
      </c>
      <c r="D36" s="173">
        <v>1.6063551595600001</v>
      </c>
      <c r="E36" s="173">
        <v>2.2713122724199999</v>
      </c>
      <c r="F36" s="173">
        <v>3.3713226771100002</v>
      </c>
      <c r="G36" s="173">
        <v>2.3222137536199998</v>
      </c>
      <c r="H36" s="9"/>
      <c r="I36" s="9"/>
      <c r="J36" s="9"/>
      <c r="K36" s="9"/>
      <c r="L36" s="9"/>
      <c r="M36" s="9"/>
      <c r="N36" s="9"/>
      <c r="O36" s="9"/>
      <c r="P36" s="9"/>
      <c r="Q36" s="9"/>
    </row>
    <row r="37" spans="1:17" outlineLevel="3" x14ac:dyDescent="0.3">
      <c r="A37" s="209" t="s">
        <v>43</v>
      </c>
      <c r="B37" s="173">
        <v>0</v>
      </c>
      <c r="C37" s="173">
        <v>0</v>
      </c>
      <c r="D37" s="173">
        <v>0.43102771513999999</v>
      </c>
      <c r="E37" s="173">
        <v>0.43692703161000002</v>
      </c>
      <c r="F37" s="173">
        <v>0.51075102803000005</v>
      </c>
      <c r="G37" s="173">
        <v>0.4496319023</v>
      </c>
      <c r="H37" s="9"/>
      <c r="I37" s="9"/>
      <c r="J37" s="9"/>
      <c r="K37" s="9"/>
      <c r="L37" s="9"/>
      <c r="M37" s="9"/>
      <c r="N37" s="9"/>
      <c r="O37" s="9"/>
      <c r="P37" s="9"/>
      <c r="Q37" s="9"/>
    </row>
    <row r="38" spans="1:17" outlineLevel="3" x14ac:dyDescent="0.3">
      <c r="A38" s="209" t="s">
        <v>87</v>
      </c>
      <c r="B38" s="173">
        <v>0.62686202513</v>
      </c>
      <c r="C38" s="173">
        <v>0.57319034508</v>
      </c>
      <c r="D38" s="173">
        <v>1.0688624199999999E-3</v>
      </c>
      <c r="E38" s="173">
        <v>1.08349155E-3</v>
      </c>
      <c r="F38" s="173">
        <v>0.29679729124999998</v>
      </c>
      <c r="G38" s="173">
        <v>0.48671231959</v>
      </c>
      <c r="H38" s="9"/>
      <c r="I38" s="9"/>
      <c r="J38" s="9"/>
      <c r="K38" s="9"/>
      <c r="L38" s="9"/>
      <c r="M38" s="9"/>
      <c r="N38" s="9"/>
      <c r="O38" s="9"/>
      <c r="P38" s="9"/>
      <c r="Q38" s="9"/>
    </row>
    <row r="39" spans="1:17" outlineLevel="3" x14ac:dyDescent="0.3">
      <c r="A39" s="209" t="s">
        <v>147</v>
      </c>
      <c r="B39" s="173">
        <v>6.2095695967499998</v>
      </c>
      <c r="C39" s="173">
        <v>5.5742871886499996</v>
      </c>
      <c r="D39" s="173">
        <v>1.82328452659</v>
      </c>
      <c r="E39" s="173">
        <v>1.4219136382299999</v>
      </c>
      <c r="F39" s="173">
        <v>1.9655999696199999</v>
      </c>
      <c r="G39" s="173">
        <v>1.5679945290599999</v>
      </c>
      <c r="H39" s="9"/>
      <c r="I39" s="9"/>
      <c r="J39" s="9"/>
      <c r="K39" s="9"/>
      <c r="L39" s="9"/>
      <c r="M39" s="9"/>
      <c r="N39" s="9"/>
      <c r="O39" s="9"/>
      <c r="P39" s="9"/>
      <c r="Q39" s="9"/>
    </row>
    <row r="40" spans="1:17" outlineLevel="3" x14ac:dyDescent="0.3">
      <c r="A40" s="209" t="s">
        <v>152</v>
      </c>
      <c r="B40" s="173">
        <v>0</v>
      </c>
      <c r="C40" s="173">
        <v>7.93652779E-3</v>
      </c>
      <c r="D40" s="173">
        <v>0.38748500000000002</v>
      </c>
      <c r="E40" s="173">
        <v>0.32409117412999999</v>
      </c>
      <c r="F40" s="173">
        <v>0</v>
      </c>
      <c r="G40" s="173">
        <v>0.89013381173999995</v>
      </c>
      <c r="H40" s="9"/>
      <c r="I40" s="9"/>
      <c r="J40" s="9"/>
      <c r="K40" s="9"/>
      <c r="L40" s="9"/>
      <c r="M40" s="9"/>
      <c r="N40" s="9"/>
      <c r="O40" s="9"/>
      <c r="P40" s="9"/>
      <c r="Q40" s="9"/>
    </row>
    <row r="41" spans="1:17" outlineLevel="3" x14ac:dyDescent="0.3">
      <c r="A41" s="209" t="s">
        <v>202</v>
      </c>
      <c r="B41" s="173">
        <v>1.1291352861099999</v>
      </c>
      <c r="C41" s="173">
        <v>0.88632730900000001</v>
      </c>
      <c r="D41" s="173">
        <v>0.27790779301000001</v>
      </c>
      <c r="E41" s="173">
        <v>0.20947864409</v>
      </c>
      <c r="F41" s="173">
        <v>1.6746145857300001</v>
      </c>
      <c r="G41" s="173">
        <v>1.4742214904499999</v>
      </c>
      <c r="H41" s="9"/>
      <c r="I41" s="9"/>
      <c r="J41" s="9"/>
      <c r="K41" s="9"/>
      <c r="L41" s="9"/>
      <c r="M41" s="9"/>
      <c r="N41" s="9"/>
      <c r="O41" s="9"/>
      <c r="P41" s="9"/>
      <c r="Q41" s="9"/>
    </row>
    <row r="42" spans="1:17" outlineLevel="3" x14ac:dyDescent="0.3">
      <c r="A42" s="209" t="s">
        <v>38</v>
      </c>
      <c r="B42" s="173">
        <v>2.0259766530699999</v>
      </c>
      <c r="C42" s="173">
        <v>1.64539828055</v>
      </c>
      <c r="D42" s="173">
        <v>0.70290031898000005</v>
      </c>
      <c r="E42" s="173">
        <v>0.64552002972</v>
      </c>
      <c r="F42" s="173">
        <v>0.99645835970999996</v>
      </c>
      <c r="G42" s="173">
        <v>0.92768768191999995</v>
      </c>
      <c r="H42" s="9"/>
      <c r="I42" s="9"/>
      <c r="J42" s="9"/>
      <c r="K42" s="9"/>
      <c r="L42" s="9"/>
      <c r="M42" s="9"/>
      <c r="N42" s="9"/>
      <c r="O42" s="9"/>
      <c r="P42" s="9"/>
      <c r="Q42" s="9"/>
    </row>
    <row r="43" spans="1:17" outlineLevel="3" x14ac:dyDescent="0.3">
      <c r="A43" s="209" t="s">
        <v>83</v>
      </c>
      <c r="B43" s="173">
        <v>1.3041803379700001</v>
      </c>
      <c r="C43" s="173">
        <v>1.00828734425</v>
      </c>
      <c r="D43" s="173">
        <v>0.67338332685000002</v>
      </c>
      <c r="E43" s="173">
        <v>0.63203673581999997</v>
      </c>
      <c r="F43" s="173">
        <v>0.73882682741000005</v>
      </c>
      <c r="G43" s="173">
        <v>0.65041496478000005</v>
      </c>
      <c r="H43" s="9"/>
      <c r="I43" s="9"/>
      <c r="J43" s="9"/>
      <c r="K43" s="9"/>
      <c r="L43" s="9"/>
      <c r="M43" s="9"/>
      <c r="N43" s="9"/>
      <c r="O43" s="9"/>
      <c r="P43" s="9"/>
      <c r="Q43" s="9"/>
    </row>
    <row r="44" spans="1:17" outlineLevel="3" x14ac:dyDescent="0.3">
      <c r="A44" s="209" t="s">
        <v>187</v>
      </c>
      <c r="B44" s="173">
        <v>0</v>
      </c>
      <c r="C44" s="173">
        <v>7.2291576899999998E-3</v>
      </c>
      <c r="D44" s="173">
        <v>0</v>
      </c>
      <c r="E44" s="173">
        <v>0.87330551556000002</v>
      </c>
      <c r="F44" s="173">
        <v>0</v>
      </c>
      <c r="G44" s="173">
        <v>0.42819735842000001</v>
      </c>
      <c r="H44" s="9"/>
      <c r="I44" s="9"/>
      <c r="J44" s="9"/>
      <c r="K44" s="9"/>
      <c r="L44" s="9"/>
      <c r="M44" s="9"/>
      <c r="N44" s="9"/>
      <c r="O44" s="9"/>
      <c r="P44" s="9"/>
      <c r="Q44" s="9"/>
    </row>
    <row r="45" spans="1:17" outlineLevel="3" x14ac:dyDescent="0.3">
      <c r="A45" s="209" t="s">
        <v>136</v>
      </c>
      <c r="B45" s="173">
        <v>1.5363905927799999</v>
      </c>
      <c r="C45" s="173">
        <v>1.3561322338899999</v>
      </c>
      <c r="D45" s="173">
        <v>0.69119770058999996</v>
      </c>
      <c r="E45" s="173">
        <v>0.70065786715</v>
      </c>
      <c r="F45" s="173">
        <v>0.75993616533999997</v>
      </c>
      <c r="G45" s="173">
        <v>0.66899824947999997</v>
      </c>
      <c r="H45" s="9"/>
      <c r="I45" s="9"/>
      <c r="J45" s="9"/>
      <c r="K45" s="9"/>
      <c r="L45" s="9"/>
      <c r="M45" s="9"/>
      <c r="N45" s="9"/>
      <c r="O45" s="9"/>
      <c r="P45" s="9"/>
      <c r="Q45" s="9"/>
    </row>
    <row r="46" spans="1:17" outlineLevel="2" x14ac:dyDescent="0.3">
      <c r="A46" s="228" t="s">
        <v>111</v>
      </c>
      <c r="B46" s="163">
        <f t="shared" ref="B46:F46" si="4">SUM(B$47:B$47)</f>
        <v>0.11020737257</v>
      </c>
      <c r="C46" s="163">
        <f t="shared" si="4"/>
        <v>9.2413337149999997E-2</v>
      </c>
      <c r="D46" s="163">
        <f t="shared" si="4"/>
        <v>8.4815851040000001E-2</v>
      </c>
      <c r="E46" s="163">
        <f t="shared" si="4"/>
        <v>8.1200211130000005E-2</v>
      </c>
      <c r="F46" s="163">
        <f t="shared" si="4"/>
        <v>8.9336422060000004E-2</v>
      </c>
      <c r="G46" s="163">
        <v>7.7417117790000003E-2</v>
      </c>
      <c r="H46" s="9"/>
      <c r="I46" s="9"/>
      <c r="J46" s="9"/>
      <c r="K46" s="9"/>
      <c r="L46" s="9"/>
      <c r="M46" s="9"/>
      <c r="N46" s="9"/>
      <c r="O46" s="9"/>
      <c r="P46" s="9"/>
      <c r="Q46" s="9"/>
    </row>
    <row r="47" spans="1:17" outlineLevel="3" x14ac:dyDescent="0.3">
      <c r="A47" s="209" t="s">
        <v>28</v>
      </c>
      <c r="B47" s="173">
        <v>0.11020737257</v>
      </c>
      <c r="C47" s="173">
        <v>9.2413337149999997E-2</v>
      </c>
      <c r="D47" s="173">
        <v>8.4815851040000001E-2</v>
      </c>
      <c r="E47" s="173">
        <v>8.1200211130000005E-2</v>
      </c>
      <c r="F47" s="173">
        <v>8.9336422060000004E-2</v>
      </c>
      <c r="G47" s="173">
        <v>7.7417117790000003E-2</v>
      </c>
      <c r="H47" s="9"/>
      <c r="I47" s="9"/>
      <c r="J47" s="9"/>
      <c r="K47" s="9"/>
      <c r="L47" s="9"/>
      <c r="M47" s="9"/>
      <c r="N47" s="9"/>
      <c r="O47" s="9"/>
      <c r="P47" s="9"/>
      <c r="Q47" s="9"/>
    </row>
    <row r="48" spans="1:17" ht="14.4" outlineLevel="1" x14ac:dyDescent="0.3">
      <c r="A48" s="218" t="s">
        <v>59</v>
      </c>
      <c r="B48" s="91">
        <f t="shared" ref="B48:G48" si="5">B$49+B$56+B$64+B$69+B$78</f>
        <v>34.426978600540004</v>
      </c>
      <c r="C48" s="91">
        <f t="shared" si="5"/>
        <v>36.048429280379999</v>
      </c>
      <c r="D48" s="91">
        <f t="shared" si="5"/>
        <v>38.490107997099997</v>
      </c>
      <c r="E48" s="91">
        <f t="shared" si="5"/>
        <v>39.699162929109995</v>
      </c>
      <c r="F48" s="91">
        <f t="shared" si="5"/>
        <v>39.342487468169999</v>
      </c>
      <c r="G48" s="91">
        <f t="shared" si="5"/>
        <v>39.323858177510004</v>
      </c>
      <c r="H48" s="9"/>
      <c r="I48" s="9"/>
      <c r="J48" s="9"/>
      <c r="K48" s="9"/>
      <c r="L48" s="9"/>
      <c r="M48" s="9"/>
      <c r="N48" s="9"/>
      <c r="O48" s="9"/>
      <c r="P48" s="9"/>
      <c r="Q48" s="9"/>
    </row>
    <row r="49" spans="1:17" outlineLevel="2" x14ac:dyDescent="0.3">
      <c r="A49" s="228" t="s">
        <v>170</v>
      </c>
      <c r="B49" s="163">
        <f t="shared" ref="B49:F49" si="6">SUM(B$50:B$55)</f>
        <v>14.05999517181</v>
      </c>
      <c r="C49" s="163">
        <f t="shared" si="6"/>
        <v>13.675425125190001</v>
      </c>
      <c r="D49" s="163">
        <f t="shared" si="6"/>
        <v>14.517573952599999</v>
      </c>
      <c r="E49" s="163">
        <f t="shared" si="6"/>
        <v>13.39273211223</v>
      </c>
      <c r="F49" s="163">
        <f t="shared" si="6"/>
        <v>12.33617275898</v>
      </c>
      <c r="G49" s="163">
        <v>12.181312442999999</v>
      </c>
      <c r="H49" s="9"/>
      <c r="I49" s="9"/>
      <c r="J49" s="9"/>
      <c r="K49" s="9"/>
      <c r="L49" s="9"/>
      <c r="M49" s="9"/>
      <c r="N49" s="9"/>
      <c r="O49" s="9"/>
      <c r="P49" s="9"/>
      <c r="Q49" s="9"/>
    </row>
    <row r="50" spans="1:17" outlineLevel="3" x14ac:dyDescent="0.3">
      <c r="A50" s="209" t="s">
        <v>17</v>
      </c>
      <c r="B50" s="173">
        <v>2.4146460217099999</v>
      </c>
      <c r="C50" s="173">
        <v>2.3101130107899999</v>
      </c>
      <c r="D50" s="173">
        <v>3.3534540071799999</v>
      </c>
      <c r="E50" s="173">
        <v>3.7912740495400001</v>
      </c>
      <c r="F50" s="173">
        <v>3.6923111347500002</v>
      </c>
      <c r="G50" s="173">
        <v>3.6443105043899999</v>
      </c>
      <c r="H50" s="9"/>
      <c r="I50" s="9"/>
      <c r="J50" s="9"/>
      <c r="K50" s="9"/>
      <c r="L50" s="9"/>
      <c r="M50" s="9"/>
      <c r="N50" s="9"/>
      <c r="O50" s="9"/>
      <c r="P50" s="9"/>
      <c r="Q50" s="9"/>
    </row>
    <row r="51" spans="1:17" outlineLevel="3" x14ac:dyDescent="0.3">
      <c r="A51" s="209" t="s">
        <v>51</v>
      </c>
      <c r="B51" s="173">
        <v>0.58292959401</v>
      </c>
      <c r="C51" s="173">
        <v>0.59109236997000003</v>
      </c>
      <c r="D51" s="173">
        <v>0.64138902918999996</v>
      </c>
      <c r="E51" s="173">
        <v>0.57780990312000002</v>
      </c>
      <c r="F51" s="173">
        <v>0.50583389292000003</v>
      </c>
      <c r="G51" s="173">
        <v>0.4673186761</v>
      </c>
      <c r="H51" s="9"/>
      <c r="I51" s="9"/>
      <c r="J51" s="9"/>
      <c r="K51" s="9"/>
      <c r="L51" s="9"/>
      <c r="M51" s="9"/>
      <c r="N51" s="9"/>
      <c r="O51" s="9"/>
      <c r="P51" s="9"/>
      <c r="Q51" s="9"/>
    </row>
    <row r="52" spans="1:17" outlineLevel="3" x14ac:dyDescent="0.3">
      <c r="A52" s="209" t="s">
        <v>89</v>
      </c>
      <c r="B52" s="173">
        <v>0.52207487058000002</v>
      </c>
      <c r="C52" s="173">
        <v>0.53409045630999996</v>
      </c>
      <c r="D52" s="173">
        <v>0.68965948957000001</v>
      </c>
      <c r="E52" s="173">
        <v>0.68077226917</v>
      </c>
      <c r="F52" s="173">
        <v>0.78487537830999998</v>
      </c>
      <c r="G52" s="173">
        <v>0.76481888309000001</v>
      </c>
      <c r="H52" s="9"/>
      <c r="I52" s="9"/>
      <c r="J52" s="9"/>
      <c r="K52" s="9"/>
      <c r="L52" s="9"/>
      <c r="M52" s="9"/>
      <c r="N52" s="9"/>
      <c r="O52" s="9"/>
      <c r="P52" s="9"/>
      <c r="Q52" s="9"/>
    </row>
    <row r="53" spans="1:17" outlineLevel="3" x14ac:dyDescent="0.3">
      <c r="A53" s="209" t="s">
        <v>125</v>
      </c>
      <c r="B53" s="173">
        <v>5.1976512499599998</v>
      </c>
      <c r="C53" s="173">
        <v>5.0553930182900002</v>
      </c>
      <c r="D53" s="173">
        <v>4.9122241122599997</v>
      </c>
      <c r="E53" s="173">
        <v>4.8777570288099996</v>
      </c>
      <c r="F53" s="173">
        <v>4.90298972188</v>
      </c>
      <c r="G53" s="173">
        <v>4.8731544933500004</v>
      </c>
      <c r="H53" s="9"/>
      <c r="I53" s="9"/>
      <c r="J53" s="9"/>
      <c r="K53" s="9"/>
      <c r="L53" s="9"/>
      <c r="M53" s="9"/>
      <c r="N53" s="9"/>
      <c r="O53" s="9"/>
      <c r="P53" s="9"/>
      <c r="Q53" s="9"/>
    </row>
    <row r="54" spans="1:17" outlineLevel="3" x14ac:dyDescent="0.3">
      <c r="A54" s="209" t="s">
        <v>139</v>
      </c>
      <c r="B54" s="173">
        <v>5.3418389230500001</v>
      </c>
      <c r="C54" s="173">
        <v>5.1822510595800004</v>
      </c>
      <c r="D54" s="173">
        <v>4.9148866046400004</v>
      </c>
      <c r="E54" s="173">
        <v>3.4507485817300001</v>
      </c>
      <c r="F54" s="173">
        <v>2.4272968759200002</v>
      </c>
      <c r="G54" s="173">
        <v>2.40832628165</v>
      </c>
      <c r="H54" s="9"/>
      <c r="I54" s="9"/>
      <c r="J54" s="9"/>
      <c r="K54" s="9"/>
      <c r="L54" s="9"/>
      <c r="M54" s="9"/>
      <c r="N54" s="9"/>
      <c r="O54" s="9"/>
      <c r="P54" s="9"/>
      <c r="Q54" s="9"/>
    </row>
    <row r="55" spans="1:17" outlineLevel="3" x14ac:dyDescent="0.3">
      <c r="A55" s="209" t="s">
        <v>134</v>
      </c>
      <c r="B55" s="173">
        <v>8.5451250000000004E-4</v>
      </c>
      <c r="C55" s="173">
        <v>2.4852102500000002E-3</v>
      </c>
      <c r="D55" s="173">
        <v>5.9607097600000002E-3</v>
      </c>
      <c r="E55" s="173">
        <v>1.437027986E-2</v>
      </c>
      <c r="F55" s="173">
        <v>2.2865755200000001E-2</v>
      </c>
      <c r="G55" s="173">
        <v>2.3383604419999999E-2</v>
      </c>
      <c r="H55" s="9"/>
      <c r="I55" s="9"/>
      <c r="J55" s="9"/>
      <c r="K55" s="9"/>
      <c r="L55" s="9"/>
      <c r="M55" s="9"/>
      <c r="N55" s="9"/>
      <c r="O55" s="9"/>
      <c r="P55" s="9"/>
      <c r="Q55" s="9"/>
    </row>
    <row r="56" spans="1:17" outlineLevel="2" x14ac:dyDescent="0.3">
      <c r="A56" s="228" t="s">
        <v>42</v>
      </c>
      <c r="B56" s="163">
        <f t="shared" ref="B56:F56" si="7">SUM(B$57:B$63)</f>
        <v>1.3628174230800001</v>
      </c>
      <c r="C56" s="163">
        <f t="shared" si="7"/>
        <v>1.67878130816</v>
      </c>
      <c r="D56" s="163">
        <f t="shared" si="7"/>
        <v>1.7563631931399997</v>
      </c>
      <c r="E56" s="163">
        <f t="shared" si="7"/>
        <v>1.7311024130200001</v>
      </c>
      <c r="F56" s="163">
        <f t="shared" si="7"/>
        <v>1.6291030925099999</v>
      </c>
      <c r="G56" s="163">
        <v>1.47679607753</v>
      </c>
      <c r="H56" s="9"/>
      <c r="I56" s="9"/>
      <c r="J56" s="9"/>
      <c r="K56" s="9"/>
      <c r="L56" s="9"/>
      <c r="M56" s="9"/>
      <c r="N56" s="9"/>
      <c r="O56" s="9"/>
      <c r="P56" s="9"/>
      <c r="Q56" s="9"/>
    </row>
    <row r="57" spans="1:17" outlineLevel="3" x14ac:dyDescent="0.3">
      <c r="A57" s="209" t="s">
        <v>27</v>
      </c>
      <c r="B57" s="173">
        <v>0.28807592722000003</v>
      </c>
      <c r="C57" s="173">
        <v>0.29540765501999999</v>
      </c>
      <c r="D57" s="173">
        <v>0.31720380743999999</v>
      </c>
      <c r="E57" s="173">
        <v>0.29365465454</v>
      </c>
      <c r="F57" s="173">
        <v>0.15284089470000001</v>
      </c>
      <c r="G57" s="173">
        <v>0</v>
      </c>
      <c r="H57" s="9"/>
      <c r="I57" s="9"/>
      <c r="J57" s="9"/>
      <c r="K57" s="9"/>
      <c r="L57" s="9"/>
      <c r="M57" s="9"/>
      <c r="N57" s="9"/>
      <c r="O57" s="9"/>
      <c r="P57" s="9"/>
      <c r="Q57" s="9"/>
    </row>
    <row r="58" spans="1:17" outlineLevel="3" x14ac:dyDescent="0.3">
      <c r="A58" s="209" t="s">
        <v>48</v>
      </c>
      <c r="B58" s="173">
        <v>0.22616820202999999</v>
      </c>
      <c r="C58" s="173">
        <v>0.22004746421999999</v>
      </c>
      <c r="D58" s="173">
        <v>0.26677163799999998</v>
      </c>
      <c r="E58" s="173">
        <v>0.25954321514000001</v>
      </c>
      <c r="F58" s="173">
        <v>0.27155235158000002</v>
      </c>
      <c r="G58" s="173">
        <v>0.26802212794000002</v>
      </c>
      <c r="H58" s="9"/>
      <c r="I58" s="9"/>
      <c r="J58" s="9"/>
      <c r="K58" s="9"/>
      <c r="L58" s="9"/>
      <c r="M58" s="9"/>
      <c r="N58" s="9"/>
      <c r="O58" s="9"/>
      <c r="P58" s="9"/>
      <c r="Q58" s="9"/>
    </row>
    <row r="59" spans="1:17" outlineLevel="3" x14ac:dyDescent="0.3">
      <c r="A59" s="209" t="s">
        <v>106</v>
      </c>
      <c r="B59" s="173">
        <v>0</v>
      </c>
      <c r="C59" s="173">
        <v>0</v>
      </c>
      <c r="D59" s="173">
        <v>0</v>
      </c>
      <c r="E59" s="173">
        <v>0</v>
      </c>
      <c r="F59" s="173">
        <v>6.4909268300000003E-3</v>
      </c>
      <c r="G59" s="173">
        <v>6.4065437500000003E-3</v>
      </c>
      <c r="H59" s="9"/>
      <c r="I59" s="9"/>
      <c r="J59" s="9"/>
      <c r="K59" s="9"/>
      <c r="L59" s="9"/>
      <c r="M59" s="9"/>
      <c r="N59" s="9"/>
      <c r="O59" s="9"/>
      <c r="P59" s="9"/>
      <c r="Q59" s="9"/>
    </row>
    <row r="60" spans="1:17" outlineLevel="3" x14ac:dyDescent="0.3">
      <c r="A60" s="209" t="s">
        <v>116</v>
      </c>
      <c r="B60" s="173">
        <v>0.60585586000000002</v>
      </c>
      <c r="C60" s="173">
        <v>0.60585586000000002</v>
      </c>
      <c r="D60" s="173">
        <v>0.60585586000000002</v>
      </c>
      <c r="E60" s="173">
        <v>0.60585586000000002</v>
      </c>
      <c r="F60" s="173">
        <v>0.60585586000000002</v>
      </c>
      <c r="G60" s="173">
        <v>0.60585586000000002</v>
      </c>
      <c r="H60" s="9"/>
      <c r="I60" s="9"/>
      <c r="J60" s="9"/>
      <c r="K60" s="9"/>
      <c r="L60" s="9"/>
      <c r="M60" s="9"/>
      <c r="N60" s="9"/>
      <c r="O60" s="9"/>
      <c r="P60" s="9"/>
      <c r="Q60" s="9"/>
    </row>
    <row r="61" spans="1:17" outlineLevel="3" x14ac:dyDescent="0.3">
      <c r="A61" s="209" t="s">
        <v>129</v>
      </c>
      <c r="B61" s="173">
        <v>9.0219974299999995E-3</v>
      </c>
      <c r="C61" s="173">
        <v>7.5970902699999997E-3</v>
      </c>
      <c r="D61" s="173">
        <v>6.1721831099999999E-3</v>
      </c>
      <c r="E61" s="173">
        <v>4.7472759500000001E-3</v>
      </c>
      <c r="F61" s="173">
        <v>3.3223687899999999E-3</v>
      </c>
      <c r="G61" s="173">
        <v>3.3223687899999999E-3</v>
      </c>
      <c r="H61" s="9"/>
      <c r="I61" s="9"/>
      <c r="J61" s="9"/>
      <c r="K61" s="9"/>
      <c r="L61" s="9"/>
      <c r="M61" s="9"/>
      <c r="N61" s="9"/>
      <c r="O61" s="9"/>
      <c r="P61" s="9"/>
      <c r="Q61" s="9"/>
    </row>
    <row r="62" spans="1:17" outlineLevel="3" x14ac:dyDescent="0.3">
      <c r="A62" s="209" t="s">
        <v>207</v>
      </c>
      <c r="B62" s="173">
        <v>0</v>
      </c>
      <c r="C62" s="173">
        <v>0</v>
      </c>
      <c r="D62" s="173">
        <v>0</v>
      </c>
      <c r="E62" s="173">
        <v>0</v>
      </c>
      <c r="F62" s="173">
        <v>2.4816354990000001E-2</v>
      </c>
      <c r="G62" s="173">
        <v>2.3847524330000001E-2</v>
      </c>
      <c r="H62" s="9"/>
      <c r="I62" s="9"/>
      <c r="J62" s="9"/>
      <c r="K62" s="9"/>
      <c r="L62" s="9"/>
      <c r="M62" s="9"/>
      <c r="N62" s="9"/>
      <c r="O62" s="9"/>
      <c r="P62" s="9"/>
      <c r="Q62" s="9"/>
    </row>
    <row r="63" spans="1:17" outlineLevel="3" x14ac:dyDescent="0.3">
      <c r="A63" s="209" t="s">
        <v>24</v>
      </c>
      <c r="B63" s="173">
        <v>0.23369543640000001</v>
      </c>
      <c r="C63" s="173">
        <v>0.54987323865000004</v>
      </c>
      <c r="D63" s="173">
        <v>0.56035970458999995</v>
      </c>
      <c r="E63" s="173">
        <v>0.56730140739000001</v>
      </c>
      <c r="F63" s="173">
        <v>0.56422433561999996</v>
      </c>
      <c r="G63" s="173">
        <v>0.56934165272000004</v>
      </c>
      <c r="H63" s="9"/>
      <c r="I63" s="9"/>
      <c r="J63" s="9"/>
      <c r="K63" s="9"/>
      <c r="L63" s="9"/>
      <c r="M63" s="9"/>
      <c r="N63" s="9"/>
      <c r="O63" s="9"/>
      <c r="P63" s="9"/>
      <c r="Q63" s="9"/>
    </row>
    <row r="64" spans="1:17" outlineLevel="2" x14ac:dyDescent="0.3">
      <c r="A64" s="228" t="s">
        <v>210</v>
      </c>
      <c r="B64" s="163">
        <f t="shared" ref="B64:F64" si="8">SUM(B$65:B$68)</f>
        <v>5.5863760000000003E-5</v>
      </c>
      <c r="C64" s="163">
        <f t="shared" si="8"/>
        <v>5.3445349999999998E-5</v>
      </c>
      <c r="D64" s="163">
        <f t="shared" si="8"/>
        <v>6.1017590000000003E-5</v>
      </c>
      <c r="E64" s="163">
        <f t="shared" si="8"/>
        <v>0.40016336295999999</v>
      </c>
      <c r="F64" s="163">
        <f t="shared" si="8"/>
        <v>1.4076640828</v>
      </c>
      <c r="G64" s="163">
        <v>1.34772525652</v>
      </c>
      <c r="H64" s="9"/>
      <c r="I64" s="9"/>
      <c r="J64" s="9"/>
      <c r="K64" s="9"/>
      <c r="L64" s="9"/>
      <c r="M64" s="9"/>
      <c r="N64" s="9"/>
      <c r="O64" s="9"/>
      <c r="P64" s="9"/>
      <c r="Q64" s="9"/>
    </row>
    <row r="65" spans="1:17" outlineLevel="3" x14ac:dyDescent="0.3">
      <c r="A65" s="209" t="s">
        <v>60</v>
      </c>
      <c r="B65" s="173">
        <v>0</v>
      </c>
      <c r="C65" s="173">
        <v>0</v>
      </c>
      <c r="D65" s="173">
        <v>0</v>
      </c>
      <c r="E65" s="173">
        <v>0</v>
      </c>
      <c r="F65" s="173">
        <v>0.27887546335000002</v>
      </c>
      <c r="G65" s="173">
        <v>0.27525003809999998</v>
      </c>
      <c r="H65" s="9"/>
      <c r="I65" s="9"/>
      <c r="J65" s="9"/>
      <c r="K65" s="9"/>
      <c r="L65" s="9"/>
      <c r="M65" s="9"/>
      <c r="N65" s="9"/>
      <c r="O65" s="9"/>
      <c r="P65" s="9"/>
      <c r="Q65" s="9"/>
    </row>
    <row r="66" spans="1:17" outlineLevel="3" x14ac:dyDescent="0.3">
      <c r="A66" s="209" t="s">
        <v>182</v>
      </c>
      <c r="B66" s="173">
        <v>5.5863760000000003E-5</v>
      </c>
      <c r="C66" s="173">
        <v>5.3445349999999998E-5</v>
      </c>
      <c r="D66" s="173">
        <v>6.1017590000000003E-5</v>
      </c>
      <c r="E66" s="173">
        <v>5.8563390000000002E-5</v>
      </c>
      <c r="F66" s="173">
        <v>5.7034719999999999E-5</v>
      </c>
      <c r="G66" s="173">
        <v>5.6293260000000003E-5</v>
      </c>
      <c r="H66" s="9"/>
      <c r="I66" s="9"/>
      <c r="J66" s="9"/>
      <c r="K66" s="9"/>
      <c r="L66" s="9"/>
      <c r="M66" s="9"/>
      <c r="N66" s="9"/>
      <c r="O66" s="9"/>
      <c r="P66" s="9"/>
      <c r="Q66" s="9"/>
    </row>
    <row r="67" spans="1:17" outlineLevel="3" x14ac:dyDescent="0.3">
      <c r="A67" s="209" t="s">
        <v>169</v>
      </c>
      <c r="B67" s="173">
        <v>0</v>
      </c>
      <c r="C67" s="173">
        <v>0</v>
      </c>
      <c r="D67" s="173">
        <v>0</v>
      </c>
      <c r="E67" s="173">
        <v>0</v>
      </c>
      <c r="F67" s="173">
        <v>0.18226253311000001</v>
      </c>
      <c r="G67" s="173">
        <v>0.17130143144000001</v>
      </c>
      <c r="H67" s="9"/>
      <c r="I67" s="9"/>
      <c r="J67" s="9"/>
      <c r="K67" s="9"/>
      <c r="L67" s="9"/>
      <c r="M67" s="9"/>
      <c r="N67" s="9"/>
      <c r="O67" s="9"/>
      <c r="P67" s="9"/>
      <c r="Q67" s="9"/>
    </row>
    <row r="68" spans="1:17" outlineLevel="3" x14ac:dyDescent="0.3">
      <c r="A68" s="209" t="s">
        <v>204</v>
      </c>
      <c r="B68" s="173">
        <v>0</v>
      </c>
      <c r="C68" s="173">
        <v>0</v>
      </c>
      <c r="D68" s="173">
        <v>0</v>
      </c>
      <c r="E68" s="173">
        <v>0.40010479957</v>
      </c>
      <c r="F68" s="173">
        <v>0.94646905161999995</v>
      </c>
      <c r="G68" s="173">
        <v>0.90111749372000005</v>
      </c>
      <c r="H68" s="9"/>
      <c r="I68" s="9"/>
      <c r="J68" s="9"/>
      <c r="K68" s="9"/>
      <c r="L68" s="9"/>
      <c r="M68" s="9"/>
      <c r="N68" s="9"/>
      <c r="O68" s="9"/>
      <c r="P68" s="9"/>
      <c r="Q68" s="9"/>
    </row>
    <row r="69" spans="1:17" outlineLevel="2" x14ac:dyDescent="0.3">
      <c r="A69" s="228" t="s">
        <v>52</v>
      </c>
      <c r="B69" s="163">
        <f t="shared" ref="B69:F69" si="9">SUM(B$70:B$77)</f>
        <v>17.302433000000001</v>
      </c>
      <c r="C69" s="163">
        <f t="shared" si="9"/>
        <v>19.043329999999997</v>
      </c>
      <c r="D69" s="163">
        <f t="shared" si="9"/>
        <v>20.467272999999999</v>
      </c>
      <c r="E69" s="163">
        <f t="shared" si="9"/>
        <v>22.467272999999999</v>
      </c>
      <c r="F69" s="163">
        <f t="shared" si="9"/>
        <v>22.271436853400001</v>
      </c>
      <c r="G69" s="163">
        <v>22.633185342859999</v>
      </c>
      <c r="H69" s="9"/>
      <c r="I69" s="9"/>
      <c r="J69" s="9"/>
      <c r="K69" s="9"/>
      <c r="L69" s="9"/>
      <c r="M69" s="9"/>
      <c r="N69" s="9"/>
      <c r="O69" s="9"/>
      <c r="P69" s="9"/>
      <c r="Q69" s="9"/>
    </row>
    <row r="70" spans="1:17" outlineLevel="3" x14ac:dyDescent="0.3">
      <c r="A70" s="209" t="s">
        <v>113</v>
      </c>
      <c r="B70" s="173">
        <v>3</v>
      </c>
      <c r="C70" s="173">
        <v>3</v>
      </c>
      <c r="D70" s="173">
        <v>3</v>
      </c>
      <c r="E70" s="173">
        <v>3</v>
      </c>
      <c r="F70" s="173">
        <v>3</v>
      </c>
      <c r="G70" s="173">
        <v>3</v>
      </c>
      <c r="H70" s="9"/>
      <c r="I70" s="9"/>
      <c r="J70" s="9"/>
      <c r="K70" s="9"/>
      <c r="L70" s="9"/>
      <c r="M70" s="9"/>
      <c r="N70" s="9"/>
      <c r="O70" s="9"/>
      <c r="P70" s="9"/>
      <c r="Q70" s="9"/>
    </row>
    <row r="71" spans="1:17" outlineLevel="3" x14ac:dyDescent="0.3">
      <c r="A71" s="209" t="s">
        <v>159</v>
      </c>
      <c r="B71" s="173">
        <v>1</v>
      </c>
      <c r="C71" s="173">
        <v>1</v>
      </c>
      <c r="D71" s="173">
        <v>1</v>
      </c>
      <c r="E71" s="173">
        <v>1</v>
      </c>
      <c r="F71" s="173">
        <v>0</v>
      </c>
      <c r="G71" s="173">
        <v>0</v>
      </c>
      <c r="H71" s="9"/>
      <c r="I71" s="9"/>
      <c r="J71" s="9"/>
      <c r="K71" s="9"/>
      <c r="L71" s="9"/>
      <c r="M71" s="9"/>
      <c r="N71" s="9"/>
      <c r="O71" s="9"/>
      <c r="P71" s="9"/>
      <c r="Q71" s="9"/>
    </row>
    <row r="72" spans="1:17" outlineLevel="3" x14ac:dyDescent="0.3">
      <c r="A72" s="209" t="s">
        <v>196</v>
      </c>
      <c r="B72" s="173">
        <v>13.302433000000001</v>
      </c>
      <c r="C72" s="173">
        <v>14.043329999999999</v>
      </c>
      <c r="D72" s="173">
        <v>12.467273</v>
      </c>
      <c r="E72" s="173">
        <v>12.467273</v>
      </c>
      <c r="F72" s="173">
        <v>11.805935</v>
      </c>
      <c r="G72" s="173">
        <v>10.805935</v>
      </c>
      <c r="H72" s="9"/>
      <c r="I72" s="9"/>
      <c r="J72" s="9"/>
      <c r="K72" s="9"/>
      <c r="L72" s="9"/>
      <c r="M72" s="9"/>
      <c r="N72" s="9"/>
      <c r="O72" s="9"/>
      <c r="P72" s="9"/>
      <c r="Q72" s="9"/>
    </row>
    <row r="73" spans="1:17" outlineLevel="3" x14ac:dyDescent="0.3">
      <c r="A73" s="209" t="s">
        <v>171</v>
      </c>
      <c r="B73" s="173">
        <v>0</v>
      </c>
      <c r="C73" s="173">
        <v>1</v>
      </c>
      <c r="D73" s="173">
        <v>1</v>
      </c>
      <c r="E73" s="173">
        <v>1</v>
      </c>
      <c r="F73" s="173">
        <v>1</v>
      </c>
      <c r="G73" s="173">
        <v>1</v>
      </c>
      <c r="H73" s="9"/>
      <c r="I73" s="9"/>
      <c r="J73" s="9"/>
      <c r="K73" s="9"/>
      <c r="L73" s="9"/>
      <c r="M73" s="9"/>
      <c r="N73" s="9"/>
      <c r="O73" s="9"/>
      <c r="P73" s="9"/>
      <c r="Q73" s="9"/>
    </row>
    <row r="74" spans="1:17" outlineLevel="3" x14ac:dyDescent="0.3">
      <c r="A74" s="209" t="s">
        <v>211</v>
      </c>
      <c r="B74" s="173">
        <v>0</v>
      </c>
      <c r="C74" s="173">
        <v>0</v>
      </c>
      <c r="D74" s="173">
        <v>3</v>
      </c>
      <c r="E74" s="173">
        <v>3</v>
      </c>
      <c r="F74" s="173">
        <v>3</v>
      </c>
      <c r="G74" s="173">
        <v>3</v>
      </c>
      <c r="H74" s="9"/>
      <c r="I74" s="9"/>
      <c r="J74" s="9"/>
      <c r="K74" s="9"/>
      <c r="L74" s="9"/>
      <c r="M74" s="9"/>
      <c r="N74" s="9"/>
      <c r="O74" s="9"/>
      <c r="P74" s="9"/>
      <c r="Q74" s="9"/>
    </row>
    <row r="75" spans="1:17" outlineLevel="3" x14ac:dyDescent="0.3">
      <c r="A75" s="209" t="s">
        <v>23</v>
      </c>
      <c r="B75" s="173">
        <v>0</v>
      </c>
      <c r="C75" s="173">
        <v>0</v>
      </c>
      <c r="D75" s="173">
        <v>0</v>
      </c>
      <c r="E75" s="173">
        <v>2</v>
      </c>
      <c r="F75" s="173">
        <v>2.35</v>
      </c>
      <c r="G75" s="173">
        <v>2.35</v>
      </c>
      <c r="H75" s="9"/>
      <c r="I75" s="9"/>
      <c r="J75" s="9"/>
      <c r="K75" s="9"/>
      <c r="L75" s="9"/>
      <c r="M75" s="9"/>
      <c r="N75" s="9"/>
      <c r="O75" s="9"/>
      <c r="P75" s="9"/>
      <c r="Q75" s="9"/>
    </row>
    <row r="76" spans="1:17" outlineLevel="3" x14ac:dyDescent="0.3">
      <c r="A76" s="209" t="s">
        <v>58</v>
      </c>
      <c r="B76" s="173">
        <v>0</v>
      </c>
      <c r="C76" s="173">
        <v>0</v>
      </c>
      <c r="D76" s="173">
        <v>0</v>
      </c>
      <c r="E76" s="173">
        <v>0</v>
      </c>
      <c r="F76" s="173">
        <v>1.1155018534000001</v>
      </c>
      <c r="G76" s="173">
        <v>1.1010001523799999</v>
      </c>
      <c r="H76" s="9"/>
      <c r="I76" s="9"/>
      <c r="J76" s="9"/>
      <c r="K76" s="9"/>
      <c r="L76" s="9"/>
      <c r="M76" s="9"/>
      <c r="N76" s="9"/>
      <c r="O76" s="9"/>
      <c r="P76" s="9"/>
      <c r="Q76" s="9"/>
    </row>
    <row r="77" spans="1:17" outlineLevel="3" x14ac:dyDescent="0.3">
      <c r="A77" s="209" t="s">
        <v>177</v>
      </c>
      <c r="B77" s="173">
        <v>0</v>
      </c>
      <c r="C77" s="173">
        <v>0</v>
      </c>
      <c r="D77" s="173">
        <v>0</v>
      </c>
      <c r="E77" s="173">
        <v>0</v>
      </c>
      <c r="F77" s="173">
        <v>0</v>
      </c>
      <c r="G77" s="173">
        <v>1.37625019048</v>
      </c>
      <c r="H77" s="9"/>
      <c r="I77" s="9"/>
      <c r="J77" s="9"/>
      <c r="K77" s="9"/>
      <c r="L77" s="9"/>
      <c r="M77" s="9"/>
      <c r="N77" s="9"/>
      <c r="O77" s="9"/>
      <c r="P77" s="9"/>
      <c r="Q77" s="9"/>
    </row>
    <row r="78" spans="1:17" outlineLevel="2" x14ac:dyDescent="0.3">
      <c r="A78" s="228" t="s">
        <v>173</v>
      </c>
      <c r="B78" s="163">
        <f t="shared" ref="B78:F78" si="10">SUM(B$79:B$79)</f>
        <v>1.7016771418900001</v>
      </c>
      <c r="C78" s="163">
        <f t="shared" si="10"/>
        <v>1.6508394016800001</v>
      </c>
      <c r="D78" s="163">
        <f t="shared" si="10"/>
        <v>1.74883683377</v>
      </c>
      <c r="E78" s="163">
        <f t="shared" si="10"/>
        <v>1.7078920409</v>
      </c>
      <c r="F78" s="163">
        <f t="shared" si="10"/>
        <v>1.6981106804799999</v>
      </c>
      <c r="G78" s="163">
        <v>1.6848390576000001</v>
      </c>
      <c r="H78" s="9"/>
      <c r="I78" s="9"/>
      <c r="J78" s="9"/>
      <c r="K78" s="9"/>
      <c r="L78" s="9"/>
      <c r="M78" s="9"/>
      <c r="N78" s="9"/>
      <c r="O78" s="9"/>
      <c r="P78" s="9"/>
      <c r="Q78" s="9"/>
    </row>
    <row r="79" spans="1:17" outlineLevel="3" x14ac:dyDescent="0.3">
      <c r="A79" s="209" t="s">
        <v>139</v>
      </c>
      <c r="B79" s="173">
        <v>1.7016771418900001</v>
      </c>
      <c r="C79" s="173">
        <v>1.6508394016800001</v>
      </c>
      <c r="D79" s="173">
        <v>1.74883683377</v>
      </c>
      <c r="E79" s="173">
        <v>1.7078920409</v>
      </c>
      <c r="F79" s="173">
        <v>1.6981106804799999</v>
      </c>
      <c r="G79" s="173">
        <v>1.6848390576000001</v>
      </c>
      <c r="H79" s="9"/>
      <c r="I79" s="9"/>
      <c r="J79" s="9"/>
      <c r="K79" s="9"/>
      <c r="L79" s="9"/>
      <c r="M79" s="9"/>
      <c r="N79" s="9"/>
      <c r="O79" s="9"/>
      <c r="P79" s="9"/>
      <c r="Q79" s="9"/>
    </row>
    <row r="80" spans="1:17" ht="14.4" x14ac:dyDescent="0.3">
      <c r="A80" s="32" t="s">
        <v>14</v>
      </c>
      <c r="B80" s="135">
        <f t="shared" ref="B80:G80" si="11">B$81+B$97</f>
        <v>9.912581083600001</v>
      </c>
      <c r="C80" s="135">
        <f t="shared" si="11"/>
        <v>10.25990234883</v>
      </c>
      <c r="D80" s="135">
        <f t="shared" si="11"/>
        <v>10.97770059694</v>
      </c>
      <c r="E80" s="135">
        <f t="shared" si="11"/>
        <v>11.129501242400002</v>
      </c>
      <c r="F80" s="135">
        <f t="shared" si="11"/>
        <v>10.002734439280003</v>
      </c>
      <c r="G80" s="135">
        <f t="shared" si="11"/>
        <v>9.7217847909999993</v>
      </c>
      <c r="H80" s="9"/>
      <c r="I80" s="9"/>
      <c r="J80" s="9"/>
      <c r="K80" s="9"/>
      <c r="L80" s="9"/>
      <c r="M80" s="9"/>
      <c r="N80" s="9"/>
      <c r="O80" s="9"/>
      <c r="P80" s="9"/>
      <c r="Q80" s="9"/>
    </row>
    <row r="81" spans="1:17" ht="14.4" outlineLevel="1" x14ac:dyDescent="0.3">
      <c r="A81" s="218" t="s">
        <v>47</v>
      </c>
      <c r="B81" s="91">
        <f t="shared" ref="B81:G81" si="12">B$82+B$91+B$95</f>
        <v>0.89411910529000005</v>
      </c>
      <c r="C81" s="91">
        <f t="shared" si="12"/>
        <v>0.70187102033000004</v>
      </c>
      <c r="D81" s="91">
        <f t="shared" si="12"/>
        <v>0.47786587593999996</v>
      </c>
      <c r="E81" s="91">
        <f t="shared" si="12"/>
        <v>0.37367631143999996</v>
      </c>
      <c r="F81" s="91">
        <f t="shared" si="12"/>
        <v>0.39486344792</v>
      </c>
      <c r="G81" s="91">
        <f t="shared" si="12"/>
        <v>0.59162290430999998</v>
      </c>
      <c r="H81" s="9"/>
      <c r="I81" s="9"/>
      <c r="J81" s="9"/>
      <c r="K81" s="9"/>
      <c r="L81" s="9"/>
      <c r="M81" s="9"/>
      <c r="N81" s="9"/>
      <c r="O81" s="9"/>
      <c r="P81" s="9"/>
      <c r="Q81" s="9"/>
    </row>
    <row r="82" spans="1:17" outlineLevel="2" x14ac:dyDescent="0.3">
      <c r="A82" s="228" t="s">
        <v>188</v>
      </c>
      <c r="B82" s="163">
        <f t="shared" ref="B82:F82" si="13">SUM(B$83:B$90)</f>
        <v>0.68331482616000006</v>
      </c>
      <c r="C82" s="163">
        <f t="shared" si="13"/>
        <v>0.58659464145999995</v>
      </c>
      <c r="D82" s="163">
        <f t="shared" si="13"/>
        <v>0.31887770297999996</v>
      </c>
      <c r="E82" s="163">
        <f t="shared" si="13"/>
        <v>0.21669872839999998</v>
      </c>
      <c r="F82" s="163">
        <f t="shared" si="13"/>
        <v>0.17681230419999999</v>
      </c>
      <c r="G82" s="163">
        <v>0.41838450301000002</v>
      </c>
      <c r="H82" s="9"/>
      <c r="I82" s="9"/>
      <c r="J82" s="9"/>
      <c r="K82" s="9"/>
      <c r="L82" s="9"/>
      <c r="M82" s="9"/>
      <c r="N82" s="9"/>
      <c r="O82" s="9"/>
      <c r="P82" s="9"/>
      <c r="Q82" s="9"/>
    </row>
    <row r="83" spans="1:17" outlineLevel="3" x14ac:dyDescent="0.3">
      <c r="A83" s="209" t="s">
        <v>105</v>
      </c>
      <c r="B83" s="173">
        <v>4.8332000000000002E-7</v>
      </c>
      <c r="C83" s="173">
        <v>4.2660999999999998E-7</v>
      </c>
      <c r="D83" s="173">
        <v>4.1329000000000002E-7</v>
      </c>
      <c r="E83" s="173">
        <v>4.1894999999999998E-7</v>
      </c>
      <c r="F83" s="173">
        <v>4.8973999999999999E-7</v>
      </c>
      <c r="G83" s="173">
        <v>4.3113000000000002E-7</v>
      </c>
      <c r="H83" s="9"/>
      <c r="I83" s="9"/>
      <c r="J83" s="9"/>
      <c r="K83" s="9"/>
      <c r="L83" s="9"/>
      <c r="M83" s="9"/>
      <c r="N83" s="9"/>
      <c r="O83" s="9"/>
      <c r="P83" s="9"/>
      <c r="Q83" s="9"/>
    </row>
    <row r="84" spans="1:17" outlineLevel="3" x14ac:dyDescent="0.3">
      <c r="A84" s="209" t="s">
        <v>71</v>
      </c>
      <c r="B84" s="173">
        <v>4.166550871E-2</v>
      </c>
      <c r="C84" s="173">
        <v>3.6777066759999998E-2</v>
      </c>
      <c r="D84" s="173">
        <v>3.5628747449999998E-2</v>
      </c>
      <c r="E84" s="173">
        <v>3.611638491E-2</v>
      </c>
      <c r="F84" s="173">
        <v>9.2374462759999998E-2</v>
      </c>
      <c r="G84" s="173">
        <v>0.12915382871</v>
      </c>
      <c r="H84" s="9"/>
      <c r="I84" s="9"/>
      <c r="J84" s="9"/>
      <c r="K84" s="9"/>
      <c r="L84" s="9"/>
      <c r="M84" s="9"/>
      <c r="N84" s="9"/>
      <c r="O84" s="9"/>
      <c r="P84" s="9"/>
      <c r="Q84" s="9"/>
    </row>
    <row r="85" spans="1:17" outlineLevel="3" x14ac:dyDescent="0.3">
      <c r="A85" s="209" t="s">
        <v>98</v>
      </c>
      <c r="B85" s="173">
        <v>0.12499652612999999</v>
      </c>
      <c r="C85" s="173">
        <v>0.11033120028</v>
      </c>
      <c r="D85" s="173">
        <v>7.1257494899999996E-2</v>
      </c>
      <c r="E85" s="173">
        <v>0</v>
      </c>
      <c r="F85" s="173">
        <v>0</v>
      </c>
      <c r="G85" s="173">
        <v>0</v>
      </c>
      <c r="H85" s="9"/>
      <c r="I85" s="9"/>
      <c r="J85" s="9"/>
      <c r="K85" s="9"/>
      <c r="L85" s="9"/>
      <c r="M85" s="9"/>
      <c r="N85" s="9"/>
      <c r="O85" s="9"/>
      <c r="P85" s="9"/>
      <c r="Q85" s="9"/>
    </row>
    <row r="86" spans="1:17" outlineLevel="3" x14ac:dyDescent="0.3">
      <c r="A86" s="209" t="s">
        <v>1</v>
      </c>
      <c r="B86" s="173">
        <v>0.13332962782999999</v>
      </c>
      <c r="C86" s="173">
        <v>0.11033120028</v>
      </c>
      <c r="D86" s="173">
        <v>0.10688624234999999</v>
      </c>
      <c r="E86" s="173">
        <v>0.10834915472999999</v>
      </c>
      <c r="F86" s="173">
        <v>8.4437351699999996E-2</v>
      </c>
      <c r="G86" s="173">
        <v>7.4333138820000005E-2</v>
      </c>
      <c r="H86" s="9"/>
      <c r="I86" s="9"/>
      <c r="J86" s="9"/>
      <c r="K86" s="9"/>
      <c r="L86" s="9"/>
      <c r="M86" s="9"/>
      <c r="N86" s="9"/>
      <c r="O86" s="9"/>
      <c r="P86" s="9"/>
      <c r="Q86" s="9"/>
    </row>
    <row r="87" spans="1:17" outlineLevel="3" x14ac:dyDescent="0.3">
      <c r="A87" s="209" t="s">
        <v>146</v>
      </c>
      <c r="B87" s="173">
        <v>0.19999444182000001</v>
      </c>
      <c r="C87" s="173">
        <v>0.17652992045999999</v>
      </c>
      <c r="D87" s="173">
        <v>0</v>
      </c>
      <c r="E87" s="173">
        <v>0</v>
      </c>
      <c r="F87" s="173">
        <v>0</v>
      </c>
      <c r="G87" s="173">
        <v>0</v>
      </c>
      <c r="H87" s="9"/>
      <c r="I87" s="9"/>
      <c r="J87" s="9"/>
      <c r="K87" s="9"/>
      <c r="L87" s="9"/>
      <c r="M87" s="9"/>
      <c r="N87" s="9"/>
      <c r="O87" s="9"/>
      <c r="P87" s="9"/>
      <c r="Q87" s="9"/>
    </row>
    <row r="88" spans="1:17" outlineLevel="3" x14ac:dyDescent="0.3">
      <c r="A88" s="209" t="s">
        <v>183</v>
      </c>
      <c r="B88" s="173">
        <v>0</v>
      </c>
      <c r="C88" s="173">
        <v>0</v>
      </c>
      <c r="D88" s="173">
        <v>0</v>
      </c>
      <c r="E88" s="173">
        <v>0</v>
      </c>
      <c r="F88" s="173">
        <v>0</v>
      </c>
      <c r="G88" s="173">
        <v>0.21489710435000001</v>
      </c>
      <c r="H88" s="9"/>
      <c r="I88" s="9"/>
      <c r="J88" s="9"/>
      <c r="K88" s="9"/>
      <c r="L88" s="9"/>
      <c r="M88" s="9"/>
      <c r="N88" s="9"/>
      <c r="O88" s="9"/>
      <c r="P88" s="9"/>
      <c r="Q88" s="9"/>
    </row>
    <row r="89" spans="1:17" outlineLevel="3" x14ac:dyDescent="0.3">
      <c r="A89" s="209" t="s">
        <v>96</v>
      </c>
      <c r="B89" s="173">
        <v>1.041637718E-2</v>
      </c>
      <c r="C89" s="173">
        <v>0</v>
      </c>
      <c r="D89" s="173">
        <v>0</v>
      </c>
      <c r="E89" s="173">
        <v>0</v>
      </c>
      <c r="F89" s="173">
        <v>0</v>
      </c>
      <c r="G89" s="173">
        <v>0</v>
      </c>
      <c r="H89" s="9"/>
      <c r="I89" s="9"/>
      <c r="J89" s="9"/>
      <c r="K89" s="9"/>
      <c r="L89" s="9"/>
      <c r="M89" s="9"/>
      <c r="N89" s="9"/>
      <c r="O89" s="9"/>
      <c r="P89" s="9"/>
      <c r="Q89" s="9"/>
    </row>
    <row r="90" spans="1:17" outlineLevel="3" x14ac:dyDescent="0.3">
      <c r="A90" s="209" t="s">
        <v>0</v>
      </c>
      <c r="B90" s="173">
        <v>0.17291186116999999</v>
      </c>
      <c r="C90" s="173">
        <v>0.15262482707</v>
      </c>
      <c r="D90" s="173">
        <v>0.10510480498999999</v>
      </c>
      <c r="E90" s="173">
        <v>7.223276981E-2</v>
      </c>
      <c r="F90" s="173">
        <v>0</v>
      </c>
      <c r="G90" s="173">
        <v>0</v>
      </c>
      <c r="H90" s="9"/>
      <c r="I90" s="9"/>
      <c r="J90" s="9"/>
      <c r="K90" s="9"/>
      <c r="L90" s="9"/>
      <c r="M90" s="9"/>
      <c r="N90" s="9"/>
      <c r="O90" s="9"/>
      <c r="P90" s="9"/>
      <c r="Q90" s="9"/>
    </row>
    <row r="91" spans="1:17" outlineLevel="2" x14ac:dyDescent="0.3">
      <c r="A91" s="228" t="s">
        <v>111</v>
      </c>
      <c r="B91" s="163">
        <f t="shared" ref="B91:F91" si="14">SUM(B$92:B$94)</f>
        <v>0.21076450314999998</v>
      </c>
      <c r="C91" s="163">
        <f t="shared" si="14"/>
        <v>0.11524126964</v>
      </c>
      <c r="D91" s="163">
        <f t="shared" si="14"/>
        <v>0.15895415998000001</v>
      </c>
      <c r="E91" s="163">
        <f t="shared" si="14"/>
        <v>0.15694310452999999</v>
      </c>
      <c r="F91" s="163">
        <f t="shared" si="14"/>
        <v>0.21801083966000001</v>
      </c>
      <c r="G91" s="163">
        <v>0.17320292023</v>
      </c>
      <c r="H91" s="9"/>
      <c r="I91" s="9"/>
      <c r="J91" s="9"/>
      <c r="K91" s="9"/>
      <c r="L91" s="9"/>
      <c r="M91" s="9"/>
      <c r="N91" s="9"/>
      <c r="O91" s="9"/>
      <c r="P91" s="9"/>
      <c r="Q91" s="9"/>
    </row>
    <row r="92" spans="1:17" outlineLevel="3" x14ac:dyDescent="0.3">
      <c r="A92" s="209" t="s">
        <v>46</v>
      </c>
      <c r="B92" s="173">
        <v>4.3748784149999997E-2</v>
      </c>
      <c r="C92" s="173">
        <v>0</v>
      </c>
      <c r="D92" s="173">
        <v>1.6898108429999999E-2</v>
      </c>
      <c r="E92" s="173">
        <v>3.5871199889999997E-2</v>
      </c>
      <c r="F92" s="173">
        <v>7.3951316520000004E-2</v>
      </c>
      <c r="G92" s="173">
        <v>4.1914954980000002E-2</v>
      </c>
      <c r="H92" s="9"/>
      <c r="I92" s="9"/>
      <c r="J92" s="9"/>
      <c r="K92" s="9"/>
      <c r="L92" s="9"/>
      <c r="M92" s="9"/>
      <c r="N92" s="9"/>
      <c r="O92" s="9"/>
      <c r="P92" s="9"/>
      <c r="Q92" s="9"/>
    </row>
    <row r="93" spans="1:17" outlineLevel="3" x14ac:dyDescent="0.3">
      <c r="A93" s="209" t="s">
        <v>117</v>
      </c>
      <c r="B93" s="173">
        <v>0.16082312704999999</v>
      </c>
      <c r="C93" s="173">
        <v>0.11112971566</v>
      </c>
      <c r="D93" s="173">
        <v>0.1388693298</v>
      </c>
      <c r="E93" s="173">
        <v>0.11839534242999999</v>
      </c>
      <c r="F93" s="173">
        <v>0.14157806559</v>
      </c>
      <c r="G93" s="173">
        <v>0.12938839046</v>
      </c>
      <c r="H93" s="9"/>
      <c r="I93" s="9"/>
      <c r="J93" s="9"/>
      <c r="K93" s="9"/>
      <c r="L93" s="9"/>
      <c r="M93" s="9"/>
      <c r="N93" s="9"/>
      <c r="O93" s="9"/>
      <c r="P93" s="9"/>
      <c r="Q93" s="9"/>
    </row>
    <row r="94" spans="1:17" outlineLevel="3" x14ac:dyDescent="0.3">
      <c r="A94" s="209" t="s">
        <v>88</v>
      </c>
      <c r="B94" s="173">
        <v>6.1925919499999996E-3</v>
      </c>
      <c r="C94" s="173">
        <v>4.11155398E-3</v>
      </c>
      <c r="D94" s="173">
        <v>3.18672175E-3</v>
      </c>
      <c r="E94" s="173">
        <v>2.67656221E-3</v>
      </c>
      <c r="F94" s="173">
        <v>2.4814575499999998E-3</v>
      </c>
      <c r="G94" s="173">
        <v>1.8995747900000001E-3</v>
      </c>
      <c r="H94" s="9"/>
      <c r="I94" s="9"/>
      <c r="J94" s="9"/>
      <c r="K94" s="9"/>
      <c r="L94" s="9"/>
      <c r="M94" s="9"/>
      <c r="N94" s="9"/>
      <c r="O94" s="9"/>
      <c r="P94" s="9"/>
      <c r="Q94" s="9"/>
    </row>
    <row r="95" spans="1:17" outlineLevel="2" x14ac:dyDescent="0.3">
      <c r="A95" s="228" t="s">
        <v>130</v>
      </c>
      <c r="B95" s="163">
        <f t="shared" ref="B95:F95" si="15">SUM(B$96:B$96)</f>
        <v>3.9775979999999999E-5</v>
      </c>
      <c r="C95" s="163">
        <f t="shared" si="15"/>
        <v>3.5109230000000001E-5</v>
      </c>
      <c r="D95" s="163">
        <f t="shared" si="15"/>
        <v>3.401298E-5</v>
      </c>
      <c r="E95" s="163">
        <f t="shared" si="15"/>
        <v>3.4478509999999999E-5</v>
      </c>
      <c r="F95" s="163">
        <f t="shared" si="15"/>
        <v>4.0304060000000003E-5</v>
      </c>
      <c r="G95" s="163">
        <v>3.5481069999999999E-5</v>
      </c>
      <c r="H95" s="9"/>
      <c r="I95" s="9"/>
      <c r="J95" s="9"/>
      <c r="K95" s="9"/>
      <c r="L95" s="9"/>
      <c r="M95" s="9"/>
      <c r="N95" s="9"/>
      <c r="O95" s="9"/>
      <c r="P95" s="9"/>
      <c r="Q95" s="9"/>
    </row>
    <row r="96" spans="1:17" outlineLevel="3" x14ac:dyDescent="0.3">
      <c r="A96" s="209" t="s">
        <v>65</v>
      </c>
      <c r="B96" s="173">
        <v>3.9775979999999999E-5</v>
      </c>
      <c r="C96" s="173">
        <v>3.5109230000000001E-5</v>
      </c>
      <c r="D96" s="173">
        <v>3.401298E-5</v>
      </c>
      <c r="E96" s="173">
        <v>3.4478509999999999E-5</v>
      </c>
      <c r="F96" s="173">
        <v>4.0304060000000003E-5</v>
      </c>
      <c r="G96" s="173">
        <v>3.5481069999999999E-5</v>
      </c>
      <c r="H96" s="9"/>
      <c r="I96" s="9"/>
      <c r="J96" s="9"/>
      <c r="K96" s="9"/>
      <c r="L96" s="9"/>
      <c r="M96" s="9"/>
      <c r="N96" s="9"/>
      <c r="O96" s="9"/>
      <c r="P96" s="9"/>
      <c r="Q96" s="9"/>
    </row>
    <row r="97" spans="1:17" ht="14.4" outlineLevel="1" x14ac:dyDescent="0.3">
      <c r="A97" s="218" t="s">
        <v>59</v>
      </c>
      <c r="B97" s="91">
        <f t="shared" ref="B97:G97" si="16">B$98+B$104+B$106+B$118</f>
        <v>9.0184619783100004</v>
      </c>
      <c r="C97" s="91">
        <f t="shared" si="16"/>
        <v>9.5580313285000003</v>
      </c>
      <c r="D97" s="91">
        <f t="shared" si="16"/>
        <v>10.499834721000001</v>
      </c>
      <c r="E97" s="91">
        <f t="shared" si="16"/>
        <v>10.755824930960001</v>
      </c>
      <c r="F97" s="91">
        <f t="shared" si="16"/>
        <v>9.6078709913600022</v>
      </c>
      <c r="G97" s="91">
        <f t="shared" si="16"/>
        <v>9.130161886689999</v>
      </c>
      <c r="H97" s="9"/>
      <c r="I97" s="9"/>
      <c r="J97" s="9"/>
      <c r="K97" s="9"/>
      <c r="L97" s="9"/>
      <c r="M97" s="9"/>
      <c r="N97" s="9"/>
      <c r="O97" s="9"/>
      <c r="P97" s="9"/>
      <c r="Q97" s="9"/>
    </row>
    <row r="98" spans="1:17" outlineLevel="2" x14ac:dyDescent="0.3">
      <c r="A98" s="228" t="s">
        <v>170</v>
      </c>
      <c r="B98" s="163">
        <f t="shared" ref="B98:F98" si="17">SUM(B$99:B$103)</f>
        <v>5.8679120508100002</v>
      </c>
      <c r="C98" s="163">
        <f t="shared" si="17"/>
        <v>7.0237852621300005</v>
      </c>
      <c r="D98" s="163">
        <f t="shared" si="17"/>
        <v>8.1844122870200007</v>
      </c>
      <c r="E98" s="163">
        <f t="shared" si="17"/>
        <v>8.5593320389300001</v>
      </c>
      <c r="F98" s="163">
        <f t="shared" si="17"/>
        <v>8.0575646315700009</v>
      </c>
      <c r="G98" s="163">
        <v>7.67400734831</v>
      </c>
      <c r="H98" s="9"/>
      <c r="I98" s="9"/>
      <c r="J98" s="9"/>
      <c r="K98" s="9"/>
      <c r="L98" s="9"/>
      <c r="M98" s="9"/>
      <c r="N98" s="9"/>
      <c r="O98" s="9"/>
      <c r="P98" s="9"/>
      <c r="Q98" s="9"/>
    </row>
    <row r="99" spans="1:17" outlineLevel="3" x14ac:dyDescent="0.3">
      <c r="A99" s="209" t="s">
        <v>61</v>
      </c>
      <c r="B99" s="173">
        <v>1.90260701E-2</v>
      </c>
      <c r="C99" s="173">
        <v>1.088056003E-2</v>
      </c>
      <c r="D99" s="173">
        <v>6.3155020130000003E-2</v>
      </c>
      <c r="E99" s="173">
        <v>0.1145400015</v>
      </c>
      <c r="F99" s="173">
        <v>0.11155018534</v>
      </c>
      <c r="G99" s="173">
        <v>0.11010001524</v>
      </c>
      <c r="H99" s="9"/>
      <c r="I99" s="9"/>
      <c r="J99" s="9"/>
      <c r="K99" s="9"/>
      <c r="L99" s="9"/>
      <c r="M99" s="9"/>
      <c r="N99" s="9"/>
      <c r="O99" s="9"/>
      <c r="P99" s="9"/>
      <c r="Q99" s="9"/>
    </row>
    <row r="100" spans="1:17" outlineLevel="3" x14ac:dyDescent="0.3">
      <c r="A100" s="209" t="s">
        <v>51</v>
      </c>
      <c r="B100" s="173">
        <v>0.12708577197000001</v>
      </c>
      <c r="C100" s="173">
        <v>0.38844780925</v>
      </c>
      <c r="D100" s="173">
        <v>0.40809589511</v>
      </c>
      <c r="E100" s="173">
        <v>0.20628031303</v>
      </c>
      <c r="F100" s="173">
        <v>0.33752435519000001</v>
      </c>
      <c r="G100" s="173">
        <v>0.33966238096000001</v>
      </c>
      <c r="H100" s="9"/>
      <c r="I100" s="9"/>
      <c r="J100" s="9"/>
      <c r="K100" s="9"/>
      <c r="L100" s="9"/>
      <c r="M100" s="9"/>
      <c r="N100" s="9"/>
      <c r="O100" s="9"/>
      <c r="P100" s="9"/>
      <c r="Q100" s="9"/>
    </row>
    <row r="101" spans="1:17" outlineLevel="3" x14ac:dyDescent="0.3">
      <c r="A101" s="209" t="s">
        <v>89</v>
      </c>
      <c r="B101" s="173">
        <v>0</v>
      </c>
      <c r="C101" s="173">
        <v>3.658550017E-2</v>
      </c>
      <c r="D101" s="173">
        <v>4.1769000090000001E-2</v>
      </c>
      <c r="E101" s="173">
        <v>5.6124600730000002E-2</v>
      </c>
      <c r="F101" s="173">
        <v>6.1090459E-2</v>
      </c>
      <c r="G101" s="173">
        <v>6.0296273349999999E-2</v>
      </c>
      <c r="H101" s="9"/>
      <c r="I101" s="9"/>
      <c r="J101" s="9"/>
      <c r="K101" s="9"/>
      <c r="L101" s="9"/>
      <c r="M101" s="9"/>
      <c r="N101" s="9"/>
      <c r="O101" s="9"/>
      <c r="P101" s="9"/>
      <c r="Q101" s="9"/>
    </row>
    <row r="102" spans="1:17" outlineLevel="3" x14ac:dyDescent="0.3">
      <c r="A102" s="209" t="s">
        <v>125</v>
      </c>
      <c r="B102" s="173">
        <v>0.39244671814999998</v>
      </c>
      <c r="C102" s="173">
        <v>0.45504334538000002</v>
      </c>
      <c r="D102" s="173">
        <v>0.44967000001000001</v>
      </c>
      <c r="E102" s="173">
        <v>0.45706674655000001</v>
      </c>
      <c r="F102" s="173">
        <v>0.45703505259999999</v>
      </c>
      <c r="G102" s="173">
        <v>0.45064708353999999</v>
      </c>
      <c r="H102" s="9"/>
      <c r="I102" s="9"/>
      <c r="J102" s="9"/>
      <c r="K102" s="9"/>
      <c r="L102" s="9"/>
      <c r="M102" s="9"/>
      <c r="N102" s="9"/>
      <c r="O102" s="9"/>
      <c r="P102" s="9"/>
      <c r="Q102" s="9"/>
    </row>
    <row r="103" spans="1:17" outlineLevel="3" x14ac:dyDescent="0.3">
      <c r="A103" s="209" t="s">
        <v>139</v>
      </c>
      <c r="B103" s="173">
        <v>5.32935349059</v>
      </c>
      <c r="C103" s="173">
        <v>6.1328280473000003</v>
      </c>
      <c r="D103" s="173">
        <v>7.2217223716800003</v>
      </c>
      <c r="E103" s="173">
        <v>7.7253203771200001</v>
      </c>
      <c r="F103" s="173">
        <v>7.0903645794400001</v>
      </c>
      <c r="G103" s="173">
        <v>6.7133015952199999</v>
      </c>
      <c r="H103" s="9"/>
      <c r="I103" s="9"/>
      <c r="J103" s="9"/>
      <c r="K103" s="9"/>
      <c r="L103" s="9"/>
      <c r="M103" s="9"/>
      <c r="N103" s="9"/>
      <c r="O103" s="9"/>
      <c r="P103" s="9"/>
      <c r="Q103" s="9"/>
    </row>
    <row r="104" spans="1:17" outlineLevel="2" x14ac:dyDescent="0.3">
      <c r="A104" s="228" t="s">
        <v>42</v>
      </c>
      <c r="B104" s="163">
        <f t="shared" ref="B104:F104" si="18">SUM(B$105:B$105)</f>
        <v>0.19495570664</v>
      </c>
      <c r="C104" s="163">
        <f t="shared" si="18"/>
        <v>0.14621677995999999</v>
      </c>
      <c r="D104" s="163">
        <f t="shared" si="18"/>
        <v>9.7477853279999999E-2</v>
      </c>
      <c r="E104" s="163">
        <f t="shared" si="18"/>
        <v>4.8738926600000003E-2</v>
      </c>
      <c r="F104" s="163">
        <f t="shared" si="18"/>
        <v>0</v>
      </c>
      <c r="G104" s="163">
        <v>0</v>
      </c>
      <c r="H104" s="9"/>
      <c r="I104" s="9"/>
      <c r="J104" s="9"/>
      <c r="K104" s="9"/>
      <c r="L104" s="9"/>
      <c r="M104" s="9"/>
      <c r="N104" s="9"/>
      <c r="O104" s="9"/>
      <c r="P104" s="9"/>
      <c r="Q104" s="9"/>
    </row>
    <row r="105" spans="1:17" outlineLevel="3" x14ac:dyDescent="0.3">
      <c r="A105" s="209" t="s">
        <v>27</v>
      </c>
      <c r="B105" s="173">
        <v>0.19495570664</v>
      </c>
      <c r="C105" s="173">
        <v>0.14621677995999999</v>
      </c>
      <c r="D105" s="173">
        <v>9.7477853279999999E-2</v>
      </c>
      <c r="E105" s="173">
        <v>4.8738926600000003E-2</v>
      </c>
      <c r="F105" s="173">
        <v>0</v>
      </c>
      <c r="G105" s="173">
        <v>0</v>
      </c>
      <c r="H105" s="9"/>
      <c r="I105" s="9"/>
      <c r="J105" s="9"/>
      <c r="K105" s="9"/>
      <c r="L105" s="9"/>
      <c r="M105" s="9"/>
      <c r="N105" s="9"/>
      <c r="O105" s="9"/>
      <c r="P105" s="9"/>
      <c r="Q105" s="9"/>
    </row>
    <row r="106" spans="1:17" outlineLevel="2" x14ac:dyDescent="0.3">
      <c r="A106" s="228" t="s">
        <v>210</v>
      </c>
      <c r="B106" s="163">
        <f t="shared" ref="B106:F106" si="19">SUM(B$107:B$117)</f>
        <v>2.8427356019299999</v>
      </c>
      <c r="C106" s="163">
        <f t="shared" si="19"/>
        <v>2.2785423277099999</v>
      </c>
      <c r="D106" s="163">
        <f t="shared" si="19"/>
        <v>2.1019582370299998</v>
      </c>
      <c r="E106" s="163">
        <f t="shared" si="19"/>
        <v>2.0344831620099999</v>
      </c>
      <c r="F106" s="163">
        <f t="shared" si="19"/>
        <v>1.4376842756799999</v>
      </c>
      <c r="G106" s="163">
        <v>1.3444126547499999</v>
      </c>
      <c r="H106" s="9"/>
      <c r="I106" s="9"/>
      <c r="J106" s="9"/>
      <c r="K106" s="9"/>
      <c r="L106" s="9"/>
      <c r="M106" s="9"/>
      <c r="N106" s="9"/>
      <c r="O106" s="9"/>
      <c r="P106" s="9"/>
      <c r="Q106" s="9"/>
    </row>
    <row r="107" spans="1:17" outlineLevel="3" x14ac:dyDescent="0.3">
      <c r="A107" s="209" t="s">
        <v>70</v>
      </c>
      <c r="B107" s="173">
        <v>0</v>
      </c>
      <c r="C107" s="173">
        <v>0</v>
      </c>
      <c r="D107" s="173">
        <v>0</v>
      </c>
      <c r="E107" s="173">
        <v>7.991643658E-2</v>
      </c>
      <c r="F107" s="173">
        <v>0.14482956551000001</v>
      </c>
      <c r="G107" s="173">
        <v>0.15757387699</v>
      </c>
      <c r="H107" s="9"/>
      <c r="I107" s="9"/>
      <c r="J107" s="9"/>
      <c r="K107" s="9"/>
      <c r="L107" s="9"/>
      <c r="M107" s="9"/>
      <c r="N107" s="9"/>
      <c r="O107" s="9"/>
      <c r="P107" s="9"/>
      <c r="Q107" s="9"/>
    </row>
    <row r="108" spans="1:17" outlineLevel="3" x14ac:dyDescent="0.3">
      <c r="A108" s="209" t="s">
        <v>166</v>
      </c>
      <c r="B108" s="173">
        <v>0</v>
      </c>
      <c r="C108" s="173">
        <v>0</v>
      </c>
      <c r="D108" s="173">
        <v>0.37729509711999998</v>
      </c>
      <c r="E108" s="173">
        <v>0.45260618235</v>
      </c>
      <c r="F108" s="173">
        <v>0</v>
      </c>
      <c r="G108" s="173">
        <v>0</v>
      </c>
      <c r="H108" s="9"/>
      <c r="I108" s="9"/>
      <c r="J108" s="9"/>
      <c r="K108" s="9"/>
      <c r="L108" s="9"/>
      <c r="M108" s="9"/>
      <c r="N108" s="9"/>
      <c r="O108" s="9"/>
      <c r="P108" s="9"/>
      <c r="Q108" s="9"/>
    </row>
    <row r="109" spans="1:17" outlineLevel="3" x14ac:dyDescent="0.3">
      <c r="A109" s="209" t="s">
        <v>151</v>
      </c>
      <c r="B109" s="173">
        <v>4.0773885349999997E-2</v>
      </c>
      <c r="C109" s="173">
        <v>0</v>
      </c>
      <c r="D109" s="173">
        <v>0</v>
      </c>
      <c r="E109" s="173">
        <v>0</v>
      </c>
      <c r="F109" s="173">
        <v>0</v>
      </c>
      <c r="G109" s="173">
        <v>0</v>
      </c>
      <c r="H109" s="9"/>
      <c r="I109" s="9"/>
      <c r="J109" s="9"/>
      <c r="K109" s="9"/>
      <c r="L109" s="9"/>
      <c r="M109" s="9"/>
      <c r="N109" s="9"/>
      <c r="O109" s="9"/>
      <c r="P109" s="9"/>
      <c r="Q109" s="9"/>
    </row>
    <row r="110" spans="1:17" outlineLevel="3" x14ac:dyDescent="0.3">
      <c r="A110" s="209" t="s">
        <v>100</v>
      </c>
      <c r="B110" s="173">
        <v>0.1008</v>
      </c>
      <c r="C110" s="173">
        <v>0</v>
      </c>
      <c r="D110" s="173">
        <v>0</v>
      </c>
      <c r="E110" s="173">
        <v>0</v>
      </c>
      <c r="F110" s="173">
        <v>0</v>
      </c>
      <c r="G110" s="173">
        <v>0</v>
      </c>
      <c r="H110" s="9"/>
      <c r="I110" s="9"/>
      <c r="J110" s="9"/>
      <c r="K110" s="9"/>
      <c r="L110" s="9"/>
      <c r="M110" s="9"/>
      <c r="N110" s="9"/>
      <c r="O110" s="9"/>
      <c r="P110" s="9"/>
      <c r="Q110" s="9"/>
    </row>
    <row r="111" spans="1:17" outlineLevel="3" x14ac:dyDescent="0.3">
      <c r="A111" s="209" t="s">
        <v>204</v>
      </c>
      <c r="B111" s="173">
        <v>0</v>
      </c>
      <c r="C111" s="173">
        <v>1.427420651E-2</v>
      </c>
      <c r="D111" s="173">
        <v>3.7104216299999999E-2</v>
      </c>
      <c r="E111" s="173">
        <v>3.3931242969999997E-2</v>
      </c>
      <c r="F111" s="173">
        <v>3.0354194519999999E-2</v>
      </c>
      <c r="G111" s="173">
        <v>2.7250152190000002E-2</v>
      </c>
      <c r="H111" s="9"/>
      <c r="I111" s="9"/>
      <c r="J111" s="9"/>
      <c r="K111" s="9"/>
      <c r="L111" s="9"/>
      <c r="M111" s="9"/>
      <c r="N111" s="9"/>
      <c r="O111" s="9"/>
      <c r="P111" s="9"/>
      <c r="Q111" s="9"/>
    </row>
    <row r="112" spans="1:17" outlineLevel="3" x14ac:dyDescent="0.3">
      <c r="A112" s="209" t="s">
        <v>121</v>
      </c>
      <c r="B112" s="173">
        <v>4.6435500140000002E-2</v>
      </c>
      <c r="C112" s="173">
        <v>3.5540199949999997E-2</v>
      </c>
      <c r="D112" s="173">
        <v>3.0431699860000001E-2</v>
      </c>
      <c r="E112" s="173">
        <v>1.947180011E-2</v>
      </c>
      <c r="F112" s="173">
        <v>9.4817656499999996E-3</v>
      </c>
      <c r="G112" s="173">
        <v>4.6792505699999997E-3</v>
      </c>
      <c r="H112" s="9"/>
      <c r="I112" s="9"/>
      <c r="J112" s="9"/>
      <c r="K112" s="9"/>
      <c r="L112" s="9"/>
      <c r="M112" s="9"/>
      <c r="N112" s="9"/>
      <c r="O112" s="9"/>
      <c r="P112" s="9"/>
      <c r="Q112" s="9"/>
    </row>
    <row r="113" spans="1:17" outlineLevel="3" x14ac:dyDescent="0.3">
      <c r="A113" s="209" t="s">
        <v>104</v>
      </c>
      <c r="B113" s="173">
        <v>0.5</v>
      </c>
      <c r="C113" s="173">
        <v>0.5</v>
      </c>
      <c r="D113" s="173">
        <v>0</v>
      </c>
      <c r="E113" s="173">
        <v>0</v>
      </c>
      <c r="F113" s="173">
        <v>0</v>
      </c>
      <c r="G113" s="173">
        <v>0</v>
      </c>
      <c r="H113" s="9"/>
      <c r="I113" s="9"/>
      <c r="J113" s="9"/>
      <c r="K113" s="9"/>
      <c r="L113" s="9"/>
      <c r="M113" s="9"/>
      <c r="N113" s="9"/>
      <c r="O113" s="9"/>
      <c r="P113" s="9"/>
      <c r="Q113" s="9"/>
    </row>
    <row r="114" spans="1:17" outlineLevel="3" x14ac:dyDescent="0.3">
      <c r="A114" s="209" t="s">
        <v>143</v>
      </c>
      <c r="B114" s="173">
        <v>7.2080000000000005E-2</v>
      </c>
      <c r="C114" s="173">
        <v>5.9159999999999997E-2</v>
      </c>
      <c r="D114" s="173">
        <v>4.6240000000000003E-2</v>
      </c>
      <c r="E114" s="173">
        <v>3.3320000000000002E-2</v>
      </c>
      <c r="F114" s="173">
        <v>2.0400000000000001E-2</v>
      </c>
      <c r="G114" s="173">
        <v>1.3599999999999999E-2</v>
      </c>
      <c r="H114" s="9"/>
      <c r="I114" s="9"/>
      <c r="J114" s="9"/>
      <c r="K114" s="9"/>
      <c r="L114" s="9"/>
      <c r="M114" s="9"/>
      <c r="N114" s="9"/>
      <c r="O114" s="9"/>
      <c r="P114" s="9"/>
      <c r="Q114" s="9"/>
    </row>
    <row r="115" spans="1:17" outlineLevel="3" x14ac:dyDescent="0.3">
      <c r="A115" s="209" t="s">
        <v>115</v>
      </c>
      <c r="B115" s="173">
        <v>1.552123895</v>
      </c>
      <c r="C115" s="173">
        <v>1.53909292125</v>
      </c>
      <c r="D115" s="173">
        <v>1.5130309737500001</v>
      </c>
      <c r="E115" s="173">
        <v>1.35</v>
      </c>
      <c r="F115" s="173">
        <v>1.2</v>
      </c>
      <c r="G115" s="173">
        <v>1.125</v>
      </c>
      <c r="H115" s="9"/>
      <c r="I115" s="9"/>
      <c r="J115" s="9"/>
      <c r="K115" s="9"/>
      <c r="L115" s="9"/>
      <c r="M115" s="9"/>
      <c r="N115" s="9"/>
      <c r="O115" s="9"/>
      <c r="P115" s="9"/>
      <c r="Q115" s="9"/>
    </row>
    <row r="116" spans="1:17" outlineLevel="3" x14ac:dyDescent="0.3">
      <c r="A116" s="209" t="s">
        <v>97</v>
      </c>
      <c r="B116" s="173">
        <v>0.16309375000000001</v>
      </c>
      <c r="C116" s="173">
        <v>0.13047500000000001</v>
      </c>
      <c r="D116" s="173">
        <v>9.7856250000000006E-2</v>
      </c>
      <c r="E116" s="173">
        <v>6.5237500000000004E-2</v>
      </c>
      <c r="F116" s="173">
        <v>3.2618750000000002E-2</v>
      </c>
      <c r="G116" s="173">
        <v>1.6309375000000001E-2</v>
      </c>
      <c r="H116" s="9"/>
      <c r="I116" s="9"/>
      <c r="J116" s="9"/>
      <c r="K116" s="9"/>
      <c r="L116" s="9"/>
      <c r="M116" s="9"/>
      <c r="N116" s="9"/>
      <c r="O116" s="9"/>
      <c r="P116" s="9"/>
      <c r="Q116" s="9"/>
    </row>
    <row r="117" spans="1:17" outlineLevel="3" x14ac:dyDescent="0.3">
      <c r="A117" s="209" t="s">
        <v>99</v>
      </c>
      <c r="B117" s="173">
        <v>0.36742857144000002</v>
      </c>
      <c r="C117" s="173">
        <v>0</v>
      </c>
      <c r="D117" s="173">
        <v>0</v>
      </c>
      <c r="E117" s="173">
        <v>0</v>
      </c>
      <c r="F117" s="173">
        <v>0</v>
      </c>
      <c r="G117" s="173">
        <v>0</v>
      </c>
      <c r="H117" s="9"/>
      <c r="I117" s="9"/>
      <c r="J117" s="9"/>
      <c r="K117" s="9"/>
      <c r="L117" s="9"/>
      <c r="M117" s="9"/>
      <c r="N117" s="9"/>
      <c r="O117" s="9"/>
      <c r="P117" s="9"/>
      <c r="Q117" s="9"/>
    </row>
    <row r="118" spans="1:17" outlineLevel="2" x14ac:dyDescent="0.3">
      <c r="A118" s="228" t="s">
        <v>173</v>
      </c>
      <c r="B118" s="163">
        <f t="shared" ref="B118:F118" si="20">SUM(B$119:B$119)</f>
        <v>0.11285861893</v>
      </c>
      <c r="C118" s="163">
        <f t="shared" si="20"/>
        <v>0.1094869587</v>
      </c>
      <c r="D118" s="163">
        <f t="shared" si="20"/>
        <v>0.11598634367000001</v>
      </c>
      <c r="E118" s="163">
        <f t="shared" si="20"/>
        <v>0.11327080342</v>
      </c>
      <c r="F118" s="163">
        <f t="shared" si="20"/>
        <v>0.11262208411000001</v>
      </c>
      <c r="G118" s="163">
        <v>0.11174188363</v>
      </c>
      <c r="H118" s="9"/>
      <c r="I118" s="9"/>
      <c r="J118" s="9"/>
      <c r="K118" s="9"/>
      <c r="L118" s="9"/>
      <c r="M118" s="9"/>
      <c r="N118" s="9"/>
      <c r="O118" s="9"/>
      <c r="P118" s="9"/>
      <c r="Q118" s="9"/>
    </row>
    <row r="119" spans="1:17" outlineLevel="3" x14ac:dyDescent="0.3">
      <c r="A119" s="209" t="s">
        <v>139</v>
      </c>
      <c r="B119" s="173">
        <v>0.11285861893</v>
      </c>
      <c r="C119" s="173">
        <v>0.1094869587</v>
      </c>
      <c r="D119" s="173">
        <v>0.11598634367000001</v>
      </c>
      <c r="E119" s="173">
        <v>0.11327080342</v>
      </c>
      <c r="F119" s="173">
        <v>0.11262208411000001</v>
      </c>
      <c r="G119" s="173">
        <v>0.11174188363</v>
      </c>
      <c r="H119" s="9"/>
      <c r="I119" s="9"/>
      <c r="J119" s="9"/>
      <c r="K119" s="9"/>
      <c r="L119" s="9"/>
      <c r="M119" s="9"/>
      <c r="N119" s="9"/>
      <c r="O119" s="9"/>
      <c r="P119" s="9"/>
      <c r="Q119" s="9"/>
    </row>
    <row r="120" spans="1:17" x14ac:dyDescent="0.3">
      <c r="B120" s="226"/>
      <c r="C120" s="226"/>
      <c r="D120" s="226"/>
      <c r="E120" s="226"/>
      <c r="F120" s="226"/>
      <c r="G120" s="226"/>
      <c r="H120" s="9"/>
      <c r="I120" s="9"/>
      <c r="J120" s="9"/>
      <c r="K120" s="9"/>
      <c r="L120" s="9"/>
      <c r="M120" s="9"/>
      <c r="N120" s="9"/>
      <c r="O120" s="9"/>
      <c r="P120" s="9"/>
      <c r="Q120" s="9"/>
    </row>
    <row r="121" spans="1:17" x14ac:dyDescent="0.3">
      <c r="B121" s="226"/>
      <c r="C121" s="226"/>
      <c r="D121" s="226"/>
      <c r="E121" s="226"/>
      <c r="F121" s="226"/>
      <c r="G121" s="226"/>
      <c r="H121" s="9"/>
      <c r="I121" s="9"/>
      <c r="J121" s="9"/>
      <c r="K121" s="9"/>
      <c r="L121" s="9"/>
      <c r="M121" s="9"/>
      <c r="N121" s="9"/>
      <c r="O121" s="9"/>
      <c r="P121" s="9"/>
      <c r="Q121" s="9"/>
    </row>
    <row r="122" spans="1:17" x14ac:dyDescent="0.3">
      <c r="B122" s="226"/>
      <c r="C122" s="226"/>
      <c r="D122" s="226"/>
      <c r="E122" s="226"/>
      <c r="F122" s="226"/>
      <c r="G122" s="226"/>
      <c r="H122" s="9"/>
      <c r="I122" s="9"/>
      <c r="J122" s="9"/>
      <c r="K122" s="9"/>
      <c r="L122" s="9"/>
      <c r="M122" s="9"/>
      <c r="N122" s="9"/>
      <c r="O122" s="9"/>
      <c r="P122" s="9"/>
      <c r="Q122" s="9"/>
    </row>
    <row r="123" spans="1:17" x14ac:dyDescent="0.3">
      <c r="B123" s="226"/>
      <c r="C123" s="226"/>
      <c r="D123" s="226"/>
      <c r="E123" s="226"/>
      <c r="F123" s="226"/>
      <c r="G123" s="226"/>
      <c r="H123" s="9"/>
      <c r="I123" s="9"/>
      <c r="J123" s="9"/>
      <c r="K123" s="9"/>
      <c r="L123" s="9"/>
      <c r="M123" s="9"/>
      <c r="N123" s="9"/>
      <c r="O123" s="9"/>
      <c r="P123" s="9"/>
      <c r="Q123" s="9"/>
    </row>
    <row r="124" spans="1:17" x14ac:dyDescent="0.3">
      <c r="B124" s="226"/>
      <c r="C124" s="226"/>
      <c r="D124" s="226"/>
      <c r="E124" s="226"/>
      <c r="F124" s="226"/>
      <c r="G124" s="226"/>
      <c r="H124" s="9"/>
      <c r="I124" s="9"/>
      <c r="J124" s="9"/>
      <c r="K124" s="9"/>
      <c r="L124" s="9"/>
      <c r="M124" s="9"/>
      <c r="N124" s="9"/>
      <c r="O124" s="9"/>
      <c r="P124" s="9"/>
      <c r="Q124" s="9"/>
    </row>
    <row r="125" spans="1:17" x14ac:dyDescent="0.3">
      <c r="B125" s="226"/>
      <c r="C125" s="226"/>
      <c r="D125" s="226"/>
      <c r="E125" s="226"/>
      <c r="F125" s="226"/>
      <c r="G125" s="226"/>
      <c r="H125" s="9"/>
      <c r="I125" s="9"/>
      <c r="J125" s="9"/>
      <c r="K125" s="9"/>
      <c r="L125" s="9"/>
      <c r="M125" s="9"/>
      <c r="N125" s="9"/>
      <c r="O125" s="9"/>
      <c r="P125" s="9"/>
      <c r="Q125" s="9"/>
    </row>
    <row r="126" spans="1:17" x14ac:dyDescent="0.3">
      <c r="B126" s="226"/>
      <c r="C126" s="226"/>
      <c r="D126" s="226"/>
      <c r="E126" s="226"/>
      <c r="F126" s="226"/>
      <c r="G126" s="226"/>
      <c r="H126" s="9"/>
      <c r="I126" s="9"/>
      <c r="J126" s="9"/>
      <c r="K126" s="9"/>
      <c r="L126" s="9"/>
      <c r="M126" s="9"/>
      <c r="N126" s="9"/>
      <c r="O126" s="9"/>
      <c r="P126" s="9"/>
      <c r="Q126" s="9"/>
    </row>
    <row r="127" spans="1:17" x14ac:dyDescent="0.3">
      <c r="B127" s="226"/>
      <c r="C127" s="226"/>
      <c r="D127" s="226"/>
      <c r="E127" s="226"/>
      <c r="F127" s="226"/>
      <c r="G127" s="226"/>
      <c r="H127" s="9"/>
      <c r="I127" s="9"/>
      <c r="J127" s="9"/>
      <c r="K127" s="9"/>
      <c r="L127" s="9"/>
      <c r="M127" s="9"/>
      <c r="N127" s="9"/>
      <c r="O127" s="9"/>
      <c r="P127" s="9"/>
      <c r="Q127" s="9"/>
    </row>
    <row r="128" spans="1:17" x14ac:dyDescent="0.3">
      <c r="B128" s="226"/>
      <c r="C128" s="226"/>
      <c r="D128" s="226"/>
      <c r="E128" s="226"/>
      <c r="F128" s="226"/>
      <c r="G128" s="226"/>
      <c r="H128" s="9"/>
      <c r="I128" s="9"/>
      <c r="J128" s="9"/>
      <c r="K128" s="9"/>
      <c r="L128" s="9"/>
      <c r="M128" s="9"/>
      <c r="N128" s="9"/>
      <c r="O128" s="9"/>
      <c r="P128" s="9"/>
      <c r="Q128" s="9"/>
    </row>
    <row r="129" spans="2:17" x14ac:dyDescent="0.3">
      <c r="B129" s="226"/>
      <c r="C129" s="226"/>
      <c r="D129" s="226"/>
      <c r="E129" s="226"/>
      <c r="F129" s="226"/>
      <c r="G129" s="226"/>
      <c r="H129" s="9"/>
      <c r="I129" s="9"/>
      <c r="J129" s="9"/>
      <c r="K129" s="9"/>
      <c r="L129" s="9"/>
      <c r="M129" s="9"/>
      <c r="N129" s="9"/>
      <c r="O129" s="9"/>
      <c r="P129" s="9"/>
      <c r="Q129" s="9"/>
    </row>
    <row r="130" spans="2:17" x14ac:dyDescent="0.3">
      <c r="B130" s="226"/>
      <c r="C130" s="226"/>
      <c r="D130" s="226"/>
      <c r="E130" s="226"/>
      <c r="F130" s="226"/>
      <c r="G130" s="226"/>
      <c r="H130" s="9"/>
      <c r="I130" s="9"/>
      <c r="J130" s="9"/>
      <c r="K130" s="9"/>
      <c r="L130" s="9"/>
      <c r="M130" s="9"/>
      <c r="N130" s="9"/>
      <c r="O130" s="9"/>
      <c r="P130" s="9"/>
      <c r="Q130" s="9"/>
    </row>
    <row r="131" spans="2:17" x14ac:dyDescent="0.3">
      <c r="B131" s="226"/>
      <c r="C131" s="226"/>
      <c r="D131" s="226"/>
      <c r="E131" s="226"/>
      <c r="F131" s="226"/>
      <c r="G131" s="226"/>
      <c r="H131" s="9"/>
      <c r="I131" s="9"/>
      <c r="J131" s="9"/>
      <c r="K131" s="9"/>
      <c r="L131" s="9"/>
      <c r="M131" s="9"/>
      <c r="N131" s="9"/>
      <c r="O131" s="9"/>
      <c r="P131" s="9"/>
      <c r="Q131" s="9"/>
    </row>
    <row r="132" spans="2:17" x14ac:dyDescent="0.3">
      <c r="B132" s="226"/>
      <c r="C132" s="226"/>
      <c r="D132" s="226"/>
      <c r="E132" s="226"/>
      <c r="F132" s="226"/>
      <c r="G132" s="226"/>
      <c r="H132" s="9"/>
      <c r="I132" s="9"/>
      <c r="J132" s="9"/>
      <c r="K132" s="9"/>
      <c r="L132" s="9"/>
      <c r="M132" s="9"/>
      <c r="N132" s="9"/>
      <c r="O132" s="9"/>
      <c r="P132" s="9"/>
      <c r="Q132" s="9"/>
    </row>
    <row r="133" spans="2:17" x14ac:dyDescent="0.3">
      <c r="B133" s="226"/>
      <c r="C133" s="226"/>
      <c r="D133" s="226"/>
      <c r="E133" s="226"/>
      <c r="F133" s="226"/>
      <c r="G133" s="226"/>
      <c r="H133" s="9"/>
      <c r="I133" s="9"/>
      <c r="J133" s="9"/>
      <c r="K133" s="9"/>
      <c r="L133" s="9"/>
      <c r="M133" s="9"/>
      <c r="N133" s="9"/>
      <c r="O133" s="9"/>
      <c r="P133" s="9"/>
      <c r="Q133" s="9"/>
    </row>
    <row r="134" spans="2:17" x14ac:dyDescent="0.3">
      <c r="B134" s="226"/>
      <c r="C134" s="226"/>
      <c r="D134" s="226"/>
      <c r="E134" s="226"/>
      <c r="F134" s="226"/>
      <c r="G134" s="226"/>
      <c r="H134" s="9"/>
      <c r="I134" s="9"/>
      <c r="J134" s="9"/>
      <c r="K134" s="9"/>
      <c r="L134" s="9"/>
      <c r="M134" s="9"/>
      <c r="N134" s="9"/>
      <c r="O134" s="9"/>
      <c r="P134" s="9"/>
      <c r="Q134" s="9"/>
    </row>
    <row r="135" spans="2:17" x14ac:dyDescent="0.3">
      <c r="B135" s="226"/>
      <c r="C135" s="226"/>
      <c r="D135" s="226"/>
      <c r="E135" s="226"/>
      <c r="F135" s="226"/>
      <c r="G135" s="226"/>
      <c r="H135" s="9"/>
      <c r="I135" s="9"/>
      <c r="J135" s="9"/>
      <c r="K135" s="9"/>
      <c r="L135" s="9"/>
      <c r="M135" s="9"/>
      <c r="N135" s="9"/>
      <c r="O135" s="9"/>
      <c r="P135" s="9"/>
      <c r="Q135" s="9"/>
    </row>
    <row r="136" spans="2:17" x14ac:dyDescent="0.3">
      <c r="B136" s="226"/>
      <c r="C136" s="226"/>
      <c r="D136" s="226"/>
      <c r="E136" s="226"/>
      <c r="F136" s="226"/>
      <c r="G136" s="226"/>
      <c r="H136" s="9"/>
      <c r="I136" s="9"/>
      <c r="J136" s="9"/>
      <c r="K136" s="9"/>
      <c r="L136" s="9"/>
      <c r="M136" s="9"/>
      <c r="N136" s="9"/>
      <c r="O136" s="9"/>
      <c r="P136" s="9"/>
      <c r="Q136" s="9"/>
    </row>
    <row r="137" spans="2:17" x14ac:dyDescent="0.3">
      <c r="B137" s="226"/>
      <c r="C137" s="226"/>
      <c r="D137" s="226"/>
      <c r="E137" s="226"/>
      <c r="F137" s="226"/>
      <c r="G137" s="226"/>
      <c r="H137" s="9"/>
      <c r="I137" s="9"/>
      <c r="J137" s="9"/>
      <c r="K137" s="9"/>
      <c r="L137" s="9"/>
      <c r="M137" s="9"/>
      <c r="N137" s="9"/>
      <c r="O137" s="9"/>
      <c r="P137" s="9"/>
      <c r="Q137" s="9"/>
    </row>
    <row r="138" spans="2:17" x14ac:dyDescent="0.3">
      <c r="B138" s="226"/>
      <c r="C138" s="226"/>
      <c r="D138" s="226"/>
      <c r="E138" s="226"/>
      <c r="F138" s="226"/>
      <c r="G138" s="226"/>
      <c r="H138" s="9"/>
      <c r="I138" s="9"/>
      <c r="J138" s="9"/>
      <c r="K138" s="9"/>
      <c r="L138" s="9"/>
      <c r="M138" s="9"/>
      <c r="N138" s="9"/>
      <c r="O138" s="9"/>
      <c r="P138" s="9"/>
      <c r="Q138" s="9"/>
    </row>
    <row r="139" spans="2:17" x14ac:dyDescent="0.3">
      <c r="B139" s="226"/>
      <c r="C139" s="226"/>
      <c r="D139" s="226"/>
      <c r="E139" s="226"/>
      <c r="F139" s="226"/>
      <c r="G139" s="226"/>
      <c r="H139" s="9"/>
      <c r="I139" s="9"/>
      <c r="J139" s="9"/>
      <c r="K139" s="9"/>
      <c r="L139" s="9"/>
      <c r="M139" s="9"/>
      <c r="N139" s="9"/>
      <c r="O139" s="9"/>
      <c r="P139" s="9"/>
      <c r="Q139" s="9"/>
    </row>
    <row r="140" spans="2:17" x14ac:dyDescent="0.3">
      <c r="B140" s="226"/>
      <c r="C140" s="226"/>
      <c r="D140" s="226"/>
      <c r="E140" s="226"/>
      <c r="F140" s="226"/>
      <c r="G140" s="226"/>
      <c r="H140" s="9"/>
      <c r="I140" s="9"/>
      <c r="J140" s="9"/>
      <c r="K140" s="9"/>
      <c r="L140" s="9"/>
      <c r="M140" s="9"/>
      <c r="N140" s="9"/>
      <c r="O140" s="9"/>
      <c r="P140" s="9"/>
      <c r="Q140" s="9"/>
    </row>
    <row r="141" spans="2:17" x14ac:dyDescent="0.3">
      <c r="B141" s="226"/>
      <c r="C141" s="226"/>
      <c r="D141" s="226"/>
      <c r="E141" s="226"/>
      <c r="F141" s="226"/>
      <c r="G141" s="226"/>
      <c r="H141" s="9"/>
      <c r="I141" s="9"/>
      <c r="J141" s="9"/>
      <c r="K141" s="9"/>
      <c r="L141" s="9"/>
      <c r="M141" s="9"/>
      <c r="N141" s="9"/>
      <c r="O141" s="9"/>
      <c r="P141" s="9"/>
      <c r="Q141" s="9"/>
    </row>
    <row r="142" spans="2:17" x14ac:dyDescent="0.3">
      <c r="B142" s="226"/>
      <c r="C142" s="226"/>
      <c r="D142" s="226"/>
      <c r="E142" s="226"/>
      <c r="F142" s="226"/>
      <c r="G142" s="226"/>
      <c r="H142" s="9"/>
      <c r="I142" s="9"/>
      <c r="J142" s="9"/>
      <c r="K142" s="9"/>
      <c r="L142" s="9"/>
      <c r="M142" s="9"/>
      <c r="N142" s="9"/>
      <c r="O142" s="9"/>
      <c r="P142" s="9"/>
      <c r="Q142" s="9"/>
    </row>
    <row r="143" spans="2:17" x14ac:dyDescent="0.3">
      <c r="B143" s="226"/>
      <c r="C143" s="226"/>
      <c r="D143" s="226"/>
      <c r="E143" s="226"/>
      <c r="F143" s="226"/>
      <c r="G143" s="226"/>
      <c r="H143" s="9"/>
      <c r="I143" s="9"/>
      <c r="J143" s="9"/>
      <c r="K143" s="9"/>
      <c r="L143" s="9"/>
      <c r="M143" s="9"/>
      <c r="N143" s="9"/>
      <c r="O143" s="9"/>
      <c r="P143" s="9"/>
      <c r="Q143" s="9"/>
    </row>
    <row r="144" spans="2:17" x14ac:dyDescent="0.3">
      <c r="B144" s="226"/>
      <c r="C144" s="226"/>
      <c r="D144" s="226"/>
      <c r="E144" s="226"/>
      <c r="F144" s="226"/>
      <c r="G144" s="226"/>
      <c r="H144" s="9"/>
      <c r="I144" s="9"/>
      <c r="J144" s="9"/>
      <c r="K144" s="9"/>
      <c r="L144" s="9"/>
      <c r="M144" s="9"/>
      <c r="N144" s="9"/>
      <c r="O144" s="9"/>
      <c r="P144" s="9"/>
      <c r="Q144" s="9"/>
    </row>
    <row r="145" spans="2:17" x14ac:dyDescent="0.3">
      <c r="B145" s="226"/>
      <c r="C145" s="226"/>
      <c r="D145" s="226"/>
      <c r="E145" s="226"/>
      <c r="F145" s="226"/>
      <c r="G145" s="226"/>
      <c r="H145" s="9"/>
      <c r="I145" s="9"/>
      <c r="J145" s="9"/>
      <c r="K145" s="9"/>
      <c r="L145" s="9"/>
      <c r="M145" s="9"/>
      <c r="N145" s="9"/>
      <c r="O145" s="9"/>
      <c r="P145" s="9"/>
      <c r="Q145" s="9"/>
    </row>
    <row r="146" spans="2:17" x14ac:dyDescent="0.3">
      <c r="B146" s="226"/>
      <c r="C146" s="226"/>
      <c r="D146" s="226"/>
      <c r="E146" s="226"/>
      <c r="F146" s="226"/>
      <c r="G146" s="226"/>
      <c r="H146" s="9"/>
      <c r="I146" s="9"/>
      <c r="J146" s="9"/>
      <c r="K146" s="9"/>
      <c r="L146" s="9"/>
      <c r="M146" s="9"/>
      <c r="N146" s="9"/>
      <c r="O146" s="9"/>
      <c r="P146" s="9"/>
      <c r="Q146" s="9"/>
    </row>
    <row r="147" spans="2:17" x14ac:dyDescent="0.3">
      <c r="B147" s="226"/>
      <c r="C147" s="226"/>
      <c r="D147" s="226"/>
      <c r="E147" s="226"/>
      <c r="F147" s="226"/>
      <c r="G147" s="226"/>
      <c r="H147" s="9"/>
      <c r="I147" s="9"/>
      <c r="J147" s="9"/>
      <c r="K147" s="9"/>
      <c r="L147" s="9"/>
      <c r="M147" s="9"/>
      <c r="N147" s="9"/>
      <c r="O147" s="9"/>
      <c r="P147" s="9"/>
      <c r="Q147" s="9"/>
    </row>
    <row r="148" spans="2:17" x14ac:dyDescent="0.3">
      <c r="B148" s="226"/>
      <c r="C148" s="226"/>
      <c r="D148" s="226"/>
      <c r="E148" s="226"/>
      <c r="F148" s="226"/>
      <c r="G148" s="226"/>
      <c r="H148" s="9"/>
      <c r="I148" s="9"/>
      <c r="J148" s="9"/>
      <c r="K148" s="9"/>
      <c r="L148" s="9"/>
      <c r="M148" s="9"/>
      <c r="N148" s="9"/>
      <c r="O148" s="9"/>
      <c r="P148" s="9"/>
      <c r="Q148" s="9"/>
    </row>
    <row r="149" spans="2:17" x14ac:dyDescent="0.3">
      <c r="B149" s="226"/>
      <c r="C149" s="226"/>
      <c r="D149" s="226"/>
      <c r="E149" s="226"/>
      <c r="F149" s="226"/>
      <c r="G149" s="226"/>
      <c r="H149" s="9"/>
      <c r="I149" s="9"/>
      <c r="J149" s="9"/>
      <c r="K149" s="9"/>
      <c r="L149" s="9"/>
      <c r="M149" s="9"/>
      <c r="N149" s="9"/>
      <c r="O149" s="9"/>
      <c r="P149" s="9"/>
      <c r="Q149" s="9"/>
    </row>
    <row r="150" spans="2:17" x14ac:dyDescent="0.3">
      <c r="B150" s="226"/>
      <c r="C150" s="226"/>
      <c r="D150" s="226"/>
      <c r="E150" s="226"/>
      <c r="F150" s="226"/>
      <c r="G150" s="226"/>
      <c r="H150" s="9"/>
      <c r="I150" s="9"/>
      <c r="J150" s="9"/>
      <c r="K150" s="9"/>
      <c r="L150" s="9"/>
      <c r="M150" s="9"/>
      <c r="N150" s="9"/>
      <c r="O150" s="9"/>
      <c r="P150" s="9"/>
      <c r="Q150" s="9"/>
    </row>
    <row r="151" spans="2:17" x14ac:dyDescent="0.3">
      <c r="B151" s="226"/>
      <c r="C151" s="226"/>
      <c r="D151" s="226"/>
      <c r="E151" s="226"/>
      <c r="F151" s="226"/>
      <c r="G151" s="226"/>
      <c r="H151" s="9"/>
      <c r="I151" s="9"/>
      <c r="J151" s="9"/>
      <c r="K151" s="9"/>
      <c r="L151" s="9"/>
      <c r="M151" s="9"/>
      <c r="N151" s="9"/>
      <c r="O151" s="9"/>
      <c r="P151" s="9"/>
      <c r="Q151" s="9"/>
    </row>
    <row r="152" spans="2:17" x14ac:dyDescent="0.3">
      <c r="B152" s="226"/>
      <c r="C152" s="226"/>
      <c r="D152" s="226"/>
      <c r="E152" s="226"/>
      <c r="F152" s="226"/>
      <c r="G152" s="226"/>
      <c r="H152" s="9"/>
      <c r="I152" s="9"/>
      <c r="J152" s="9"/>
      <c r="K152" s="9"/>
      <c r="L152" s="9"/>
      <c r="M152" s="9"/>
      <c r="N152" s="9"/>
      <c r="O152" s="9"/>
      <c r="P152" s="9"/>
      <c r="Q152" s="9"/>
    </row>
    <row r="153" spans="2:17" x14ac:dyDescent="0.3">
      <c r="B153" s="226"/>
      <c r="C153" s="226"/>
      <c r="D153" s="226"/>
      <c r="E153" s="226"/>
      <c r="F153" s="226"/>
      <c r="G153" s="226"/>
      <c r="H153" s="9"/>
      <c r="I153" s="9"/>
      <c r="J153" s="9"/>
      <c r="K153" s="9"/>
      <c r="L153" s="9"/>
      <c r="M153" s="9"/>
      <c r="N153" s="9"/>
      <c r="O153" s="9"/>
      <c r="P153" s="9"/>
      <c r="Q153" s="9"/>
    </row>
    <row r="154" spans="2:17" x14ac:dyDescent="0.3">
      <c r="B154" s="226"/>
      <c r="C154" s="226"/>
      <c r="D154" s="226"/>
      <c r="E154" s="226"/>
      <c r="F154" s="226"/>
      <c r="G154" s="226"/>
      <c r="H154" s="9"/>
      <c r="I154" s="9"/>
      <c r="J154" s="9"/>
      <c r="K154" s="9"/>
      <c r="L154" s="9"/>
      <c r="M154" s="9"/>
      <c r="N154" s="9"/>
      <c r="O154" s="9"/>
      <c r="P154" s="9"/>
      <c r="Q154" s="9"/>
    </row>
    <row r="155" spans="2:17" x14ac:dyDescent="0.3">
      <c r="B155" s="226"/>
      <c r="C155" s="226"/>
      <c r="D155" s="226"/>
      <c r="E155" s="226"/>
      <c r="F155" s="226"/>
      <c r="G155" s="226"/>
      <c r="H155" s="9"/>
      <c r="I155" s="9"/>
      <c r="J155" s="9"/>
      <c r="K155" s="9"/>
      <c r="L155" s="9"/>
      <c r="M155" s="9"/>
      <c r="N155" s="9"/>
      <c r="O155" s="9"/>
      <c r="P155" s="9"/>
      <c r="Q155" s="9"/>
    </row>
    <row r="156" spans="2:17" x14ac:dyDescent="0.3">
      <c r="B156" s="226"/>
      <c r="C156" s="226"/>
      <c r="D156" s="226"/>
      <c r="E156" s="226"/>
      <c r="F156" s="226"/>
      <c r="G156" s="226"/>
      <c r="H156" s="9"/>
      <c r="I156" s="9"/>
      <c r="J156" s="9"/>
      <c r="K156" s="9"/>
      <c r="L156" s="9"/>
      <c r="M156" s="9"/>
      <c r="N156" s="9"/>
      <c r="O156" s="9"/>
      <c r="P156" s="9"/>
      <c r="Q156" s="9"/>
    </row>
    <row r="157" spans="2:17" x14ac:dyDescent="0.3">
      <c r="B157" s="226"/>
      <c r="C157" s="226"/>
      <c r="D157" s="226"/>
      <c r="E157" s="226"/>
      <c r="F157" s="226"/>
      <c r="G157" s="226"/>
      <c r="H157" s="9"/>
      <c r="I157" s="9"/>
      <c r="J157" s="9"/>
      <c r="K157" s="9"/>
      <c r="L157" s="9"/>
      <c r="M157" s="9"/>
      <c r="N157" s="9"/>
      <c r="O157" s="9"/>
      <c r="P157" s="9"/>
      <c r="Q157" s="9"/>
    </row>
    <row r="158" spans="2:17" x14ac:dyDescent="0.3">
      <c r="B158" s="226"/>
      <c r="C158" s="226"/>
      <c r="D158" s="226"/>
      <c r="E158" s="226"/>
      <c r="F158" s="226"/>
      <c r="G158" s="226"/>
      <c r="H158" s="9"/>
      <c r="I158" s="9"/>
      <c r="J158" s="9"/>
      <c r="K158" s="9"/>
      <c r="L158" s="9"/>
      <c r="M158" s="9"/>
      <c r="N158" s="9"/>
      <c r="O158" s="9"/>
      <c r="P158" s="9"/>
      <c r="Q158" s="9"/>
    </row>
    <row r="159" spans="2:17" x14ac:dyDescent="0.3">
      <c r="B159" s="226"/>
      <c r="C159" s="226"/>
      <c r="D159" s="226"/>
      <c r="E159" s="226"/>
      <c r="F159" s="226"/>
      <c r="G159" s="226"/>
      <c r="H159" s="9"/>
      <c r="I159" s="9"/>
      <c r="J159" s="9"/>
      <c r="K159" s="9"/>
      <c r="L159" s="9"/>
      <c r="M159" s="9"/>
      <c r="N159" s="9"/>
      <c r="O159" s="9"/>
      <c r="P159" s="9"/>
      <c r="Q159" s="9"/>
    </row>
    <row r="160" spans="2:17" x14ac:dyDescent="0.3">
      <c r="B160" s="226"/>
      <c r="C160" s="226"/>
      <c r="D160" s="226"/>
      <c r="E160" s="226"/>
      <c r="F160" s="226"/>
      <c r="G160" s="226"/>
      <c r="H160" s="9"/>
      <c r="I160" s="9"/>
      <c r="J160" s="9"/>
      <c r="K160" s="9"/>
      <c r="L160" s="9"/>
      <c r="M160" s="9"/>
      <c r="N160" s="9"/>
      <c r="O160" s="9"/>
      <c r="P160" s="9"/>
      <c r="Q160" s="9"/>
    </row>
    <row r="161" spans="2:17" x14ac:dyDescent="0.3">
      <c r="B161" s="226"/>
      <c r="C161" s="226"/>
      <c r="D161" s="226"/>
      <c r="E161" s="226"/>
      <c r="F161" s="226"/>
      <c r="G161" s="226"/>
      <c r="H161" s="9"/>
      <c r="I161" s="9"/>
      <c r="J161" s="9"/>
      <c r="K161" s="9"/>
      <c r="L161" s="9"/>
      <c r="M161" s="9"/>
      <c r="N161" s="9"/>
      <c r="O161" s="9"/>
      <c r="P161" s="9"/>
      <c r="Q161" s="9"/>
    </row>
    <row r="162" spans="2:17" x14ac:dyDescent="0.3">
      <c r="B162" s="226"/>
      <c r="C162" s="226"/>
      <c r="D162" s="226"/>
      <c r="E162" s="226"/>
      <c r="F162" s="226"/>
      <c r="G162" s="226"/>
      <c r="H162" s="9"/>
      <c r="I162" s="9"/>
      <c r="J162" s="9"/>
      <c r="K162" s="9"/>
      <c r="L162" s="9"/>
      <c r="M162" s="9"/>
      <c r="N162" s="9"/>
      <c r="O162" s="9"/>
      <c r="P162" s="9"/>
      <c r="Q162" s="9"/>
    </row>
    <row r="163" spans="2:17" x14ac:dyDescent="0.3">
      <c r="B163" s="226"/>
      <c r="C163" s="226"/>
      <c r="D163" s="226"/>
      <c r="E163" s="226"/>
      <c r="F163" s="226"/>
      <c r="G163" s="226"/>
      <c r="H163" s="9"/>
      <c r="I163" s="9"/>
      <c r="J163" s="9"/>
      <c r="K163" s="9"/>
      <c r="L163" s="9"/>
      <c r="M163" s="9"/>
      <c r="N163" s="9"/>
      <c r="O163" s="9"/>
      <c r="P163" s="9"/>
      <c r="Q163" s="9"/>
    </row>
    <row r="164" spans="2:17" x14ac:dyDescent="0.3">
      <c r="B164" s="226"/>
      <c r="C164" s="226"/>
      <c r="D164" s="226"/>
      <c r="E164" s="226"/>
      <c r="F164" s="226"/>
      <c r="G164" s="226"/>
      <c r="H164" s="9"/>
      <c r="I164" s="9"/>
      <c r="J164" s="9"/>
      <c r="K164" s="9"/>
      <c r="L164" s="9"/>
      <c r="M164" s="9"/>
      <c r="N164" s="9"/>
      <c r="O164" s="9"/>
      <c r="P164" s="9"/>
      <c r="Q164" s="9"/>
    </row>
    <row r="165" spans="2:17" x14ac:dyDescent="0.3">
      <c r="B165" s="226"/>
      <c r="C165" s="226"/>
      <c r="D165" s="226"/>
      <c r="E165" s="226"/>
      <c r="F165" s="226"/>
      <c r="G165" s="226"/>
      <c r="H165" s="9"/>
      <c r="I165" s="9"/>
      <c r="J165" s="9"/>
      <c r="K165" s="9"/>
      <c r="L165" s="9"/>
      <c r="M165" s="9"/>
      <c r="N165" s="9"/>
      <c r="O165" s="9"/>
      <c r="P165" s="9"/>
      <c r="Q165" s="9"/>
    </row>
    <row r="166" spans="2:17" x14ac:dyDescent="0.3">
      <c r="B166" s="226"/>
      <c r="C166" s="226"/>
      <c r="D166" s="226"/>
      <c r="E166" s="226"/>
      <c r="F166" s="226"/>
      <c r="G166" s="226"/>
      <c r="H166" s="9"/>
      <c r="I166" s="9"/>
      <c r="J166" s="9"/>
      <c r="K166" s="9"/>
      <c r="L166" s="9"/>
      <c r="M166" s="9"/>
      <c r="N166" s="9"/>
      <c r="O166" s="9"/>
      <c r="P166" s="9"/>
      <c r="Q166" s="9"/>
    </row>
    <row r="167" spans="2:17" x14ac:dyDescent="0.3">
      <c r="B167" s="226"/>
      <c r="C167" s="226"/>
      <c r="D167" s="226"/>
      <c r="E167" s="226"/>
      <c r="F167" s="226"/>
      <c r="G167" s="226"/>
      <c r="H167" s="9"/>
      <c r="I167" s="9"/>
      <c r="J167" s="9"/>
      <c r="K167" s="9"/>
      <c r="L167" s="9"/>
      <c r="M167" s="9"/>
      <c r="N167" s="9"/>
      <c r="O167" s="9"/>
      <c r="P167" s="9"/>
      <c r="Q167" s="9"/>
    </row>
    <row r="168" spans="2:17" x14ac:dyDescent="0.3">
      <c r="B168" s="226"/>
      <c r="C168" s="226"/>
      <c r="D168" s="226"/>
      <c r="E168" s="226"/>
      <c r="F168" s="226"/>
      <c r="G168" s="226"/>
      <c r="H168" s="9"/>
      <c r="I168" s="9"/>
      <c r="J168" s="9"/>
      <c r="K168" s="9"/>
      <c r="L168" s="9"/>
      <c r="M168" s="9"/>
      <c r="N168" s="9"/>
      <c r="O168" s="9"/>
      <c r="P168" s="9"/>
      <c r="Q168" s="9"/>
    </row>
  </sheetData>
  <mergeCells count="1">
    <mergeCell ref="A2:G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3">
    <tabColor indexed="60"/>
    <outlinePr applyStyles="1" summaryBelow="0"/>
    <pageSetUpPr fitToPage="1"/>
  </sheetPr>
  <dimension ref="A1:S247"/>
  <sheetViews>
    <sheetView workbookViewId="0">
      <selection activeCell="P40" sqref="P40"/>
    </sheetView>
  </sheetViews>
  <sheetFormatPr defaultColWidth="9.109375" defaultRowHeight="13.8" x14ac:dyDescent="0.3"/>
  <cols>
    <col min="1" max="1" width="58.109375" style="17" bestFit="1" customWidth="1"/>
    <col min="2" max="2" width="12.44140625" style="233" bestFit="1" customWidth="1"/>
    <col min="3" max="3" width="13.5546875" style="233" bestFit="1" customWidth="1"/>
    <col min="4" max="4" width="10.33203125" style="125" customWidth="1"/>
    <col min="5" max="6" width="13.5546875" style="233" bestFit="1" customWidth="1"/>
    <col min="7" max="7" width="10.33203125" style="125" customWidth="1"/>
    <col min="8" max="8" width="12.6640625" style="233" hidden="1" customWidth="1"/>
    <col min="9" max="9" width="13.6640625" style="233" bestFit="1" customWidth="1"/>
    <col min="10" max="16384" width="9.109375" style="17"/>
  </cols>
  <sheetData>
    <row r="1" spans="1:19" x14ac:dyDescent="0.3">
      <c r="A1" s="243"/>
      <c r="B1" s="271" t="str">
        <f>"Державний та гарантований державою борг України за станом на " &amp; TEXT(DREPORTDATE,"dd.MM.yyyy")</f>
        <v>Державний та гарантований державою борг України за станом на 31.05.2020</v>
      </c>
      <c r="C1" s="272"/>
      <c r="D1" s="272"/>
      <c r="E1" s="272"/>
    </row>
    <row r="2" spans="1:19" ht="38.25" customHeight="1" x14ac:dyDescent="0.35">
      <c r="A2" s="273" t="s">
        <v>8</v>
      </c>
      <c r="B2" s="3"/>
      <c r="C2" s="3"/>
      <c r="D2" s="3"/>
      <c r="E2" s="3"/>
      <c r="F2" s="3"/>
      <c r="G2" s="3"/>
      <c r="H2" s="3"/>
      <c r="I2" s="3"/>
      <c r="J2" s="9"/>
      <c r="K2" s="9"/>
      <c r="L2" s="9"/>
      <c r="M2" s="9"/>
      <c r="N2" s="9"/>
      <c r="O2" s="9"/>
      <c r="P2" s="9"/>
      <c r="Q2" s="9"/>
      <c r="R2" s="9"/>
      <c r="S2" s="9"/>
    </row>
    <row r="3" spans="1:19" x14ac:dyDescent="0.3">
      <c r="A3" s="243"/>
    </row>
    <row r="4" spans="1:19" s="12" customFormat="1" x14ac:dyDescent="0.3">
      <c r="B4" s="247"/>
      <c r="C4" s="247"/>
      <c r="D4" s="119"/>
      <c r="E4" s="247"/>
      <c r="F4" s="247"/>
      <c r="G4" s="119"/>
      <c r="H4" s="247" t="s">
        <v>131</v>
      </c>
      <c r="I4" s="12" t="str">
        <f>VALVAL</f>
        <v>млрд. одиниць</v>
      </c>
    </row>
    <row r="5" spans="1:19" s="145" customFormat="1" x14ac:dyDescent="0.25">
      <c r="A5" s="95"/>
      <c r="B5" s="265">
        <v>43830</v>
      </c>
      <c r="C5" s="266"/>
      <c r="D5" s="267"/>
      <c r="E5" s="265">
        <v>43982</v>
      </c>
      <c r="F5" s="266"/>
      <c r="G5" s="267"/>
      <c r="H5" s="69"/>
      <c r="I5" s="69"/>
    </row>
    <row r="6" spans="1:19" s="123" customFormat="1" x14ac:dyDescent="0.25">
      <c r="A6" s="50"/>
      <c r="B6" s="166" t="s">
        <v>162</v>
      </c>
      <c r="C6" s="166" t="s">
        <v>165</v>
      </c>
      <c r="D6" s="44" t="s">
        <v>185</v>
      </c>
      <c r="E6" s="166" t="s">
        <v>162</v>
      </c>
      <c r="F6" s="166" t="s">
        <v>165</v>
      </c>
      <c r="G6" s="44" t="s">
        <v>185</v>
      </c>
      <c r="H6" s="166" t="s">
        <v>185</v>
      </c>
      <c r="I6" s="166" t="s">
        <v>62</v>
      </c>
    </row>
    <row r="7" spans="1:19" s="196" customFormat="1" ht="14.4" x14ac:dyDescent="0.25">
      <c r="A7" s="251" t="s">
        <v>145</v>
      </c>
      <c r="B7" s="8">
        <f t="shared" ref="B7:G7" si="0">SUM(B$8+ B$9)</f>
        <v>84.365406859510003</v>
      </c>
      <c r="C7" s="8">
        <f t="shared" si="0"/>
        <v>1998.2958999565099</v>
      </c>
      <c r="D7" s="137">
        <f t="shared" si="0"/>
        <v>1</v>
      </c>
      <c r="E7" s="8">
        <f t="shared" si="0"/>
        <v>82.118183048470001</v>
      </c>
      <c r="F7" s="8">
        <f t="shared" si="0"/>
        <v>2209.4636212732298</v>
      </c>
      <c r="G7" s="137">
        <f t="shared" si="0"/>
        <v>1</v>
      </c>
      <c r="H7" s="8"/>
      <c r="I7" s="8">
        <f>SUM(I$8+ I$9)</f>
        <v>0</v>
      </c>
    </row>
    <row r="8" spans="1:19" s="15" customFormat="1" x14ac:dyDescent="0.25">
      <c r="A8" s="176" t="s">
        <v>64</v>
      </c>
      <c r="B8" s="216">
        <v>74.362672420229998</v>
      </c>
      <c r="C8" s="216">
        <v>1761.3691314806099</v>
      </c>
      <c r="D8" s="105">
        <v>0.881436</v>
      </c>
      <c r="E8" s="216">
        <v>72.396398257469997</v>
      </c>
      <c r="F8" s="216">
        <v>1947.89025186505</v>
      </c>
      <c r="G8" s="105">
        <v>0.88161199999999995</v>
      </c>
      <c r="H8" s="216">
        <v>1.7699999999999999E-4</v>
      </c>
      <c r="I8" s="216">
        <v>-21.4</v>
      </c>
    </row>
    <row r="9" spans="1:19" s="15" customFormat="1" x14ac:dyDescent="0.25">
      <c r="A9" s="176" t="s">
        <v>14</v>
      </c>
      <c r="B9" s="216">
        <v>10.002734439279999</v>
      </c>
      <c r="C9" s="216">
        <v>236.92676847589999</v>
      </c>
      <c r="D9" s="105">
        <v>0.118564</v>
      </c>
      <c r="E9" s="216">
        <v>9.7217847909999993</v>
      </c>
      <c r="F9" s="216">
        <v>261.57336940817999</v>
      </c>
      <c r="G9" s="105">
        <v>0.11838799999999999</v>
      </c>
      <c r="H9" s="216">
        <v>-1.7699999999999999E-4</v>
      </c>
      <c r="I9" s="216">
        <v>21.4</v>
      </c>
    </row>
    <row r="10" spans="1:19" x14ac:dyDescent="0.3">
      <c r="B10" s="226"/>
      <c r="C10" s="226"/>
      <c r="D10" s="115"/>
      <c r="E10" s="226"/>
      <c r="F10" s="226"/>
      <c r="G10" s="115"/>
      <c r="H10" s="226"/>
      <c r="I10" s="226"/>
      <c r="J10" s="9"/>
      <c r="K10" s="9"/>
      <c r="L10" s="9"/>
      <c r="M10" s="9"/>
      <c r="N10" s="9"/>
      <c r="O10" s="9"/>
      <c r="P10" s="9"/>
      <c r="Q10" s="9"/>
    </row>
    <row r="11" spans="1:19" x14ac:dyDescent="0.3">
      <c r="B11" s="226"/>
      <c r="C11" s="226"/>
      <c r="D11" s="115"/>
      <c r="E11" s="226"/>
      <c r="F11" s="226"/>
      <c r="G11" s="115"/>
      <c r="H11" s="226"/>
      <c r="I11" s="226"/>
      <c r="J11" s="9"/>
      <c r="K11" s="9"/>
      <c r="L11" s="9"/>
      <c r="M11" s="9"/>
      <c r="N11" s="9"/>
      <c r="O11" s="9"/>
      <c r="P11" s="9"/>
      <c r="Q11" s="9"/>
    </row>
    <row r="12" spans="1:19" x14ac:dyDescent="0.3">
      <c r="B12" s="226"/>
      <c r="C12" s="226"/>
      <c r="D12" s="115"/>
      <c r="E12" s="226"/>
      <c r="F12" s="226"/>
      <c r="G12" s="115"/>
      <c r="H12" s="226"/>
      <c r="I12" s="226"/>
      <c r="J12" s="9"/>
      <c r="K12" s="9"/>
      <c r="L12" s="9"/>
      <c r="M12" s="9"/>
      <c r="N12" s="9"/>
      <c r="O12" s="9"/>
      <c r="P12" s="9"/>
      <c r="Q12" s="9"/>
    </row>
    <row r="13" spans="1:19" x14ac:dyDescent="0.3">
      <c r="B13" s="226"/>
      <c r="C13" s="226"/>
      <c r="D13" s="115"/>
      <c r="E13" s="226"/>
      <c r="F13" s="226"/>
      <c r="G13" s="115"/>
      <c r="H13" s="226"/>
      <c r="I13" s="226"/>
      <c r="J13" s="9"/>
      <c r="K13" s="9"/>
      <c r="L13" s="9"/>
      <c r="M13" s="9"/>
      <c r="N13" s="9"/>
      <c r="O13" s="9"/>
      <c r="P13" s="9"/>
      <c r="Q13" s="9"/>
    </row>
    <row r="14" spans="1:19" x14ac:dyDescent="0.3">
      <c r="B14" s="226"/>
      <c r="C14" s="226"/>
      <c r="D14" s="115"/>
      <c r="E14" s="226"/>
      <c r="F14" s="226"/>
      <c r="G14" s="115"/>
      <c r="H14" s="226"/>
      <c r="I14" s="226"/>
      <c r="J14" s="9"/>
      <c r="K14" s="9"/>
      <c r="L14" s="9"/>
      <c r="M14" s="9"/>
      <c r="N14" s="9"/>
      <c r="O14" s="9"/>
      <c r="P14" s="9"/>
      <c r="Q14" s="9"/>
    </row>
    <row r="15" spans="1:19" x14ac:dyDescent="0.3">
      <c r="B15" s="226"/>
      <c r="C15" s="226"/>
      <c r="D15" s="115"/>
      <c r="E15" s="226"/>
      <c r="F15" s="226"/>
      <c r="G15" s="115"/>
      <c r="H15" s="226"/>
      <c r="I15" s="226"/>
      <c r="J15" s="9"/>
      <c r="K15" s="9"/>
      <c r="L15" s="9"/>
      <c r="M15" s="9"/>
      <c r="N15" s="9"/>
      <c r="O15" s="9"/>
      <c r="P15" s="9"/>
      <c r="Q15" s="9"/>
    </row>
    <row r="16" spans="1:19" x14ac:dyDescent="0.3">
      <c r="B16" s="226"/>
      <c r="C16" s="226"/>
      <c r="D16" s="115"/>
      <c r="E16" s="226"/>
      <c r="F16" s="226"/>
      <c r="G16" s="115"/>
      <c r="H16" s="226"/>
      <c r="I16" s="226"/>
      <c r="J16" s="9"/>
      <c r="K16" s="9"/>
      <c r="L16" s="9"/>
      <c r="M16" s="9"/>
      <c r="N16" s="9"/>
      <c r="O16" s="9"/>
      <c r="P16" s="9"/>
      <c r="Q16" s="9"/>
    </row>
    <row r="17" spans="2:17" x14ac:dyDescent="0.3">
      <c r="B17" s="226"/>
      <c r="C17" s="226"/>
      <c r="D17" s="115"/>
      <c r="E17" s="226"/>
      <c r="F17" s="226"/>
      <c r="G17" s="115"/>
      <c r="H17" s="226"/>
      <c r="I17" s="226"/>
      <c r="J17" s="9"/>
      <c r="K17" s="9"/>
      <c r="L17" s="9"/>
      <c r="M17" s="9"/>
      <c r="N17" s="9"/>
      <c r="O17" s="9"/>
      <c r="P17" s="9"/>
      <c r="Q17" s="9"/>
    </row>
    <row r="18" spans="2:17" x14ac:dyDescent="0.3">
      <c r="B18" s="226"/>
      <c r="C18" s="226"/>
      <c r="D18" s="115"/>
      <c r="E18" s="226"/>
      <c r="F18" s="226"/>
      <c r="G18" s="115"/>
      <c r="H18" s="226"/>
      <c r="I18" s="226"/>
      <c r="J18" s="9"/>
      <c r="K18" s="9"/>
      <c r="L18" s="9"/>
      <c r="M18" s="9"/>
      <c r="N18" s="9"/>
      <c r="O18" s="9"/>
      <c r="P18" s="9"/>
      <c r="Q18" s="9"/>
    </row>
    <row r="19" spans="2:17" x14ac:dyDescent="0.3">
      <c r="B19" s="226"/>
      <c r="C19" s="226"/>
      <c r="D19" s="115"/>
      <c r="E19" s="226"/>
      <c r="F19" s="226"/>
      <c r="G19" s="115"/>
      <c r="H19" s="226"/>
      <c r="I19" s="226"/>
      <c r="J19" s="9"/>
      <c r="K19" s="9"/>
      <c r="L19" s="9"/>
      <c r="M19" s="9"/>
      <c r="N19" s="9"/>
      <c r="O19" s="9"/>
      <c r="P19" s="9"/>
      <c r="Q19" s="9"/>
    </row>
    <row r="20" spans="2:17" x14ac:dyDescent="0.3">
      <c r="B20" s="226"/>
      <c r="C20" s="226"/>
      <c r="D20" s="115"/>
      <c r="E20" s="226"/>
      <c r="F20" s="226"/>
      <c r="G20" s="115"/>
      <c r="H20" s="226"/>
      <c r="I20" s="226"/>
      <c r="J20" s="9"/>
      <c r="K20" s="9"/>
      <c r="L20" s="9"/>
      <c r="M20" s="9"/>
      <c r="N20" s="9"/>
      <c r="O20" s="9"/>
      <c r="P20" s="9"/>
      <c r="Q20" s="9"/>
    </row>
    <row r="21" spans="2:17" x14ac:dyDescent="0.3">
      <c r="B21" s="226"/>
      <c r="C21" s="226"/>
      <c r="D21" s="115"/>
      <c r="E21" s="226"/>
      <c r="F21" s="226"/>
      <c r="G21" s="115"/>
      <c r="H21" s="226"/>
      <c r="I21" s="226"/>
      <c r="J21" s="9"/>
      <c r="K21" s="9"/>
      <c r="L21" s="9"/>
      <c r="M21" s="9"/>
      <c r="N21" s="9"/>
      <c r="O21" s="9"/>
      <c r="P21" s="9"/>
      <c r="Q21" s="9"/>
    </row>
    <row r="22" spans="2:17" x14ac:dyDescent="0.3">
      <c r="B22" s="226"/>
      <c r="C22" s="226"/>
      <c r="D22" s="115"/>
      <c r="E22" s="226"/>
      <c r="F22" s="226"/>
      <c r="G22" s="115"/>
      <c r="H22" s="226"/>
      <c r="I22" s="226"/>
      <c r="J22" s="9"/>
      <c r="K22" s="9"/>
      <c r="L22" s="9"/>
      <c r="M22" s="9"/>
      <c r="N22" s="9"/>
      <c r="O22" s="9"/>
      <c r="P22" s="9"/>
      <c r="Q22" s="9"/>
    </row>
    <row r="23" spans="2:17" x14ac:dyDescent="0.3">
      <c r="B23" s="226"/>
      <c r="C23" s="226"/>
      <c r="D23" s="115"/>
      <c r="E23" s="226"/>
      <c r="F23" s="226"/>
      <c r="G23" s="115"/>
      <c r="H23" s="226"/>
      <c r="I23" s="226"/>
      <c r="J23" s="9"/>
      <c r="K23" s="9"/>
      <c r="L23" s="9"/>
      <c r="M23" s="9"/>
      <c r="N23" s="9"/>
      <c r="O23" s="9"/>
      <c r="P23" s="9"/>
      <c r="Q23" s="9"/>
    </row>
    <row r="24" spans="2:17" x14ac:dyDescent="0.3">
      <c r="B24" s="226"/>
      <c r="C24" s="226"/>
      <c r="D24" s="115"/>
      <c r="E24" s="226"/>
      <c r="F24" s="226"/>
      <c r="G24" s="115"/>
      <c r="H24" s="226"/>
      <c r="I24" s="226"/>
      <c r="J24" s="9"/>
      <c r="K24" s="9"/>
      <c r="L24" s="9"/>
      <c r="M24" s="9"/>
      <c r="N24" s="9"/>
      <c r="O24" s="9"/>
      <c r="P24" s="9"/>
      <c r="Q24" s="9"/>
    </row>
    <row r="25" spans="2:17" x14ac:dyDescent="0.3">
      <c r="B25" s="226"/>
      <c r="C25" s="226"/>
      <c r="D25" s="115"/>
      <c r="E25" s="226"/>
      <c r="F25" s="226"/>
      <c r="G25" s="115"/>
      <c r="H25" s="226"/>
      <c r="I25" s="226"/>
      <c r="J25" s="9"/>
      <c r="K25" s="9"/>
      <c r="L25" s="9"/>
      <c r="M25" s="9"/>
      <c r="N25" s="9"/>
      <c r="O25" s="9"/>
      <c r="P25" s="9"/>
      <c r="Q25" s="9"/>
    </row>
    <row r="26" spans="2:17" x14ac:dyDescent="0.3">
      <c r="B26" s="226"/>
      <c r="C26" s="226"/>
      <c r="D26" s="115"/>
      <c r="E26" s="226"/>
      <c r="F26" s="226"/>
      <c r="G26" s="115"/>
      <c r="H26" s="226"/>
      <c r="I26" s="226"/>
      <c r="J26" s="9"/>
      <c r="K26" s="9"/>
      <c r="L26" s="9"/>
      <c r="M26" s="9"/>
      <c r="N26" s="9"/>
      <c r="O26" s="9"/>
      <c r="P26" s="9"/>
      <c r="Q26" s="9"/>
    </row>
    <row r="27" spans="2:17" x14ac:dyDescent="0.3">
      <c r="B27" s="226"/>
      <c r="C27" s="226"/>
      <c r="D27" s="115"/>
      <c r="E27" s="226"/>
      <c r="F27" s="226"/>
      <c r="G27" s="115"/>
      <c r="H27" s="226"/>
      <c r="I27" s="226"/>
      <c r="J27" s="9"/>
      <c r="K27" s="9"/>
      <c r="L27" s="9"/>
      <c r="M27" s="9"/>
      <c r="N27" s="9"/>
      <c r="O27" s="9"/>
      <c r="P27" s="9"/>
      <c r="Q27" s="9"/>
    </row>
    <row r="28" spans="2:17" x14ac:dyDescent="0.3">
      <c r="B28" s="226"/>
      <c r="C28" s="226"/>
      <c r="D28" s="115"/>
      <c r="E28" s="226"/>
      <c r="F28" s="226"/>
      <c r="G28" s="115"/>
      <c r="H28" s="226"/>
      <c r="I28" s="226"/>
      <c r="J28" s="9"/>
      <c r="K28" s="9"/>
      <c r="L28" s="9"/>
      <c r="M28" s="9"/>
      <c r="N28" s="9"/>
      <c r="O28" s="9"/>
      <c r="P28" s="9"/>
      <c r="Q28" s="9"/>
    </row>
    <row r="29" spans="2:17" x14ac:dyDescent="0.3">
      <c r="B29" s="226"/>
      <c r="C29" s="226"/>
      <c r="D29" s="115"/>
      <c r="E29" s="226"/>
      <c r="F29" s="226"/>
      <c r="G29" s="115"/>
      <c r="H29" s="226"/>
      <c r="I29" s="226"/>
      <c r="J29" s="9"/>
      <c r="K29" s="9"/>
      <c r="L29" s="9"/>
      <c r="M29" s="9"/>
      <c r="N29" s="9"/>
      <c r="O29" s="9"/>
      <c r="P29" s="9"/>
      <c r="Q29" s="9"/>
    </row>
    <row r="30" spans="2:17" x14ac:dyDescent="0.3">
      <c r="B30" s="226"/>
      <c r="C30" s="226"/>
      <c r="D30" s="115"/>
      <c r="E30" s="226"/>
      <c r="F30" s="226"/>
      <c r="G30" s="115"/>
      <c r="H30" s="226"/>
      <c r="I30" s="226"/>
      <c r="J30" s="9"/>
      <c r="K30" s="9"/>
      <c r="L30" s="9"/>
      <c r="M30" s="9"/>
      <c r="N30" s="9"/>
      <c r="O30" s="9"/>
      <c r="P30" s="9"/>
      <c r="Q30" s="9"/>
    </row>
    <row r="31" spans="2:17" x14ac:dyDescent="0.3">
      <c r="B31" s="226"/>
      <c r="C31" s="226"/>
      <c r="D31" s="115"/>
      <c r="E31" s="226"/>
      <c r="F31" s="226"/>
      <c r="G31" s="115"/>
      <c r="H31" s="226"/>
      <c r="I31" s="226"/>
      <c r="J31" s="9"/>
      <c r="K31" s="9"/>
      <c r="L31" s="9"/>
      <c r="M31" s="9"/>
      <c r="N31" s="9"/>
      <c r="O31" s="9"/>
      <c r="P31" s="9"/>
      <c r="Q31" s="9"/>
    </row>
    <row r="32" spans="2:17" x14ac:dyDescent="0.3">
      <c r="B32" s="226"/>
      <c r="C32" s="226"/>
      <c r="D32" s="115"/>
      <c r="E32" s="226"/>
      <c r="F32" s="226"/>
      <c r="G32" s="115"/>
      <c r="H32" s="226"/>
      <c r="I32" s="226"/>
      <c r="J32" s="9"/>
      <c r="K32" s="9"/>
      <c r="L32" s="9"/>
      <c r="M32" s="9"/>
      <c r="N32" s="9"/>
      <c r="O32" s="9"/>
      <c r="P32" s="9"/>
      <c r="Q32" s="9"/>
    </row>
    <row r="33" spans="2:17" x14ac:dyDescent="0.3">
      <c r="B33" s="226"/>
      <c r="C33" s="226"/>
      <c r="D33" s="115"/>
      <c r="E33" s="226"/>
      <c r="F33" s="226"/>
      <c r="G33" s="115"/>
      <c r="H33" s="226"/>
      <c r="I33" s="226"/>
      <c r="J33" s="9"/>
      <c r="K33" s="9"/>
      <c r="L33" s="9"/>
      <c r="M33" s="9"/>
      <c r="N33" s="9"/>
      <c r="O33" s="9"/>
      <c r="P33" s="9"/>
      <c r="Q33" s="9"/>
    </row>
    <row r="34" spans="2:17" x14ac:dyDescent="0.3">
      <c r="B34" s="226"/>
      <c r="C34" s="226"/>
      <c r="D34" s="115"/>
      <c r="E34" s="226"/>
      <c r="F34" s="226"/>
      <c r="G34" s="115"/>
      <c r="H34" s="226"/>
      <c r="I34" s="226"/>
      <c r="J34" s="9"/>
      <c r="K34" s="9"/>
      <c r="L34" s="9"/>
      <c r="M34" s="9"/>
      <c r="N34" s="9"/>
      <c r="O34" s="9"/>
      <c r="P34" s="9"/>
      <c r="Q34" s="9"/>
    </row>
    <row r="35" spans="2:17" x14ac:dyDescent="0.3">
      <c r="B35" s="226"/>
      <c r="C35" s="226"/>
      <c r="D35" s="115"/>
      <c r="E35" s="226"/>
      <c r="F35" s="226"/>
      <c r="G35" s="115"/>
      <c r="H35" s="226"/>
      <c r="I35" s="226"/>
      <c r="J35" s="9"/>
      <c r="K35" s="9"/>
      <c r="L35" s="9"/>
      <c r="M35" s="9"/>
      <c r="N35" s="9"/>
      <c r="O35" s="9"/>
      <c r="P35" s="9"/>
      <c r="Q35" s="9"/>
    </row>
    <row r="36" spans="2:17" x14ac:dyDescent="0.3">
      <c r="B36" s="226"/>
      <c r="C36" s="226"/>
      <c r="D36" s="115"/>
      <c r="E36" s="226"/>
      <c r="F36" s="226"/>
      <c r="G36" s="115"/>
      <c r="H36" s="226"/>
      <c r="I36" s="226"/>
      <c r="J36" s="9"/>
      <c r="K36" s="9"/>
      <c r="L36" s="9"/>
      <c r="M36" s="9"/>
      <c r="N36" s="9"/>
      <c r="O36" s="9"/>
      <c r="P36" s="9"/>
      <c r="Q36" s="9"/>
    </row>
    <row r="37" spans="2:17" x14ac:dyDescent="0.3">
      <c r="B37" s="226"/>
      <c r="C37" s="226"/>
      <c r="D37" s="115"/>
      <c r="E37" s="226"/>
      <c r="F37" s="226"/>
      <c r="G37" s="115"/>
      <c r="H37" s="226"/>
      <c r="I37" s="226"/>
      <c r="J37" s="9"/>
      <c r="K37" s="9"/>
      <c r="L37" s="9"/>
      <c r="M37" s="9"/>
      <c r="N37" s="9"/>
      <c r="O37" s="9"/>
      <c r="P37" s="9"/>
      <c r="Q37" s="9"/>
    </row>
    <row r="38" spans="2:17" x14ac:dyDescent="0.3">
      <c r="B38" s="226"/>
      <c r="C38" s="226"/>
      <c r="D38" s="115"/>
      <c r="E38" s="226"/>
      <c r="F38" s="226"/>
      <c r="G38" s="115"/>
      <c r="H38" s="226"/>
      <c r="I38" s="226"/>
      <c r="J38" s="9"/>
      <c r="K38" s="9"/>
      <c r="L38" s="9"/>
      <c r="M38" s="9"/>
      <c r="N38" s="9"/>
      <c r="O38" s="9"/>
      <c r="P38" s="9"/>
      <c r="Q38" s="9"/>
    </row>
    <row r="39" spans="2:17" x14ac:dyDescent="0.3">
      <c r="B39" s="226"/>
      <c r="C39" s="226"/>
      <c r="D39" s="115"/>
      <c r="E39" s="226"/>
      <c r="F39" s="226"/>
      <c r="G39" s="115"/>
      <c r="H39" s="226"/>
      <c r="I39" s="226"/>
      <c r="J39" s="9"/>
      <c r="K39" s="9"/>
      <c r="L39" s="9"/>
      <c r="M39" s="9"/>
      <c r="N39" s="9"/>
      <c r="O39" s="9"/>
      <c r="P39" s="9"/>
      <c r="Q39" s="9"/>
    </row>
    <row r="40" spans="2:17" x14ac:dyDescent="0.3">
      <c r="B40" s="226"/>
      <c r="C40" s="226"/>
      <c r="D40" s="115"/>
      <c r="E40" s="226"/>
      <c r="F40" s="226"/>
      <c r="G40" s="115"/>
      <c r="H40" s="226"/>
      <c r="I40" s="226"/>
      <c r="J40" s="9"/>
      <c r="K40" s="9"/>
      <c r="L40" s="9"/>
      <c r="M40" s="9"/>
      <c r="N40" s="9"/>
      <c r="O40" s="9"/>
      <c r="P40" s="9"/>
      <c r="Q40" s="9"/>
    </row>
    <row r="41" spans="2:17" x14ac:dyDescent="0.3">
      <c r="B41" s="226"/>
      <c r="C41" s="226"/>
      <c r="D41" s="115"/>
      <c r="E41" s="226"/>
      <c r="F41" s="226"/>
      <c r="G41" s="115"/>
      <c r="H41" s="226"/>
      <c r="I41" s="226"/>
      <c r="J41" s="9"/>
      <c r="K41" s="9"/>
      <c r="L41" s="9"/>
      <c r="M41" s="9"/>
      <c r="N41" s="9"/>
      <c r="O41" s="9"/>
      <c r="P41" s="9"/>
      <c r="Q41" s="9"/>
    </row>
    <row r="42" spans="2:17" x14ac:dyDescent="0.3">
      <c r="B42" s="226"/>
      <c r="C42" s="226"/>
      <c r="D42" s="115"/>
      <c r="E42" s="226"/>
      <c r="F42" s="226"/>
      <c r="G42" s="115"/>
      <c r="H42" s="226"/>
      <c r="I42" s="226"/>
      <c r="J42" s="9"/>
      <c r="K42" s="9"/>
      <c r="L42" s="9"/>
      <c r="M42" s="9"/>
      <c r="N42" s="9"/>
      <c r="O42" s="9"/>
      <c r="P42" s="9"/>
      <c r="Q42" s="9"/>
    </row>
    <row r="43" spans="2:17" x14ac:dyDescent="0.3">
      <c r="B43" s="226"/>
      <c r="C43" s="226"/>
      <c r="D43" s="115"/>
      <c r="E43" s="226"/>
      <c r="F43" s="226"/>
      <c r="G43" s="115"/>
      <c r="H43" s="226"/>
      <c r="I43" s="226"/>
      <c r="J43" s="9"/>
      <c r="K43" s="9"/>
      <c r="L43" s="9"/>
      <c r="M43" s="9"/>
      <c r="N43" s="9"/>
      <c r="O43" s="9"/>
      <c r="P43" s="9"/>
      <c r="Q43" s="9"/>
    </row>
    <row r="44" spans="2:17" x14ac:dyDescent="0.3">
      <c r="B44" s="226"/>
      <c r="C44" s="226"/>
      <c r="D44" s="115"/>
      <c r="E44" s="226"/>
      <c r="F44" s="226"/>
      <c r="G44" s="115"/>
      <c r="H44" s="226"/>
      <c r="I44" s="226"/>
      <c r="J44" s="9"/>
      <c r="K44" s="9"/>
      <c r="L44" s="9"/>
      <c r="M44" s="9"/>
      <c r="N44" s="9"/>
      <c r="O44" s="9"/>
      <c r="P44" s="9"/>
      <c r="Q44" s="9"/>
    </row>
    <row r="45" spans="2:17" x14ac:dyDescent="0.3">
      <c r="B45" s="226"/>
      <c r="C45" s="226"/>
      <c r="D45" s="115"/>
      <c r="E45" s="226"/>
      <c r="F45" s="226"/>
      <c r="G45" s="115"/>
      <c r="H45" s="226"/>
      <c r="I45" s="226"/>
      <c r="J45" s="9"/>
      <c r="K45" s="9"/>
      <c r="L45" s="9"/>
      <c r="M45" s="9"/>
      <c r="N45" s="9"/>
      <c r="O45" s="9"/>
      <c r="P45" s="9"/>
      <c r="Q45" s="9"/>
    </row>
    <row r="46" spans="2:17" x14ac:dyDescent="0.3">
      <c r="B46" s="226"/>
      <c r="C46" s="226"/>
      <c r="D46" s="115"/>
      <c r="E46" s="226"/>
      <c r="F46" s="226"/>
      <c r="G46" s="115"/>
      <c r="H46" s="226"/>
      <c r="I46" s="226"/>
      <c r="J46" s="9"/>
      <c r="K46" s="9"/>
      <c r="L46" s="9"/>
      <c r="M46" s="9"/>
      <c r="N46" s="9"/>
      <c r="O46" s="9"/>
      <c r="P46" s="9"/>
      <c r="Q46" s="9"/>
    </row>
    <row r="47" spans="2:17" x14ac:dyDescent="0.3">
      <c r="B47" s="226"/>
      <c r="C47" s="226"/>
      <c r="D47" s="115"/>
      <c r="E47" s="226"/>
      <c r="F47" s="226"/>
      <c r="G47" s="115"/>
      <c r="H47" s="226"/>
      <c r="I47" s="226"/>
      <c r="J47" s="9"/>
      <c r="K47" s="9"/>
      <c r="L47" s="9"/>
      <c r="M47" s="9"/>
      <c r="N47" s="9"/>
      <c r="O47" s="9"/>
      <c r="P47" s="9"/>
      <c r="Q47" s="9"/>
    </row>
    <row r="48" spans="2:17" x14ac:dyDescent="0.3">
      <c r="B48" s="226"/>
      <c r="C48" s="226"/>
      <c r="D48" s="115"/>
      <c r="E48" s="226"/>
      <c r="F48" s="226"/>
      <c r="G48" s="115"/>
      <c r="H48" s="226"/>
      <c r="I48" s="226"/>
      <c r="J48" s="9"/>
      <c r="K48" s="9"/>
      <c r="L48" s="9"/>
      <c r="M48" s="9"/>
      <c r="N48" s="9"/>
      <c r="O48" s="9"/>
      <c r="P48" s="9"/>
      <c r="Q48" s="9"/>
    </row>
    <row r="49" spans="2:17" x14ac:dyDescent="0.3">
      <c r="B49" s="226"/>
      <c r="C49" s="226"/>
      <c r="D49" s="115"/>
      <c r="E49" s="226"/>
      <c r="F49" s="226"/>
      <c r="G49" s="115"/>
      <c r="H49" s="226"/>
      <c r="I49" s="226"/>
      <c r="J49" s="9"/>
      <c r="K49" s="9"/>
      <c r="L49" s="9"/>
      <c r="M49" s="9"/>
      <c r="N49" s="9"/>
      <c r="O49" s="9"/>
      <c r="P49" s="9"/>
      <c r="Q49" s="9"/>
    </row>
    <row r="50" spans="2:17" x14ac:dyDescent="0.3">
      <c r="B50" s="226"/>
      <c r="C50" s="226"/>
      <c r="D50" s="115"/>
      <c r="E50" s="226"/>
      <c r="F50" s="226"/>
      <c r="G50" s="115"/>
      <c r="H50" s="226"/>
      <c r="I50" s="226"/>
      <c r="J50" s="9"/>
      <c r="K50" s="9"/>
      <c r="L50" s="9"/>
      <c r="M50" s="9"/>
      <c r="N50" s="9"/>
      <c r="O50" s="9"/>
      <c r="P50" s="9"/>
      <c r="Q50" s="9"/>
    </row>
    <row r="51" spans="2:17" x14ac:dyDescent="0.3">
      <c r="B51" s="226"/>
      <c r="C51" s="226"/>
      <c r="D51" s="115"/>
      <c r="E51" s="226"/>
      <c r="F51" s="226"/>
      <c r="G51" s="115"/>
      <c r="H51" s="226"/>
      <c r="I51" s="226"/>
      <c r="J51" s="9"/>
      <c r="K51" s="9"/>
      <c r="L51" s="9"/>
      <c r="M51" s="9"/>
      <c r="N51" s="9"/>
      <c r="O51" s="9"/>
      <c r="P51" s="9"/>
      <c r="Q51" s="9"/>
    </row>
    <row r="52" spans="2:17" x14ac:dyDescent="0.3">
      <c r="B52" s="226"/>
      <c r="C52" s="226"/>
      <c r="D52" s="115"/>
      <c r="E52" s="226"/>
      <c r="F52" s="226"/>
      <c r="G52" s="115"/>
      <c r="H52" s="226"/>
      <c r="I52" s="226"/>
      <c r="J52" s="9"/>
      <c r="K52" s="9"/>
      <c r="L52" s="9"/>
      <c r="M52" s="9"/>
      <c r="N52" s="9"/>
      <c r="O52" s="9"/>
      <c r="P52" s="9"/>
      <c r="Q52" s="9"/>
    </row>
    <row r="53" spans="2:17" x14ac:dyDescent="0.3">
      <c r="B53" s="226"/>
      <c r="C53" s="226"/>
      <c r="D53" s="115"/>
      <c r="E53" s="226"/>
      <c r="F53" s="226"/>
      <c r="G53" s="115"/>
      <c r="H53" s="226"/>
      <c r="I53" s="226"/>
      <c r="J53" s="9"/>
      <c r="K53" s="9"/>
      <c r="L53" s="9"/>
      <c r="M53" s="9"/>
      <c r="N53" s="9"/>
      <c r="O53" s="9"/>
      <c r="P53" s="9"/>
      <c r="Q53" s="9"/>
    </row>
    <row r="54" spans="2:17" x14ac:dyDescent="0.3">
      <c r="B54" s="226"/>
      <c r="C54" s="226"/>
      <c r="D54" s="115"/>
      <c r="E54" s="226"/>
      <c r="F54" s="226"/>
      <c r="G54" s="115"/>
      <c r="H54" s="226"/>
      <c r="I54" s="226"/>
      <c r="J54" s="9"/>
      <c r="K54" s="9"/>
      <c r="L54" s="9"/>
      <c r="M54" s="9"/>
      <c r="N54" s="9"/>
      <c r="O54" s="9"/>
      <c r="P54" s="9"/>
      <c r="Q54" s="9"/>
    </row>
    <row r="55" spans="2:17" x14ac:dyDescent="0.3">
      <c r="B55" s="226"/>
      <c r="C55" s="226"/>
      <c r="D55" s="115"/>
      <c r="E55" s="226"/>
      <c r="F55" s="226"/>
      <c r="G55" s="115"/>
      <c r="H55" s="226"/>
      <c r="I55" s="226"/>
      <c r="J55" s="9"/>
      <c r="K55" s="9"/>
      <c r="L55" s="9"/>
      <c r="M55" s="9"/>
      <c r="N55" s="9"/>
      <c r="O55" s="9"/>
      <c r="P55" s="9"/>
      <c r="Q55" s="9"/>
    </row>
    <row r="56" spans="2:17" x14ac:dyDescent="0.3">
      <c r="B56" s="226"/>
      <c r="C56" s="226"/>
      <c r="D56" s="115"/>
      <c r="E56" s="226"/>
      <c r="F56" s="226"/>
      <c r="G56" s="115"/>
      <c r="H56" s="226"/>
      <c r="I56" s="226"/>
      <c r="J56" s="9"/>
      <c r="K56" s="9"/>
      <c r="L56" s="9"/>
      <c r="M56" s="9"/>
      <c r="N56" s="9"/>
      <c r="O56" s="9"/>
      <c r="P56" s="9"/>
      <c r="Q56" s="9"/>
    </row>
    <row r="57" spans="2:17" x14ac:dyDescent="0.3">
      <c r="B57" s="226"/>
      <c r="C57" s="226"/>
      <c r="D57" s="115"/>
      <c r="E57" s="226"/>
      <c r="F57" s="226"/>
      <c r="G57" s="115"/>
      <c r="H57" s="226"/>
      <c r="I57" s="226"/>
      <c r="J57" s="9"/>
      <c r="K57" s="9"/>
      <c r="L57" s="9"/>
      <c r="M57" s="9"/>
      <c r="N57" s="9"/>
      <c r="O57" s="9"/>
      <c r="P57" s="9"/>
      <c r="Q57" s="9"/>
    </row>
    <row r="58" spans="2:17" x14ac:dyDescent="0.3">
      <c r="B58" s="226"/>
      <c r="C58" s="226"/>
      <c r="D58" s="115"/>
      <c r="E58" s="226"/>
      <c r="F58" s="226"/>
      <c r="G58" s="115"/>
      <c r="H58" s="226"/>
      <c r="I58" s="226"/>
      <c r="J58" s="9"/>
      <c r="K58" s="9"/>
      <c r="L58" s="9"/>
      <c r="M58" s="9"/>
      <c r="N58" s="9"/>
      <c r="O58" s="9"/>
      <c r="P58" s="9"/>
      <c r="Q58" s="9"/>
    </row>
    <row r="59" spans="2:17" x14ac:dyDescent="0.3">
      <c r="B59" s="226"/>
      <c r="C59" s="226"/>
      <c r="D59" s="115"/>
      <c r="E59" s="226"/>
      <c r="F59" s="226"/>
      <c r="G59" s="115"/>
      <c r="H59" s="226"/>
      <c r="I59" s="226"/>
      <c r="J59" s="9"/>
      <c r="K59" s="9"/>
      <c r="L59" s="9"/>
      <c r="M59" s="9"/>
      <c r="N59" s="9"/>
      <c r="O59" s="9"/>
      <c r="P59" s="9"/>
      <c r="Q59" s="9"/>
    </row>
    <row r="60" spans="2:17" x14ac:dyDescent="0.3">
      <c r="B60" s="226"/>
      <c r="C60" s="226"/>
      <c r="D60" s="115"/>
      <c r="E60" s="226"/>
      <c r="F60" s="226"/>
      <c r="G60" s="115"/>
      <c r="H60" s="226"/>
      <c r="I60" s="226"/>
      <c r="J60" s="9"/>
      <c r="K60" s="9"/>
      <c r="L60" s="9"/>
      <c r="M60" s="9"/>
      <c r="N60" s="9"/>
      <c r="O60" s="9"/>
      <c r="P60" s="9"/>
      <c r="Q60" s="9"/>
    </row>
    <row r="61" spans="2:17" x14ac:dyDescent="0.3">
      <c r="B61" s="226"/>
      <c r="C61" s="226"/>
      <c r="D61" s="115"/>
      <c r="E61" s="226"/>
      <c r="F61" s="226"/>
      <c r="G61" s="115"/>
      <c r="H61" s="226"/>
      <c r="I61" s="226"/>
      <c r="J61" s="9"/>
      <c r="K61" s="9"/>
      <c r="L61" s="9"/>
      <c r="M61" s="9"/>
      <c r="N61" s="9"/>
      <c r="O61" s="9"/>
      <c r="P61" s="9"/>
      <c r="Q61" s="9"/>
    </row>
    <row r="62" spans="2:17" x14ac:dyDescent="0.3">
      <c r="B62" s="226"/>
      <c r="C62" s="226"/>
      <c r="D62" s="115"/>
      <c r="E62" s="226"/>
      <c r="F62" s="226"/>
      <c r="G62" s="115"/>
      <c r="H62" s="226"/>
      <c r="I62" s="226"/>
      <c r="J62" s="9"/>
      <c r="K62" s="9"/>
      <c r="L62" s="9"/>
      <c r="M62" s="9"/>
      <c r="N62" s="9"/>
      <c r="O62" s="9"/>
      <c r="P62" s="9"/>
      <c r="Q62" s="9"/>
    </row>
    <row r="63" spans="2:17" x14ac:dyDescent="0.3">
      <c r="B63" s="226"/>
      <c r="C63" s="226"/>
      <c r="D63" s="115"/>
      <c r="E63" s="226"/>
      <c r="F63" s="226"/>
      <c r="G63" s="115"/>
      <c r="H63" s="226"/>
      <c r="I63" s="226"/>
      <c r="J63" s="9"/>
      <c r="K63" s="9"/>
      <c r="L63" s="9"/>
      <c r="M63" s="9"/>
      <c r="N63" s="9"/>
      <c r="O63" s="9"/>
      <c r="P63" s="9"/>
      <c r="Q63" s="9"/>
    </row>
    <row r="64" spans="2:17" x14ac:dyDescent="0.3">
      <c r="B64" s="226"/>
      <c r="C64" s="226"/>
      <c r="D64" s="115"/>
      <c r="E64" s="226"/>
      <c r="F64" s="226"/>
      <c r="G64" s="115"/>
      <c r="H64" s="226"/>
      <c r="I64" s="226"/>
      <c r="J64" s="9"/>
      <c r="K64" s="9"/>
      <c r="L64" s="9"/>
      <c r="M64" s="9"/>
      <c r="N64" s="9"/>
      <c r="O64" s="9"/>
      <c r="P64" s="9"/>
      <c r="Q64" s="9"/>
    </row>
    <row r="65" spans="2:17" x14ac:dyDescent="0.3">
      <c r="B65" s="226"/>
      <c r="C65" s="226"/>
      <c r="D65" s="115"/>
      <c r="E65" s="226"/>
      <c r="F65" s="226"/>
      <c r="G65" s="115"/>
      <c r="H65" s="226"/>
      <c r="I65" s="226"/>
      <c r="J65" s="9"/>
      <c r="K65" s="9"/>
      <c r="L65" s="9"/>
      <c r="M65" s="9"/>
      <c r="N65" s="9"/>
      <c r="O65" s="9"/>
      <c r="P65" s="9"/>
      <c r="Q65" s="9"/>
    </row>
    <row r="66" spans="2:17" x14ac:dyDescent="0.3">
      <c r="B66" s="226"/>
      <c r="C66" s="226"/>
      <c r="D66" s="115"/>
      <c r="E66" s="226"/>
      <c r="F66" s="226"/>
      <c r="G66" s="115"/>
      <c r="H66" s="226"/>
      <c r="I66" s="226"/>
      <c r="J66" s="9"/>
      <c r="K66" s="9"/>
      <c r="L66" s="9"/>
      <c r="M66" s="9"/>
      <c r="N66" s="9"/>
      <c r="O66" s="9"/>
      <c r="P66" s="9"/>
      <c r="Q66" s="9"/>
    </row>
    <row r="67" spans="2:17" x14ac:dyDescent="0.3">
      <c r="B67" s="226"/>
      <c r="C67" s="226"/>
      <c r="D67" s="115"/>
      <c r="E67" s="226"/>
      <c r="F67" s="226"/>
      <c r="G67" s="115"/>
      <c r="H67" s="226"/>
      <c r="I67" s="226"/>
      <c r="J67" s="9"/>
      <c r="K67" s="9"/>
      <c r="L67" s="9"/>
      <c r="M67" s="9"/>
      <c r="N67" s="9"/>
      <c r="O67" s="9"/>
      <c r="P67" s="9"/>
      <c r="Q67" s="9"/>
    </row>
    <row r="68" spans="2:17" x14ac:dyDescent="0.3">
      <c r="B68" s="226"/>
      <c r="C68" s="226"/>
      <c r="D68" s="115"/>
      <c r="E68" s="226"/>
      <c r="F68" s="226"/>
      <c r="G68" s="115"/>
      <c r="H68" s="226"/>
      <c r="I68" s="226"/>
      <c r="J68" s="9"/>
      <c r="K68" s="9"/>
      <c r="L68" s="9"/>
      <c r="M68" s="9"/>
      <c r="N68" s="9"/>
      <c r="O68" s="9"/>
      <c r="P68" s="9"/>
      <c r="Q68" s="9"/>
    </row>
    <row r="69" spans="2:17" x14ac:dyDescent="0.3">
      <c r="B69" s="226"/>
      <c r="C69" s="226"/>
      <c r="D69" s="115"/>
      <c r="E69" s="226"/>
      <c r="F69" s="226"/>
      <c r="G69" s="115"/>
      <c r="H69" s="226"/>
      <c r="I69" s="226"/>
      <c r="J69" s="9"/>
      <c r="K69" s="9"/>
      <c r="L69" s="9"/>
      <c r="M69" s="9"/>
      <c r="N69" s="9"/>
      <c r="O69" s="9"/>
      <c r="P69" s="9"/>
      <c r="Q69" s="9"/>
    </row>
    <row r="70" spans="2:17" x14ac:dyDescent="0.3">
      <c r="B70" s="226"/>
      <c r="C70" s="226"/>
      <c r="D70" s="115"/>
      <c r="E70" s="226"/>
      <c r="F70" s="226"/>
      <c r="G70" s="115"/>
      <c r="H70" s="226"/>
      <c r="I70" s="226"/>
      <c r="J70" s="9"/>
      <c r="K70" s="9"/>
      <c r="L70" s="9"/>
      <c r="M70" s="9"/>
      <c r="N70" s="9"/>
      <c r="O70" s="9"/>
      <c r="P70" s="9"/>
      <c r="Q70" s="9"/>
    </row>
    <row r="71" spans="2:17" x14ac:dyDescent="0.3">
      <c r="B71" s="226"/>
      <c r="C71" s="226"/>
      <c r="D71" s="115"/>
      <c r="E71" s="226"/>
      <c r="F71" s="226"/>
      <c r="G71" s="115"/>
      <c r="H71" s="226"/>
      <c r="I71" s="226"/>
      <c r="J71" s="9"/>
      <c r="K71" s="9"/>
      <c r="L71" s="9"/>
      <c r="M71" s="9"/>
      <c r="N71" s="9"/>
      <c r="O71" s="9"/>
      <c r="P71" s="9"/>
      <c r="Q71" s="9"/>
    </row>
    <row r="72" spans="2:17" x14ac:dyDescent="0.3">
      <c r="B72" s="226"/>
      <c r="C72" s="226"/>
      <c r="D72" s="115"/>
      <c r="E72" s="226"/>
      <c r="F72" s="226"/>
      <c r="G72" s="115"/>
      <c r="H72" s="226"/>
      <c r="I72" s="226"/>
      <c r="J72" s="9"/>
      <c r="K72" s="9"/>
      <c r="L72" s="9"/>
      <c r="M72" s="9"/>
      <c r="N72" s="9"/>
      <c r="O72" s="9"/>
      <c r="P72" s="9"/>
      <c r="Q72" s="9"/>
    </row>
    <row r="73" spans="2:17" x14ac:dyDescent="0.3">
      <c r="B73" s="226"/>
      <c r="C73" s="226"/>
      <c r="D73" s="115"/>
      <c r="E73" s="226"/>
      <c r="F73" s="226"/>
      <c r="G73" s="115"/>
      <c r="H73" s="226"/>
      <c r="I73" s="226"/>
      <c r="J73" s="9"/>
      <c r="K73" s="9"/>
      <c r="L73" s="9"/>
      <c r="M73" s="9"/>
      <c r="N73" s="9"/>
      <c r="O73" s="9"/>
      <c r="P73" s="9"/>
      <c r="Q73" s="9"/>
    </row>
    <row r="74" spans="2:17" x14ac:dyDescent="0.3">
      <c r="B74" s="226"/>
      <c r="C74" s="226"/>
      <c r="D74" s="115"/>
      <c r="E74" s="226"/>
      <c r="F74" s="226"/>
      <c r="G74" s="115"/>
      <c r="H74" s="226"/>
      <c r="I74" s="226"/>
      <c r="J74" s="9"/>
      <c r="K74" s="9"/>
      <c r="L74" s="9"/>
      <c r="M74" s="9"/>
      <c r="N74" s="9"/>
      <c r="O74" s="9"/>
      <c r="P74" s="9"/>
      <c r="Q74" s="9"/>
    </row>
    <row r="75" spans="2:17" x14ac:dyDescent="0.3">
      <c r="B75" s="226"/>
      <c r="C75" s="226"/>
      <c r="D75" s="115"/>
      <c r="E75" s="226"/>
      <c r="F75" s="226"/>
      <c r="G75" s="115"/>
      <c r="H75" s="226"/>
      <c r="I75" s="226"/>
      <c r="J75" s="9"/>
      <c r="K75" s="9"/>
      <c r="L75" s="9"/>
      <c r="M75" s="9"/>
      <c r="N75" s="9"/>
      <c r="O75" s="9"/>
      <c r="P75" s="9"/>
      <c r="Q75" s="9"/>
    </row>
    <row r="76" spans="2:17" x14ac:dyDescent="0.3">
      <c r="B76" s="226"/>
      <c r="C76" s="226"/>
      <c r="D76" s="115"/>
      <c r="E76" s="226"/>
      <c r="F76" s="226"/>
      <c r="G76" s="115"/>
      <c r="H76" s="226"/>
      <c r="I76" s="226"/>
      <c r="J76" s="9"/>
      <c r="K76" s="9"/>
      <c r="L76" s="9"/>
      <c r="M76" s="9"/>
      <c r="N76" s="9"/>
      <c r="O76" s="9"/>
      <c r="P76" s="9"/>
      <c r="Q76" s="9"/>
    </row>
    <row r="77" spans="2:17" x14ac:dyDescent="0.3">
      <c r="B77" s="226"/>
      <c r="C77" s="226"/>
      <c r="D77" s="115"/>
      <c r="E77" s="226"/>
      <c r="F77" s="226"/>
      <c r="G77" s="115"/>
      <c r="H77" s="226"/>
      <c r="I77" s="226"/>
      <c r="J77" s="9"/>
      <c r="K77" s="9"/>
      <c r="L77" s="9"/>
      <c r="M77" s="9"/>
      <c r="N77" s="9"/>
      <c r="O77" s="9"/>
      <c r="P77" s="9"/>
      <c r="Q77" s="9"/>
    </row>
    <row r="78" spans="2:17" x14ac:dyDescent="0.3">
      <c r="B78" s="226"/>
      <c r="C78" s="226"/>
      <c r="D78" s="115"/>
      <c r="E78" s="226"/>
      <c r="F78" s="226"/>
      <c r="G78" s="115"/>
      <c r="H78" s="226"/>
      <c r="I78" s="226"/>
      <c r="J78" s="9"/>
      <c r="K78" s="9"/>
      <c r="L78" s="9"/>
      <c r="M78" s="9"/>
      <c r="N78" s="9"/>
      <c r="O78" s="9"/>
      <c r="P78" s="9"/>
      <c r="Q78" s="9"/>
    </row>
    <row r="79" spans="2:17" x14ac:dyDescent="0.3">
      <c r="B79" s="226"/>
      <c r="C79" s="226"/>
      <c r="D79" s="115"/>
      <c r="E79" s="226"/>
      <c r="F79" s="226"/>
      <c r="G79" s="115"/>
      <c r="H79" s="226"/>
      <c r="I79" s="226"/>
      <c r="J79" s="9"/>
      <c r="K79" s="9"/>
      <c r="L79" s="9"/>
      <c r="M79" s="9"/>
      <c r="N79" s="9"/>
      <c r="O79" s="9"/>
      <c r="P79" s="9"/>
      <c r="Q79" s="9"/>
    </row>
    <row r="80" spans="2:17" x14ac:dyDescent="0.3">
      <c r="B80" s="226"/>
      <c r="C80" s="226"/>
      <c r="D80" s="115"/>
      <c r="E80" s="226"/>
      <c r="F80" s="226"/>
      <c r="G80" s="115"/>
      <c r="H80" s="226"/>
      <c r="I80" s="226"/>
      <c r="J80" s="9"/>
      <c r="K80" s="9"/>
      <c r="L80" s="9"/>
      <c r="M80" s="9"/>
      <c r="N80" s="9"/>
      <c r="O80" s="9"/>
      <c r="P80" s="9"/>
      <c r="Q80" s="9"/>
    </row>
    <row r="81" spans="2:17" x14ac:dyDescent="0.3">
      <c r="B81" s="226"/>
      <c r="C81" s="226"/>
      <c r="D81" s="115"/>
      <c r="E81" s="226"/>
      <c r="F81" s="226"/>
      <c r="G81" s="115"/>
      <c r="H81" s="226"/>
      <c r="I81" s="226"/>
      <c r="J81" s="9"/>
      <c r="K81" s="9"/>
      <c r="L81" s="9"/>
      <c r="M81" s="9"/>
      <c r="N81" s="9"/>
      <c r="O81" s="9"/>
      <c r="P81" s="9"/>
      <c r="Q81" s="9"/>
    </row>
    <row r="82" spans="2:17" x14ac:dyDescent="0.3">
      <c r="B82" s="226"/>
      <c r="C82" s="226"/>
      <c r="D82" s="115"/>
      <c r="E82" s="226"/>
      <c r="F82" s="226"/>
      <c r="G82" s="115"/>
      <c r="H82" s="226"/>
      <c r="I82" s="226"/>
      <c r="J82" s="9"/>
      <c r="K82" s="9"/>
      <c r="L82" s="9"/>
      <c r="M82" s="9"/>
      <c r="N82" s="9"/>
      <c r="O82" s="9"/>
      <c r="P82" s="9"/>
      <c r="Q82" s="9"/>
    </row>
    <row r="83" spans="2:17" x14ac:dyDescent="0.3">
      <c r="B83" s="226"/>
      <c r="C83" s="226"/>
      <c r="D83" s="115"/>
      <c r="E83" s="226"/>
      <c r="F83" s="226"/>
      <c r="G83" s="115"/>
      <c r="H83" s="226"/>
      <c r="I83" s="226"/>
      <c r="J83" s="9"/>
      <c r="K83" s="9"/>
      <c r="L83" s="9"/>
      <c r="M83" s="9"/>
      <c r="N83" s="9"/>
      <c r="O83" s="9"/>
      <c r="P83" s="9"/>
      <c r="Q83" s="9"/>
    </row>
    <row r="84" spans="2:17" x14ac:dyDescent="0.3">
      <c r="B84" s="226"/>
      <c r="C84" s="226"/>
      <c r="D84" s="115"/>
      <c r="E84" s="226"/>
      <c r="F84" s="226"/>
      <c r="G84" s="115"/>
      <c r="H84" s="226"/>
      <c r="I84" s="226"/>
      <c r="J84" s="9"/>
      <c r="K84" s="9"/>
      <c r="L84" s="9"/>
      <c r="M84" s="9"/>
      <c r="N84" s="9"/>
      <c r="O84" s="9"/>
      <c r="P84" s="9"/>
      <c r="Q84" s="9"/>
    </row>
    <row r="85" spans="2:17" x14ac:dyDescent="0.3">
      <c r="B85" s="226"/>
      <c r="C85" s="226"/>
      <c r="D85" s="115"/>
      <c r="E85" s="226"/>
      <c r="F85" s="226"/>
      <c r="G85" s="115"/>
      <c r="H85" s="226"/>
      <c r="I85" s="226"/>
      <c r="J85" s="9"/>
      <c r="K85" s="9"/>
      <c r="L85" s="9"/>
      <c r="M85" s="9"/>
      <c r="N85" s="9"/>
      <c r="O85" s="9"/>
      <c r="P85" s="9"/>
      <c r="Q85" s="9"/>
    </row>
    <row r="86" spans="2:17" x14ac:dyDescent="0.3">
      <c r="B86" s="226"/>
      <c r="C86" s="226"/>
      <c r="D86" s="115"/>
      <c r="E86" s="226"/>
      <c r="F86" s="226"/>
      <c r="G86" s="115"/>
      <c r="H86" s="226"/>
      <c r="I86" s="226"/>
      <c r="J86" s="9"/>
      <c r="K86" s="9"/>
      <c r="L86" s="9"/>
      <c r="M86" s="9"/>
      <c r="N86" s="9"/>
      <c r="O86" s="9"/>
      <c r="P86" s="9"/>
      <c r="Q86" s="9"/>
    </row>
    <row r="87" spans="2:17" x14ac:dyDescent="0.3">
      <c r="B87" s="226"/>
      <c r="C87" s="226"/>
      <c r="D87" s="115"/>
      <c r="E87" s="226"/>
      <c r="F87" s="226"/>
      <c r="G87" s="115"/>
      <c r="H87" s="226"/>
      <c r="I87" s="226"/>
      <c r="J87" s="9"/>
      <c r="K87" s="9"/>
      <c r="L87" s="9"/>
      <c r="M87" s="9"/>
      <c r="N87" s="9"/>
      <c r="O87" s="9"/>
      <c r="P87" s="9"/>
      <c r="Q87" s="9"/>
    </row>
    <row r="88" spans="2:17" x14ac:dyDescent="0.3">
      <c r="B88" s="226"/>
      <c r="C88" s="226"/>
      <c r="D88" s="115"/>
      <c r="E88" s="226"/>
      <c r="F88" s="226"/>
      <c r="G88" s="115"/>
      <c r="H88" s="226"/>
      <c r="I88" s="226"/>
      <c r="J88" s="9"/>
      <c r="K88" s="9"/>
      <c r="L88" s="9"/>
      <c r="M88" s="9"/>
      <c r="N88" s="9"/>
      <c r="O88" s="9"/>
      <c r="P88" s="9"/>
      <c r="Q88" s="9"/>
    </row>
    <row r="89" spans="2:17" x14ac:dyDescent="0.3">
      <c r="B89" s="226"/>
      <c r="C89" s="226"/>
      <c r="D89" s="115"/>
      <c r="E89" s="226"/>
      <c r="F89" s="226"/>
      <c r="G89" s="115"/>
      <c r="H89" s="226"/>
      <c r="I89" s="226"/>
      <c r="J89" s="9"/>
      <c r="K89" s="9"/>
      <c r="L89" s="9"/>
      <c r="M89" s="9"/>
      <c r="N89" s="9"/>
      <c r="O89" s="9"/>
      <c r="P89" s="9"/>
      <c r="Q89" s="9"/>
    </row>
    <row r="90" spans="2:17" x14ac:dyDescent="0.3">
      <c r="B90" s="226"/>
      <c r="C90" s="226"/>
      <c r="D90" s="115"/>
      <c r="E90" s="226"/>
      <c r="F90" s="226"/>
      <c r="G90" s="115"/>
      <c r="H90" s="226"/>
      <c r="I90" s="226"/>
      <c r="J90" s="9"/>
      <c r="K90" s="9"/>
      <c r="L90" s="9"/>
      <c r="M90" s="9"/>
      <c r="N90" s="9"/>
      <c r="O90" s="9"/>
      <c r="P90" s="9"/>
      <c r="Q90" s="9"/>
    </row>
    <row r="91" spans="2:17" x14ac:dyDescent="0.3">
      <c r="B91" s="226"/>
      <c r="C91" s="226"/>
      <c r="D91" s="115"/>
      <c r="E91" s="226"/>
      <c r="F91" s="226"/>
      <c r="G91" s="115"/>
      <c r="H91" s="226"/>
      <c r="I91" s="226"/>
      <c r="J91" s="9"/>
      <c r="K91" s="9"/>
      <c r="L91" s="9"/>
      <c r="M91" s="9"/>
      <c r="N91" s="9"/>
      <c r="O91" s="9"/>
      <c r="P91" s="9"/>
      <c r="Q91" s="9"/>
    </row>
    <row r="92" spans="2:17" x14ac:dyDescent="0.3">
      <c r="B92" s="226"/>
      <c r="C92" s="226"/>
      <c r="D92" s="115"/>
      <c r="E92" s="226"/>
      <c r="F92" s="226"/>
      <c r="G92" s="115"/>
      <c r="H92" s="226"/>
      <c r="I92" s="226"/>
      <c r="J92" s="9"/>
      <c r="K92" s="9"/>
      <c r="L92" s="9"/>
      <c r="M92" s="9"/>
      <c r="N92" s="9"/>
      <c r="O92" s="9"/>
      <c r="P92" s="9"/>
      <c r="Q92" s="9"/>
    </row>
    <row r="93" spans="2:17" x14ac:dyDescent="0.3">
      <c r="B93" s="226"/>
      <c r="C93" s="226"/>
      <c r="D93" s="115"/>
      <c r="E93" s="226"/>
      <c r="F93" s="226"/>
      <c r="G93" s="115"/>
      <c r="H93" s="226"/>
      <c r="I93" s="226"/>
      <c r="J93" s="9"/>
      <c r="K93" s="9"/>
      <c r="L93" s="9"/>
      <c r="M93" s="9"/>
      <c r="N93" s="9"/>
      <c r="O93" s="9"/>
      <c r="P93" s="9"/>
      <c r="Q93" s="9"/>
    </row>
    <row r="94" spans="2:17" x14ac:dyDescent="0.3">
      <c r="B94" s="226"/>
      <c r="C94" s="226"/>
      <c r="D94" s="115"/>
      <c r="E94" s="226"/>
      <c r="F94" s="226"/>
      <c r="G94" s="115"/>
      <c r="H94" s="226"/>
      <c r="I94" s="226"/>
      <c r="J94" s="9"/>
      <c r="K94" s="9"/>
      <c r="L94" s="9"/>
      <c r="M94" s="9"/>
      <c r="N94" s="9"/>
      <c r="O94" s="9"/>
      <c r="P94" s="9"/>
      <c r="Q94" s="9"/>
    </row>
    <row r="95" spans="2:17" x14ac:dyDescent="0.3">
      <c r="B95" s="226"/>
      <c r="C95" s="226"/>
      <c r="D95" s="115"/>
      <c r="E95" s="226"/>
      <c r="F95" s="226"/>
      <c r="G95" s="115"/>
      <c r="H95" s="226"/>
      <c r="I95" s="226"/>
      <c r="J95" s="9"/>
      <c r="K95" s="9"/>
      <c r="L95" s="9"/>
      <c r="M95" s="9"/>
      <c r="N95" s="9"/>
      <c r="O95" s="9"/>
      <c r="P95" s="9"/>
      <c r="Q95" s="9"/>
    </row>
    <row r="96" spans="2:17" x14ac:dyDescent="0.3">
      <c r="B96" s="226"/>
      <c r="C96" s="226"/>
      <c r="D96" s="115"/>
      <c r="E96" s="226"/>
      <c r="F96" s="226"/>
      <c r="G96" s="115"/>
      <c r="H96" s="226"/>
      <c r="I96" s="226"/>
      <c r="J96" s="9"/>
      <c r="K96" s="9"/>
      <c r="L96" s="9"/>
      <c r="M96" s="9"/>
      <c r="N96" s="9"/>
      <c r="O96" s="9"/>
      <c r="P96" s="9"/>
      <c r="Q96" s="9"/>
    </row>
    <row r="97" spans="2:17" x14ac:dyDescent="0.3">
      <c r="B97" s="226"/>
      <c r="C97" s="226"/>
      <c r="D97" s="115"/>
      <c r="E97" s="226"/>
      <c r="F97" s="226"/>
      <c r="G97" s="115"/>
      <c r="H97" s="226"/>
      <c r="I97" s="226"/>
      <c r="J97" s="9"/>
      <c r="K97" s="9"/>
      <c r="L97" s="9"/>
      <c r="M97" s="9"/>
      <c r="N97" s="9"/>
      <c r="O97" s="9"/>
      <c r="P97" s="9"/>
      <c r="Q97" s="9"/>
    </row>
    <row r="98" spans="2:17" x14ac:dyDescent="0.3">
      <c r="B98" s="226"/>
      <c r="C98" s="226"/>
      <c r="D98" s="115"/>
      <c r="E98" s="226"/>
      <c r="F98" s="226"/>
      <c r="G98" s="115"/>
      <c r="H98" s="226"/>
      <c r="I98" s="226"/>
      <c r="J98" s="9"/>
      <c r="K98" s="9"/>
      <c r="L98" s="9"/>
      <c r="M98" s="9"/>
      <c r="N98" s="9"/>
      <c r="O98" s="9"/>
      <c r="P98" s="9"/>
      <c r="Q98" s="9"/>
    </row>
    <row r="99" spans="2:17" x14ac:dyDescent="0.3">
      <c r="B99" s="226"/>
      <c r="C99" s="226"/>
      <c r="D99" s="115"/>
      <c r="E99" s="226"/>
      <c r="F99" s="226"/>
      <c r="G99" s="115"/>
      <c r="H99" s="226"/>
      <c r="I99" s="226"/>
      <c r="J99" s="9"/>
      <c r="K99" s="9"/>
      <c r="L99" s="9"/>
      <c r="M99" s="9"/>
      <c r="N99" s="9"/>
      <c r="O99" s="9"/>
      <c r="P99" s="9"/>
      <c r="Q99" s="9"/>
    </row>
    <row r="100" spans="2:17" x14ac:dyDescent="0.3">
      <c r="B100" s="226"/>
      <c r="C100" s="226"/>
      <c r="D100" s="115"/>
      <c r="E100" s="226"/>
      <c r="F100" s="226"/>
      <c r="G100" s="115"/>
      <c r="H100" s="226"/>
      <c r="I100" s="226"/>
      <c r="J100" s="9"/>
      <c r="K100" s="9"/>
      <c r="L100" s="9"/>
      <c r="M100" s="9"/>
      <c r="N100" s="9"/>
      <c r="O100" s="9"/>
      <c r="P100" s="9"/>
      <c r="Q100" s="9"/>
    </row>
    <row r="101" spans="2:17" x14ac:dyDescent="0.3">
      <c r="B101" s="226"/>
      <c r="C101" s="226"/>
      <c r="D101" s="115"/>
      <c r="E101" s="226"/>
      <c r="F101" s="226"/>
      <c r="G101" s="115"/>
      <c r="H101" s="226"/>
      <c r="I101" s="226"/>
      <c r="J101" s="9"/>
      <c r="K101" s="9"/>
      <c r="L101" s="9"/>
      <c r="M101" s="9"/>
      <c r="N101" s="9"/>
      <c r="O101" s="9"/>
      <c r="P101" s="9"/>
      <c r="Q101" s="9"/>
    </row>
    <row r="102" spans="2:17" x14ac:dyDescent="0.3">
      <c r="B102" s="226"/>
      <c r="C102" s="226"/>
      <c r="D102" s="115"/>
      <c r="E102" s="226"/>
      <c r="F102" s="226"/>
      <c r="G102" s="115"/>
      <c r="H102" s="226"/>
      <c r="I102" s="226"/>
      <c r="J102" s="9"/>
      <c r="K102" s="9"/>
      <c r="L102" s="9"/>
      <c r="M102" s="9"/>
      <c r="N102" s="9"/>
      <c r="O102" s="9"/>
      <c r="P102" s="9"/>
      <c r="Q102" s="9"/>
    </row>
    <row r="103" spans="2:17" x14ac:dyDescent="0.3">
      <c r="B103" s="226"/>
      <c r="C103" s="226"/>
      <c r="D103" s="115"/>
      <c r="E103" s="226"/>
      <c r="F103" s="226"/>
      <c r="G103" s="115"/>
      <c r="H103" s="226"/>
      <c r="I103" s="226"/>
      <c r="J103" s="9"/>
      <c r="K103" s="9"/>
      <c r="L103" s="9"/>
      <c r="M103" s="9"/>
      <c r="N103" s="9"/>
      <c r="O103" s="9"/>
      <c r="P103" s="9"/>
      <c r="Q103" s="9"/>
    </row>
    <row r="104" spans="2:17" x14ac:dyDescent="0.3">
      <c r="B104" s="226"/>
      <c r="C104" s="226"/>
      <c r="D104" s="115"/>
      <c r="E104" s="226"/>
      <c r="F104" s="226"/>
      <c r="G104" s="115"/>
      <c r="H104" s="226"/>
      <c r="I104" s="226"/>
      <c r="J104" s="9"/>
      <c r="K104" s="9"/>
      <c r="L104" s="9"/>
      <c r="M104" s="9"/>
      <c r="N104" s="9"/>
      <c r="O104" s="9"/>
      <c r="P104" s="9"/>
      <c r="Q104" s="9"/>
    </row>
    <row r="105" spans="2:17" x14ac:dyDescent="0.3">
      <c r="B105" s="226"/>
      <c r="C105" s="226"/>
      <c r="D105" s="115"/>
      <c r="E105" s="226"/>
      <c r="F105" s="226"/>
      <c r="G105" s="115"/>
      <c r="H105" s="226"/>
      <c r="I105" s="226"/>
      <c r="J105" s="9"/>
      <c r="K105" s="9"/>
      <c r="L105" s="9"/>
      <c r="M105" s="9"/>
      <c r="N105" s="9"/>
      <c r="O105" s="9"/>
      <c r="P105" s="9"/>
      <c r="Q105" s="9"/>
    </row>
    <row r="106" spans="2:17" x14ac:dyDescent="0.3">
      <c r="B106" s="226"/>
      <c r="C106" s="226"/>
      <c r="D106" s="115"/>
      <c r="E106" s="226"/>
      <c r="F106" s="226"/>
      <c r="G106" s="115"/>
      <c r="H106" s="226"/>
      <c r="I106" s="226"/>
      <c r="J106" s="9"/>
      <c r="K106" s="9"/>
      <c r="L106" s="9"/>
      <c r="M106" s="9"/>
      <c r="N106" s="9"/>
      <c r="O106" s="9"/>
      <c r="P106" s="9"/>
      <c r="Q106" s="9"/>
    </row>
    <row r="107" spans="2:17" x14ac:dyDescent="0.3">
      <c r="B107" s="226"/>
      <c r="C107" s="226"/>
      <c r="D107" s="115"/>
      <c r="E107" s="226"/>
      <c r="F107" s="226"/>
      <c r="G107" s="115"/>
      <c r="H107" s="226"/>
      <c r="I107" s="226"/>
      <c r="J107" s="9"/>
      <c r="K107" s="9"/>
      <c r="L107" s="9"/>
      <c r="M107" s="9"/>
      <c r="N107" s="9"/>
      <c r="O107" s="9"/>
      <c r="P107" s="9"/>
      <c r="Q107" s="9"/>
    </row>
    <row r="108" spans="2:17" x14ac:dyDescent="0.3">
      <c r="B108" s="226"/>
      <c r="C108" s="226"/>
      <c r="D108" s="115"/>
      <c r="E108" s="226"/>
      <c r="F108" s="226"/>
      <c r="G108" s="115"/>
      <c r="H108" s="226"/>
      <c r="I108" s="226"/>
      <c r="J108" s="9"/>
      <c r="K108" s="9"/>
      <c r="L108" s="9"/>
      <c r="M108" s="9"/>
      <c r="N108" s="9"/>
      <c r="O108" s="9"/>
      <c r="P108" s="9"/>
      <c r="Q108" s="9"/>
    </row>
    <row r="109" spans="2:17" x14ac:dyDescent="0.3">
      <c r="B109" s="226"/>
      <c r="C109" s="226"/>
      <c r="D109" s="115"/>
      <c r="E109" s="226"/>
      <c r="F109" s="226"/>
      <c r="G109" s="115"/>
      <c r="H109" s="226"/>
      <c r="I109" s="226"/>
      <c r="J109" s="9"/>
      <c r="K109" s="9"/>
      <c r="L109" s="9"/>
      <c r="M109" s="9"/>
      <c r="N109" s="9"/>
      <c r="O109" s="9"/>
      <c r="P109" s="9"/>
      <c r="Q109" s="9"/>
    </row>
    <row r="110" spans="2:17" x14ac:dyDescent="0.3">
      <c r="B110" s="226"/>
      <c r="C110" s="226"/>
      <c r="D110" s="115"/>
      <c r="E110" s="226"/>
      <c r="F110" s="226"/>
      <c r="G110" s="115"/>
      <c r="H110" s="226"/>
      <c r="I110" s="226"/>
      <c r="J110" s="9"/>
      <c r="K110" s="9"/>
      <c r="L110" s="9"/>
      <c r="M110" s="9"/>
      <c r="N110" s="9"/>
      <c r="O110" s="9"/>
      <c r="P110" s="9"/>
      <c r="Q110" s="9"/>
    </row>
    <row r="111" spans="2:17" x14ac:dyDescent="0.3">
      <c r="B111" s="226"/>
      <c r="C111" s="226"/>
      <c r="D111" s="115"/>
      <c r="E111" s="226"/>
      <c r="F111" s="226"/>
      <c r="G111" s="115"/>
      <c r="H111" s="226"/>
      <c r="I111" s="226"/>
      <c r="J111" s="9"/>
      <c r="K111" s="9"/>
      <c r="L111" s="9"/>
      <c r="M111" s="9"/>
      <c r="N111" s="9"/>
      <c r="O111" s="9"/>
      <c r="P111" s="9"/>
      <c r="Q111" s="9"/>
    </row>
    <row r="112" spans="2:17" x14ac:dyDescent="0.3">
      <c r="B112" s="226"/>
      <c r="C112" s="226"/>
      <c r="D112" s="115"/>
      <c r="E112" s="226"/>
      <c r="F112" s="226"/>
      <c r="G112" s="115"/>
      <c r="H112" s="226"/>
      <c r="I112" s="226"/>
      <c r="J112" s="9"/>
      <c r="K112" s="9"/>
      <c r="L112" s="9"/>
      <c r="M112" s="9"/>
      <c r="N112" s="9"/>
      <c r="O112" s="9"/>
      <c r="P112" s="9"/>
      <c r="Q112" s="9"/>
    </row>
    <row r="113" spans="2:17" x14ac:dyDescent="0.3">
      <c r="B113" s="226"/>
      <c r="C113" s="226"/>
      <c r="D113" s="115"/>
      <c r="E113" s="226"/>
      <c r="F113" s="226"/>
      <c r="G113" s="115"/>
      <c r="H113" s="226"/>
      <c r="I113" s="226"/>
      <c r="J113" s="9"/>
      <c r="K113" s="9"/>
      <c r="L113" s="9"/>
      <c r="M113" s="9"/>
      <c r="N113" s="9"/>
      <c r="O113" s="9"/>
      <c r="P113" s="9"/>
      <c r="Q113" s="9"/>
    </row>
    <row r="114" spans="2:17" x14ac:dyDescent="0.3">
      <c r="B114" s="226"/>
      <c r="C114" s="226"/>
      <c r="D114" s="115"/>
      <c r="E114" s="226"/>
      <c r="F114" s="226"/>
      <c r="G114" s="115"/>
      <c r="H114" s="226"/>
      <c r="I114" s="226"/>
      <c r="J114" s="9"/>
      <c r="K114" s="9"/>
      <c r="L114" s="9"/>
      <c r="M114" s="9"/>
      <c r="N114" s="9"/>
      <c r="O114" s="9"/>
      <c r="P114" s="9"/>
      <c r="Q114" s="9"/>
    </row>
    <row r="115" spans="2:17" x14ac:dyDescent="0.3">
      <c r="B115" s="226"/>
      <c r="C115" s="226"/>
      <c r="D115" s="115"/>
      <c r="E115" s="226"/>
      <c r="F115" s="226"/>
      <c r="G115" s="115"/>
      <c r="H115" s="226"/>
      <c r="I115" s="226"/>
      <c r="J115" s="9"/>
      <c r="K115" s="9"/>
      <c r="L115" s="9"/>
      <c r="M115" s="9"/>
      <c r="N115" s="9"/>
      <c r="O115" s="9"/>
      <c r="P115" s="9"/>
      <c r="Q115" s="9"/>
    </row>
    <row r="116" spans="2:17" x14ac:dyDescent="0.3">
      <c r="B116" s="226"/>
      <c r="C116" s="226"/>
      <c r="D116" s="115"/>
      <c r="E116" s="226"/>
      <c r="F116" s="226"/>
      <c r="G116" s="115"/>
      <c r="H116" s="226"/>
      <c r="I116" s="226"/>
      <c r="J116" s="9"/>
      <c r="K116" s="9"/>
      <c r="L116" s="9"/>
      <c r="M116" s="9"/>
      <c r="N116" s="9"/>
      <c r="O116" s="9"/>
      <c r="P116" s="9"/>
      <c r="Q116" s="9"/>
    </row>
    <row r="117" spans="2:17" x14ac:dyDescent="0.3">
      <c r="B117" s="226"/>
      <c r="C117" s="226"/>
      <c r="D117" s="115"/>
      <c r="E117" s="226"/>
      <c r="F117" s="226"/>
      <c r="G117" s="115"/>
      <c r="H117" s="226"/>
      <c r="I117" s="226"/>
      <c r="J117" s="9"/>
      <c r="K117" s="9"/>
      <c r="L117" s="9"/>
      <c r="M117" s="9"/>
      <c r="N117" s="9"/>
      <c r="O117" s="9"/>
      <c r="P117" s="9"/>
      <c r="Q117" s="9"/>
    </row>
    <row r="118" spans="2:17" x14ac:dyDescent="0.3">
      <c r="B118" s="226"/>
      <c r="C118" s="226"/>
      <c r="D118" s="115"/>
      <c r="E118" s="226"/>
      <c r="F118" s="226"/>
      <c r="G118" s="115"/>
      <c r="H118" s="226"/>
      <c r="I118" s="226"/>
      <c r="J118" s="9"/>
      <c r="K118" s="9"/>
      <c r="L118" s="9"/>
      <c r="M118" s="9"/>
      <c r="N118" s="9"/>
      <c r="O118" s="9"/>
      <c r="P118" s="9"/>
      <c r="Q118" s="9"/>
    </row>
    <row r="119" spans="2:17" x14ac:dyDescent="0.3">
      <c r="B119" s="226"/>
      <c r="C119" s="226"/>
      <c r="D119" s="115"/>
      <c r="E119" s="226"/>
      <c r="F119" s="226"/>
      <c r="G119" s="115"/>
      <c r="H119" s="226"/>
      <c r="I119" s="226"/>
      <c r="J119" s="9"/>
      <c r="K119" s="9"/>
      <c r="L119" s="9"/>
      <c r="M119" s="9"/>
      <c r="N119" s="9"/>
      <c r="O119" s="9"/>
      <c r="P119" s="9"/>
      <c r="Q119" s="9"/>
    </row>
    <row r="120" spans="2:17" x14ac:dyDescent="0.3">
      <c r="B120" s="226"/>
      <c r="C120" s="226"/>
      <c r="D120" s="115"/>
      <c r="E120" s="226"/>
      <c r="F120" s="226"/>
      <c r="G120" s="115"/>
      <c r="H120" s="226"/>
      <c r="I120" s="226"/>
      <c r="J120" s="9"/>
      <c r="K120" s="9"/>
      <c r="L120" s="9"/>
      <c r="M120" s="9"/>
      <c r="N120" s="9"/>
      <c r="O120" s="9"/>
      <c r="P120" s="9"/>
      <c r="Q120" s="9"/>
    </row>
    <row r="121" spans="2:17" x14ac:dyDescent="0.3">
      <c r="B121" s="226"/>
      <c r="C121" s="226"/>
      <c r="D121" s="115"/>
      <c r="E121" s="226"/>
      <c r="F121" s="226"/>
      <c r="G121" s="115"/>
      <c r="H121" s="226"/>
      <c r="I121" s="226"/>
      <c r="J121" s="9"/>
      <c r="K121" s="9"/>
      <c r="L121" s="9"/>
      <c r="M121" s="9"/>
      <c r="N121" s="9"/>
      <c r="O121" s="9"/>
      <c r="P121" s="9"/>
      <c r="Q121" s="9"/>
    </row>
    <row r="122" spans="2:17" x14ac:dyDescent="0.3">
      <c r="B122" s="226"/>
      <c r="C122" s="226"/>
      <c r="D122" s="115"/>
      <c r="E122" s="226"/>
      <c r="F122" s="226"/>
      <c r="G122" s="115"/>
      <c r="H122" s="226"/>
      <c r="I122" s="226"/>
      <c r="J122" s="9"/>
      <c r="K122" s="9"/>
      <c r="L122" s="9"/>
      <c r="M122" s="9"/>
      <c r="N122" s="9"/>
      <c r="O122" s="9"/>
      <c r="P122" s="9"/>
      <c r="Q122" s="9"/>
    </row>
    <row r="123" spans="2:17" x14ac:dyDescent="0.3">
      <c r="B123" s="226"/>
      <c r="C123" s="226"/>
      <c r="D123" s="115"/>
      <c r="E123" s="226"/>
      <c r="F123" s="226"/>
      <c r="G123" s="115"/>
      <c r="H123" s="226"/>
      <c r="I123" s="226"/>
      <c r="J123" s="9"/>
      <c r="K123" s="9"/>
      <c r="L123" s="9"/>
      <c r="M123" s="9"/>
      <c r="N123" s="9"/>
      <c r="O123" s="9"/>
      <c r="P123" s="9"/>
      <c r="Q123" s="9"/>
    </row>
    <row r="124" spans="2:17" x14ac:dyDescent="0.3">
      <c r="B124" s="226"/>
      <c r="C124" s="226"/>
      <c r="D124" s="115"/>
      <c r="E124" s="226"/>
      <c r="F124" s="226"/>
      <c r="G124" s="115"/>
      <c r="H124" s="226"/>
      <c r="I124" s="226"/>
      <c r="J124" s="9"/>
      <c r="K124" s="9"/>
      <c r="L124" s="9"/>
      <c r="M124" s="9"/>
      <c r="N124" s="9"/>
      <c r="O124" s="9"/>
      <c r="P124" s="9"/>
      <c r="Q124" s="9"/>
    </row>
    <row r="125" spans="2:17" x14ac:dyDescent="0.3">
      <c r="B125" s="226"/>
      <c r="C125" s="226"/>
      <c r="D125" s="115"/>
      <c r="E125" s="226"/>
      <c r="F125" s="226"/>
      <c r="G125" s="115"/>
      <c r="H125" s="226"/>
      <c r="I125" s="226"/>
      <c r="J125" s="9"/>
      <c r="K125" s="9"/>
      <c r="L125" s="9"/>
      <c r="M125" s="9"/>
      <c r="N125" s="9"/>
      <c r="O125" s="9"/>
      <c r="P125" s="9"/>
      <c r="Q125" s="9"/>
    </row>
    <row r="126" spans="2:17" x14ac:dyDescent="0.3">
      <c r="B126" s="226"/>
      <c r="C126" s="226"/>
      <c r="D126" s="115"/>
      <c r="E126" s="226"/>
      <c r="F126" s="226"/>
      <c r="G126" s="115"/>
      <c r="H126" s="226"/>
      <c r="I126" s="226"/>
      <c r="J126" s="9"/>
      <c r="K126" s="9"/>
      <c r="L126" s="9"/>
      <c r="M126" s="9"/>
      <c r="N126" s="9"/>
      <c r="O126" s="9"/>
      <c r="P126" s="9"/>
      <c r="Q126" s="9"/>
    </row>
    <row r="127" spans="2:17" x14ac:dyDescent="0.3">
      <c r="B127" s="226"/>
      <c r="C127" s="226"/>
      <c r="D127" s="115"/>
      <c r="E127" s="226"/>
      <c r="F127" s="226"/>
      <c r="G127" s="115"/>
      <c r="H127" s="226"/>
      <c r="I127" s="226"/>
      <c r="J127" s="9"/>
      <c r="K127" s="9"/>
      <c r="L127" s="9"/>
      <c r="M127" s="9"/>
      <c r="N127" s="9"/>
      <c r="O127" s="9"/>
      <c r="P127" s="9"/>
      <c r="Q127" s="9"/>
    </row>
    <row r="128" spans="2:17" x14ac:dyDescent="0.3">
      <c r="B128" s="226"/>
      <c r="C128" s="226"/>
      <c r="D128" s="115"/>
      <c r="E128" s="226"/>
      <c r="F128" s="226"/>
      <c r="G128" s="115"/>
      <c r="H128" s="226"/>
      <c r="I128" s="226"/>
      <c r="J128" s="9"/>
      <c r="K128" s="9"/>
      <c r="L128" s="9"/>
      <c r="M128" s="9"/>
      <c r="N128" s="9"/>
      <c r="O128" s="9"/>
      <c r="P128" s="9"/>
      <c r="Q128" s="9"/>
    </row>
    <row r="129" spans="2:17" x14ac:dyDescent="0.3">
      <c r="B129" s="226"/>
      <c r="C129" s="226"/>
      <c r="D129" s="115"/>
      <c r="E129" s="226"/>
      <c r="F129" s="226"/>
      <c r="G129" s="115"/>
      <c r="H129" s="226"/>
      <c r="I129" s="226"/>
      <c r="J129" s="9"/>
      <c r="K129" s="9"/>
      <c r="L129" s="9"/>
      <c r="M129" s="9"/>
      <c r="N129" s="9"/>
      <c r="O129" s="9"/>
      <c r="P129" s="9"/>
      <c r="Q129" s="9"/>
    </row>
    <row r="130" spans="2:17" x14ac:dyDescent="0.3">
      <c r="B130" s="226"/>
      <c r="C130" s="226"/>
      <c r="D130" s="115"/>
      <c r="E130" s="226"/>
      <c r="F130" s="226"/>
      <c r="G130" s="115"/>
      <c r="H130" s="226"/>
      <c r="I130" s="226"/>
      <c r="J130" s="9"/>
      <c r="K130" s="9"/>
      <c r="L130" s="9"/>
      <c r="M130" s="9"/>
      <c r="N130" s="9"/>
      <c r="O130" s="9"/>
      <c r="P130" s="9"/>
      <c r="Q130" s="9"/>
    </row>
    <row r="131" spans="2:17" x14ac:dyDescent="0.3">
      <c r="B131" s="226"/>
      <c r="C131" s="226"/>
      <c r="D131" s="115"/>
      <c r="E131" s="226"/>
      <c r="F131" s="226"/>
      <c r="G131" s="115"/>
      <c r="H131" s="226"/>
      <c r="I131" s="226"/>
      <c r="J131" s="9"/>
      <c r="K131" s="9"/>
      <c r="L131" s="9"/>
      <c r="M131" s="9"/>
      <c r="N131" s="9"/>
      <c r="O131" s="9"/>
      <c r="P131" s="9"/>
      <c r="Q131" s="9"/>
    </row>
    <row r="132" spans="2:17" x14ac:dyDescent="0.3">
      <c r="B132" s="226"/>
      <c r="C132" s="226"/>
      <c r="D132" s="115"/>
      <c r="E132" s="226"/>
      <c r="F132" s="226"/>
      <c r="G132" s="115"/>
      <c r="H132" s="226"/>
      <c r="I132" s="226"/>
      <c r="J132" s="9"/>
      <c r="K132" s="9"/>
      <c r="L132" s="9"/>
      <c r="M132" s="9"/>
      <c r="N132" s="9"/>
      <c r="O132" s="9"/>
      <c r="P132" s="9"/>
      <c r="Q132" s="9"/>
    </row>
    <row r="133" spans="2:17" x14ac:dyDescent="0.3">
      <c r="B133" s="226"/>
      <c r="C133" s="226"/>
      <c r="D133" s="115"/>
      <c r="E133" s="226"/>
      <c r="F133" s="226"/>
      <c r="G133" s="115"/>
      <c r="H133" s="226"/>
      <c r="I133" s="226"/>
      <c r="J133" s="9"/>
      <c r="K133" s="9"/>
      <c r="L133" s="9"/>
      <c r="M133" s="9"/>
      <c r="N133" s="9"/>
      <c r="O133" s="9"/>
      <c r="P133" s="9"/>
      <c r="Q133" s="9"/>
    </row>
    <row r="134" spans="2:17" x14ac:dyDescent="0.3">
      <c r="B134" s="226"/>
      <c r="C134" s="226"/>
      <c r="D134" s="115"/>
      <c r="E134" s="226"/>
      <c r="F134" s="226"/>
      <c r="G134" s="115"/>
      <c r="H134" s="226"/>
      <c r="I134" s="226"/>
      <c r="J134" s="9"/>
      <c r="K134" s="9"/>
      <c r="L134" s="9"/>
      <c r="M134" s="9"/>
      <c r="N134" s="9"/>
      <c r="O134" s="9"/>
      <c r="P134" s="9"/>
      <c r="Q134" s="9"/>
    </row>
    <row r="135" spans="2:17" x14ac:dyDescent="0.3">
      <c r="B135" s="226"/>
      <c r="C135" s="226"/>
      <c r="D135" s="115"/>
      <c r="E135" s="226"/>
      <c r="F135" s="226"/>
      <c r="G135" s="115"/>
      <c r="H135" s="226"/>
      <c r="I135" s="226"/>
      <c r="J135" s="9"/>
      <c r="K135" s="9"/>
      <c r="L135" s="9"/>
      <c r="M135" s="9"/>
      <c r="N135" s="9"/>
      <c r="O135" s="9"/>
      <c r="P135" s="9"/>
      <c r="Q135" s="9"/>
    </row>
    <row r="136" spans="2:17" x14ac:dyDescent="0.3">
      <c r="B136" s="226"/>
      <c r="C136" s="226"/>
      <c r="D136" s="115"/>
      <c r="E136" s="226"/>
      <c r="F136" s="226"/>
      <c r="G136" s="115"/>
      <c r="H136" s="226"/>
      <c r="I136" s="226"/>
      <c r="J136" s="9"/>
      <c r="K136" s="9"/>
      <c r="L136" s="9"/>
      <c r="M136" s="9"/>
      <c r="N136" s="9"/>
      <c r="O136" s="9"/>
      <c r="P136" s="9"/>
      <c r="Q136" s="9"/>
    </row>
    <row r="137" spans="2:17" x14ac:dyDescent="0.3">
      <c r="B137" s="226"/>
      <c r="C137" s="226"/>
      <c r="D137" s="115"/>
      <c r="E137" s="226"/>
      <c r="F137" s="226"/>
      <c r="G137" s="115"/>
      <c r="H137" s="226"/>
      <c r="I137" s="226"/>
      <c r="J137" s="9"/>
      <c r="K137" s="9"/>
      <c r="L137" s="9"/>
      <c r="M137" s="9"/>
      <c r="N137" s="9"/>
      <c r="O137" s="9"/>
      <c r="P137" s="9"/>
      <c r="Q137" s="9"/>
    </row>
    <row r="138" spans="2:17" x14ac:dyDescent="0.3">
      <c r="B138" s="226"/>
      <c r="C138" s="226"/>
      <c r="D138" s="115"/>
      <c r="E138" s="226"/>
      <c r="F138" s="226"/>
      <c r="G138" s="115"/>
      <c r="H138" s="226"/>
      <c r="I138" s="226"/>
      <c r="J138" s="9"/>
      <c r="K138" s="9"/>
      <c r="L138" s="9"/>
      <c r="M138" s="9"/>
      <c r="N138" s="9"/>
      <c r="O138" s="9"/>
      <c r="P138" s="9"/>
      <c r="Q138" s="9"/>
    </row>
    <row r="139" spans="2:17" x14ac:dyDescent="0.3">
      <c r="B139" s="226"/>
      <c r="C139" s="226"/>
      <c r="D139" s="115"/>
      <c r="E139" s="226"/>
      <c r="F139" s="226"/>
      <c r="G139" s="115"/>
      <c r="H139" s="226"/>
      <c r="I139" s="226"/>
      <c r="J139" s="9"/>
      <c r="K139" s="9"/>
      <c r="L139" s="9"/>
      <c r="M139" s="9"/>
      <c r="N139" s="9"/>
      <c r="O139" s="9"/>
      <c r="P139" s="9"/>
      <c r="Q139" s="9"/>
    </row>
    <row r="140" spans="2:17" x14ac:dyDescent="0.3">
      <c r="B140" s="226"/>
      <c r="C140" s="226"/>
      <c r="D140" s="115"/>
      <c r="E140" s="226"/>
      <c r="F140" s="226"/>
      <c r="G140" s="115"/>
      <c r="H140" s="226"/>
      <c r="I140" s="226"/>
      <c r="J140" s="9"/>
      <c r="K140" s="9"/>
      <c r="L140" s="9"/>
      <c r="M140" s="9"/>
      <c r="N140" s="9"/>
      <c r="O140" s="9"/>
      <c r="P140" s="9"/>
      <c r="Q140" s="9"/>
    </row>
    <row r="141" spans="2:17" x14ac:dyDescent="0.3">
      <c r="B141" s="226"/>
      <c r="C141" s="226"/>
      <c r="D141" s="115"/>
      <c r="E141" s="226"/>
      <c r="F141" s="226"/>
      <c r="G141" s="115"/>
      <c r="H141" s="226"/>
      <c r="I141" s="226"/>
      <c r="J141" s="9"/>
      <c r="K141" s="9"/>
      <c r="L141" s="9"/>
      <c r="M141" s="9"/>
      <c r="N141" s="9"/>
      <c r="O141" s="9"/>
      <c r="P141" s="9"/>
      <c r="Q141" s="9"/>
    </row>
    <row r="142" spans="2:17" x14ac:dyDescent="0.3">
      <c r="B142" s="226"/>
      <c r="C142" s="226"/>
      <c r="D142" s="115"/>
      <c r="E142" s="226"/>
      <c r="F142" s="226"/>
      <c r="G142" s="115"/>
      <c r="H142" s="226"/>
      <c r="I142" s="226"/>
      <c r="J142" s="9"/>
      <c r="K142" s="9"/>
      <c r="L142" s="9"/>
      <c r="M142" s="9"/>
      <c r="N142" s="9"/>
      <c r="O142" s="9"/>
      <c r="P142" s="9"/>
      <c r="Q142" s="9"/>
    </row>
    <row r="143" spans="2:17" x14ac:dyDescent="0.3">
      <c r="B143" s="226"/>
      <c r="C143" s="226"/>
      <c r="D143" s="115"/>
      <c r="E143" s="226"/>
      <c r="F143" s="226"/>
      <c r="G143" s="115"/>
      <c r="H143" s="226"/>
      <c r="I143" s="226"/>
      <c r="J143" s="9"/>
      <c r="K143" s="9"/>
      <c r="L143" s="9"/>
      <c r="M143" s="9"/>
      <c r="N143" s="9"/>
      <c r="O143" s="9"/>
      <c r="P143" s="9"/>
      <c r="Q143" s="9"/>
    </row>
    <row r="144" spans="2:17" x14ac:dyDescent="0.3">
      <c r="B144" s="226"/>
      <c r="C144" s="226"/>
      <c r="D144" s="115"/>
      <c r="E144" s="226"/>
      <c r="F144" s="226"/>
      <c r="G144" s="115"/>
      <c r="H144" s="226"/>
      <c r="I144" s="226"/>
      <c r="J144" s="9"/>
      <c r="K144" s="9"/>
      <c r="L144" s="9"/>
      <c r="M144" s="9"/>
      <c r="N144" s="9"/>
      <c r="O144" s="9"/>
      <c r="P144" s="9"/>
      <c r="Q144" s="9"/>
    </row>
    <row r="145" spans="2:17" x14ac:dyDescent="0.3">
      <c r="B145" s="226"/>
      <c r="C145" s="226"/>
      <c r="D145" s="115"/>
      <c r="E145" s="226"/>
      <c r="F145" s="226"/>
      <c r="G145" s="115"/>
      <c r="H145" s="226"/>
      <c r="I145" s="226"/>
      <c r="J145" s="9"/>
      <c r="K145" s="9"/>
      <c r="L145" s="9"/>
      <c r="M145" s="9"/>
      <c r="N145" s="9"/>
      <c r="O145" s="9"/>
      <c r="P145" s="9"/>
      <c r="Q145" s="9"/>
    </row>
    <row r="146" spans="2:17" x14ac:dyDescent="0.3">
      <c r="B146" s="226"/>
      <c r="C146" s="226"/>
      <c r="D146" s="115"/>
      <c r="E146" s="226"/>
      <c r="F146" s="226"/>
      <c r="G146" s="115"/>
      <c r="H146" s="226"/>
      <c r="I146" s="226"/>
      <c r="J146" s="9"/>
      <c r="K146" s="9"/>
      <c r="L146" s="9"/>
      <c r="M146" s="9"/>
      <c r="N146" s="9"/>
      <c r="O146" s="9"/>
      <c r="P146" s="9"/>
      <c r="Q146" s="9"/>
    </row>
    <row r="147" spans="2:17" x14ac:dyDescent="0.3">
      <c r="B147" s="226"/>
      <c r="C147" s="226"/>
      <c r="D147" s="115"/>
      <c r="E147" s="226"/>
      <c r="F147" s="226"/>
      <c r="G147" s="115"/>
      <c r="H147" s="226"/>
      <c r="I147" s="226"/>
      <c r="J147" s="9"/>
      <c r="K147" s="9"/>
      <c r="L147" s="9"/>
      <c r="M147" s="9"/>
      <c r="N147" s="9"/>
      <c r="O147" s="9"/>
      <c r="P147" s="9"/>
      <c r="Q147" s="9"/>
    </row>
    <row r="148" spans="2:17" x14ac:dyDescent="0.3">
      <c r="B148" s="226"/>
      <c r="C148" s="226"/>
      <c r="D148" s="115"/>
      <c r="E148" s="226"/>
      <c r="F148" s="226"/>
      <c r="G148" s="115"/>
      <c r="H148" s="226"/>
      <c r="I148" s="226"/>
      <c r="J148" s="9"/>
      <c r="K148" s="9"/>
      <c r="L148" s="9"/>
      <c r="M148" s="9"/>
      <c r="N148" s="9"/>
      <c r="O148" s="9"/>
      <c r="P148" s="9"/>
      <c r="Q148" s="9"/>
    </row>
    <row r="149" spans="2:17" x14ac:dyDescent="0.3">
      <c r="B149" s="226"/>
      <c r="C149" s="226"/>
      <c r="D149" s="115"/>
      <c r="E149" s="226"/>
      <c r="F149" s="226"/>
      <c r="G149" s="115"/>
      <c r="H149" s="226"/>
      <c r="I149" s="226"/>
      <c r="J149" s="9"/>
      <c r="K149" s="9"/>
      <c r="L149" s="9"/>
      <c r="M149" s="9"/>
      <c r="N149" s="9"/>
      <c r="O149" s="9"/>
      <c r="P149" s="9"/>
      <c r="Q149" s="9"/>
    </row>
    <row r="150" spans="2:17" x14ac:dyDescent="0.3">
      <c r="B150" s="226"/>
      <c r="C150" s="226"/>
      <c r="D150" s="115"/>
      <c r="E150" s="226"/>
      <c r="F150" s="226"/>
      <c r="G150" s="115"/>
      <c r="H150" s="226"/>
      <c r="I150" s="226"/>
      <c r="J150" s="9"/>
      <c r="K150" s="9"/>
      <c r="L150" s="9"/>
      <c r="M150" s="9"/>
      <c r="N150" s="9"/>
      <c r="O150" s="9"/>
      <c r="P150" s="9"/>
      <c r="Q150" s="9"/>
    </row>
    <row r="151" spans="2:17" x14ac:dyDescent="0.3">
      <c r="B151" s="226"/>
      <c r="C151" s="226"/>
      <c r="D151" s="115"/>
      <c r="E151" s="226"/>
      <c r="F151" s="226"/>
      <c r="G151" s="115"/>
      <c r="H151" s="226"/>
      <c r="I151" s="226"/>
      <c r="J151" s="9"/>
      <c r="K151" s="9"/>
      <c r="L151" s="9"/>
      <c r="M151" s="9"/>
      <c r="N151" s="9"/>
      <c r="O151" s="9"/>
      <c r="P151" s="9"/>
      <c r="Q151" s="9"/>
    </row>
    <row r="152" spans="2:17" x14ac:dyDescent="0.3">
      <c r="B152" s="226"/>
      <c r="C152" s="226"/>
      <c r="D152" s="115"/>
      <c r="E152" s="226"/>
      <c r="F152" s="226"/>
      <c r="G152" s="115"/>
      <c r="H152" s="226"/>
      <c r="I152" s="226"/>
      <c r="J152" s="9"/>
      <c r="K152" s="9"/>
      <c r="L152" s="9"/>
      <c r="M152" s="9"/>
      <c r="N152" s="9"/>
      <c r="O152" s="9"/>
      <c r="P152" s="9"/>
      <c r="Q152" s="9"/>
    </row>
    <row r="153" spans="2:17" x14ac:dyDescent="0.3">
      <c r="B153" s="226"/>
      <c r="C153" s="226"/>
      <c r="D153" s="115"/>
      <c r="E153" s="226"/>
      <c r="F153" s="226"/>
      <c r="G153" s="115"/>
      <c r="H153" s="226"/>
      <c r="I153" s="226"/>
      <c r="J153" s="9"/>
      <c r="K153" s="9"/>
      <c r="L153" s="9"/>
      <c r="M153" s="9"/>
      <c r="N153" s="9"/>
      <c r="O153" s="9"/>
      <c r="P153" s="9"/>
      <c r="Q153" s="9"/>
    </row>
    <row r="154" spans="2:17" x14ac:dyDescent="0.3">
      <c r="B154" s="226"/>
      <c r="C154" s="226"/>
      <c r="D154" s="115"/>
      <c r="E154" s="226"/>
      <c r="F154" s="226"/>
      <c r="G154" s="115"/>
      <c r="H154" s="226"/>
      <c r="I154" s="226"/>
      <c r="J154" s="9"/>
      <c r="K154" s="9"/>
      <c r="L154" s="9"/>
      <c r="M154" s="9"/>
      <c r="N154" s="9"/>
      <c r="O154" s="9"/>
      <c r="P154" s="9"/>
      <c r="Q154" s="9"/>
    </row>
    <row r="155" spans="2:17" x14ac:dyDescent="0.3">
      <c r="B155" s="226"/>
      <c r="C155" s="226"/>
      <c r="D155" s="115"/>
      <c r="E155" s="226"/>
      <c r="F155" s="226"/>
      <c r="G155" s="115"/>
      <c r="H155" s="226"/>
      <c r="I155" s="226"/>
      <c r="J155" s="9"/>
      <c r="K155" s="9"/>
      <c r="L155" s="9"/>
      <c r="M155" s="9"/>
      <c r="N155" s="9"/>
      <c r="O155" s="9"/>
      <c r="P155" s="9"/>
      <c r="Q155" s="9"/>
    </row>
    <row r="156" spans="2:17" x14ac:dyDescent="0.3">
      <c r="B156" s="226"/>
      <c r="C156" s="226"/>
      <c r="D156" s="115"/>
      <c r="E156" s="226"/>
      <c r="F156" s="226"/>
      <c r="G156" s="115"/>
      <c r="H156" s="226"/>
      <c r="I156" s="226"/>
      <c r="J156" s="9"/>
      <c r="K156" s="9"/>
      <c r="L156" s="9"/>
      <c r="M156" s="9"/>
      <c r="N156" s="9"/>
      <c r="O156" s="9"/>
      <c r="P156" s="9"/>
      <c r="Q156" s="9"/>
    </row>
    <row r="157" spans="2:17" x14ac:dyDescent="0.3">
      <c r="B157" s="226"/>
      <c r="C157" s="226"/>
      <c r="D157" s="115"/>
      <c r="E157" s="226"/>
      <c r="F157" s="226"/>
      <c r="G157" s="115"/>
      <c r="H157" s="226"/>
      <c r="I157" s="226"/>
      <c r="J157" s="9"/>
      <c r="K157" s="9"/>
      <c r="L157" s="9"/>
      <c r="M157" s="9"/>
      <c r="N157" s="9"/>
      <c r="O157" s="9"/>
      <c r="P157" s="9"/>
      <c r="Q157" s="9"/>
    </row>
    <row r="158" spans="2:17" x14ac:dyDescent="0.3">
      <c r="B158" s="226"/>
      <c r="C158" s="226"/>
      <c r="D158" s="115"/>
      <c r="E158" s="226"/>
      <c r="F158" s="226"/>
      <c r="G158" s="115"/>
      <c r="H158" s="226"/>
      <c r="I158" s="226"/>
      <c r="J158" s="9"/>
      <c r="K158" s="9"/>
      <c r="L158" s="9"/>
      <c r="M158" s="9"/>
      <c r="N158" s="9"/>
      <c r="O158" s="9"/>
      <c r="P158" s="9"/>
      <c r="Q158" s="9"/>
    </row>
    <row r="159" spans="2:17" x14ac:dyDescent="0.3">
      <c r="B159" s="226"/>
      <c r="C159" s="226"/>
      <c r="D159" s="115"/>
      <c r="E159" s="226"/>
      <c r="F159" s="226"/>
      <c r="G159" s="115"/>
      <c r="H159" s="226"/>
      <c r="I159" s="226"/>
      <c r="J159" s="9"/>
      <c r="K159" s="9"/>
      <c r="L159" s="9"/>
      <c r="M159" s="9"/>
      <c r="N159" s="9"/>
      <c r="O159" s="9"/>
      <c r="P159" s="9"/>
      <c r="Q159" s="9"/>
    </row>
    <row r="160" spans="2:17" x14ac:dyDescent="0.3">
      <c r="B160" s="226"/>
      <c r="C160" s="226"/>
      <c r="D160" s="115"/>
      <c r="E160" s="226"/>
      <c r="F160" s="226"/>
      <c r="G160" s="115"/>
      <c r="H160" s="226"/>
      <c r="I160" s="226"/>
      <c r="J160" s="9"/>
      <c r="K160" s="9"/>
      <c r="L160" s="9"/>
      <c r="M160" s="9"/>
      <c r="N160" s="9"/>
      <c r="O160" s="9"/>
      <c r="P160" s="9"/>
      <c r="Q160" s="9"/>
    </row>
    <row r="161" spans="2:17" x14ac:dyDescent="0.3">
      <c r="B161" s="226"/>
      <c r="C161" s="226"/>
      <c r="D161" s="115"/>
      <c r="E161" s="226"/>
      <c r="F161" s="226"/>
      <c r="G161" s="115"/>
      <c r="H161" s="226"/>
      <c r="I161" s="226"/>
      <c r="J161" s="9"/>
      <c r="K161" s="9"/>
      <c r="L161" s="9"/>
      <c r="M161" s="9"/>
      <c r="N161" s="9"/>
      <c r="O161" s="9"/>
      <c r="P161" s="9"/>
      <c r="Q161" s="9"/>
    </row>
    <row r="162" spans="2:17" x14ac:dyDescent="0.3">
      <c r="B162" s="226"/>
      <c r="C162" s="226"/>
      <c r="D162" s="115"/>
      <c r="E162" s="226"/>
      <c r="F162" s="226"/>
      <c r="G162" s="115"/>
      <c r="H162" s="226"/>
      <c r="I162" s="226"/>
      <c r="J162" s="9"/>
      <c r="K162" s="9"/>
      <c r="L162" s="9"/>
      <c r="M162" s="9"/>
      <c r="N162" s="9"/>
      <c r="O162" s="9"/>
      <c r="P162" s="9"/>
      <c r="Q162" s="9"/>
    </row>
    <row r="163" spans="2:17" x14ac:dyDescent="0.3">
      <c r="B163" s="226"/>
      <c r="C163" s="226"/>
      <c r="D163" s="115"/>
      <c r="E163" s="226"/>
      <c r="F163" s="226"/>
      <c r="G163" s="115"/>
      <c r="H163" s="226"/>
      <c r="I163" s="226"/>
      <c r="J163" s="9"/>
      <c r="K163" s="9"/>
      <c r="L163" s="9"/>
      <c r="M163" s="9"/>
      <c r="N163" s="9"/>
      <c r="O163" s="9"/>
      <c r="P163" s="9"/>
      <c r="Q163" s="9"/>
    </row>
    <row r="164" spans="2:17" x14ac:dyDescent="0.3">
      <c r="B164" s="226"/>
      <c r="C164" s="226"/>
      <c r="D164" s="115"/>
      <c r="E164" s="226"/>
      <c r="F164" s="226"/>
      <c r="G164" s="115"/>
      <c r="H164" s="226"/>
      <c r="I164" s="226"/>
      <c r="J164" s="9"/>
      <c r="K164" s="9"/>
      <c r="L164" s="9"/>
      <c r="M164" s="9"/>
      <c r="N164" s="9"/>
      <c r="O164" s="9"/>
      <c r="P164" s="9"/>
      <c r="Q164" s="9"/>
    </row>
    <row r="165" spans="2:17" x14ac:dyDescent="0.3">
      <c r="B165" s="226"/>
      <c r="C165" s="226"/>
      <c r="D165" s="115"/>
      <c r="E165" s="226"/>
      <c r="F165" s="226"/>
      <c r="G165" s="115"/>
      <c r="H165" s="226"/>
      <c r="I165" s="226"/>
      <c r="J165" s="9"/>
      <c r="K165" s="9"/>
      <c r="L165" s="9"/>
      <c r="M165" s="9"/>
      <c r="N165" s="9"/>
      <c r="O165" s="9"/>
      <c r="P165" s="9"/>
      <c r="Q165" s="9"/>
    </row>
    <row r="166" spans="2:17" x14ac:dyDescent="0.3">
      <c r="B166" s="226"/>
      <c r="C166" s="226"/>
      <c r="D166" s="115"/>
      <c r="E166" s="226"/>
      <c r="F166" s="226"/>
      <c r="G166" s="115"/>
      <c r="H166" s="226"/>
      <c r="I166" s="226"/>
      <c r="J166" s="9"/>
      <c r="K166" s="9"/>
      <c r="L166" s="9"/>
      <c r="M166" s="9"/>
      <c r="N166" s="9"/>
      <c r="O166" s="9"/>
      <c r="P166" s="9"/>
      <c r="Q166" s="9"/>
    </row>
    <row r="167" spans="2:17" x14ac:dyDescent="0.3">
      <c r="B167" s="226"/>
      <c r="C167" s="226"/>
      <c r="D167" s="115"/>
      <c r="E167" s="226"/>
      <c r="F167" s="226"/>
      <c r="G167" s="115"/>
      <c r="H167" s="226"/>
      <c r="I167" s="226"/>
      <c r="J167" s="9"/>
      <c r="K167" s="9"/>
      <c r="L167" s="9"/>
      <c r="M167" s="9"/>
      <c r="N167" s="9"/>
      <c r="O167" s="9"/>
      <c r="P167" s="9"/>
      <c r="Q167" s="9"/>
    </row>
    <row r="168" spans="2:17" x14ac:dyDescent="0.3">
      <c r="B168" s="226"/>
      <c r="C168" s="226"/>
      <c r="D168" s="115"/>
      <c r="E168" s="226"/>
      <c r="F168" s="226"/>
      <c r="G168" s="115"/>
      <c r="H168" s="226"/>
      <c r="I168" s="226"/>
      <c r="J168" s="9"/>
      <c r="K168" s="9"/>
      <c r="L168" s="9"/>
      <c r="M168" s="9"/>
      <c r="N168" s="9"/>
      <c r="O168" s="9"/>
      <c r="P168" s="9"/>
      <c r="Q168" s="9"/>
    </row>
    <row r="169" spans="2:17" x14ac:dyDescent="0.3">
      <c r="B169" s="226"/>
      <c r="C169" s="226"/>
      <c r="D169" s="115"/>
      <c r="E169" s="226"/>
      <c r="F169" s="226"/>
      <c r="G169" s="115"/>
      <c r="H169" s="226"/>
      <c r="I169" s="226"/>
      <c r="J169" s="9"/>
      <c r="K169" s="9"/>
      <c r="L169" s="9"/>
      <c r="M169" s="9"/>
      <c r="N169" s="9"/>
      <c r="O169" s="9"/>
      <c r="P169" s="9"/>
      <c r="Q169" s="9"/>
    </row>
    <row r="170" spans="2:17" x14ac:dyDescent="0.3">
      <c r="B170" s="226"/>
      <c r="C170" s="226"/>
      <c r="D170" s="115"/>
      <c r="E170" s="226"/>
      <c r="F170" s="226"/>
      <c r="G170" s="115"/>
      <c r="H170" s="226"/>
      <c r="I170" s="226"/>
      <c r="J170" s="9"/>
      <c r="K170" s="9"/>
      <c r="L170" s="9"/>
      <c r="M170" s="9"/>
      <c r="N170" s="9"/>
      <c r="O170" s="9"/>
      <c r="P170" s="9"/>
      <c r="Q170" s="9"/>
    </row>
    <row r="171" spans="2:17" x14ac:dyDescent="0.3">
      <c r="B171" s="226"/>
      <c r="C171" s="226"/>
      <c r="D171" s="115"/>
      <c r="E171" s="226"/>
      <c r="F171" s="226"/>
      <c r="G171" s="115"/>
      <c r="H171" s="226"/>
      <c r="I171" s="226"/>
      <c r="J171" s="9"/>
      <c r="K171" s="9"/>
      <c r="L171" s="9"/>
      <c r="M171" s="9"/>
      <c r="N171" s="9"/>
      <c r="O171" s="9"/>
      <c r="P171" s="9"/>
      <c r="Q171" s="9"/>
    </row>
    <row r="172" spans="2:17" x14ac:dyDescent="0.3">
      <c r="B172" s="226"/>
      <c r="C172" s="226"/>
      <c r="D172" s="115"/>
      <c r="E172" s="226"/>
      <c r="F172" s="226"/>
      <c r="G172" s="115"/>
      <c r="H172" s="226"/>
      <c r="I172" s="226"/>
      <c r="J172" s="9"/>
      <c r="K172" s="9"/>
      <c r="L172" s="9"/>
      <c r="M172" s="9"/>
      <c r="N172" s="9"/>
      <c r="O172" s="9"/>
      <c r="P172" s="9"/>
      <c r="Q172" s="9"/>
    </row>
    <row r="173" spans="2:17" x14ac:dyDescent="0.3">
      <c r="B173" s="226"/>
      <c r="C173" s="226"/>
      <c r="D173" s="115"/>
      <c r="E173" s="226"/>
      <c r="F173" s="226"/>
      <c r="G173" s="115"/>
      <c r="H173" s="226"/>
      <c r="I173" s="226"/>
      <c r="J173" s="9"/>
      <c r="K173" s="9"/>
      <c r="L173" s="9"/>
      <c r="M173" s="9"/>
      <c r="N173" s="9"/>
      <c r="O173" s="9"/>
      <c r="P173" s="9"/>
      <c r="Q173" s="9"/>
    </row>
    <row r="174" spans="2:17" x14ac:dyDescent="0.3">
      <c r="B174" s="226"/>
      <c r="C174" s="226"/>
      <c r="D174" s="115"/>
      <c r="E174" s="226"/>
      <c r="F174" s="226"/>
      <c r="G174" s="115"/>
      <c r="H174" s="226"/>
      <c r="I174" s="226"/>
      <c r="J174" s="9"/>
      <c r="K174" s="9"/>
      <c r="L174" s="9"/>
      <c r="M174" s="9"/>
      <c r="N174" s="9"/>
      <c r="O174" s="9"/>
      <c r="P174" s="9"/>
      <c r="Q174" s="9"/>
    </row>
    <row r="175" spans="2:17" x14ac:dyDescent="0.3">
      <c r="B175" s="226"/>
      <c r="C175" s="226"/>
      <c r="D175" s="115"/>
      <c r="E175" s="226"/>
      <c r="F175" s="226"/>
      <c r="G175" s="115"/>
      <c r="H175" s="226"/>
      <c r="I175" s="226"/>
      <c r="J175" s="9"/>
      <c r="K175" s="9"/>
      <c r="L175" s="9"/>
      <c r="M175" s="9"/>
      <c r="N175" s="9"/>
      <c r="O175" s="9"/>
      <c r="P175" s="9"/>
      <c r="Q175" s="9"/>
    </row>
    <row r="176" spans="2:17" x14ac:dyDescent="0.3">
      <c r="B176" s="226"/>
      <c r="C176" s="226"/>
      <c r="D176" s="115"/>
      <c r="E176" s="226"/>
      <c r="F176" s="226"/>
      <c r="G176" s="115"/>
      <c r="H176" s="226"/>
      <c r="I176" s="226"/>
      <c r="J176" s="9"/>
      <c r="K176" s="9"/>
      <c r="L176" s="9"/>
      <c r="M176" s="9"/>
      <c r="N176" s="9"/>
      <c r="O176" s="9"/>
      <c r="P176" s="9"/>
      <c r="Q176" s="9"/>
    </row>
    <row r="177" spans="2:17" x14ac:dyDescent="0.3">
      <c r="B177" s="226"/>
      <c r="C177" s="226"/>
      <c r="D177" s="115"/>
      <c r="E177" s="226"/>
      <c r="F177" s="226"/>
      <c r="G177" s="115"/>
      <c r="H177" s="226"/>
      <c r="I177" s="226"/>
      <c r="J177" s="9"/>
      <c r="K177" s="9"/>
      <c r="L177" s="9"/>
      <c r="M177" s="9"/>
      <c r="N177" s="9"/>
      <c r="O177" s="9"/>
      <c r="P177" s="9"/>
      <c r="Q177" s="9"/>
    </row>
    <row r="178" spans="2:17" x14ac:dyDescent="0.3">
      <c r="B178" s="226"/>
      <c r="C178" s="226"/>
      <c r="D178" s="115"/>
      <c r="E178" s="226"/>
      <c r="F178" s="226"/>
      <c r="G178" s="115"/>
      <c r="H178" s="226"/>
      <c r="I178" s="226"/>
      <c r="J178" s="9"/>
      <c r="K178" s="9"/>
      <c r="L178" s="9"/>
      <c r="M178" s="9"/>
      <c r="N178" s="9"/>
      <c r="O178" s="9"/>
      <c r="P178" s="9"/>
      <c r="Q178" s="9"/>
    </row>
    <row r="179" spans="2:17" x14ac:dyDescent="0.3">
      <c r="B179" s="226"/>
      <c r="C179" s="226"/>
      <c r="D179" s="115"/>
      <c r="E179" s="226"/>
      <c r="F179" s="226"/>
      <c r="G179" s="115"/>
      <c r="H179" s="226"/>
      <c r="I179" s="226"/>
      <c r="J179" s="9"/>
      <c r="K179" s="9"/>
      <c r="L179" s="9"/>
      <c r="M179" s="9"/>
      <c r="N179" s="9"/>
      <c r="O179" s="9"/>
      <c r="P179" s="9"/>
      <c r="Q179" s="9"/>
    </row>
    <row r="180" spans="2:17" x14ac:dyDescent="0.3">
      <c r="B180" s="226"/>
      <c r="C180" s="226"/>
      <c r="D180" s="115"/>
      <c r="E180" s="226"/>
      <c r="F180" s="226"/>
      <c r="G180" s="115"/>
      <c r="H180" s="226"/>
      <c r="I180" s="226"/>
      <c r="J180" s="9"/>
      <c r="K180" s="9"/>
      <c r="L180" s="9"/>
      <c r="M180" s="9"/>
      <c r="N180" s="9"/>
      <c r="O180" s="9"/>
      <c r="P180" s="9"/>
      <c r="Q180" s="9"/>
    </row>
    <row r="181" spans="2:17" x14ac:dyDescent="0.3">
      <c r="B181" s="226"/>
      <c r="C181" s="226"/>
      <c r="D181" s="115"/>
      <c r="E181" s="226"/>
      <c r="F181" s="226"/>
      <c r="G181" s="115"/>
      <c r="H181" s="226"/>
      <c r="I181" s="226"/>
      <c r="J181" s="9"/>
      <c r="K181" s="9"/>
      <c r="L181" s="9"/>
      <c r="M181" s="9"/>
      <c r="N181" s="9"/>
      <c r="O181" s="9"/>
      <c r="P181" s="9"/>
      <c r="Q181" s="9"/>
    </row>
    <row r="182" spans="2:17" x14ac:dyDescent="0.3">
      <c r="B182" s="226"/>
      <c r="C182" s="226"/>
      <c r="D182" s="115"/>
      <c r="E182" s="226"/>
      <c r="F182" s="226"/>
      <c r="G182" s="115"/>
      <c r="H182" s="226"/>
      <c r="I182" s="226"/>
      <c r="J182" s="9"/>
      <c r="K182" s="9"/>
      <c r="L182" s="9"/>
      <c r="M182" s="9"/>
      <c r="N182" s="9"/>
      <c r="O182" s="9"/>
      <c r="P182" s="9"/>
      <c r="Q182" s="9"/>
    </row>
    <row r="183" spans="2:17" x14ac:dyDescent="0.3">
      <c r="B183" s="226"/>
      <c r="C183" s="226"/>
      <c r="D183" s="115"/>
      <c r="E183" s="226"/>
      <c r="F183" s="226"/>
      <c r="G183" s="115"/>
      <c r="H183" s="226"/>
      <c r="I183" s="226"/>
      <c r="J183" s="9"/>
      <c r="K183" s="9"/>
      <c r="L183" s="9"/>
      <c r="M183" s="9"/>
      <c r="N183" s="9"/>
      <c r="O183" s="9"/>
      <c r="P183" s="9"/>
      <c r="Q183" s="9"/>
    </row>
    <row r="184" spans="2:17" x14ac:dyDescent="0.3">
      <c r="B184" s="226"/>
      <c r="C184" s="226"/>
      <c r="D184" s="115"/>
      <c r="E184" s="226"/>
      <c r="F184" s="226"/>
      <c r="G184" s="115"/>
      <c r="H184" s="226"/>
      <c r="I184" s="226"/>
      <c r="J184" s="9"/>
      <c r="K184" s="9"/>
      <c r="L184" s="9"/>
      <c r="M184" s="9"/>
      <c r="N184" s="9"/>
      <c r="O184" s="9"/>
      <c r="P184" s="9"/>
      <c r="Q184" s="9"/>
    </row>
    <row r="185" spans="2:17" x14ac:dyDescent="0.3">
      <c r="B185" s="226"/>
      <c r="C185" s="226"/>
      <c r="D185" s="115"/>
      <c r="E185" s="226"/>
      <c r="F185" s="226"/>
      <c r="G185" s="115"/>
      <c r="H185" s="226"/>
      <c r="I185" s="226"/>
      <c r="J185" s="9"/>
      <c r="K185" s="9"/>
      <c r="L185" s="9"/>
      <c r="M185" s="9"/>
      <c r="N185" s="9"/>
      <c r="O185" s="9"/>
      <c r="P185" s="9"/>
      <c r="Q185" s="9"/>
    </row>
    <row r="186" spans="2:17" x14ac:dyDescent="0.3">
      <c r="B186" s="226"/>
      <c r="C186" s="226"/>
      <c r="D186" s="115"/>
      <c r="E186" s="226"/>
      <c r="F186" s="226"/>
      <c r="G186" s="115"/>
      <c r="H186" s="226"/>
      <c r="I186" s="226"/>
      <c r="J186" s="9"/>
      <c r="K186" s="9"/>
      <c r="L186" s="9"/>
      <c r="M186" s="9"/>
      <c r="N186" s="9"/>
      <c r="O186" s="9"/>
      <c r="P186" s="9"/>
      <c r="Q186" s="9"/>
    </row>
    <row r="187" spans="2:17" x14ac:dyDescent="0.3">
      <c r="B187" s="226"/>
      <c r="C187" s="226"/>
      <c r="D187" s="115"/>
      <c r="E187" s="226"/>
      <c r="F187" s="226"/>
      <c r="G187" s="115"/>
      <c r="H187" s="226"/>
      <c r="I187" s="226"/>
      <c r="J187" s="9"/>
      <c r="K187" s="9"/>
      <c r="L187" s="9"/>
      <c r="M187" s="9"/>
      <c r="N187" s="9"/>
      <c r="O187" s="9"/>
      <c r="P187" s="9"/>
      <c r="Q187" s="9"/>
    </row>
    <row r="188" spans="2:17" x14ac:dyDescent="0.3">
      <c r="B188" s="226"/>
      <c r="C188" s="226"/>
      <c r="D188" s="115"/>
      <c r="E188" s="226"/>
      <c r="F188" s="226"/>
      <c r="G188" s="115"/>
      <c r="H188" s="226"/>
      <c r="I188" s="226"/>
      <c r="J188" s="9"/>
      <c r="K188" s="9"/>
      <c r="L188" s="9"/>
      <c r="M188" s="9"/>
      <c r="N188" s="9"/>
      <c r="O188" s="9"/>
      <c r="P188" s="9"/>
      <c r="Q188" s="9"/>
    </row>
    <row r="189" spans="2:17" x14ac:dyDescent="0.3">
      <c r="B189" s="226"/>
      <c r="C189" s="226"/>
      <c r="D189" s="115"/>
      <c r="E189" s="226"/>
      <c r="F189" s="226"/>
      <c r="G189" s="115"/>
      <c r="H189" s="226"/>
      <c r="I189" s="226"/>
      <c r="J189" s="9"/>
      <c r="K189" s="9"/>
      <c r="L189" s="9"/>
      <c r="M189" s="9"/>
      <c r="N189" s="9"/>
      <c r="O189" s="9"/>
      <c r="P189" s="9"/>
      <c r="Q189" s="9"/>
    </row>
    <row r="190" spans="2:17" x14ac:dyDescent="0.3">
      <c r="B190" s="226"/>
      <c r="C190" s="226"/>
      <c r="D190" s="115"/>
      <c r="E190" s="226"/>
      <c r="F190" s="226"/>
      <c r="G190" s="115"/>
      <c r="H190" s="226"/>
      <c r="I190" s="226"/>
      <c r="J190" s="9"/>
      <c r="K190" s="9"/>
      <c r="L190" s="9"/>
      <c r="M190" s="9"/>
      <c r="N190" s="9"/>
      <c r="O190" s="9"/>
      <c r="P190" s="9"/>
      <c r="Q190" s="9"/>
    </row>
    <row r="191" spans="2:17" x14ac:dyDescent="0.3">
      <c r="B191" s="226"/>
      <c r="C191" s="226"/>
      <c r="D191" s="115"/>
      <c r="E191" s="226"/>
      <c r="F191" s="226"/>
      <c r="G191" s="115"/>
      <c r="H191" s="226"/>
      <c r="I191" s="226"/>
      <c r="J191" s="9"/>
      <c r="K191" s="9"/>
      <c r="L191" s="9"/>
      <c r="M191" s="9"/>
      <c r="N191" s="9"/>
      <c r="O191" s="9"/>
      <c r="P191" s="9"/>
      <c r="Q191" s="9"/>
    </row>
    <row r="192" spans="2:17" x14ac:dyDescent="0.3">
      <c r="B192" s="226"/>
      <c r="C192" s="226"/>
      <c r="D192" s="115"/>
      <c r="E192" s="226"/>
      <c r="F192" s="226"/>
      <c r="G192" s="115"/>
      <c r="H192" s="226"/>
      <c r="I192" s="226"/>
      <c r="J192" s="9"/>
      <c r="K192" s="9"/>
      <c r="L192" s="9"/>
      <c r="M192" s="9"/>
      <c r="N192" s="9"/>
      <c r="O192" s="9"/>
      <c r="P192" s="9"/>
      <c r="Q192" s="9"/>
    </row>
    <row r="193" spans="2:17" x14ac:dyDescent="0.3">
      <c r="B193" s="226"/>
      <c r="C193" s="226"/>
      <c r="D193" s="115"/>
      <c r="E193" s="226"/>
      <c r="F193" s="226"/>
      <c r="G193" s="115"/>
      <c r="H193" s="226"/>
      <c r="I193" s="226"/>
      <c r="J193" s="9"/>
      <c r="K193" s="9"/>
      <c r="L193" s="9"/>
      <c r="M193" s="9"/>
      <c r="N193" s="9"/>
      <c r="O193" s="9"/>
      <c r="P193" s="9"/>
      <c r="Q193" s="9"/>
    </row>
    <row r="194" spans="2:17" x14ac:dyDescent="0.3">
      <c r="B194" s="226"/>
      <c r="C194" s="226"/>
      <c r="D194" s="115"/>
      <c r="E194" s="226"/>
      <c r="F194" s="226"/>
      <c r="G194" s="115"/>
      <c r="H194" s="226"/>
      <c r="I194" s="226"/>
      <c r="J194" s="9"/>
      <c r="K194" s="9"/>
      <c r="L194" s="9"/>
      <c r="M194" s="9"/>
      <c r="N194" s="9"/>
      <c r="O194" s="9"/>
      <c r="P194" s="9"/>
      <c r="Q194" s="9"/>
    </row>
    <row r="195" spans="2:17" x14ac:dyDescent="0.3">
      <c r="B195" s="226"/>
      <c r="C195" s="226"/>
      <c r="D195" s="115"/>
      <c r="E195" s="226"/>
      <c r="F195" s="226"/>
      <c r="G195" s="115"/>
      <c r="H195" s="226"/>
      <c r="I195" s="226"/>
      <c r="J195" s="9"/>
      <c r="K195" s="9"/>
      <c r="L195" s="9"/>
      <c r="M195" s="9"/>
      <c r="N195" s="9"/>
      <c r="O195" s="9"/>
      <c r="P195" s="9"/>
      <c r="Q195" s="9"/>
    </row>
    <row r="196" spans="2:17" x14ac:dyDescent="0.3">
      <c r="B196" s="226"/>
      <c r="C196" s="226"/>
      <c r="D196" s="115"/>
      <c r="E196" s="226"/>
      <c r="F196" s="226"/>
      <c r="G196" s="115"/>
      <c r="H196" s="226"/>
      <c r="I196" s="226"/>
      <c r="J196" s="9"/>
      <c r="K196" s="9"/>
      <c r="L196" s="9"/>
      <c r="M196" s="9"/>
      <c r="N196" s="9"/>
      <c r="O196" s="9"/>
      <c r="P196" s="9"/>
      <c r="Q196" s="9"/>
    </row>
    <row r="197" spans="2:17" x14ac:dyDescent="0.3">
      <c r="B197" s="226"/>
      <c r="C197" s="226"/>
      <c r="D197" s="115"/>
      <c r="E197" s="226"/>
      <c r="F197" s="226"/>
      <c r="G197" s="115"/>
      <c r="H197" s="226"/>
      <c r="I197" s="226"/>
      <c r="J197" s="9"/>
      <c r="K197" s="9"/>
      <c r="L197" s="9"/>
      <c r="M197" s="9"/>
      <c r="N197" s="9"/>
      <c r="O197" s="9"/>
      <c r="P197" s="9"/>
      <c r="Q197" s="9"/>
    </row>
    <row r="198" spans="2:17" x14ac:dyDescent="0.3">
      <c r="B198" s="226"/>
      <c r="C198" s="226"/>
      <c r="D198" s="115"/>
      <c r="E198" s="226"/>
      <c r="F198" s="226"/>
      <c r="G198" s="115"/>
      <c r="H198" s="226"/>
      <c r="I198" s="226"/>
      <c r="J198" s="9"/>
      <c r="K198" s="9"/>
      <c r="L198" s="9"/>
      <c r="M198" s="9"/>
      <c r="N198" s="9"/>
      <c r="O198" s="9"/>
      <c r="P198" s="9"/>
      <c r="Q198" s="9"/>
    </row>
    <row r="199" spans="2:17" x14ac:dyDescent="0.3">
      <c r="B199" s="226"/>
      <c r="C199" s="226"/>
      <c r="D199" s="115"/>
      <c r="E199" s="226"/>
      <c r="F199" s="226"/>
      <c r="G199" s="115"/>
      <c r="H199" s="226"/>
      <c r="I199" s="226"/>
      <c r="J199" s="9"/>
      <c r="K199" s="9"/>
      <c r="L199" s="9"/>
      <c r="M199" s="9"/>
      <c r="N199" s="9"/>
      <c r="O199" s="9"/>
      <c r="P199" s="9"/>
      <c r="Q199" s="9"/>
    </row>
    <row r="200" spans="2:17" x14ac:dyDescent="0.3">
      <c r="B200" s="226"/>
      <c r="C200" s="226"/>
      <c r="D200" s="115"/>
      <c r="E200" s="226"/>
      <c r="F200" s="226"/>
      <c r="G200" s="115"/>
      <c r="H200" s="226"/>
      <c r="I200" s="226"/>
      <c r="J200" s="9"/>
      <c r="K200" s="9"/>
      <c r="L200" s="9"/>
      <c r="M200" s="9"/>
      <c r="N200" s="9"/>
      <c r="O200" s="9"/>
      <c r="P200" s="9"/>
      <c r="Q200" s="9"/>
    </row>
    <row r="201" spans="2:17" x14ac:dyDescent="0.3">
      <c r="B201" s="226"/>
      <c r="C201" s="226"/>
      <c r="D201" s="115"/>
      <c r="E201" s="226"/>
      <c r="F201" s="226"/>
      <c r="G201" s="115"/>
      <c r="H201" s="226"/>
      <c r="I201" s="226"/>
      <c r="J201" s="9"/>
      <c r="K201" s="9"/>
      <c r="L201" s="9"/>
      <c r="M201" s="9"/>
      <c r="N201" s="9"/>
      <c r="O201" s="9"/>
      <c r="P201" s="9"/>
      <c r="Q201" s="9"/>
    </row>
    <row r="202" spans="2:17" x14ac:dyDescent="0.3">
      <c r="B202" s="226"/>
      <c r="C202" s="226"/>
      <c r="D202" s="115"/>
      <c r="E202" s="226"/>
      <c r="F202" s="226"/>
      <c r="G202" s="115"/>
      <c r="H202" s="226"/>
      <c r="I202" s="226"/>
      <c r="J202" s="9"/>
      <c r="K202" s="9"/>
      <c r="L202" s="9"/>
      <c r="M202" s="9"/>
      <c r="N202" s="9"/>
      <c r="O202" s="9"/>
      <c r="P202" s="9"/>
      <c r="Q202" s="9"/>
    </row>
    <row r="203" spans="2:17" x14ac:dyDescent="0.3">
      <c r="B203" s="226"/>
      <c r="C203" s="226"/>
      <c r="D203" s="115"/>
      <c r="E203" s="226"/>
      <c r="F203" s="226"/>
      <c r="G203" s="115"/>
      <c r="H203" s="226"/>
      <c r="I203" s="226"/>
      <c r="J203" s="9"/>
      <c r="K203" s="9"/>
      <c r="L203" s="9"/>
      <c r="M203" s="9"/>
      <c r="N203" s="9"/>
      <c r="O203" s="9"/>
      <c r="P203" s="9"/>
      <c r="Q203" s="9"/>
    </row>
    <row r="204" spans="2:17" x14ac:dyDescent="0.3">
      <c r="B204" s="226"/>
      <c r="C204" s="226"/>
      <c r="D204" s="115"/>
      <c r="E204" s="226"/>
      <c r="F204" s="226"/>
      <c r="G204" s="115"/>
      <c r="H204" s="226"/>
      <c r="I204" s="226"/>
      <c r="J204" s="9"/>
      <c r="K204" s="9"/>
      <c r="L204" s="9"/>
      <c r="M204" s="9"/>
      <c r="N204" s="9"/>
      <c r="O204" s="9"/>
      <c r="P204" s="9"/>
      <c r="Q204" s="9"/>
    </row>
    <row r="205" spans="2:17" x14ac:dyDescent="0.3">
      <c r="B205" s="226"/>
      <c r="C205" s="226"/>
      <c r="D205" s="115"/>
      <c r="E205" s="226"/>
      <c r="F205" s="226"/>
      <c r="G205" s="115"/>
      <c r="H205" s="226"/>
      <c r="I205" s="226"/>
      <c r="J205" s="9"/>
      <c r="K205" s="9"/>
      <c r="L205" s="9"/>
      <c r="M205" s="9"/>
      <c r="N205" s="9"/>
      <c r="O205" s="9"/>
      <c r="P205" s="9"/>
      <c r="Q205" s="9"/>
    </row>
    <row r="206" spans="2:17" x14ac:dyDescent="0.3">
      <c r="B206" s="226"/>
      <c r="C206" s="226"/>
      <c r="D206" s="115"/>
      <c r="E206" s="226"/>
      <c r="F206" s="226"/>
      <c r="G206" s="115"/>
      <c r="H206" s="226"/>
      <c r="I206" s="226"/>
      <c r="J206" s="9"/>
      <c r="K206" s="9"/>
      <c r="L206" s="9"/>
      <c r="M206" s="9"/>
      <c r="N206" s="9"/>
      <c r="O206" s="9"/>
      <c r="P206" s="9"/>
      <c r="Q206" s="9"/>
    </row>
    <row r="207" spans="2:17" x14ac:dyDescent="0.3">
      <c r="B207" s="226"/>
      <c r="C207" s="226"/>
      <c r="D207" s="115"/>
      <c r="E207" s="226"/>
      <c r="F207" s="226"/>
      <c r="G207" s="115"/>
      <c r="H207" s="226"/>
      <c r="I207" s="226"/>
      <c r="J207" s="9"/>
      <c r="K207" s="9"/>
      <c r="L207" s="9"/>
      <c r="M207" s="9"/>
      <c r="N207" s="9"/>
      <c r="O207" s="9"/>
      <c r="P207" s="9"/>
      <c r="Q207" s="9"/>
    </row>
    <row r="208" spans="2:17" x14ac:dyDescent="0.3">
      <c r="B208" s="226"/>
      <c r="C208" s="226"/>
      <c r="D208" s="115"/>
      <c r="E208" s="226"/>
      <c r="F208" s="226"/>
      <c r="G208" s="115"/>
      <c r="H208" s="226"/>
      <c r="I208" s="226"/>
      <c r="J208" s="9"/>
      <c r="K208" s="9"/>
      <c r="L208" s="9"/>
      <c r="M208" s="9"/>
      <c r="N208" s="9"/>
      <c r="O208" s="9"/>
      <c r="P208" s="9"/>
      <c r="Q208" s="9"/>
    </row>
    <row r="209" spans="2:17" x14ac:dyDescent="0.3">
      <c r="B209" s="226"/>
      <c r="C209" s="226"/>
      <c r="D209" s="115"/>
      <c r="E209" s="226"/>
      <c r="F209" s="226"/>
      <c r="G209" s="115"/>
      <c r="H209" s="226"/>
      <c r="I209" s="226"/>
      <c r="J209" s="9"/>
      <c r="K209" s="9"/>
      <c r="L209" s="9"/>
      <c r="M209" s="9"/>
      <c r="N209" s="9"/>
      <c r="O209" s="9"/>
      <c r="P209" s="9"/>
      <c r="Q209" s="9"/>
    </row>
    <row r="210" spans="2:17" x14ac:dyDescent="0.3">
      <c r="B210" s="226"/>
      <c r="C210" s="226"/>
      <c r="D210" s="115"/>
      <c r="E210" s="226"/>
      <c r="F210" s="226"/>
      <c r="G210" s="115"/>
      <c r="H210" s="226"/>
      <c r="I210" s="226"/>
      <c r="J210" s="9"/>
      <c r="K210" s="9"/>
      <c r="L210" s="9"/>
      <c r="M210" s="9"/>
      <c r="N210" s="9"/>
      <c r="O210" s="9"/>
      <c r="P210" s="9"/>
      <c r="Q210" s="9"/>
    </row>
    <row r="211" spans="2:17" x14ac:dyDescent="0.3">
      <c r="B211" s="226"/>
      <c r="C211" s="226"/>
      <c r="D211" s="115"/>
      <c r="E211" s="226"/>
      <c r="F211" s="226"/>
      <c r="G211" s="115"/>
      <c r="H211" s="226"/>
      <c r="I211" s="226"/>
      <c r="J211" s="9"/>
      <c r="K211" s="9"/>
      <c r="L211" s="9"/>
      <c r="M211" s="9"/>
      <c r="N211" s="9"/>
      <c r="O211" s="9"/>
      <c r="P211" s="9"/>
      <c r="Q211" s="9"/>
    </row>
    <row r="212" spans="2:17" x14ac:dyDescent="0.3">
      <c r="B212" s="226"/>
      <c r="C212" s="226"/>
      <c r="D212" s="115"/>
      <c r="E212" s="226"/>
      <c r="F212" s="226"/>
      <c r="G212" s="115"/>
      <c r="H212" s="226"/>
      <c r="I212" s="226"/>
      <c r="J212" s="9"/>
      <c r="K212" s="9"/>
      <c r="L212" s="9"/>
      <c r="M212" s="9"/>
      <c r="N212" s="9"/>
      <c r="O212" s="9"/>
      <c r="P212" s="9"/>
      <c r="Q212" s="9"/>
    </row>
    <row r="213" spans="2:17" x14ac:dyDescent="0.3">
      <c r="B213" s="226"/>
      <c r="C213" s="226"/>
      <c r="D213" s="115"/>
      <c r="E213" s="226"/>
      <c r="F213" s="226"/>
      <c r="G213" s="115"/>
      <c r="H213" s="226"/>
      <c r="I213" s="226"/>
      <c r="J213" s="9"/>
      <c r="K213" s="9"/>
      <c r="L213" s="9"/>
      <c r="M213" s="9"/>
      <c r="N213" s="9"/>
      <c r="O213" s="9"/>
      <c r="P213" s="9"/>
      <c r="Q213" s="9"/>
    </row>
    <row r="214" spans="2:17" x14ac:dyDescent="0.3">
      <c r="B214" s="226"/>
      <c r="C214" s="226"/>
      <c r="D214" s="115"/>
      <c r="E214" s="226"/>
      <c r="F214" s="226"/>
      <c r="G214" s="115"/>
      <c r="H214" s="226"/>
      <c r="I214" s="226"/>
      <c r="J214" s="9"/>
      <c r="K214" s="9"/>
      <c r="L214" s="9"/>
      <c r="M214" s="9"/>
      <c r="N214" s="9"/>
      <c r="O214" s="9"/>
      <c r="P214" s="9"/>
      <c r="Q214" s="9"/>
    </row>
    <row r="215" spans="2:17" x14ac:dyDescent="0.3">
      <c r="B215" s="226"/>
      <c r="C215" s="226"/>
      <c r="D215" s="115"/>
      <c r="E215" s="226"/>
      <c r="F215" s="226"/>
      <c r="G215" s="115"/>
      <c r="H215" s="226"/>
      <c r="I215" s="226"/>
      <c r="J215" s="9"/>
      <c r="K215" s="9"/>
      <c r="L215" s="9"/>
      <c r="M215" s="9"/>
      <c r="N215" s="9"/>
      <c r="O215" s="9"/>
      <c r="P215" s="9"/>
      <c r="Q215" s="9"/>
    </row>
    <row r="216" spans="2:17" x14ac:dyDescent="0.3">
      <c r="B216" s="226"/>
      <c r="C216" s="226"/>
      <c r="D216" s="115"/>
      <c r="E216" s="226"/>
      <c r="F216" s="226"/>
      <c r="G216" s="115"/>
      <c r="H216" s="226"/>
      <c r="I216" s="226"/>
      <c r="J216" s="9"/>
      <c r="K216" s="9"/>
      <c r="L216" s="9"/>
      <c r="M216" s="9"/>
      <c r="N216" s="9"/>
      <c r="O216" s="9"/>
      <c r="P216" s="9"/>
      <c r="Q216" s="9"/>
    </row>
    <row r="217" spans="2:17" x14ac:dyDescent="0.3">
      <c r="B217" s="226"/>
      <c r="C217" s="226"/>
      <c r="D217" s="115"/>
      <c r="E217" s="226"/>
      <c r="F217" s="226"/>
      <c r="G217" s="115"/>
      <c r="H217" s="226"/>
      <c r="I217" s="226"/>
      <c r="J217" s="9"/>
      <c r="K217" s="9"/>
      <c r="L217" s="9"/>
      <c r="M217" s="9"/>
      <c r="N217" s="9"/>
      <c r="O217" s="9"/>
      <c r="P217" s="9"/>
      <c r="Q217" s="9"/>
    </row>
    <row r="218" spans="2:17" x14ac:dyDescent="0.3">
      <c r="B218" s="226"/>
      <c r="C218" s="226"/>
      <c r="D218" s="115"/>
      <c r="E218" s="226"/>
      <c r="F218" s="226"/>
      <c r="G218" s="115"/>
      <c r="H218" s="226"/>
      <c r="I218" s="226"/>
      <c r="J218" s="9"/>
      <c r="K218" s="9"/>
      <c r="L218" s="9"/>
      <c r="M218" s="9"/>
      <c r="N218" s="9"/>
      <c r="O218" s="9"/>
      <c r="P218" s="9"/>
      <c r="Q218" s="9"/>
    </row>
    <row r="219" spans="2:17" x14ac:dyDescent="0.3">
      <c r="B219" s="226"/>
      <c r="C219" s="226"/>
      <c r="D219" s="115"/>
      <c r="E219" s="226"/>
      <c r="F219" s="226"/>
      <c r="G219" s="115"/>
      <c r="H219" s="226"/>
      <c r="I219" s="226"/>
      <c r="J219" s="9"/>
      <c r="K219" s="9"/>
      <c r="L219" s="9"/>
      <c r="M219" s="9"/>
      <c r="N219" s="9"/>
      <c r="O219" s="9"/>
      <c r="P219" s="9"/>
      <c r="Q219" s="9"/>
    </row>
    <row r="220" spans="2:17" x14ac:dyDescent="0.3">
      <c r="B220" s="226"/>
      <c r="C220" s="226"/>
      <c r="D220" s="115"/>
      <c r="E220" s="226"/>
      <c r="F220" s="226"/>
      <c r="G220" s="115"/>
      <c r="H220" s="226"/>
      <c r="I220" s="226"/>
      <c r="J220" s="9"/>
      <c r="K220" s="9"/>
      <c r="L220" s="9"/>
      <c r="M220" s="9"/>
      <c r="N220" s="9"/>
      <c r="O220" s="9"/>
      <c r="P220" s="9"/>
      <c r="Q220" s="9"/>
    </row>
    <row r="221" spans="2:17" x14ac:dyDescent="0.3">
      <c r="B221" s="226"/>
      <c r="C221" s="226"/>
      <c r="D221" s="115"/>
      <c r="E221" s="226"/>
      <c r="F221" s="226"/>
      <c r="G221" s="115"/>
      <c r="H221" s="226"/>
      <c r="I221" s="226"/>
      <c r="J221" s="9"/>
      <c r="K221" s="9"/>
      <c r="L221" s="9"/>
      <c r="M221" s="9"/>
      <c r="N221" s="9"/>
      <c r="O221" s="9"/>
      <c r="P221" s="9"/>
      <c r="Q221" s="9"/>
    </row>
    <row r="222" spans="2:17" x14ac:dyDescent="0.3">
      <c r="B222" s="226"/>
      <c r="C222" s="226"/>
      <c r="D222" s="115"/>
      <c r="E222" s="226"/>
      <c r="F222" s="226"/>
      <c r="G222" s="115"/>
      <c r="H222" s="226"/>
      <c r="I222" s="226"/>
      <c r="J222" s="9"/>
      <c r="K222" s="9"/>
      <c r="L222" s="9"/>
      <c r="M222" s="9"/>
      <c r="N222" s="9"/>
      <c r="O222" s="9"/>
      <c r="P222" s="9"/>
      <c r="Q222" s="9"/>
    </row>
    <row r="223" spans="2:17" x14ac:dyDescent="0.3">
      <c r="B223" s="226"/>
      <c r="C223" s="226"/>
      <c r="D223" s="115"/>
      <c r="E223" s="226"/>
      <c r="F223" s="226"/>
      <c r="G223" s="115"/>
      <c r="H223" s="226"/>
      <c r="I223" s="226"/>
      <c r="J223" s="9"/>
      <c r="K223" s="9"/>
      <c r="L223" s="9"/>
      <c r="M223" s="9"/>
      <c r="N223" s="9"/>
      <c r="O223" s="9"/>
      <c r="P223" s="9"/>
      <c r="Q223" s="9"/>
    </row>
    <row r="224" spans="2:17" x14ac:dyDescent="0.3">
      <c r="B224" s="226"/>
      <c r="C224" s="226"/>
      <c r="D224" s="115"/>
      <c r="E224" s="226"/>
      <c r="F224" s="226"/>
      <c r="G224" s="115"/>
      <c r="H224" s="226"/>
      <c r="I224" s="226"/>
      <c r="J224" s="9"/>
      <c r="K224" s="9"/>
      <c r="L224" s="9"/>
      <c r="M224" s="9"/>
      <c r="N224" s="9"/>
      <c r="O224" s="9"/>
      <c r="P224" s="9"/>
      <c r="Q224" s="9"/>
    </row>
    <row r="225" spans="2:17" x14ac:dyDescent="0.3">
      <c r="B225" s="226"/>
      <c r="C225" s="226"/>
      <c r="D225" s="115"/>
      <c r="E225" s="226"/>
      <c r="F225" s="226"/>
      <c r="G225" s="115"/>
      <c r="H225" s="226"/>
      <c r="I225" s="226"/>
      <c r="J225" s="9"/>
      <c r="K225" s="9"/>
      <c r="L225" s="9"/>
      <c r="M225" s="9"/>
      <c r="N225" s="9"/>
      <c r="O225" s="9"/>
      <c r="P225" s="9"/>
      <c r="Q225" s="9"/>
    </row>
    <row r="226" spans="2:17" x14ac:dyDescent="0.3">
      <c r="B226" s="226"/>
      <c r="C226" s="226"/>
      <c r="D226" s="115"/>
      <c r="E226" s="226"/>
      <c r="F226" s="226"/>
      <c r="G226" s="115"/>
      <c r="H226" s="226"/>
      <c r="I226" s="226"/>
      <c r="J226" s="9"/>
      <c r="K226" s="9"/>
      <c r="L226" s="9"/>
      <c r="M226" s="9"/>
      <c r="N226" s="9"/>
      <c r="O226" s="9"/>
      <c r="P226" s="9"/>
      <c r="Q226" s="9"/>
    </row>
    <row r="227" spans="2:17" x14ac:dyDescent="0.3">
      <c r="B227" s="226"/>
      <c r="C227" s="226"/>
      <c r="D227" s="115"/>
      <c r="E227" s="226"/>
      <c r="F227" s="226"/>
      <c r="G227" s="115"/>
      <c r="H227" s="226"/>
      <c r="I227" s="226"/>
      <c r="J227" s="9"/>
      <c r="K227" s="9"/>
      <c r="L227" s="9"/>
      <c r="M227" s="9"/>
      <c r="N227" s="9"/>
      <c r="O227" s="9"/>
      <c r="P227" s="9"/>
      <c r="Q227" s="9"/>
    </row>
    <row r="228" spans="2:17" x14ac:dyDescent="0.3">
      <c r="B228" s="226"/>
      <c r="C228" s="226"/>
      <c r="D228" s="115"/>
      <c r="E228" s="226"/>
      <c r="F228" s="226"/>
      <c r="G228" s="115"/>
      <c r="H228" s="226"/>
      <c r="I228" s="226"/>
      <c r="J228" s="9"/>
      <c r="K228" s="9"/>
      <c r="L228" s="9"/>
      <c r="M228" s="9"/>
      <c r="N228" s="9"/>
      <c r="O228" s="9"/>
      <c r="P228" s="9"/>
      <c r="Q228" s="9"/>
    </row>
    <row r="229" spans="2:17" x14ac:dyDescent="0.3">
      <c r="B229" s="226"/>
      <c r="C229" s="226"/>
      <c r="D229" s="115"/>
      <c r="E229" s="226"/>
      <c r="F229" s="226"/>
      <c r="G229" s="115"/>
      <c r="H229" s="226"/>
      <c r="I229" s="226"/>
      <c r="J229" s="9"/>
      <c r="K229" s="9"/>
      <c r="L229" s="9"/>
      <c r="M229" s="9"/>
      <c r="N229" s="9"/>
      <c r="O229" s="9"/>
      <c r="P229" s="9"/>
      <c r="Q229" s="9"/>
    </row>
    <row r="230" spans="2:17" x14ac:dyDescent="0.3">
      <c r="B230" s="226"/>
      <c r="C230" s="226"/>
      <c r="D230" s="115"/>
      <c r="E230" s="226"/>
      <c r="F230" s="226"/>
      <c r="G230" s="115"/>
      <c r="H230" s="226"/>
      <c r="I230" s="226"/>
      <c r="J230" s="9"/>
      <c r="K230" s="9"/>
      <c r="L230" s="9"/>
      <c r="M230" s="9"/>
      <c r="N230" s="9"/>
      <c r="O230" s="9"/>
      <c r="P230" s="9"/>
      <c r="Q230" s="9"/>
    </row>
    <row r="231" spans="2:17" x14ac:dyDescent="0.3">
      <c r="B231" s="226"/>
      <c r="C231" s="226"/>
      <c r="D231" s="115"/>
      <c r="E231" s="226"/>
      <c r="F231" s="226"/>
      <c r="G231" s="115"/>
      <c r="H231" s="226"/>
      <c r="I231" s="226"/>
      <c r="J231" s="9"/>
      <c r="K231" s="9"/>
      <c r="L231" s="9"/>
      <c r="M231" s="9"/>
      <c r="N231" s="9"/>
      <c r="O231" s="9"/>
      <c r="P231" s="9"/>
      <c r="Q231" s="9"/>
    </row>
    <row r="232" spans="2:17" x14ac:dyDescent="0.3">
      <c r="B232" s="226"/>
      <c r="C232" s="226"/>
      <c r="D232" s="115"/>
      <c r="E232" s="226"/>
      <c r="F232" s="226"/>
      <c r="G232" s="115"/>
      <c r="H232" s="226"/>
      <c r="I232" s="226"/>
      <c r="J232" s="9"/>
      <c r="K232" s="9"/>
      <c r="L232" s="9"/>
      <c r="M232" s="9"/>
      <c r="N232" s="9"/>
      <c r="O232" s="9"/>
      <c r="P232" s="9"/>
      <c r="Q232" s="9"/>
    </row>
    <row r="233" spans="2:17" x14ac:dyDescent="0.3">
      <c r="B233" s="226"/>
      <c r="C233" s="226"/>
      <c r="D233" s="115"/>
      <c r="E233" s="226"/>
      <c r="F233" s="226"/>
      <c r="G233" s="115"/>
      <c r="H233" s="226"/>
      <c r="I233" s="226"/>
      <c r="J233" s="9"/>
      <c r="K233" s="9"/>
      <c r="L233" s="9"/>
      <c r="M233" s="9"/>
      <c r="N233" s="9"/>
      <c r="O233" s="9"/>
      <c r="P233" s="9"/>
      <c r="Q233" s="9"/>
    </row>
    <row r="234" spans="2:17" x14ac:dyDescent="0.3">
      <c r="B234" s="226"/>
      <c r="C234" s="226"/>
      <c r="D234" s="115"/>
      <c r="E234" s="226"/>
      <c r="F234" s="226"/>
      <c r="G234" s="115"/>
      <c r="H234" s="226"/>
      <c r="I234" s="226"/>
      <c r="J234" s="9"/>
      <c r="K234" s="9"/>
      <c r="L234" s="9"/>
      <c r="M234" s="9"/>
      <c r="N234" s="9"/>
      <c r="O234" s="9"/>
      <c r="P234" s="9"/>
      <c r="Q234" s="9"/>
    </row>
    <row r="235" spans="2:17" x14ac:dyDescent="0.3">
      <c r="B235" s="226"/>
      <c r="C235" s="226"/>
      <c r="D235" s="115"/>
      <c r="E235" s="226"/>
      <c r="F235" s="226"/>
      <c r="G235" s="115"/>
      <c r="H235" s="226"/>
      <c r="I235" s="226"/>
      <c r="J235" s="9"/>
      <c r="K235" s="9"/>
      <c r="L235" s="9"/>
      <c r="M235" s="9"/>
      <c r="N235" s="9"/>
      <c r="O235" s="9"/>
      <c r="P235" s="9"/>
      <c r="Q235" s="9"/>
    </row>
    <row r="236" spans="2:17" x14ac:dyDescent="0.3">
      <c r="B236" s="226"/>
      <c r="C236" s="226"/>
      <c r="D236" s="115"/>
      <c r="E236" s="226"/>
      <c r="F236" s="226"/>
      <c r="G236" s="115"/>
      <c r="H236" s="226"/>
      <c r="I236" s="226"/>
      <c r="J236" s="9"/>
      <c r="K236" s="9"/>
      <c r="L236" s="9"/>
      <c r="M236" s="9"/>
      <c r="N236" s="9"/>
      <c r="O236" s="9"/>
      <c r="P236" s="9"/>
      <c r="Q236" s="9"/>
    </row>
    <row r="237" spans="2:17" x14ac:dyDescent="0.3">
      <c r="B237" s="226"/>
      <c r="C237" s="226"/>
      <c r="D237" s="115"/>
      <c r="E237" s="226"/>
      <c r="F237" s="226"/>
      <c r="G237" s="115"/>
      <c r="H237" s="226"/>
      <c r="I237" s="226"/>
      <c r="J237" s="9"/>
      <c r="K237" s="9"/>
      <c r="L237" s="9"/>
      <c r="M237" s="9"/>
      <c r="N237" s="9"/>
      <c r="O237" s="9"/>
      <c r="P237" s="9"/>
      <c r="Q237" s="9"/>
    </row>
    <row r="238" spans="2:17" x14ac:dyDescent="0.3">
      <c r="B238" s="226"/>
      <c r="C238" s="226"/>
      <c r="D238" s="115"/>
      <c r="E238" s="226"/>
      <c r="F238" s="226"/>
      <c r="G238" s="115"/>
      <c r="H238" s="226"/>
      <c r="I238" s="226"/>
      <c r="J238" s="9"/>
      <c r="K238" s="9"/>
      <c r="L238" s="9"/>
      <c r="M238" s="9"/>
      <c r="N238" s="9"/>
      <c r="O238" s="9"/>
      <c r="P238" s="9"/>
      <c r="Q238" s="9"/>
    </row>
    <row r="239" spans="2:17" x14ac:dyDescent="0.3">
      <c r="B239" s="226"/>
      <c r="C239" s="226"/>
      <c r="D239" s="115"/>
      <c r="E239" s="226"/>
      <c r="F239" s="226"/>
      <c r="G239" s="115"/>
      <c r="H239" s="226"/>
      <c r="I239" s="226"/>
      <c r="J239" s="9"/>
      <c r="K239" s="9"/>
      <c r="L239" s="9"/>
      <c r="M239" s="9"/>
      <c r="N239" s="9"/>
      <c r="O239" s="9"/>
      <c r="P239" s="9"/>
      <c r="Q239" s="9"/>
    </row>
    <row r="240" spans="2:17" x14ac:dyDescent="0.3">
      <c r="B240" s="226"/>
      <c r="C240" s="226"/>
      <c r="D240" s="115"/>
      <c r="E240" s="226"/>
      <c r="F240" s="226"/>
      <c r="G240" s="115"/>
      <c r="H240" s="226"/>
      <c r="I240" s="226"/>
      <c r="J240" s="9"/>
      <c r="K240" s="9"/>
      <c r="L240" s="9"/>
      <c r="M240" s="9"/>
      <c r="N240" s="9"/>
      <c r="O240" s="9"/>
      <c r="P240" s="9"/>
      <c r="Q240" s="9"/>
    </row>
    <row r="241" spans="2:17" x14ac:dyDescent="0.3">
      <c r="B241" s="226"/>
      <c r="C241" s="226"/>
      <c r="D241" s="115"/>
      <c r="E241" s="226"/>
      <c r="F241" s="226"/>
      <c r="G241" s="115"/>
      <c r="H241" s="226"/>
      <c r="I241" s="226"/>
      <c r="J241" s="9"/>
      <c r="K241" s="9"/>
      <c r="L241" s="9"/>
      <c r="M241" s="9"/>
      <c r="N241" s="9"/>
      <c r="O241" s="9"/>
      <c r="P241" s="9"/>
      <c r="Q241" s="9"/>
    </row>
    <row r="242" spans="2:17" x14ac:dyDescent="0.3">
      <c r="B242" s="226"/>
      <c r="C242" s="226"/>
      <c r="D242" s="115"/>
      <c r="E242" s="226"/>
      <c r="F242" s="226"/>
      <c r="G242" s="115"/>
      <c r="H242" s="226"/>
      <c r="I242" s="226"/>
      <c r="J242" s="9"/>
      <c r="K242" s="9"/>
      <c r="L242" s="9"/>
      <c r="M242" s="9"/>
      <c r="N242" s="9"/>
      <c r="O242" s="9"/>
      <c r="P242" s="9"/>
      <c r="Q242" s="9"/>
    </row>
    <row r="243" spans="2:17" x14ac:dyDescent="0.3">
      <c r="B243" s="226"/>
      <c r="C243" s="226"/>
      <c r="D243" s="115"/>
      <c r="E243" s="226"/>
      <c r="F243" s="226"/>
      <c r="G243" s="115"/>
      <c r="H243" s="226"/>
      <c r="I243" s="226"/>
      <c r="J243" s="9"/>
      <c r="K243" s="9"/>
      <c r="L243" s="9"/>
      <c r="M243" s="9"/>
      <c r="N243" s="9"/>
      <c r="O243" s="9"/>
      <c r="P243" s="9"/>
      <c r="Q243" s="9"/>
    </row>
    <row r="244" spans="2:17" x14ac:dyDescent="0.3">
      <c r="B244" s="226"/>
      <c r="C244" s="226"/>
      <c r="D244" s="115"/>
      <c r="E244" s="226"/>
      <c r="F244" s="226"/>
      <c r="G244" s="115"/>
      <c r="H244" s="226"/>
      <c r="I244" s="226"/>
      <c r="J244" s="9"/>
      <c r="K244" s="9"/>
      <c r="L244" s="9"/>
      <c r="M244" s="9"/>
      <c r="N244" s="9"/>
      <c r="O244" s="9"/>
      <c r="P244" s="9"/>
      <c r="Q244" s="9"/>
    </row>
    <row r="245" spans="2:17" x14ac:dyDescent="0.3">
      <c r="B245" s="226"/>
      <c r="C245" s="226"/>
      <c r="D245" s="115"/>
      <c r="E245" s="226"/>
      <c r="F245" s="226"/>
      <c r="G245" s="115"/>
      <c r="H245" s="226"/>
      <c r="I245" s="226"/>
      <c r="J245" s="9"/>
      <c r="K245" s="9"/>
      <c r="L245" s="9"/>
      <c r="M245" s="9"/>
      <c r="N245" s="9"/>
      <c r="O245" s="9"/>
      <c r="P245" s="9"/>
      <c r="Q245" s="9"/>
    </row>
    <row r="246" spans="2:17" x14ac:dyDescent="0.3">
      <c r="B246" s="226"/>
      <c r="C246" s="226"/>
      <c r="D246" s="115"/>
      <c r="E246" s="226"/>
      <c r="F246" s="226"/>
      <c r="G246" s="115"/>
      <c r="H246" s="226"/>
      <c r="I246" s="226"/>
      <c r="J246" s="9"/>
      <c r="K246" s="9"/>
      <c r="L246" s="9"/>
      <c r="M246" s="9"/>
      <c r="N246" s="9"/>
      <c r="O246" s="9"/>
      <c r="P246" s="9"/>
      <c r="Q246" s="9"/>
    </row>
    <row r="247" spans="2:17" x14ac:dyDescent="0.3">
      <c r="B247" s="226"/>
      <c r="C247" s="226"/>
      <c r="D247" s="115"/>
      <c r="E247" s="226"/>
      <c r="F247" s="226"/>
      <c r="G247" s="115"/>
      <c r="H247" s="226"/>
      <c r="I247" s="226"/>
      <c r="J247" s="9"/>
      <c r="K247" s="9"/>
      <c r="L247" s="9"/>
      <c r="M247" s="9"/>
      <c r="N247" s="9"/>
      <c r="O247" s="9"/>
      <c r="P247" s="9"/>
      <c r="Q247" s="9"/>
    </row>
  </sheetData>
  <mergeCells count="4">
    <mergeCell ref="B5:D5"/>
    <mergeCell ref="E5:G5"/>
    <mergeCell ref="A2:I2"/>
    <mergeCell ref="B1:E1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scale="91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8">
    <tabColor indexed="57"/>
    <outlinePr applyStyles="1" summaryBelow="0"/>
    <pageSetUpPr fitToPage="1"/>
  </sheetPr>
  <dimension ref="A1:L180"/>
  <sheetViews>
    <sheetView workbookViewId="0">
      <selection activeCell="A2" sqref="A2:N2"/>
    </sheetView>
  </sheetViews>
  <sheetFormatPr defaultColWidth="9.109375" defaultRowHeight="10.199999999999999" outlineLevelRow="3" x14ac:dyDescent="0.2"/>
  <cols>
    <col min="1" max="1" width="52" style="34" customWidth="1"/>
    <col min="2" max="7" width="16.33203125" style="252" customWidth="1"/>
    <col min="8" max="16384" width="9.109375" style="34"/>
  </cols>
  <sheetData>
    <row r="1" spans="1:12" s="17" customFormat="1" ht="18" x14ac:dyDescent="0.3">
      <c r="A1" s="5"/>
      <c r="B1" s="5"/>
      <c r="C1" s="5"/>
      <c r="D1" s="5"/>
      <c r="E1" s="5"/>
      <c r="F1" s="5"/>
      <c r="G1" s="5"/>
    </row>
    <row r="2" spans="1:12" s="17" customFormat="1" ht="18" x14ac:dyDescent="0.3">
      <c r="A2" s="5" t="str">
        <f>IF(REPORT_LANG="UKR","Державний та гарантований державою борг України за поточний рік","State debt and State guaranteed debt of  Ukraine for the current year")</f>
        <v>Державний та гарантований державою борг України за поточний рік</v>
      </c>
      <c r="B2" s="5"/>
      <c r="C2" s="5"/>
      <c r="D2" s="5"/>
      <c r="E2" s="5"/>
      <c r="F2" s="5"/>
      <c r="G2" s="5"/>
      <c r="H2" s="52"/>
      <c r="I2" s="52"/>
      <c r="J2" s="52"/>
      <c r="K2" s="52"/>
      <c r="L2" s="52"/>
    </row>
    <row r="3" spans="1:12" s="17" customFormat="1" ht="13.8" x14ac:dyDescent="0.3">
      <c r="A3" s="243"/>
      <c r="B3" s="233"/>
      <c r="C3" s="233"/>
      <c r="D3" s="233"/>
      <c r="E3" s="233"/>
      <c r="F3" s="233"/>
      <c r="G3" s="233"/>
    </row>
    <row r="4" spans="1:12" s="12" customFormat="1" ht="13.8" x14ac:dyDescent="0.3">
      <c r="B4" s="247"/>
      <c r="C4" s="247"/>
      <c r="D4" s="247"/>
      <c r="E4" s="247"/>
      <c r="F4" s="247"/>
      <c r="G4" s="247" t="str">
        <f>VALUAH</f>
        <v>млрд. грн</v>
      </c>
    </row>
    <row r="5" spans="1:12" s="11" customFormat="1" ht="13.8" x14ac:dyDescent="0.25">
      <c r="A5" s="50"/>
      <c r="B5" s="168">
        <v>43830</v>
      </c>
      <c r="C5" s="168">
        <v>43861</v>
      </c>
      <c r="D5" s="168">
        <v>43890</v>
      </c>
      <c r="E5" s="168">
        <v>43921</v>
      </c>
      <c r="F5" s="168">
        <v>43951</v>
      </c>
      <c r="G5" s="168">
        <v>43982</v>
      </c>
    </row>
    <row r="6" spans="1:12" s="196" customFormat="1" ht="31.2" x14ac:dyDescent="0.25">
      <c r="A6" s="250" t="str">
        <f>IF(REPORT_LANG="UKR","Загальна сума державного та гарантованого державою боргу","Total amount of state debt and state guaranteed debt")</f>
        <v>Загальна сума державного та гарантованого державою боргу</v>
      </c>
      <c r="B6" s="141">
        <f t="shared" ref="B6:F6" si="0">B$7+B$77</f>
        <v>1998.2958999565101</v>
      </c>
      <c r="C6" s="141">
        <f t="shared" si="0"/>
        <v>2078.15813987208</v>
      </c>
      <c r="D6" s="141">
        <f t="shared" si="0"/>
        <v>2047.8304264063897</v>
      </c>
      <c r="E6" s="141">
        <f t="shared" si="0"/>
        <v>2255.55276201996</v>
      </c>
      <c r="F6" s="141">
        <f t="shared" si="0"/>
        <v>2196.4174446163697</v>
      </c>
      <c r="G6" s="141">
        <v>2209.4636212732298</v>
      </c>
    </row>
    <row r="7" spans="1:12" s="99" customFormat="1" ht="14.4" x14ac:dyDescent="0.25">
      <c r="A7" s="191" t="s">
        <v>64</v>
      </c>
      <c r="B7" s="246">
        <f t="shared" ref="B7:G7" si="1">B$8+B$46</f>
        <v>1761.3691314806101</v>
      </c>
      <c r="C7" s="246">
        <f t="shared" si="1"/>
        <v>1831.6301601432401</v>
      </c>
      <c r="D7" s="246">
        <f t="shared" si="1"/>
        <v>1808.2520458533797</v>
      </c>
      <c r="E7" s="246">
        <f t="shared" si="1"/>
        <v>1988.80857403656</v>
      </c>
      <c r="F7" s="246">
        <f t="shared" si="1"/>
        <v>1934.88864385786</v>
      </c>
      <c r="G7" s="246">
        <f t="shared" si="1"/>
        <v>1947.8902518650502</v>
      </c>
    </row>
    <row r="8" spans="1:12" s="157" customFormat="1" ht="14.4" outlineLevel="1" x14ac:dyDescent="0.25">
      <c r="A8" s="162" t="s">
        <v>47</v>
      </c>
      <c r="B8" s="253">
        <f t="shared" ref="B8:G8" si="2">B$9+B$44</f>
        <v>829.49510481237996</v>
      </c>
      <c r="C8" s="253">
        <f t="shared" si="2"/>
        <v>820.33921087448005</v>
      </c>
      <c r="D8" s="253">
        <f t="shared" si="2"/>
        <v>814.64468486667988</v>
      </c>
      <c r="E8" s="253">
        <f t="shared" si="2"/>
        <v>856.83404708855994</v>
      </c>
      <c r="F8" s="253">
        <f t="shared" si="2"/>
        <v>851.58107549596002</v>
      </c>
      <c r="G8" s="253">
        <f t="shared" si="2"/>
        <v>889.84645612665997</v>
      </c>
    </row>
    <row r="9" spans="1:12" s="30" customFormat="1" ht="13.8" outlineLevel="2" x14ac:dyDescent="0.25">
      <c r="A9" s="77" t="s">
        <v>188</v>
      </c>
      <c r="B9" s="210">
        <f t="shared" ref="B9:F9" si="3">SUM(B$10:B$43)</f>
        <v>827.37906445219994</v>
      </c>
      <c r="C9" s="210">
        <f t="shared" si="3"/>
        <v>818.22317051430002</v>
      </c>
      <c r="D9" s="210">
        <f t="shared" si="3"/>
        <v>812.52864450649986</v>
      </c>
      <c r="E9" s="210">
        <f t="shared" si="3"/>
        <v>854.75106985899993</v>
      </c>
      <c r="F9" s="210">
        <f t="shared" si="3"/>
        <v>849.49809826640001</v>
      </c>
      <c r="G9" s="210">
        <v>887.76347889709996</v>
      </c>
    </row>
    <row r="10" spans="1:12" s="28" customFormat="1" ht="13.8" outlineLevel="3" x14ac:dyDescent="0.25">
      <c r="A10" s="56" t="s">
        <v>135</v>
      </c>
      <c r="B10" s="216">
        <v>72.721914999999996</v>
      </c>
      <c r="C10" s="216">
        <v>72.721914999999996</v>
      </c>
      <c r="D10" s="216">
        <v>72.721914999999996</v>
      </c>
      <c r="E10" s="216">
        <v>71.771915000000007</v>
      </c>
      <c r="F10" s="216">
        <v>71.771915000000007</v>
      </c>
      <c r="G10" s="216">
        <v>71.771915000000007</v>
      </c>
    </row>
    <row r="11" spans="1:12" ht="13.8" outlineLevel="3" x14ac:dyDescent="0.3">
      <c r="A11" s="209" t="s">
        <v>197</v>
      </c>
      <c r="B11" s="173">
        <v>19.033000000000001</v>
      </c>
      <c r="C11" s="173">
        <v>19.033000000000001</v>
      </c>
      <c r="D11" s="173">
        <v>19.033000000000001</v>
      </c>
      <c r="E11" s="173">
        <v>19.033000000000001</v>
      </c>
      <c r="F11" s="173">
        <v>19.033000000000001</v>
      </c>
      <c r="G11" s="173">
        <v>19.033000000000001</v>
      </c>
      <c r="H11" s="22"/>
      <c r="I11" s="22"/>
      <c r="J11" s="22"/>
    </row>
    <row r="12" spans="1:12" ht="13.8" outlineLevel="3" x14ac:dyDescent="0.3">
      <c r="A12" s="209" t="s">
        <v>30</v>
      </c>
      <c r="B12" s="173">
        <v>37.771855741800003</v>
      </c>
      <c r="C12" s="173">
        <v>35.655356535899998</v>
      </c>
      <c r="D12" s="173">
        <v>35.965432782500002</v>
      </c>
      <c r="E12" s="173">
        <v>41.937806799000001</v>
      </c>
      <c r="F12" s="173">
        <v>32.484569418200003</v>
      </c>
      <c r="G12" s="173">
        <v>30.908101826700001</v>
      </c>
      <c r="H12" s="22"/>
      <c r="I12" s="22"/>
      <c r="J12" s="22"/>
    </row>
    <row r="13" spans="1:12" ht="13.8" outlineLevel="3" x14ac:dyDescent="0.3">
      <c r="A13" s="209" t="s">
        <v>34</v>
      </c>
      <c r="B13" s="173">
        <v>36.5</v>
      </c>
      <c r="C13" s="173">
        <v>36.5</v>
      </c>
      <c r="D13" s="173">
        <v>36.5</v>
      </c>
      <c r="E13" s="173">
        <v>36.5</v>
      </c>
      <c r="F13" s="173">
        <v>36.5</v>
      </c>
      <c r="G13" s="173">
        <v>36.5</v>
      </c>
      <c r="H13" s="22"/>
      <c r="I13" s="22"/>
      <c r="J13" s="22"/>
    </row>
    <row r="14" spans="1:12" ht="13.8" outlineLevel="3" x14ac:dyDescent="0.3">
      <c r="A14" s="209" t="s">
        <v>79</v>
      </c>
      <c r="B14" s="173">
        <v>28.700001</v>
      </c>
      <c r="C14" s="173">
        <v>28.700001</v>
      </c>
      <c r="D14" s="173">
        <v>28.700001</v>
      </c>
      <c r="E14" s="173">
        <v>28.700001</v>
      </c>
      <c r="F14" s="173">
        <v>28.700001</v>
      </c>
      <c r="G14" s="173">
        <v>28.700001</v>
      </c>
      <c r="H14" s="22"/>
      <c r="I14" s="22"/>
      <c r="J14" s="22"/>
    </row>
    <row r="15" spans="1:12" ht="13.8" outlineLevel="3" x14ac:dyDescent="0.3">
      <c r="A15" s="209" t="s">
        <v>127</v>
      </c>
      <c r="B15" s="173">
        <v>46.9</v>
      </c>
      <c r="C15" s="173">
        <v>46.9</v>
      </c>
      <c r="D15" s="173">
        <v>46.9</v>
      </c>
      <c r="E15" s="173">
        <v>46.9</v>
      </c>
      <c r="F15" s="173">
        <v>46.9</v>
      </c>
      <c r="G15" s="173">
        <v>46.9</v>
      </c>
      <c r="H15" s="22"/>
      <c r="I15" s="22"/>
      <c r="J15" s="22"/>
    </row>
    <row r="16" spans="1:12" ht="13.8" outlineLevel="3" x14ac:dyDescent="0.3">
      <c r="A16" s="209" t="s">
        <v>189</v>
      </c>
      <c r="B16" s="173">
        <v>93.438657000000006</v>
      </c>
      <c r="C16" s="173">
        <v>93.438657000000006</v>
      </c>
      <c r="D16" s="173">
        <v>93.438657000000006</v>
      </c>
      <c r="E16" s="173">
        <v>93.438657000000006</v>
      </c>
      <c r="F16" s="173">
        <v>93.438657000000006</v>
      </c>
      <c r="G16" s="173">
        <v>93.438657000000006</v>
      </c>
      <c r="H16" s="22"/>
      <c r="I16" s="22"/>
      <c r="J16" s="22"/>
    </row>
    <row r="17" spans="1:10" ht="13.8" outlineLevel="3" x14ac:dyDescent="0.3">
      <c r="A17" s="209" t="s">
        <v>25</v>
      </c>
      <c r="B17" s="173">
        <v>12.097744</v>
      </c>
      <c r="C17" s="173">
        <v>12.097744</v>
      </c>
      <c r="D17" s="173">
        <v>12.097744</v>
      </c>
      <c r="E17" s="173">
        <v>12.097744</v>
      </c>
      <c r="F17" s="173">
        <v>12.097744</v>
      </c>
      <c r="G17" s="173">
        <v>12.097744</v>
      </c>
      <c r="H17" s="22"/>
      <c r="I17" s="22"/>
      <c r="J17" s="22"/>
    </row>
    <row r="18" spans="1:10" ht="13.8" outlineLevel="3" x14ac:dyDescent="0.3">
      <c r="A18" s="209" t="s">
        <v>74</v>
      </c>
      <c r="B18" s="173">
        <v>12.097744</v>
      </c>
      <c r="C18" s="173">
        <v>12.097744</v>
      </c>
      <c r="D18" s="173">
        <v>12.097744</v>
      </c>
      <c r="E18" s="173">
        <v>12.097744</v>
      </c>
      <c r="F18" s="173">
        <v>12.097744</v>
      </c>
      <c r="G18" s="173">
        <v>12.097744</v>
      </c>
      <c r="H18" s="22"/>
      <c r="I18" s="22"/>
      <c r="J18" s="22"/>
    </row>
    <row r="19" spans="1:10" ht="13.8" outlineLevel="3" x14ac:dyDescent="0.3">
      <c r="A19" s="209" t="s">
        <v>164</v>
      </c>
      <c r="B19" s="173">
        <v>31.401890643400002</v>
      </c>
      <c r="C19" s="173">
        <v>18.706280892399999</v>
      </c>
      <c r="D19" s="173">
        <v>21.772565108999999</v>
      </c>
      <c r="E19" s="173">
        <v>24.8756498435</v>
      </c>
      <c r="F19" s="173">
        <v>23.9093099866</v>
      </c>
      <c r="G19" s="173">
        <v>23.851246267099999</v>
      </c>
      <c r="H19" s="22"/>
      <c r="I19" s="22"/>
      <c r="J19" s="22"/>
    </row>
    <row r="20" spans="1:10" ht="13.8" outlineLevel="3" x14ac:dyDescent="0.3">
      <c r="A20" s="209" t="s">
        <v>122</v>
      </c>
      <c r="B20" s="173">
        <v>12.097744</v>
      </c>
      <c r="C20" s="173">
        <v>12.097744</v>
      </c>
      <c r="D20" s="173">
        <v>12.097744</v>
      </c>
      <c r="E20" s="173">
        <v>12.097744</v>
      </c>
      <c r="F20" s="173">
        <v>12.097744</v>
      </c>
      <c r="G20" s="173">
        <v>12.097744</v>
      </c>
      <c r="H20" s="22"/>
      <c r="I20" s="22"/>
      <c r="J20" s="22"/>
    </row>
    <row r="21" spans="1:10" ht="13.8" outlineLevel="3" x14ac:dyDescent="0.3">
      <c r="A21" s="209" t="s">
        <v>186</v>
      </c>
      <c r="B21" s="173">
        <v>12.097744</v>
      </c>
      <c r="C21" s="173">
        <v>12.097744</v>
      </c>
      <c r="D21" s="173">
        <v>12.097744</v>
      </c>
      <c r="E21" s="173">
        <v>12.097744</v>
      </c>
      <c r="F21" s="173">
        <v>12.097744</v>
      </c>
      <c r="G21" s="173">
        <v>12.097744</v>
      </c>
      <c r="H21" s="22"/>
      <c r="I21" s="22"/>
      <c r="J21" s="22"/>
    </row>
    <row r="22" spans="1:10" ht="13.8" outlineLevel="3" x14ac:dyDescent="0.3">
      <c r="A22" s="209" t="s">
        <v>209</v>
      </c>
      <c r="B22" s="173">
        <v>47.236592873600003</v>
      </c>
      <c r="C22" s="173">
        <v>45.777638028799998</v>
      </c>
      <c r="D22" s="173">
        <v>47.015213008000003</v>
      </c>
      <c r="E22" s="173">
        <v>50.723390672000001</v>
      </c>
      <c r="F22" s="173">
        <v>50.9751487578</v>
      </c>
      <c r="G22" s="173">
        <v>50.902347014299998</v>
      </c>
      <c r="H22" s="22"/>
      <c r="I22" s="22"/>
      <c r="J22" s="22"/>
    </row>
    <row r="23" spans="1:10" ht="13.8" outlineLevel="3" x14ac:dyDescent="0.3">
      <c r="A23" s="209" t="s">
        <v>144</v>
      </c>
      <c r="B23" s="173">
        <v>12.097744</v>
      </c>
      <c r="C23" s="173">
        <v>12.097744</v>
      </c>
      <c r="D23" s="173">
        <v>12.097744</v>
      </c>
      <c r="E23" s="173">
        <v>12.097744</v>
      </c>
      <c r="F23" s="173">
        <v>12.097744</v>
      </c>
      <c r="G23" s="173">
        <v>12.097744</v>
      </c>
      <c r="H23" s="22"/>
      <c r="I23" s="22"/>
      <c r="J23" s="22"/>
    </row>
    <row r="24" spans="1:10" ht="13.8" outlineLevel="3" x14ac:dyDescent="0.3">
      <c r="A24" s="209" t="s">
        <v>107</v>
      </c>
      <c r="B24" s="173">
        <v>12.097744</v>
      </c>
      <c r="C24" s="173">
        <v>12.097744</v>
      </c>
      <c r="D24" s="173">
        <v>12.097744</v>
      </c>
      <c r="E24" s="173">
        <v>12.097744</v>
      </c>
      <c r="F24" s="173">
        <v>12.097744</v>
      </c>
      <c r="G24" s="173">
        <v>12.097744</v>
      </c>
      <c r="H24" s="22"/>
      <c r="I24" s="22"/>
      <c r="J24" s="22"/>
    </row>
    <row r="25" spans="1:10" ht="13.8" outlineLevel="3" x14ac:dyDescent="0.3">
      <c r="A25" s="209" t="s">
        <v>168</v>
      </c>
      <c r="B25" s="173">
        <v>12.097744</v>
      </c>
      <c r="C25" s="173">
        <v>12.097744</v>
      </c>
      <c r="D25" s="173">
        <v>12.097744</v>
      </c>
      <c r="E25" s="173">
        <v>12.097744</v>
      </c>
      <c r="F25" s="173">
        <v>12.097744</v>
      </c>
      <c r="G25" s="173">
        <v>12.097744</v>
      </c>
      <c r="H25" s="22"/>
      <c r="I25" s="22"/>
      <c r="J25" s="22"/>
    </row>
    <row r="26" spans="1:10" ht="13.8" outlineLevel="3" x14ac:dyDescent="0.3">
      <c r="A26" s="209" t="s">
        <v>6</v>
      </c>
      <c r="B26" s="173">
        <v>12.097744</v>
      </c>
      <c r="C26" s="173">
        <v>12.097744</v>
      </c>
      <c r="D26" s="173">
        <v>12.097744</v>
      </c>
      <c r="E26" s="173">
        <v>12.097744</v>
      </c>
      <c r="F26" s="173">
        <v>12.097744</v>
      </c>
      <c r="G26" s="173">
        <v>12.097744</v>
      </c>
      <c r="H26" s="22"/>
      <c r="I26" s="22"/>
      <c r="J26" s="22"/>
    </row>
    <row r="27" spans="1:10" ht="13.8" outlineLevel="3" x14ac:dyDescent="0.3">
      <c r="A27" s="209" t="s">
        <v>50</v>
      </c>
      <c r="B27" s="173">
        <v>12.097744</v>
      </c>
      <c r="C27" s="173">
        <v>12.097744</v>
      </c>
      <c r="D27" s="173">
        <v>12.097744</v>
      </c>
      <c r="E27" s="173">
        <v>12.097744</v>
      </c>
      <c r="F27" s="173">
        <v>12.097744</v>
      </c>
      <c r="G27" s="173">
        <v>12.097744</v>
      </c>
      <c r="H27" s="22"/>
      <c r="I27" s="22"/>
      <c r="J27" s="22"/>
    </row>
    <row r="28" spans="1:10" ht="13.8" outlineLevel="3" x14ac:dyDescent="0.3">
      <c r="A28" s="209" t="s">
        <v>95</v>
      </c>
      <c r="B28" s="173">
        <v>12.097744</v>
      </c>
      <c r="C28" s="173">
        <v>12.097744</v>
      </c>
      <c r="D28" s="173">
        <v>12.097744</v>
      </c>
      <c r="E28" s="173">
        <v>12.097744</v>
      </c>
      <c r="F28" s="173">
        <v>12.097744</v>
      </c>
      <c r="G28" s="173">
        <v>12.097744</v>
      </c>
      <c r="H28" s="22"/>
      <c r="I28" s="22"/>
      <c r="J28" s="22"/>
    </row>
    <row r="29" spans="1:10" ht="13.8" outlineLevel="3" x14ac:dyDescent="0.3">
      <c r="A29" s="209" t="s">
        <v>86</v>
      </c>
      <c r="B29" s="173">
        <v>12.097744</v>
      </c>
      <c r="C29" s="173">
        <v>12.097744</v>
      </c>
      <c r="D29" s="173">
        <v>12.097744</v>
      </c>
      <c r="E29" s="173">
        <v>12.097744</v>
      </c>
      <c r="F29" s="173">
        <v>12.097744</v>
      </c>
      <c r="G29" s="173">
        <v>12.097744</v>
      </c>
      <c r="H29" s="22"/>
      <c r="I29" s="22"/>
      <c r="J29" s="22"/>
    </row>
    <row r="30" spans="1:10" ht="13.8" outlineLevel="3" x14ac:dyDescent="0.3">
      <c r="A30" s="209" t="s">
        <v>141</v>
      </c>
      <c r="B30" s="173">
        <v>12.097744</v>
      </c>
      <c r="C30" s="173">
        <v>12.097744</v>
      </c>
      <c r="D30" s="173">
        <v>12.097744</v>
      </c>
      <c r="E30" s="173">
        <v>12.097744</v>
      </c>
      <c r="F30" s="173">
        <v>12.097744</v>
      </c>
      <c r="G30" s="173">
        <v>12.097744</v>
      </c>
      <c r="H30" s="22"/>
      <c r="I30" s="22"/>
      <c r="J30" s="22"/>
    </row>
    <row r="31" spans="1:10" ht="13.8" outlineLevel="3" x14ac:dyDescent="0.3">
      <c r="A31" s="209" t="s">
        <v>198</v>
      </c>
      <c r="B31" s="173">
        <v>12.097744</v>
      </c>
      <c r="C31" s="173">
        <v>12.097744</v>
      </c>
      <c r="D31" s="173">
        <v>12.097744</v>
      </c>
      <c r="E31" s="173">
        <v>12.097744</v>
      </c>
      <c r="F31" s="173">
        <v>12.097744</v>
      </c>
      <c r="G31" s="173">
        <v>12.097744</v>
      </c>
      <c r="H31" s="22"/>
      <c r="I31" s="22"/>
      <c r="J31" s="22"/>
    </row>
    <row r="32" spans="1:10" ht="13.8" outlineLevel="3" x14ac:dyDescent="0.3">
      <c r="A32" s="209" t="s">
        <v>31</v>
      </c>
      <c r="B32" s="173">
        <v>12.097744</v>
      </c>
      <c r="C32" s="173">
        <v>12.097744</v>
      </c>
      <c r="D32" s="173">
        <v>12.097744</v>
      </c>
      <c r="E32" s="173">
        <v>12.097744</v>
      </c>
      <c r="F32" s="173">
        <v>12.097744</v>
      </c>
      <c r="G32" s="173">
        <v>12.097744</v>
      </c>
      <c r="H32" s="22"/>
      <c r="I32" s="22"/>
      <c r="J32" s="22"/>
    </row>
    <row r="33" spans="1:10" ht="13.8" outlineLevel="3" x14ac:dyDescent="0.3">
      <c r="A33" s="209" t="s">
        <v>55</v>
      </c>
      <c r="B33" s="173">
        <v>0</v>
      </c>
      <c r="C33" s="173">
        <v>0</v>
      </c>
      <c r="D33" s="173">
        <v>0</v>
      </c>
      <c r="E33" s="173">
        <v>22.649559109999998</v>
      </c>
      <c r="F33" s="173">
        <v>27.307638795999999</v>
      </c>
      <c r="G33" s="173">
        <v>50.930641125999998</v>
      </c>
      <c r="H33" s="22"/>
      <c r="I33" s="22"/>
      <c r="J33" s="22"/>
    </row>
    <row r="34" spans="1:10" ht="13.8" outlineLevel="3" x14ac:dyDescent="0.3">
      <c r="A34" s="209" t="s">
        <v>44</v>
      </c>
      <c r="B34" s="173">
        <v>79.853823193400004</v>
      </c>
      <c r="C34" s="173">
        <v>80.0887170572</v>
      </c>
      <c r="D34" s="173">
        <v>71.134087606999998</v>
      </c>
      <c r="E34" s="173">
        <v>70.615202050500002</v>
      </c>
      <c r="F34" s="173">
        <v>69.786849231800005</v>
      </c>
      <c r="G34" s="173">
        <v>62.481251031699998</v>
      </c>
      <c r="H34" s="22"/>
      <c r="I34" s="22"/>
      <c r="J34" s="22"/>
    </row>
    <row r="35" spans="1:10" ht="13.8" outlineLevel="3" x14ac:dyDescent="0.3">
      <c r="A35" s="209" t="s">
        <v>43</v>
      </c>
      <c r="B35" s="173">
        <v>12.097751000000001</v>
      </c>
      <c r="C35" s="173">
        <v>12.097751000000001</v>
      </c>
      <c r="D35" s="173">
        <v>12.097751000000001</v>
      </c>
      <c r="E35" s="173">
        <v>12.097751000000001</v>
      </c>
      <c r="F35" s="173">
        <v>12.097751000000001</v>
      </c>
      <c r="G35" s="173">
        <v>12.097751000000001</v>
      </c>
      <c r="H35" s="22"/>
      <c r="I35" s="22"/>
      <c r="J35" s="22"/>
    </row>
    <row r="36" spans="1:10" ht="13.8" outlineLevel="3" x14ac:dyDescent="0.3">
      <c r="A36" s="209" t="s">
        <v>87</v>
      </c>
      <c r="B36" s="173">
        <v>7.03</v>
      </c>
      <c r="C36" s="173">
        <v>10.029999999999999</v>
      </c>
      <c r="D36" s="173">
        <v>13.095433</v>
      </c>
      <c r="E36" s="173">
        <v>13.095433</v>
      </c>
      <c r="F36" s="173">
        <v>13.095433</v>
      </c>
      <c r="G36" s="173">
        <v>13.095433</v>
      </c>
      <c r="H36" s="22"/>
      <c r="I36" s="22"/>
      <c r="J36" s="22"/>
    </row>
    <row r="37" spans="1:10" ht="13.8" outlineLevel="3" x14ac:dyDescent="0.3">
      <c r="A37" s="209" t="s">
        <v>147</v>
      </c>
      <c r="B37" s="173">
        <v>46.557594000000002</v>
      </c>
      <c r="C37" s="173">
        <v>45.288303999999997</v>
      </c>
      <c r="D37" s="173">
        <v>42.188304000000002</v>
      </c>
      <c r="E37" s="173">
        <v>42.188304000000002</v>
      </c>
      <c r="F37" s="173">
        <v>42.188304000000002</v>
      </c>
      <c r="G37" s="173">
        <v>42.188304000000002</v>
      </c>
      <c r="H37" s="22"/>
      <c r="I37" s="22"/>
      <c r="J37" s="22"/>
    </row>
    <row r="38" spans="1:10" ht="13.8" outlineLevel="3" x14ac:dyDescent="0.3">
      <c r="A38" s="209" t="s">
        <v>152</v>
      </c>
      <c r="B38" s="173">
        <v>0</v>
      </c>
      <c r="C38" s="173">
        <v>0</v>
      </c>
      <c r="D38" s="173">
        <v>0</v>
      </c>
      <c r="E38" s="173">
        <v>6.1923399999999997</v>
      </c>
      <c r="F38" s="173">
        <v>5.8484800000000003</v>
      </c>
      <c r="G38" s="173">
        <v>23.949851325299999</v>
      </c>
      <c r="H38" s="22"/>
      <c r="I38" s="22"/>
      <c r="J38" s="22"/>
    </row>
    <row r="39" spans="1:10" ht="13.8" outlineLevel="3" x14ac:dyDescent="0.3">
      <c r="A39" s="209" t="s">
        <v>202</v>
      </c>
      <c r="B39" s="173">
        <v>39.665255999999999</v>
      </c>
      <c r="C39" s="173">
        <v>39.665255999999999</v>
      </c>
      <c r="D39" s="173">
        <v>39.665255999999999</v>
      </c>
      <c r="E39" s="173">
        <v>39.665255999999999</v>
      </c>
      <c r="F39" s="173">
        <v>39.665255999999999</v>
      </c>
      <c r="G39" s="173">
        <v>39.665255999999999</v>
      </c>
      <c r="H39" s="22"/>
      <c r="I39" s="22"/>
      <c r="J39" s="22"/>
    </row>
    <row r="40" spans="1:10" ht="13.8" outlineLevel="3" x14ac:dyDescent="0.3">
      <c r="A40" s="209" t="s">
        <v>38</v>
      </c>
      <c r="B40" s="173">
        <v>23.602312000000001</v>
      </c>
      <c r="C40" s="173">
        <v>28.751878000000001</v>
      </c>
      <c r="D40" s="173">
        <v>27.432613</v>
      </c>
      <c r="E40" s="173">
        <v>27.432613</v>
      </c>
      <c r="F40" s="173">
        <v>25.874547</v>
      </c>
      <c r="G40" s="173">
        <v>24.960272</v>
      </c>
      <c r="H40" s="22"/>
      <c r="I40" s="22"/>
      <c r="J40" s="22"/>
    </row>
    <row r="41" spans="1:10" ht="13.8" outlineLevel="3" x14ac:dyDescent="0.3">
      <c r="A41" s="209" t="s">
        <v>83</v>
      </c>
      <c r="B41" s="173">
        <v>17.5</v>
      </c>
      <c r="C41" s="173">
        <v>17.5</v>
      </c>
      <c r="D41" s="173">
        <v>17.5</v>
      </c>
      <c r="E41" s="173">
        <v>17.5</v>
      </c>
      <c r="F41" s="173">
        <v>17.5</v>
      </c>
      <c r="G41" s="173">
        <v>17.5</v>
      </c>
      <c r="H41" s="22"/>
      <c r="I41" s="22"/>
      <c r="J41" s="22"/>
    </row>
    <row r="42" spans="1:10" ht="13.8" outlineLevel="3" x14ac:dyDescent="0.3">
      <c r="A42" s="209" t="s">
        <v>187</v>
      </c>
      <c r="B42" s="173">
        <v>0</v>
      </c>
      <c r="C42" s="173">
        <v>0</v>
      </c>
      <c r="D42" s="173">
        <v>0</v>
      </c>
      <c r="E42" s="173">
        <v>2.0657753840000002</v>
      </c>
      <c r="F42" s="173">
        <v>5.052822076</v>
      </c>
      <c r="G42" s="173">
        <v>11.521035306</v>
      </c>
      <c r="H42" s="22"/>
      <c r="I42" s="22"/>
      <c r="J42" s="22"/>
    </row>
    <row r="43" spans="1:10" ht="13.8" outlineLevel="3" x14ac:dyDescent="0.3">
      <c r="A43" s="209" t="s">
        <v>136</v>
      </c>
      <c r="B43" s="173">
        <v>18</v>
      </c>
      <c r="C43" s="173">
        <v>18</v>
      </c>
      <c r="D43" s="173">
        <v>18</v>
      </c>
      <c r="E43" s="173">
        <v>18</v>
      </c>
      <c r="F43" s="173">
        <v>18</v>
      </c>
      <c r="G43" s="173">
        <v>18</v>
      </c>
      <c r="H43" s="22"/>
      <c r="I43" s="22"/>
      <c r="J43" s="22"/>
    </row>
    <row r="44" spans="1:10" ht="13.8" outlineLevel="2" x14ac:dyDescent="0.3">
      <c r="A44" s="228" t="s">
        <v>111</v>
      </c>
      <c r="B44" s="163">
        <f t="shared" ref="B44:F44" si="4">SUM(B$45:B$45)</f>
        <v>2.11604036018</v>
      </c>
      <c r="C44" s="163">
        <f t="shared" si="4"/>
        <v>2.11604036018</v>
      </c>
      <c r="D44" s="163">
        <f t="shared" si="4"/>
        <v>2.11604036018</v>
      </c>
      <c r="E44" s="163">
        <f t="shared" si="4"/>
        <v>2.08297722956</v>
      </c>
      <c r="F44" s="163">
        <f t="shared" si="4"/>
        <v>2.08297722956</v>
      </c>
      <c r="G44" s="163">
        <v>2.08297722956</v>
      </c>
      <c r="H44" s="22"/>
      <c r="I44" s="22"/>
      <c r="J44" s="22"/>
    </row>
    <row r="45" spans="1:10" ht="13.8" outlineLevel="3" x14ac:dyDescent="0.3">
      <c r="A45" s="209" t="s">
        <v>28</v>
      </c>
      <c r="B45" s="173">
        <v>2.11604036018</v>
      </c>
      <c r="C45" s="173">
        <v>2.11604036018</v>
      </c>
      <c r="D45" s="173">
        <v>2.11604036018</v>
      </c>
      <c r="E45" s="173">
        <v>2.08297722956</v>
      </c>
      <c r="F45" s="173">
        <v>2.08297722956</v>
      </c>
      <c r="G45" s="173">
        <v>2.08297722956</v>
      </c>
      <c r="H45" s="22"/>
      <c r="I45" s="22"/>
      <c r="J45" s="22"/>
    </row>
    <row r="46" spans="1:10" ht="14.4" outlineLevel="1" x14ac:dyDescent="0.3">
      <c r="A46" s="218" t="s">
        <v>59</v>
      </c>
      <c r="B46" s="91">
        <f t="shared" ref="B46:G46" si="5">B$47+B$54+B$62+B$67+B$75</f>
        <v>931.87402666823004</v>
      </c>
      <c r="C46" s="91">
        <f t="shared" si="5"/>
        <v>1011.29094926876</v>
      </c>
      <c r="D46" s="91">
        <f t="shared" si="5"/>
        <v>993.60736098669986</v>
      </c>
      <c r="E46" s="91">
        <f t="shared" si="5"/>
        <v>1131.9745269479999</v>
      </c>
      <c r="F46" s="91">
        <f t="shared" si="5"/>
        <v>1083.3075683618999</v>
      </c>
      <c r="G46" s="91">
        <f t="shared" si="5"/>
        <v>1058.0437957383901</v>
      </c>
      <c r="H46" s="22"/>
      <c r="I46" s="22"/>
      <c r="J46" s="22"/>
    </row>
    <row r="47" spans="1:10" ht="13.8" outlineLevel="2" x14ac:dyDescent="0.3">
      <c r="A47" s="228" t="s">
        <v>170</v>
      </c>
      <c r="B47" s="163">
        <f t="shared" ref="B47:F47" si="6">SUM(B$48:B$53)</f>
        <v>292.19705520369001</v>
      </c>
      <c r="C47" s="163">
        <f t="shared" si="6"/>
        <v>304.90542589189999</v>
      </c>
      <c r="D47" s="163">
        <f t="shared" si="6"/>
        <v>299.04192133538999</v>
      </c>
      <c r="E47" s="163">
        <f t="shared" si="6"/>
        <v>342.22884132926998</v>
      </c>
      <c r="F47" s="163">
        <f t="shared" si="6"/>
        <v>325.90260181383002</v>
      </c>
      <c r="G47" s="163">
        <v>327.74917446013001</v>
      </c>
      <c r="H47" s="22"/>
      <c r="I47" s="22"/>
      <c r="J47" s="22"/>
    </row>
    <row r="48" spans="1:10" ht="13.8" outlineLevel="3" x14ac:dyDescent="0.3">
      <c r="A48" s="209" t="s">
        <v>17</v>
      </c>
      <c r="B48" s="173">
        <v>87.456819999999993</v>
      </c>
      <c r="C48" s="173">
        <v>90.942581000000004</v>
      </c>
      <c r="D48" s="173">
        <v>89.137968999999998</v>
      </c>
      <c r="E48" s="173">
        <v>102.483227</v>
      </c>
      <c r="F48" s="173">
        <v>96.792344</v>
      </c>
      <c r="G48" s="173">
        <v>98.053454000000002</v>
      </c>
      <c r="H48" s="22"/>
      <c r="I48" s="22"/>
      <c r="J48" s="22"/>
    </row>
    <row r="49" spans="1:10" ht="13.8" outlineLevel="3" x14ac:dyDescent="0.3">
      <c r="A49" s="209" t="s">
        <v>51</v>
      </c>
      <c r="B49" s="173">
        <v>11.98128275454</v>
      </c>
      <c r="C49" s="173">
        <v>12.58002115927</v>
      </c>
      <c r="D49" s="173">
        <v>12.119927905040001</v>
      </c>
      <c r="E49" s="173">
        <v>14.080206506550001</v>
      </c>
      <c r="F49" s="173">
        <v>13.116376517659999</v>
      </c>
      <c r="G49" s="173">
        <v>12.57362956733</v>
      </c>
      <c r="H49" s="22"/>
      <c r="I49" s="22"/>
      <c r="J49" s="22"/>
    </row>
    <row r="50" spans="1:10" ht="13.8" outlineLevel="3" x14ac:dyDescent="0.3">
      <c r="A50" s="209" t="s">
        <v>89</v>
      </c>
      <c r="B50" s="173">
        <v>18.590715185450001</v>
      </c>
      <c r="C50" s="173">
        <v>19.331684156840002</v>
      </c>
      <c r="D50" s="173">
        <v>18.69622672393</v>
      </c>
      <c r="E50" s="173">
        <v>21.495325380280001</v>
      </c>
      <c r="F50" s="173">
        <v>20.296818450789999</v>
      </c>
      <c r="G50" s="173">
        <v>20.578140386499999</v>
      </c>
      <c r="H50" s="22"/>
      <c r="I50" s="22"/>
      <c r="J50" s="22"/>
    </row>
    <row r="51" spans="1:10" ht="13.8" outlineLevel="3" x14ac:dyDescent="0.3">
      <c r="A51" s="209" t="s">
        <v>125</v>
      </c>
      <c r="B51" s="173">
        <v>116.13319515038</v>
      </c>
      <c r="C51" s="173">
        <v>121.2510063932</v>
      </c>
      <c r="D51" s="173">
        <v>119.31617634182</v>
      </c>
      <c r="E51" s="173">
        <v>136.29754793658</v>
      </c>
      <c r="F51" s="173">
        <v>130.38521292725</v>
      </c>
      <c r="G51" s="173">
        <v>131.11660748260999</v>
      </c>
      <c r="H51" s="22"/>
      <c r="I51" s="22"/>
      <c r="J51" s="22"/>
    </row>
    <row r="52" spans="1:10" ht="13.8" outlineLevel="3" x14ac:dyDescent="0.3">
      <c r="A52" s="209" t="s">
        <v>139</v>
      </c>
      <c r="B52" s="173">
        <v>57.493439262499997</v>
      </c>
      <c r="C52" s="173">
        <v>60.230327709309996</v>
      </c>
      <c r="D52" s="173">
        <v>59.205398794419999</v>
      </c>
      <c r="E52" s="173">
        <v>67.225612366980002</v>
      </c>
      <c r="F52" s="173">
        <v>64.690058646219995</v>
      </c>
      <c r="G52" s="173">
        <v>64.798186101530007</v>
      </c>
      <c r="H52" s="22"/>
      <c r="I52" s="22"/>
      <c r="J52" s="22"/>
    </row>
    <row r="53" spans="1:10" ht="13.8" outlineLevel="3" x14ac:dyDescent="0.3">
      <c r="A53" s="209" t="s">
        <v>134</v>
      </c>
      <c r="B53" s="173">
        <v>0.54160285082000004</v>
      </c>
      <c r="C53" s="173">
        <v>0.56980547327999997</v>
      </c>
      <c r="D53" s="173">
        <v>0.56622257018</v>
      </c>
      <c r="E53" s="173">
        <v>0.64692213888000005</v>
      </c>
      <c r="F53" s="173">
        <v>0.62179127191000005</v>
      </c>
      <c r="G53" s="173">
        <v>0.62915692215999997</v>
      </c>
      <c r="H53" s="22"/>
      <c r="I53" s="22"/>
      <c r="J53" s="22"/>
    </row>
    <row r="54" spans="1:10" ht="13.8" outlineLevel="2" x14ac:dyDescent="0.3">
      <c r="A54" s="228" t="s">
        <v>42</v>
      </c>
      <c r="B54" s="163">
        <f t="shared" ref="B54:F54" si="7">SUM(B$55:B$61)</f>
        <v>38.587261669610001</v>
      </c>
      <c r="C54" s="163">
        <f t="shared" si="7"/>
        <v>40.561492256679998</v>
      </c>
      <c r="D54" s="163">
        <f t="shared" si="7"/>
        <v>39.76797019552</v>
      </c>
      <c r="E54" s="163">
        <f t="shared" si="7"/>
        <v>41.405400126750003</v>
      </c>
      <c r="F54" s="163">
        <f t="shared" si="7"/>
        <v>39.877999973439998</v>
      </c>
      <c r="G54" s="163">
        <v>39.734527582509998</v>
      </c>
      <c r="H54" s="22"/>
      <c r="I54" s="22"/>
      <c r="J54" s="22"/>
    </row>
    <row r="55" spans="1:10" ht="13.8" outlineLevel="3" x14ac:dyDescent="0.3">
      <c r="A55" s="209" t="s">
        <v>27</v>
      </c>
      <c r="B55" s="173">
        <v>3.6202200000000002</v>
      </c>
      <c r="C55" s="173">
        <v>3.7721200000000001</v>
      </c>
      <c r="D55" s="173">
        <v>3.6776200000000001</v>
      </c>
      <c r="E55" s="173">
        <v>0</v>
      </c>
      <c r="F55" s="173">
        <v>0</v>
      </c>
      <c r="G55" s="173">
        <v>0</v>
      </c>
      <c r="H55" s="22"/>
      <c r="I55" s="22"/>
      <c r="J55" s="22"/>
    </row>
    <row r="56" spans="1:10" ht="13.8" outlineLevel="3" x14ac:dyDescent="0.3">
      <c r="A56" s="209" t="s">
        <v>48</v>
      </c>
      <c r="B56" s="173">
        <v>6.4320433100400001</v>
      </c>
      <c r="C56" s="173">
        <v>6.6884048576000001</v>
      </c>
      <c r="D56" s="173">
        <v>6.55568401842</v>
      </c>
      <c r="E56" s="173">
        <v>7.5371658221200004</v>
      </c>
      <c r="F56" s="173">
        <v>7.11862778326</v>
      </c>
      <c r="G56" s="173">
        <v>7.2113765721999998</v>
      </c>
      <c r="H56" s="22"/>
      <c r="I56" s="22"/>
      <c r="J56" s="22"/>
    </row>
    <row r="57" spans="1:10" ht="13.8" outlineLevel="3" x14ac:dyDescent="0.3">
      <c r="A57" s="209" t="s">
        <v>106</v>
      </c>
      <c r="B57" s="173">
        <v>0.15374539101000001</v>
      </c>
      <c r="C57" s="173">
        <v>0.15987321143</v>
      </c>
      <c r="D57" s="173">
        <v>0.15670077985</v>
      </c>
      <c r="E57" s="173">
        <v>0.18016117905000001</v>
      </c>
      <c r="F57" s="173">
        <v>0.17015684740000001</v>
      </c>
      <c r="G57" s="173">
        <v>0.17237382544999999</v>
      </c>
      <c r="H57" s="22"/>
      <c r="I57" s="22"/>
      <c r="J57" s="22"/>
    </row>
    <row r="58" spans="1:10" ht="13.8" outlineLevel="3" x14ac:dyDescent="0.3">
      <c r="A58" s="209" t="s">
        <v>116</v>
      </c>
      <c r="B58" s="173">
        <v>14.350423071130001</v>
      </c>
      <c r="C58" s="173">
        <v>15.09768568886</v>
      </c>
      <c r="D58" s="173">
        <v>14.880425777459999</v>
      </c>
      <c r="E58" s="173">
        <v>17.00122421539</v>
      </c>
      <c r="F58" s="173">
        <v>16.3407807424</v>
      </c>
      <c r="G58" s="173">
        <v>16.30109718357</v>
      </c>
      <c r="H58" s="22"/>
      <c r="I58" s="22"/>
      <c r="J58" s="22"/>
    </row>
    <row r="59" spans="1:10" ht="13.8" outlineLevel="3" x14ac:dyDescent="0.3">
      <c r="A59" s="209" t="s">
        <v>129</v>
      </c>
      <c r="B59" s="173">
        <v>7.8694291629999996E-2</v>
      </c>
      <c r="C59" s="173">
        <v>8.2792101300000004E-2</v>
      </c>
      <c r="D59" s="173">
        <v>8.160069985E-2</v>
      </c>
      <c r="E59" s="173">
        <v>9.3230651799999995E-2</v>
      </c>
      <c r="F59" s="173">
        <v>8.9608937580000006E-2</v>
      </c>
      <c r="G59" s="173">
        <v>8.9391322430000003E-2</v>
      </c>
      <c r="H59" s="22"/>
      <c r="I59" s="22"/>
      <c r="J59" s="22"/>
    </row>
    <row r="60" spans="1:10" ht="13.8" outlineLevel="3" x14ac:dyDescent="0.3">
      <c r="A60" s="209" t="s">
        <v>207</v>
      </c>
      <c r="B60" s="173">
        <v>0.58780514750000001</v>
      </c>
      <c r="C60" s="173">
        <v>0.61123326047000004</v>
      </c>
      <c r="D60" s="173">
        <v>0.59910430102000001</v>
      </c>
      <c r="E60" s="173">
        <v>0.67062651400999995</v>
      </c>
      <c r="F60" s="173">
        <v>0.63338669301999995</v>
      </c>
      <c r="G60" s="173">
        <v>0.64163910492999998</v>
      </c>
      <c r="H60" s="22"/>
      <c r="I60" s="22"/>
      <c r="J60" s="22"/>
    </row>
    <row r="61" spans="1:10" ht="13.8" outlineLevel="3" x14ac:dyDescent="0.3">
      <c r="A61" s="209" t="s">
        <v>24</v>
      </c>
      <c r="B61" s="173">
        <v>13.3643304583</v>
      </c>
      <c r="C61" s="173">
        <v>14.149383137019999</v>
      </c>
      <c r="D61" s="173">
        <v>13.81683461892</v>
      </c>
      <c r="E61" s="173">
        <v>15.922991744380001</v>
      </c>
      <c r="F61" s="173">
        <v>15.52543896978</v>
      </c>
      <c r="G61" s="173">
        <v>15.318649573929999</v>
      </c>
      <c r="H61" s="22"/>
      <c r="I61" s="22"/>
      <c r="J61" s="22"/>
    </row>
    <row r="62" spans="1:10" ht="13.8" outlineLevel="2" x14ac:dyDescent="0.3">
      <c r="A62" s="228" t="s">
        <v>210</v>
      </c>
      <c r="B62" s="163">
        <f t="shared" ref="B62:F62" si="8">SUM(B$63:B$66)</f>
        <v>33.342212997930005</v>
      </c>
      <c r="C62" s="163">
        <f t="shared" si="8"/>
        <v>34.671131494180003</v>
      </c>
      <c r="D62" s="163">
        <f t="shared" si="8"/>
        <v>33.174817320789998</v>
      </c>
      <c r="E62" s="163">
        <f t="shared" si="8"/>
        <v>37.978878089479998</v>
      </c>
      <c r="F62" s="163">
        <f t="shared" si="8"/>
        <v>35.869914915629998</v>
      </c>
      <c r="G62" s="163">
        <v>36.261760979249999</v>
      </c>
      <c r="H62" s="22"/>
      <c r="I62" s="22"/>
      <c r="J62" s="22"/>
    </row>
    <row r="63" spans="1:10" ht="13.8" outlineLevel="3" x14ac:dyDescent="0.3">
      <c r="A63" s="209" t="s">
        <v>60</v>
      </c>
      <c r="B63" s="173">
        <v>6.6055000000000001</v>
      </c>
      <c r="C63" s="173">
        <v>6.8687750000000003</v>
      </c>
      <c r="D63" s="173">
        <v>6.732475</v>
      </c>
      <c r="E63" s="173">
        <v>7.7404250000000001</v>
      </c>
      <c r="F63" s="173">
        <v>7.3106</v>
      </c>
      <c r="G63" s="173">
        <v>7.40585</v>
      </c>
      <c r="H63" s="22"/>
      <c r="I63" s="22"/>
      <c r="J63" s="22"/>
    </row>
    <row r="64" spans="1:10" ht="13.8" outlineLevel="3" x14ac:dyDescent="0.3">
      <c r="A64" s="209" t="s">
        <v>182</v>
      </c>
      <c r="B64" s="173">
        <v>1.3509357200000001E-3</v>
      </c>
      <c r="C64" s="173">
        <v>1.4047798800000001E-3</v>
      </c>
      <c r="D64" s="173">
        <v>1.3769042400000001E-3</v>
      </c>
      <c r="E64" s="173">
        <v>1.58304695E-3</v>
      </c>
      <c r="F64" s="173">
        <v>1.4951405199999999E-3</v>
      </c>
      <c r="G64" s="173">
        <v>1.51462074E-3</v>
      </c>
      <c r="H64" s="22"/>
      <c r="I64" s="22"/>
      <c r="J64" s="22"/>
    </row>
    <row r="65" spans="1:10" ht="13.8" outlineLevel="3" x14ac:dyDescent="0.3">
      <c r="A65" s="209" t="s">
        <v>169</v>
      </c>
      <c r="B65" s="173">
        <v>4.3171068115700004</v>
      </c>
      <c r="C65" s="173">
        <v>4.4891734675099997</v>
      </c>
      <c r="D65" s="173">
        <v>4.4000929045700001</v>
      </c>
      <c r="E65" s="173">
        <v>4.8961564693500002</v>
      </c>
      <c r="F65" s="173">
        <v>4.6242734067900004</v>
      </c>
      <c r="G65" s="173">
        <v>4.6090191840100001</v>
      </c>
      <c r="H65" s="22"/>
      <c r="I65" s="22"/>
      <c r="J65" s="22"/>
    </row>
    <row r="66" spans="1:10" ht="13.8" outlineLevel="3" x14ac:dyDescent="0.3">
      <c r="A66" s="209" t="s">
        <v>204</v>
      </c>
      <c r="B66" s="173">
        <v>22.418255250640001</v>
      </c>
      <c r="C66" s="173">
        <v>23.311778246789999</v>
      </c>
      <c r="D66" s="173">
        <v>22.040872511980002</v>
      </c>
      <c r="E66" s="173">
        <v>25.34071357318</v>
      </c>
      <c r="F66" s="173">
        <v>23.933546368319998</v>
      </c>
      <c r="G66" s="173">
        <v>24.2453771745</v>
      </c>
      <c r="H66" s="22"/>
      <c r="I66" s="22"/>
      <c r="J66" s="22"/>
    </row>
    <row r="67" spans="1:10" ht="13.8" outlineLevel="2" x14ac:dyDescent="0.3">
      <c r="A67" s="228" t="s">
        <v>52</v>
      </c>
      <c r="B67" s="163">
        <f t="shared" ref="B67:F67" si="9">SUM(B$68:B$74)</f>
        <v>527.52570759700006</v>
      </c>
      <c r="C67" s="163">
        <f t="shared" si="9"/>
        <v>589.01641282599996</v>
      </c>
      <c r="D67" s="163">
        <f t="shared" si="9"/>
        <v>580.20319453499997</v>
      </c>
      <c r="E67" s="163">
        <f t="shared" si="9"/>
        <v>663.33109500249998</v>
      </c>
      <c r="F67" s="163">
        <f t="shared" si="9"/>
        <v>636.40058525899997</v>
      </c>
      <c r="G67" s="163">
        <v>608.96622151650001</v>
      </c>
      <c r="H67" s="22"/>
      <c r="I67" s="22"/>
      <c r="J67" s="22"/>
    </row>
    <row r="68" spans="1:10" ht="13.8" outlineLevel="3" x14ac:dyDescent="0.3">
      <c r="A68" s="209" t="s">
        <v>113</v>
      </c>
      <c r="B68" s="173">
        <v>71.058599999999998</v>
      </c>
      <c r="C68" s="173">
        <v>74.758799999999994</v>
      </c>
      <c r="D68" s="173">
        <v>73.683000000000007</v>
      </c>
      <c r="E68" s="173">
        <v>84.1845</v>
      </c>
      <c r="F68" s="173">
        <v>80.914199999999994</v>
      </c>
      <c r="G68" s="173">
        <v>80.717699999999994</v>
      </c>
      <c r="H68" s="22"/>
      <c r="I68" s="22"/>
      <c r="J68" s="22"/>
    </row>
    <row r="69" spans="1:10" ht="13.8" outlineLevel="3" x14ac:dyDescent="0.3">
      <c r="A69" s="209" t="s">
        <v>196</v>
      </c>
      <c r="B69" s="173">
        <v>279.63773759700001</v>
      </c>
      <c r="C69" s="173">
        <v>294.19917782599998</v>
      </c>
      <c r="D69" s="173">
        <v>289.96556953499999</v>
      </c>
      <c r="E69" s="173">
        <v>331.29224500250001</v>
      </c>
      <c r="F69" s="173">
        <v>318.42259525899999</v>
      </c>
      <c r="G69" s="173">
        <v>290.74340651649999</v>
      </c>
      <c r="H69" s="22"/>
      <c r="I69" s="22"/>
      <c r="J69" s="22"/>
    </row>
    <row r="70" spans="1:10" ht="13.8" outlineLevel="3" x14ac:dyDescent="0.3">
      <c r="A70" s="209" t="s">
        <v>171</v>
      </c>
      <c r="B70" s="173">
        <v>23.686199999999999</v>
      </c>
      <c r="C70" s="173">
        <v>24.919599999999999</v>
      </c>
      <c r="D70" s="173">
        <v>24.561</v>
      </c>
      <c r="E70" s="173">
        <v>28.061499999999999</v>
      </c>
      <c r="F70" s="173">
        <v>26.971399999999999</v>
      </c>
      <c r="G70" s="173">
        <v>26.905899999999999</v>
      </c>
      <c r="H70" s="22"/>
      <c r="I70" s="22"/>
      <c r="J70" s="22"/>
    </row>
    <row r="71" spans="1:10" ht="13.8" outlineLevel="3" x14ac:dyDescent="0.3">
      <c r="A71" s="209" t="s">
        <v>211</v>
      </c>
      <c r="B71" s="173">
        <v>71.058599999999998</v>
      </c>
      <c r="C71" s="173">
        <v>74.758799999999994</v>
      </c>
      <c r="D71" s="173">
        <v>73.683000000000007</v>
      </c>
      <c r="E71" s="173">
        <v>84.1845</v>
      </c>
      <c r="F71" s="173">
        <v>80.914199999999994</v>
      </c>
      <c r="G71" s="173">
        <v>80.717699999999994</v>
      </c>
      <c r="H71" s="22"/>
      <c r="I71" s="22"/>
      <c r="J71" s="22"/>
    </row>
    <row r="72" spans="1:10" ht="13.8" outlineLevel="3" x14ac:dyDescent="0.3">
      <c r="A72" s="209" t="s">
        <v>23</v>
      </c>
      <c r="B72" s="173">
        <v>55.662570000000002</v>
      </c>
      <c r="C72" s="173">
        <v>58.561059999999998</v>
      </c>
      <c r="D72" s="173">
        <v>57.718350000000001</v>
      </c>
      <c r="E72" s="173">
        <v>65.944524999999999</v>
      </c>
      <c r="F72" s="173">
        <v>63.38279</v>
      </c>
      <c r="G72" s="173">
        <v>63.228864999999999</v>
      </c>
      <c r="H72" s="22"/>
      <c r="I72" s="22"/>
      <c r="J72" s="22"/>
    </row>
    <row r="73" spans="1:10" ht="13.8" outlineLevel="3" x14ac:dyDescent="0.3">
      <c r="A73" s="209" t="s">
        <v>58</v>
      </c>
      <c r="B73" s="173">
        <v>26.422000000000001</v>
      </c>
      <c r="C73" s="173">
        <v>27.475100000000001</v>
      </c>
      <c r="D73" s="173">
        <v>26.9299</v>
      </c>
      <c r="E73" s="173">
        <v>30.9617</v>
      </c>
      <c r="F73" s="173">
        <v>29.2424</v>
      </c>
      <c r="G73" s="173">
        <v>29.6234</v>
      </c>
      <c r="H73" s="22"/>
      <c r="I73" s="22"/>
      <c r="J73" s="22"/>
    </row>
    <row r="74" spans="1:10" ht="13.8" outlineLevel="3" x14ac:dyDescent="0.3">
      <c r="A74" s="209" t="s">
        <v>177</v>
      </c>
      <c r="B74" s="173">
        <v>0</v>
      </c>
      <c r="C74" s="173">
        <v>34.343874999999997</v>
      </c>
      <c r="D74" s="173">
        <v>33.662374999999997</v>
      </c>
      <c r="E74" s="173">
        <v>38.702125000000002</v>
      </c>
      <c r="F74" s="173">
        <v>36.552999999999997</v>
      </c>
      <c r="G74" s="173">
        <v>37.029249999999998</v>
      </c>
      <c r="H74" s="22"/>
      <c r="I74" s="22"/>
      <c r="J74" s="22"/>
    </row>
    <row r="75" spans="1:10" ht="13.8" outlineLevel="2" x14ac:dyDescent="0.3">
      <c r="A75" s="228" t="s">
        <v>173</v>
      </c>
      <c r="B75" s="163">
        <f t="shared" ref="B75:F75" si="10">SUM(B$76:B$76)</f>
        <v>40.221789200000003</v>
      </c>
      <c r="C75" s="163">
        <f t="shared" si="10"/>
        <v>42.1364868</v>
      </c>
      <c r="D75" s="163">
        <f t="shared" si="10"/>
        <v>41.419457600000001</v>
      </c>
      <c r="E75" s="163">
        <f t="shared" si="10"/>
        <v>47.0303124</v>
      </c>
      <c r="F75" s="163">
        <f t="shared" si="10"/>
        <v>45.256466400000001</v>
      </c>
      <c r="G75" s="163">
        <v>45.3321112</v>
      </c>
      <c r="H75" s="22"/>
      <c r="I75" s="22"/>
      <c r="J75" s="22"/>
    </row>
    <row r="76" spans="1:10" ht="13.8" outlineLevel="3" x14ac:dyDescent="0.3">
      <c r="A76" s="209" t="s">
        <v>139</v>
      </c>
      <c r="B76" s="173">
        <v>40.221789200000003</v>
      </c>
      <c r="C76" s="173">
        <v>42.1364868</v>
      </c>
      <c r="D76" s="173">
        <v>41.419457600000001</v>
      </c>
      <c r="E76" s="173">
        <v>47.0303124</v>
      </c>
      <c r="F76" s="173">
        <v>45.256466400000001</v>
      </c>
      <c r="G76" s="173">
        <v>45.3321112</v>
      </c>
      <c r="H76" s="22"/>
      <c r="I76" s="22"/>
      <c r="J76" s="22"/>
    </row>
    <row r="77" spans="1:10" ht="14.4" x14ac:dyDescent="0.3">
      <c r="A77" s="195" t="s">
        <v>14</v>
      </c>
      <c r="B77" s="35">
        <f t="shared" ref="B77:G77" si="11">B$78+B$90</f>
        <v>236.92676847590002</v>
      </c>
      <c r="C77" s="35">
        <f t="shared" si="11"/>
        <v>246.52797972883999</v>
      </c>
      <c r="D77" s="35">
        <f t="shared" si="11"/>
        <v>239.57838055301005</v>
      </c>
      <c r="E77" s="35">
        <f t="shared" si="11"/>
        <v>266.74418798340002</v>
      </c>
      <c r="F77" s="35">
        <f t="shared" si="11"/>
        <v>261.52880075850999</v>
      </c>
      <c r="G77" s="35">
        <f t="shared" si="11"/>
        <v>261.57336940817999</v>
      </c>
      <c r="H77" s="22"/>
      <c r="I77" s="22"/>
      <c r="J77" s="22"/>
    </row>
    <row r="78" spans="1:10" ht="14.4" outlineLevel="1" x14ac:dyDescent="0.3">
      <c r="A78" s="218" t="s">
        <v>47</v>
      </c>
      <c r="B78" s="91">
        <f t="shared" ref="B78:G78" si="12">B$79+B$84+B$88</f>
        <v>9.3528146002600003</v>
      </c>
      <c r="C78" s="91">
        <f t="shared" si="12"/>
        <v>9.3625211029400006</v>
      </c>
      <c r="D78" s="91">
        <f t="shared" si="12"/>
        <v>9.5855507086100005</v>
      </c>
      <c r="E78" s="91">
        <f t="shared" si="12"/>
        <v>10.91370177131</v>
      </c>
      <c r="F78" s="91">
        <f t="shared" si="12"/>
        <v>15.94138614681</v>
      </c>
      <c r="G78" s="91">
        <f t="shared" si="12"/>
        <v>15.91814670102</v>
      </c>
      <c r="H78" s="22"/>
      <c r="I78" s="22"/>
      <c r="J78" s="22"/>
    </row>
    <row r="79" spans="1:10" ht="13.8" outlineLevel="2" x14ac:dyDescent="0.3">
      <c r="A79" s="228" t="s">
        <v>188</v>
      </c>
      <c r="B79" s="163">
        <f t="shared" ref="B79:F79" si="13">SUM(B$80:B$83)</f>
        <v>4.1880116000000003</v>
      </c>
      <c r="C79" s="163">
        <f t="shared" si="13"/>
        <v>4.1880116000000003</v>
      </c>
      <c r="D79" s="163">
        <f t="shared" si="13"/>
        <v>4.1880116000000003</v>
      </c>
      <c r="E79" s="163">
        <f t="shared" si="13"/>
        <v>5.4750116000000002</v>
      </c>
      <c r="F79" s="163">
        <f t="shared" si="13"/>
        <v>11.2570116</v>
      </c>
      <c r="G79" s="163">
        <v>11.2570116</v>
      </c>
      <c r="H79" s="22"/>
      <c r="I79" s="22"/>
      <c r="J79" s="22"/>
    </row>
    <row r="80" spans="1:10" ht="13.8" outlineLevel="3" x14ac:dyDescent="0.3">
      <c r="A80" s="209" t="s">
        <v>105</v>
      </c>
      <c r="B80" s="173">
        <v>1.1600000000000001E-5</v>
      </c>
      <c r="C80" s="173">
        <v>1.1600000000000001E-5</v>
      </c>
      <c r="D80" s="173">
        <v>1.1600000000000001E-5</v>
      </c>
      <c r="E80" s="173">
        <v>1.1600000000000001E-5</v>
      </c>
      <c r="F80" s="173">
        <v>1.1600000000000001E-5</v>
      </c>
      <c r="G80" s="173">
        <v>1.1600000000000001E-5</v>
      </c>
      <c r="H80" s="22"/>
      <c r="I80" s="22"/>
      <c r="J80" s="22"/>
    </row>
    <row r="81" spans="1:10" ht="13.8" outlineLevel="3" x14ac:dyDescent="0.3">
      <c r="A81" s="209" t="s">
        <v>71</v>
      </c>
      <c r="B81" s="173">
        <v>2.1880000000000002</v>
      </c>
      <c r="C81" s="173">
        <v>2.1880000000000002</v>
      </c>
      <c r="D81" s="173">
        <v>2.1880000000000002</v>
      </c>
      <c r="E81" s="173">
        <v>3.4750000000000001</v>
      </c>
      <c r="F81" s="173">
        <v>3.4750000000000001</v>
      </c>
      <c r="G81" s="173">
        <v>3.4750000000000001</v>
      </c>
      <c r="H81" s="22"/>
      <c r="I81" s="22"/>
      <c r="J81" s="22"/>
    </row>
    <row r="82" spans="1:10" ht="13.8" outlineLevel="3" x14ac:dyDescent="0.3">
      <c r="A82" s="209" t="s">
        <v>1</v>
      </c>
      <c r="B82" s="173">
        <v>2</v>
      </c>
      <c r="C82" s="173">
        <v>2</v>
      </c>
      <c r="D82" s="173">
        <v>2</v>
      </c>
      <c r="E82" s="173">
        <v>2</v>
      </c>
      <c r="F82" s="173">
        <v>2</v>
      </c>
      <c r="G82" s="173">
        <v>2</v>
      </c>
      <c r="H82" s="22"/>
      <c r="I82" s="22"/>
      <c r="J82" s="22"/>
    </row>
    <row r="83" spans="1:10" ht="13.8" outlineLevel="3" x14ac:dyDescent="0.3">
      <c r="A83" s="209" t="s">
        <v>183</v>
      </c>
      <c r="B83" s="173">
        <v>0</v>
      </c>
      <c r="C83" s="173">
        <v>0</v>
      </c>
      <c r="D83" s="173">
        <v>0</v>
      </c>
      <c r="E83" s="173">
        <v>0</v>
      </c>
      <c r="F83" s="173">
        <v>5.782</v>
      </c>
      <c r="G83" s="173">
        <v>5.782</v>
      </c>
      <c r="H83" s="22"/>
      <c r="I83" s="22"/>
      <c r="J83" s="22"/>
    </row>
    <row r="84" spans="1:10" ht="13.8" outlineLevel="2" x14ac:dyDescent="0.3">
      <c r="A84" s="228" t="s">
        <v>111</v>
      </c>
      <c r="B84" s="163">
        <f t="shared" ref="B84:F84" si="14">SUM(B$85:B$87)</f>
        <v>5.1638483502600003</v>
      </c>
      <c r="C84" s="163">
        <f t="shared" si="14"/>
        <v>5.1735548529399997</v>
      </c>
      <c r="D84" s="163">
        <f t="shared" si="14"/>
        <v>5.3965844586100005</v>
      </c>
      <c r="E84" s="163">
        <f t="shared" si="14"/>
        <v>5.4377355213099996</v>
      </c>
      <c r="F84" s="163">
        <f t="shared" si="14"/>
        <v>4.6834198968100003</v>
      </c>
      <c r="G84" s="163">
        <v>4.6601804510199996</v>
      </c>
      <c r="H84" s="22"/>
      <c r="I84" s="22"/>
      <c r="J84" s="22"/>
    </row>
    <row r="85" spans="1:10" ht="13.8" outlineLevel="3" x14ac:dyDescent="0.3">
      <c r="A85" s="209" t="s">
        <v>46</v>
      </c>
      <c r="B85" s="173">
        <v>1.75162567326</v>
      </c>
      <c r="C85" s="173">
        <v>1.77687823077</v>
      </c>
      <c r="D85" s="173">
        <v>1.9210643619900001</v>
      </c>
      <c r="E85" s="173">
        <v>1.93500584489</v>
      </c>
      <c r="F85" s="173">
        <v>1.18732319674</v>
      </c>
      <c r="G85" s="173">
        <v>1.1277595869199999</v>
      </c>
      <c r="H85" s="22"/>
      <c r="I85" s="22"/>
      <c r="J85" s="22"/>
    </row>
    <row r="86" spans="1:10" ht="13.8" outlineLevel="3" x14ac:dyDescent="0.3">
      <c r="A86" s="209" t="s">
        <v>117</v>
      </c>
      <c r="B86" s="173">
        <v>3.3534463771</v>
      </c>
      <c r="C86" s="173">
        <v>3.3417335875399998</v>
      </c>
      <c r="D86" s="173">
        <v>3.42057706199</v>
      </c>
      <c r="E86" s="173">
        <v>3.4477866417900001</v>
      </c>
      <c r="F86" s="173">
        <v>3.4449869307199998</v>
      </c>
      <c r="G86" s="173">
        <v>3.4813110947500001</v>
      </c>
      <c r="H86" s="22"/>
      <c r="I86" s="22"/>
      <c r="J86" s="22"/>
    </row>
    <row r="87" spans="1:10" ht="13.8" outlineLevel="3" x14ac:dyDescent="0.3">
      <c r="A87" s="209" t="s">
        <v>88</v>
      </c>
      <c r="B87" s="173">
        <v>5.8776299900000002E-2</v>
      </c>
      <c r="C87" s="173">
        <v>5.4943034629999998E-2</v>
      </c>
      <c r="D87" s="173">
        <v>5.4943034629999998E-2</v>
      </c>
      <c r="E87" s="173">
        <v>5.4943034629999998E-2</v>
      </c>
      <c r="F87" s="173">
        <v>5.1109769350000001E-2</v>
      </c>
      <c r="G87" s="173">
        <v>5.1109769350000001E-2</v>
      </c>
      <c r="H87" s="22"/>
      <c r="I87" s="22"/>
      <c r="J87" s="22"/>
    </row>
    <row r="88" spans="1:10" ht="13.8" outlineLevel="2" x14ac:dyDescent="0.3">
      <c r="A88" s="228" t="s">
        <v>130</v>
      </c>
      <c r="B88" s="163">
        <f t="shared" ref="B88:F88" si="15">SUM(B$89:B$89)</f>
        <v>9.5465000000000003E-4</v>
      </c>
      <c r="C88" s="163">
        <f t="shared" si="15"/>
        <v>9.5465000000000003E-4</v>
      </c>
      <c r="D88" s="163">
        <f t="shared" si="15"/>
        <v>9.5465000000000003E-4</v>
      </c>
      <c r="E88" s="163">
        <f t="shared" si="15"/>
        <v>9.5465000000000003E-4</v>
      </c>
      <c r="F88" s="163">
        <f t="shared" si="15"/>
        <v>9.5465000000000003E-4</v>
      </c>
      <c r="G88" s="163">
        <v>9.5465000000000003E-4</v>
      </c>
      <c r="H88" s="22"/>
      <c r="I88" s="22"/>
      <c r="J88" s="22"/>
    </row>
    <row r="89" spans="1:10" ht="13.8" outlineLevel="3" x14ac:dyDescent="0.3">
      <c r="A89" s="209" t="s">
        <v>65</v>
      </c>
      <c r="B89" s="173">
        <v>9.5465000000000003E-4</v>
      </c>
      <c r="C89" s="173">
        <v>9.5465000000000003E-4</v>
      </c>
      <c r="D89" s="173">
        <v>9.5465000000000003E-4</v>
      </c>
      <c r="E89" s="173">
        <v>9.5465000000000003E-4</v>
      </c>
      <c r="F89" s="173">
        <v>9.5465000000000003E-4</v>
      </c>
      <c r="G89" s="173">
        <v>9.5465000000000003E-4</v>
      </c>
      <c r="H89" s="22"/>
      <c r="I89" s="22"/>
      <c r="J89" s="22"/>
    </row>
    <row r="90" spans="1:10" ht="14.4" outlineLevel="1" x14ac:dyDescent="0.3">
      <c r="A90" s="218" t="s">
        <v>59</v>
      </c>
      <c r="B90" s="91">
        <f t="shared" ref="B90:G90" si="16">B$91+B$97+B$98+B$105</f>
        <v>227.57395387564003</v>
      </c>
      <c r="C90" s="91">
        <f t="shared" si="16"/>
        <v>237.16545862589999</v>
      </c>
      <c r="D90" s="91">
        <f t="shared" si="16"/>
        <v>229.99282984440003</v>
      </c>
      <c r="E90" s="91">
        <f t="shared" si="16"/>
        <v>255.83048621209002</v>
      </c>
      <c r="F90" s="91">
        <f t="shared" si="16"/>
        <v>245.58741461169998</v>
      </c>
      <c r="G90" s="91">
        <f t="shared" si="16"/>
        <v>245.65522270715999</v>
      </c>
      <c r="H90" s="22"/>
      <c r="I90" s="22"/>
      <c r="J90" s="22"/>
    </row>
    <row r="91" spans="1:10" ht="13.8" outlineLevel="2" x14ac:dyDescent="0.3">
      <c r="A91" s="228" t="s">
        <v>170</v>
      </c>
      <c r="B91" s="163">
        <f t="shared" ref="B91:F91" si="17">SUM(B$92:B$96)</f>
        <v>190.85308737639002</v>
      </c>
      <c r="C91" s="163">
        <f t="shared" si="17"/>
        <v>200.21791213464999</v>
      </c>
      <c r="D91" s="163">
        <f t="shared" si="17"/>
        <v>193.58817312683001</v>
      </c>
      <c r="E91" s="163">
        <f t="shared" si="17"/>
        <v>214.40209405606001</v>
      </c>
      <c r="F91" s="163">
        <f t="shared" si="17"/>
        <v>205.92532101734</v>
      </c>
      <c r="G91" s="163">
        <v>206.47607431291999</v>
      </c>
      <c r="H91" s="22"/>
      <c r="I91" s="22"/>
      <c r="J91" s="22"/>
    </row>
    <row r="92" spans="1:10" ht="13.8" outlineLevel="3" x14ac:dyDescent="0.3">
      <c r="A92" s="209" t="s">
        <v>61</v>
      </c>
      <c r="B92" s="173">
        <v>2.6421999999999999</v>
      </c>
      <c r="C92" s="173">
        <v>2.7475100000000001</v>
      </c>
      <c r="D92" s="173">
        <v>2.69299</v>
      </c>
      <c r="E92" s="173">
        <v>3.0961699999999999</v>
      </c>
      <c r="F92" s="173">
        <v>2.9242400000000002</v>
      </c>
      <c r="G92" s="173">
        <v>2.9623400000000002</v>
      </c>
      <c r="H92" s="22"/>
      <c r="I92" s="22"/>
      <c r="J92" s="22"/>
    </row>
    <row r="93" spans="1:10" ht="13.8" outlineLevel="3" x14ac:dyDescent="0.3">
      <c r="A93" s="209" t="s">
        <v>51</v>
      </c>
      <c r="B93" s="173">
        <v>7.9946693819899997</v>
      </c>
      <c r="C93" s="173">
        <v>8.6380931397000005</v>
      </c>
      <c r="D93" s="173">
        <v>8.5731466942699992</v>
      </c>
      <c r="E93" s="173">
        <v>9.3912525057200007</v>
      </c>
      <c r="F93" s="173">
        <v>9.0024226602499997</v>
      </c>
      <c r="G93" s="173">
        <v>9.1389220559800002</v>
      </c>
      <c r="H93" s="22"/>
      <c r="I93" s="22"/>
      <c r="J93" s="22"/>
    </row>
    <row r="94" spans="1:10" ht="13.8" outlineLevel="3" x14ac:dyDescent="0.3">
      <c r="A94" s="209" t="s">
        <v>89</v>
      </c>
      <c r="B94" s="173">
        <v>1.4470008299999999</v>
      </c>
      <c r="C94" s="173">
        <v>1.5046738515</v>
      </c>
      <c r="D94" s="173">
        <v>1.4748159734999999</v>
      </c>
      <c r="E94" s="173">
        <v>1.6956175005</v>
      </c>
      <c r="F94" s="173">
        <v>1.601460036</v>
      </c>
      <c r="G94" s="173">
        <v>1.6223255009999999</v>
      </c>
      <c r="H94" s="22"/>
      <c r="I94" s="22"/>
      <c r="J94" s="22"/>
    </row>
    <row r="95" spans="1:10" ht="13.8" outlineLevel="3" x14ac:dyDescent="0.3">
      <c r="A95" s="209" t="s">
        <v>125</v>
      </c>
      <c r="B95" s="173">
        <v>10.8254236629</v>
      </c>
      <c r="C95" s="173">
        <v>11.389130696760001</v>
      </c>
      <c r="D95" s="173">
        <v>11.225237926909999</v>
      </c>
      <c r="E95" s="173">
        <v>12.82508912854</v>
      </c>
      <c r="F95" s="173">
        <v>12.071186346239999</v>
      </c>
      <c r="G95" s="173">
        <v>12.125065365019999</v>
      </c>
      <c r="H95" s="22"/>
      <c r="I95" s="22"/>
      <c r="J95" s="22"/>
    </row>
    <row r="96" spans="1:10" ht="13.8" outlineLevel="3" x14ac:dyDescent="0.3">
      <c r="A96" s="209" t="s">
        <v>139</v>
      </c>
      <c r="B96" s="173">
        <v>167.94379350150001</v>
      </c>
      <c r="C96" s="173">
        <v>175.93850444668999</v>
      </c>
      <c r="D96" s="173">
        <v>169.62198253215001</v>
      </c>
      <c r="E96" s="173">
        <v>187.39396492130001</v>
      </c>
      <c r="F96" s="173">
        <v>180.32601197484999</v>
      </c>
      <c r="G96" s="173">
        <v>180.62742139092001</v>
      </c>
      <c r="H96" s="22"/>
      <c r="I96" s="22"/>
      <c r="J96" s="22"/>
    </row>
    <row r="97" spans="1:10" ht="13.8" outlineLevel="2" x14ac:dyDescent="0.3">
      <c r="A97" s="228" t="s">
        <v>42</v>
      </c>
      <c r="B97" s="163"/>
      <c r="C97" s="163"/>
      <c r="D97" s="163"/>
      <c r="E97" s="163"/>
      <c r="F97" s="163"/>
      <c r="G97" s="163"/>
      <c r="H97" s="22"/>
      <c r="I97" s="22"/>
      <c r="J97" s="22"/>
    </row>
    <row r="98" spans="1:10" ht="13.8" outlineLevel="2" x14ac:dyDescent="0.3">
      <c r="A98" s="228" t="s">
        <v>210</v>
      </c>
      <c r="B98" s="163">
        <f t="shared" ref="B98:F98" si="18">SUM(B$99:B$104)</f>
        <v>34.05327729071</v>
      </c>
      <c r="C98" s="163">
        <f t="shared" si="18"/>
        <v>34.152970722519996</v>
      </c>
      <c r="D98" s="163">
        <f t="shared" si="18"/>
        <v>33.657635754189997</v>
      </c>
      <c r="E98" s="163">
        <f t="shared" si="18"/>
        <v>38.309248121719996</v>
      </c>
      <c r="F98" s="163">
        <f t="shared" si="18"/>
        <v>36.660594561460002</v>
      </c>
      <c r="G98" s="163">
        <v>36.172632447470001</v>
      </c>
      <c r="H98" s="22"/>
      <c r="I98" s="22"/>
      <c r="J98" s="22"/>
    </row>
    <row r="99" spans="1:10" ht="13.8" outlineLevel="3" x14ac:dyDescent="0.3">
      <c r="A99" s="209" t="s">
        <v>70</v>
      </c>
      <c r="B99" s="173">
        <v>3.43046205458</v>
      </c>
      <c r="C99" s="173">
        <v>3.81304878108</v>
      </c>
      <c r="D99" s="173">
        <v>3.7581779447499999</v>
      </c>
      <c r="E99" s="173">
        <v>4.3941648635100004</v>
      </c>
      <c r="F99" s="173">
        <v>4.2499880658500002</v>
      </c>
      <c r="G99" s="173">
        <v>4.2396669769099997</v>
      </c>
      <c r="H99" s="22"/>
      <c r="I99" s="22"/>
      <c r="J99" s="22"/>
    </row>
    <row r="100" spans="1:10" ht="13.8" outlineLevel="3" x14ac:dyDescent="0.3">
      <c r="A100" s="209" t="s">
        <v>204</v>
      </c>
      <c r="B100" s="173">
        <v>0.71897552226000006</v>
      </c>
      <c r="C100" s="173">
        <v>0.75062755141000004</v>
      </c>
      <c r="D100" s="173">
        <v>0.73723514311000005</v>
      </c>
      <c r="E100" s="173">
        <v>0.72652288224999995</v>
      </c>
      <c r="F100" s="173">
        <v>0.69691690391000005</v>
      </c>
      <c r="G100" s="173">
        <v>0.73318986982000001</v>
      </c>
      <c r="H100" s="22"/>
      <c r="I100" s="22"/>
      <c r="J100" s="22"/>
    </row>
    <row r="101" spans="1:10" ht="13.8" outlineLevel="3" x14ac:dyDescent="0.3">
      <c r="A101" s="209" t="s">
        <v>121</v>
      </c>
      <c r="B101" s="173">
        <v>0.22458699762000001</v>
      </c>
      <c r="C101" s="173">
        <v>0.23353834753</v>
      </c>
      <c r="D101" s="173">
        <v>0.22890414757999999</v>
      </c>
      <c r="E101" s="173">
        <v>0.13158722282999999</v>
      </c>
      <c r="F101" s="173">
        <v>0.12428019795</v>
      </c>
      <c r="G101" s="173">
        <v>0.12589944792999999</v>
      </c>
      <c r="H101" s="22"/>
      <c r="I101" s="22"/>
      <c r="J101" s="22"/>
    </row>
    <row r="102" spans="1:10" ht="13.8" outlineLevel="3" x14ac:dyDescent="0.3">
      <c r="A102" s="209" t="s">
        <v>143</v>
      </c>
      <c r="B102" s="173">
        <v>0.48319847999999999</v>
      </c>
      <c r="C102" s="173">
        <v>0.50835984000000001</v>
      </c>
      <c r="D102" s="173">
        <v>0.50104439999999995</v>
      </c>
      <c r="E102" s="173">
        <v>0.57245460000000004</v>
      </c>
      <c r="F102" s="173">
        <v>0.36681103999999998</v>
      </c>
      <c r="G102" s="173">
        <v>0.36592024000000001</v>
      </c>
      <c r="H102" s="22"/>
      <c r="I102" s="22"/>
      <c r="J102" s="22"/>
    </row>
    <row r="103" spans="1:10" ht="13.8" outlineLevel="3" x14ac:dyDescent="0.3">
      <c r="A103" s="209" t="s">
        <v>115</v>
      </c>
      <c r="B103" s="173">
        <v>28.423439999999999</v>
      </c>
      <c r="C103" s="173">
        <v>28.034549999999999</v>
      </c>
      <c r="D103" s="173">
        <v>27.631125000000001</v>
      </c>
      <c r="E103" s="173">
        <v>31.569187500000002</v>
      </c>
      <c r="F103" s="173">
        <v>30.342825000000001</v>
      </c>
      <c r="G103" s="173">
        <v>30.269137499999999</v>
      </c>
      <c r="H103" s="22"/>
      <c r="I103" s="22"/>
      <c r="J103" s="22"/>
    </row>
    <row r="104" spans="1:10" ht="13.8" outlineLevel="3" x14ac:dyDescent="0.3">
      <c r="A104" s="209" t="s">
        <v>97</v>
      </c>
      <c r="B104" s="173">
        <v>0.77261423625000003</v>
      </c>
      <c r="C104" s="173">
        <v>0.81284620249999995</v>
      </c>
      <c r="D104" s="173">
        <v>0.80114911875000006</v>
      </c>
      <c r="E104" s="173">
        <v>0.91533105312999996</v>
      </c>
      <c r="F104" s="173">
        <v>0.87977335374999999</v>
      </c>
      <c r="G104" s="173">
        <v>0.43881841281</v>
      </c>
      <c r="H104" s="22"/>
      <c r="I104" s="22"/>
      <c r="J104" s="22"/>
    </row>
    <row r="105" spans="1:10" ht="13.8" outlineLevel="2" x14ac:dyDescent="0.3">
      <c r="A105" s="228" t="s">
        <v>173</v>
      </c>
      <c r="B105" s="163">
        <f t="shared" ref="B105:F105" si="19">SUM(B$106:B$106)</f>
        <v>2.6675892085399999</v>
      </c>
      <c r="C105" s="163">
        <f t="shared" si="19"/>
        <v>2.7945757687300001</v>
      </c>
      <c r="D105" s="163">
        <f t="shared" si="19"/>
        <v>2.7470209633799998</v>
      </c>
      <c r="E105" s="163">
        <f t="shared" si="19"/>
        <v>3.1191440343100001</v>
      </c>
      <c r="F105" s="163">
        <f t="shared" si="19"/>
        <v>3.0014990329</v>
      </c>
      <c r="G105" s="163">
        <v>3.00651594677</v>
      </c>
      <c r="H105" s="22"/>
      <c r="I105" s="22"/>
      <c r="J105" s="22"/>
    </row>
    <row r="106" spans="1:10" ht="13.8" outlineLevel="3" x14ac:dyDescent="0.3">
      <c r="A106" s="209" t="s">
        <v>139</v>
      </c>
      <c r="B106" s="173">
        <v>2.6675892085399999</v>
      </c>
      <c r="C106" s="173">
        <v>2.7945757687300001</v>
      </c>
      <c r="D106" s="173">
        <v>2.7470209633799998</v>
      </c>
      <c r="E106" s="173">
        <v>3.1191440343100001</v>
      </c>
      <c r="F106" s="173">
        <v>3.0014990329</v>
      </c>
      <c r="G106" s="173">
        <v>3.00651594677</v>
      </c>
      <c r="H106" s="22"/>
      <c r="I106" s="22"/>
      <c r="J106" s="22"/>
    </row>
    <row r="107" spans="1:10" x14ac:dyDescent="0.2">
      <c r="B107" s="242"/>
      <c r="C107" s="242"/>
      <c r="D107" s="242"/>
      <c r="E107" s="242"/>
      <c r="F107" s="242"/>
      <c r="G107" s="242"/>
      <c r="H107" s="22"/>
      <c r="I107" s="22"/>
      <c r="J107" s="22"/>
    </row>
    <row r="108" spans="1:10" x14ac:dyDescent="0.2">
      <c r="B108" s="242"/>
      <c r="C108" s="242"/>
      <c r="D108" s="242"/>
      <c r="E108" s="242"/>
      <c r="F108" s="242"/>
      <c r="G108" s="242"/>
      <c r="H108" s="22"/>
      <c r="I108" s="22"/>
      <c r="J108" s="22"/>
    </row>
    <row r="109" spans="1:10" x14ac:dyDescent="0.2">
      <c r="B109" s="242"/>
      <c r="C109" s="242"/>
      <c r="D109" s="242"/>
      <c r="E109" s="242"/>
      <c r="F109" s="242"/>
      <c r="G109" s="242"/>
      <c r="H109" s="22"/>
      <c r="I109" s="22"/>
      <c r="J109" s="22"/>
    </row>
    <row r="110" spans="1:10" x14ac:dyDescent="0.2">
      <c r="B110" s="242"/>
      <c r="C110" s="242"/>
      <c r="D110" s="242"/>
      <c r="E110" s="242"/>
      <c r="F110" s="242"/>
      <c r="G110" s="242"/>
      <c r="H110" s="22"/>
      <c r="I110" s="22"/>
      <c r="J110" s="22"/>
    </row>
    <row r="111" spans="1:10" x14ac:dyDescent="0.2">
      <c r="B111" s="242"/>
      <c r="C111" s="242"/>
      <c r="D111" s="242"/>
      <c r="E111" s="242"/>
      <c r="F111" s="242"/>
      <c r="G111" s="242"/>
      <c r="H111" s="22"/>
      <c r="I111" s="22"/>
      <c r="J111" s="22"/>
    </row>
    <row r="112" spans="1:10" x14ac:dyDescent="0.2">
      <c r="B112" s="242"/>
      <c r="C112" s="242"/>
      <c r="D112" s="242"/>
      <c r="E112" s="242"/>
      <c r="F112" s="242"/>
      <c r="G112" s="242"/>
      <c r="H112" s="22"/>
      <c r="I112" s="22"/>
      <c r="J112" s="22"/>
    </row>
    <row r="113" spans="2:10" x14ac:dyDescent="0.2">
      <c r="B113" s="242"/>
      <c r="C113" s="242"/>
      <c r="D113" s="242"/>
      <c r="E113" s="242"/>
      <c r="F113" s="242"/>
      <c r="G113" s="242"/>
      <c r="H113" s="22"/>
      <c r="I113" s="22"/>
      <c r="J113" s="22"/>
    </row>
    <row r="114" spans="2:10" x14ac:dyDescent="0.2">
      <c r="B114" s="242"/>
      <c r="C114" s="242"/>
      <c r="D114" s="242"/>
      <c r="E114" s="242"/>
      <c r="F114" s="242"/>
      <c r="G114" s="242"/>
      <c r="H114" s="22"/>
      <c r="I114" s="22"/>
      <c r="J114" s="22"/>
    </row>
    <row r="115" spans="2:10" x14ac:dyDescent="0.2">
      <c r="B115" s="242"/>
      <c r="C115" s="242"/>
      <c r="D115" s="242"/>
      <c r="E115" s="242"/>
      <c r="F115" s="242"/>
      <c r="G115" s="242"/>
      <c r="H115" s="22"/>
      <c r="I115" s="22"/>
      <c r="J115" s="22"/>
    </row>
    <row r="116" spans="2:10" x14ac:dyDescent="0.2">
      <c r="B116" s="242"/>
      <c r="C116" s="242"/>
      <c r="D116" s="242"/>
      <c r="E116" s="242"/>
      <c r="F116" s="242"/>
      <c r="G116" s="242"/>
      <c r="H116" s="22"/>
      <c r="I116" s="22"/>
      <c r="J116" s="22"/>
    </row>
    <row r="117" spans="2:10" x14ac:dyDescent="0.2">
      <c r="B117" s="242"/>
      <c r="C117" s="242"/>
      <c r="D117" s="242"/>
      <c r="E117" s="242"/>
      <c r="F117" s="242"/>
      <c r="G117" s="242"/>
      <c r="H117" s="22"/>
      <c r="I117" s="22"/>
      <c r="J117" s="22"/>
    </row>
    <row r="118" spans="2:10" x14ac:dyDescent="0.2">
      <c r="B118" s="242"/>
      <c r="C118" s="242"/>
      <c r="D118" s="242"/>
      <c r="E118" s="242"/>
      <c r="F118" s="242"/>
      <c r="G118" s="242"/>
      <c r="H118" s="22"/>
      <c r="I118" s="22"/>
      <c r="J118" s="22"/>
    </row>
    <row r="119" spans="2:10" x14ac:dyDescent="0.2">
      <c r="B119" s="242"/>
      <c r="C119" s="242"/>
      <c r="D119" s="242"/>
      <c r="E119" s="242"/>
      <c r="F119" s="242"/>
      <c r="G119" s="242"/>
      <c r="H119" s="22"/>
      <c r="I119" s="22"/>
      <c r="J119" s="22"/>
    </row>
    <row r="120" spans="2:10" x14ac:dyDescent="0.2">
      <c r="B120" s="242"/>
      <c r="C120" s="242"/>
      <c r="D120" s="242"/>
      <c r="E120" s="242"/>
      <c r="F120" s="242"/>
      <c r="G120" s="242"/>
      <c r="H120" s="22"/>
      <c r="I120" s="22"/>
      <c r="J120" s="22"/>
    </row>
    <row r="121" spans="2:10" x14ac:dyDescent="0.2">
      <c r="B121" s="242"/>
      <c r="C121" s="242"/>
      <c r="D121" s="242"/>
      <c r="E121" s="242"/>
      <c r="F121" s="242"/>
      <c r="G121" s="242"/>
      <c r="H121" s="22"/>
      <c r="I121" s="22"/>
      <c r="J121" s="22"/>
    </row>
    <row r="122" spans="2:10" x14ac:dyDescent="0.2">
      <c r="B122" s="242"/>
      <c r="C122" s="242"/>
      <c r="D122" s="242"/>
      <c r="E122" s="242"/>
      <c r="F122" s="242"/>
      <c r="G122" s="242"/>
      <c r="H122" s="22"/>
      <c r="I122" s="22"/>
      <c r="J122" s="22"/>
    </row>
    <row r="123" spans="2:10" x14ac:dyDescent="0.2">
      <c r="B123" s="242"/>
      <c r="C123" s="242"/>
      <c r="D123" s="242"/>
      <c r="E123" s="242"/>
      <c r="F123" s="242"/>
      <c r="G123" s="242"/>
      <c r="H123" s="22"/>
      <c r="I123" s="22"/>
      <c r="J123" s="22"/>
    </row>
    <row r="124" spans="2:10" x14ac:dyDescent="0.2">
      <c r="B124" s="242"/>
      <c r="C124" s="242"/>
      <c r="D124" s="242"/>
      <c r="E124" s="242"/>
      <c r="F124" s="242"/>
      <c r="G124" s="242"/>
      <c r="H124" s="22"/>
      <c r="I124" s="22"/>
      <c r="J124" s="22"/>
    </row>
    <row r="125" spans="2:10" x14ac:dyDescent="0.2">
      <c r="B125" s="242"/>
      <c r="C125" s="242"/>
      <c r="D125" s="242"/>
      <c r="E125" s="242"/>
      <c r="F125" s="242"/>
      <c r="G125" s="242"/>
      <c r="H125" s="22"/>
      <c r="I125" s="22"/>
      <c r="J125" s="22"/>
    </row>
    <row r="126" spans="2:10" x14ac:dyDescent="0.2">
      <c r="B126" s="242"/>
      <c r="C126" s="242"/>
      <c r="D126" s="242"/>
      <c r="E126" s="242"/>
      <c r="F126" s="242"/>
      <c r="G126" s="242"/>
      <c r="H126" s="22"/>
      <c r="I126" s="22"/>
      <c r="J126" s="22"/>
    </row>
    <row r="127" spans="2:10" x14ac:dyDescent="0.2">
      <c r="B127" s="242"/>
      <c r="C127" s="242"/>
      <c r="D127" s="242"/>
      <c r="E127" s="242"/>
      <c r="F127" s="242"/>
      <c r="G127" s="242"/>
      <c r="H127" s="22"/>
      <c r="I127" s="22"/>
      <c r="J127" s="22"/>
    </row>
    <row r="128" spans="2:10" x14ac:dyDescent="0.2">
      <c r="B128" s="242"/>
      <c r="C128" s="242"/>
      <c r="D128" s="242"/>
      <c r="E128" s="242"/>
      <c r="F128" s="242"/>
      <c r="G128" s="242"/>
      <c r="H128" s="22"/>
      <c r="I128" s="22"/>
      <c r="J128" s="22"/>
    </row>
    <row r="129" spans="2:10" x14ac:dyDescent="0.2">
      <c r="B129" s="242"/>
      <c r="C129" s="242"/>
      <c r="D129" s="242"/>
      <c r="E129" s="242"/>
      <c r="F129" s="242"/>
      <c r="G129" s="242"/>
      <c r="H129" s="22"/>
      <c r="I129" s="22"/>
      <c r="J129" s="22"/>
    </row>
    <row r="130" spans="2:10" x14ac:dyDescent="0.2">
      <c r="B130" s="242"/>
      <c r="C130" s="242"/>
      <c r="D130" s="242"/>
      <c r="E130" s="242"/>
      <c r="F130" s="242"/>
      <c r="G130" s="242"/>
      <c r="H130" s="22"/>
      <c r="I130" s="22"/>
      <c r="J130" s="22"/>
    </row>
    <row r="131" spans="2:10" x14ac:dyDescent="0.2">
      <c r="B131" s="242"/>
      <c r="C131" s="242"/>
      <c r="D131" s="242"/>
      <c r="E131" s="242"/>
      <c r="F131" s="242"/>
      <c r="G131" s="242"/>
      <c r="H131" s="22"/>
      <c r="I131" s="22"/>
      <c r="J131" s="22"/>
    </row>
    <row r="132" spans="2:10" x14ac:dyDescent="0.2">
      <c r="B132" s="242"/>
      <c r="C132" s="242"/>
      <c r="D132" s="242"/>
      <c r="E132" s="242"/>
      <c r="F132" s="242"/>
      <c r="G132" s="242"/>
      <c r="H132" s="22"/>
      <c r="I132" s="22"/>
      <c r="J132" s="22"/>
    </row>
    <row r="133" spans="2:10" x14ac:dyDescent="0.2">
      <c r="B133" s="242"/>
      <c r="C133" s="242"/>
      <c r="D133" s="242"/>
      <c r="E133" s="242"/>
      <c r="F133" s="242"/>
      <c r="G133" s="242"/>
      <c r="H133" s="22"/>
      <c r="I133" s="22"/>
      <c r="J133" s="22"/>
    </row>
    <row r="134" spans="2:10" x14ac:dyDescent="0.2">
      <c r="B134" s="242"/>
      <c r="C134" s="242"/>
      <c r="D134" s="242"/>
      <c r="E134" s="242"/>
      <c r="F134" s="242"/>
      <c r="G134" s="242"/>
      <c r="H134" s="22"/>
      <c r="I134" s="22"/>
      <c r="J134" s="22"/>
    </row>
    <row r="135" spans="2:10" x14ac:dyDescent="0.2">
      <c r="B135" s="242"/>
      <c r="C135" s="242"/>
      <c r="D135" s="242"/>
      <c r="E135" s="242"/>
      <c r="F135" s="242"/>
      <c r="G135" s="242"/>
      <c r="H135" s="22"/>
      <c r="I135" s="22"/>
      <c r="J135" s="22"/>
    </row>
    <row r="136" spans="2:10" x14ac:dyDescent="0.2">
      <c r="B136" s="242"/>
      <c r="C136" s="242"/>
      <c r="D136" s="242"/>
      <c r="E136" s="242"/>
      <c r="F136" s="242"/>
      <c r="G136" s="242"/>
      <c r="H136" s="22"/>
      <c r="I136" s="22"/>
      <c r="J136" s="22"/>
    </row>
    <row r="137" spans="2:10" x14ac:dyDescent="0.2">
      <c r="B137" s="242"/>
      <c r="C137" s="242"/>
      <c r="D137" s="242"/>
      <c r="E137" s="242"/>
      <c r="F137" s="242"/>
      <c r="G137" s="242"/>
      <c r="H137" s="22"/>
      <c r="I137" s="22"/>
      <c r="J137" s="22"/>
    </row>
    <row r="138" spans="2:10" x14ac:dyDescent="0.2">
      <c r="B138" s="242"/>
      <c r="C138" s="242"/>
      <c r="D138" s="242"/>
      <c r="E138" s="242"/>
      <c r="F138" s="242"/>
      <c r="G138" s="242"/>
      <c r="H138" s="22"/>
      <c r="I138" s="22"/>
      <c r="J138" s="22"/>
    </row>
    <row r="139" spans="2:10" x14ac:dyDescent="0.2">
      <c r="B139" s="242"/>
      <c r="C139" s="242"/>
      <c r="D139" s="242"/>
      <c r="E139" s="242"/>
      <c r="F139" s="242"/>
      <c r="G139" s="242"/>
      <c r="H139" s="22"/>
      <c r="I139" s="22"/>
      <c r="J139" s="22"/>
    </row>
    <row r="140" spans="2:10" x14ac:dyDescent="0.2">
      <c r="B140" s="242"/>
      <c r="C140" s="242"/>
      <c r="D140" s="242"/>
      <c r="E140" s="242"/>
      <c r="F140" s="242"/>
      <c r="G140" s="242"/>
      <c r="H140" s="22"/>
      <c r="I140" s="22"/>
      <c r="J140" s="22"/>
    </row>
    <row r="141" spans="2:10" x14ac:dyDescent="0.2">
      <c r="B141" s="242"/>
      <c r="C141" s="242"/>
      <c r="D141" s="242"/>
      <c r="E141" s="242"/>
      <c r="F141" s="242"/>
      <c r="G141" s="242"/>
      <c r="H141" s="22"/>
      <c r="I141" s="22"/>
      <c r="J141" s="22"/>
    </row>
    <row r="142" spans="2:10" x14ac:dyDescent="0.2">
      <c r="B142" s="242"/>
      <c r="C142" s="242"/>
      <c r="D142" s="242"/>
      <c r="E142" s="242"/>
      <c r="F142" s="242"/>
      <c r="G142" s="242"/>
      <c r="H142" s="22"/>
      <c r="I142" s="22"/>
      <c r="J142" s="22"/>
    </row>
    <row r="143" spans="2:10" x14ac:dyDescent="0.2">
      <c r="B143" s="242"/>
      <c r="C143" s="242"/>
      <c r="D143" s="242"/>
      <c r="E143" s="242"/>
      <c r="F143" s="242"/>
      <c r="G143" s="242"/>
      <c r="H143" s="22"/>
      <c r="I143" s="22"/>
      <c r="J143" s="22"/>
    </row>
    <row r="144" spans="2:10" x14ac:dyDescent="0.2">
      <c r="B144" s="242"/>
      <c r="C144" s="242"/>
      <c r="D144" s="242"/>
      <c r="E144" s="242"/>
      <c r="F144" s="242"/>
      <c r="G144" s="242"/>
      <c r="H144" s="22"/>
      <c r="I144" s="22"/>
      <c r="J144" s="22"/>
    </row>
    <row r="145" spans="2:10" x14ac:dyDescent="0.2">
      <c r="B145" s="242"/>
      <c r="C145" s="242"/>
      <c r="D145" s="242"/>
      <c r="E145" s="242"/>
      <c r="F145" s="242"/>
      <c r="G145" s="242"/>
      <c r="H145" s="22"/>
      <c r="I145" s="22"/>
      <c r="J145" s="22"/>
    </row>
    <row r="146" spans="2:10" x14ac:dyDescent="0.2">
      <c r="B146" s="242"/>
      <c r="C146" s="242"/>
      <c r="D146" s="242"/>
      <c r="E146" s="242"/>
      <c r="F146" s="242"/>
      <c r="G146" s="242"/>
      <c r="H146" s="22"/>
      <c r="I146" s="22"/>
      <c r="J146" s="22"/>
    </row>
    <row r="147" spans="2:10" x14ac:dyDescent="0.2">
      <c r="B147" s="242"/>
      <c r="C147" s="242"/>
      <c r="D147" s="242"/>
      <c r="E147" s="242"/>
      <c r="F147" s="242"/>
      <c r="G147" s="242"/>
      <c r="H147" s="22"/>
      <c r="I147" s="22"/>
      <c r="J147" s="22"/>
    </row>
    <row r="148" spans="2:10" x14ac:dyDescent="0.2">
      <c r="B148" s="242"/>
      <c r="C148" s="242"/>
      <c r="D148" s="242"/>
      <c r="E148" s="242"/>
      <c r="F148" s="242"/>
      <c r="G148" s="242"/>
      <c r="H148" s="22"/>
      <c r="I148" s="22"/>
      <c r="J148" s="22"/>
    </row>
    <row r="149" spans="2:10" x14ac:dyDescent="0.2">
      <c r="B149" s="242"/>
      <c r="C149" s="242"/>
      <c r="D149" s="242"/>
      <c r="E149" s="242"/>
      <c r="F149" s="242"/>
      <c r="G149" s="242"/>
      <c r="H149" s="22"/>
      <c r="I149" s="22"/>
      <c r="J149" s="22"/>
    </row>
    <row r="150" spans="2:10" x14ac:dyDescent="0.2">
      <c r="B150" s="242"/>
      <c r="C150" s="242"/>
      <c r="D150" s="242"/>
      <c r="E150" s="242"/>
      <c r="F150" s="242"/>
      <c r="G150" s="242"/>
      <c r="H150" s="22"/>
      <c r="I150" s="22"/>
      <c r="J150" s="22"/>
    </row>
    <row r="151" spans="2:10" x14ac:dyDescent="0.2">
      <c r="B151" s="242"/>
      <c r="C151" s="242"/>
      <c r="D151" s="242"/>
      <c r="E151" s="242"/>
      <c r="F151" s="242"/>
      <c r="G151" s="242"/>
      <c r="H151" s="22"/>
      <c r="I151" s="22"/>
      <c r="J151" s="22"/>
    </row>
    <row r="152" spans="2:10" x14ac:dyDescent="0.2">
      <c r="B152" s="242"/>
      <c r="C152" s="242"/>
      <c r="D152" s="242"/>
      <c r="E152" s="242"/>
      <c r="F152" s="242"/>
      <c r="G152" s="242"/>
      <c r="H152" s="22"/>
      <c r="I152" s="22"/>
      <c r="J152" s="22"/>
    </row>
    <row r="153" spans="2:10" x14ac:dyDescent="0.2">
      <c r="B153" s="242"/>
      <c r="C153" s="242"/>
      <c r="D153" s="242"/>
      <c r="E153" s="242"/>
      <c r="F153" s="242"/>
      <c r="G153" s="242"/>
      <c r="H153" s="22"/>
      <c r="I153" s="22"/>
      <c r="J153" s="22"/>
    </row>
    <row r="154" spans="2:10" x14ac:dyDescent="0.2">
      <c r="B154" s="242"/>
      <c r="C154" s="242"/>
      <c r="D154" s="242"/>
      <c r="E154" s="242"/>
      <c r="F154" s="242"/>
      <c r="G154" s="242"/>
      <c r="H154" s="22"/>
      <c r="I154" s="22"/>
      <c r="J154" s="22"/>
    </row>
    <row r="155" spans="2:10" x14ac:dyDescent="0.2">
      <c r="B155" s="242"/>
      <c r="C155" s="242"/>
      <c r="D155" s="242"/>
      <c r="E155" s="242"/>
      <c r="F155" s="242"/>
      <c r="G155" s="242"/>
      <c r="H155" s="22"/>
      <c r="I155" s="22"/>
      <c r="J155" s="22"/>
    </row>
    <row r="156" spans="2:10" x14ac:dyDescent="0.2">
      <c r="B156" s="242"/>
      <c r="C156" s="242"/>
      <c r="D156" s="242"/>
      <c r="E156" s="242"/>
      <c r="F156" s="242"/>
      <c r="G156" s="242"/>
      <c r="H156" s="22"/>
      <c r="I156" s="22"/>
      <c r="J156" s="22"/>
    </row>
    <row r="157" spans="2:10" x14ac:dyDescent="0.2">
      <c r="B157" s="242"/>
      <c r="C157" s="242"/>
      <c r="D157" s="242"/>
      <c r="E157" s="242"/>
      <c r="F157" s="242"/>
      <c r="G157" s="242"/>
      <c r="H157" s="22"/>
      <c r="I157" s="22"/>
      <c r="J157" s="22"/>
    </row>
    <row r="158" spans="2:10" x14ac:dyDescent="0.2">
      <c r="B158" s="242"/>
      <c r="C158" s="242"/>
      <c r="D158" s="242"/>
      <c r="E158" s="242"/>
      <c r="F158" s="242"/>
      <c r="G158" s="242"/>
      <c r="H158" s="22"/>
      <c r="I158" s="22"/>
      <c r="J158" s="22"/>
    </row>
    <row r="159" spans="2:10" x14ac:dyDescent="0.2">
      <c r="B159" s="242"/>
      <c r="C159" s="242"/>
      <c r="D159" s="242"/>
      <c r="E159" s="242"/>
      <c r="F159" s="242"/>
      <c r="G159" s="242"/>
      <c r="H159" s="22"/>
      <c r="I159" s="22"/>
      <c r="J159" s="22"/>
    </row>
    <row r="160" spans="2:10" x14ac:dyDescent="0.2">
      <c r="B160" s="242"/>
      <c r="C160" s="242"/>
      <c r="D160" s="242"/>
      <c r="E160" s="242"/>
      <c r="F160" s="242"/>
      <c r="G160" s="242"/>
      <c r="H160" s="22"/>
      <c r="I160" s="22"/>
      <c r="J160" s="22"/>
    </row>
    <row r="161" spans="2:10" x14ac:dyDescent="0.2">
      <c r="B161" s="242"/>
      <c r="C161" s="242"/>
      <c r="D161" s="242"/>
      <c r="E161" s="242"/>
      <c r="F161" s="242"/>
      <c r="G161" s="242"/>
      <c r="H161" s="22"/>
      <c r="I161" s="22"/>
      <c r="J161" s="22"/>
    </row>
    <row r="162" spans="2:10" x14ac:dyDescent="0.2">
      <c r="B162" s="242"/>
      <c r="C162" s="242"/>
      <c r="D162" s="242"/>
      <c r="E162" s="242"/>
      <c r="F162" s="242"/>
      <c r="G162" s="242"/>
      <c r="H162" s="22"/>
      <c r="I162" s="22"/>
      <c r="J162" s="22"/>
    </row>
    <row r="163" spans="2:10" x14ac:dyDescent="0.2">
      <c r="B163" s="242"/>
      <c r="C163" s="242"/>
      <c r="D163" s="242"/>
      <c r="E163" s="242"/>
      <c r="F163" s="242"/>
      <c r="G163" s="242"/>
      <c r="H163" s="22"/>
      <c r="I163" s="22"/>
      <c r="J163" s="22"/>
    </row>
    <row r="164" spans="2:10" x14ac:dyDescent="0.2">
      <c r="B164" s="242"/>
      <c r="C164" s="242"/>
      <c r="D164" s="242"/>
      <c r="E164" s="242"/>
      <c r="F164" s="242"/>
      <c r="G164" s="242"/>
      <c r="H164" s="22"/>
      <c r="I164" s="22"/>
      <c r="J164" s="22"/>
    </row>
    <row r="165" spans="2:10" x14ac:dyDescent="0.2">
      <c r="B165" s="242"/>
      <c r="C165" s="242"/>
      <c r="D165" s="242"/>
      <c r="E165" s="242"/>
      <c r="F165" s="242"/>
      <c r="G165" s="242"/>
      <c r="H165" s="22"/>
      <c r="I165" s="22"/>
      <c r="J165" s="22"/>
    </row>
    <row r="166" spans="2:10" x14ac:dyDescent="0.2">
      <c r="B166" s="242"/>
      <c r="C166" s="242"/>
      <c r="D166" s="242"/>
      <c r="E166" s="242"/>
      <c r="F166" s="242"/>
      <c r="G166" s="242"/>
      <c r="H166" s="22"/>
      <c r="I166" s="22"/>
      <c r="J166" s="22"/>
    </row>
    <row r="167" spans="2:10" x14ac:dyDescent="0.2">
      <c r="B167" s="242"/>
      <c r="C167" s="242"/>
      <c r="D167" s="242"/>
      <c r="E167" s="242"/>
      <c r="F167" s="242"/>
      <c r="G167" s="242"/>
      <c r="H167" s="22"/>
      <c r="I167" s="22"/>
      <c r="J167" s="22"/>
    </row>
    <row r="168" spans="2:10" x14ac:dyDescent="0.2">
      <c r="B168" s="242"/>
      <c r="C168" s="242"/>
      <c r="D168" s="242"/>
      <c r="E168" s="242"/>
      <c r="F168" s="242"/>
      <c r="G168" s="242"/>
      <c r="H168" s="22"/>
      <c r="I168" s="22"/>
      <c r="J168" s="22"/>
    </row>
    <row r="169" spans="2:10" x14ac:dyDescent="0.2">
      <c r="B169" s="242"/>
      <c r="C169" s="242"/>
      <c r="D169" s="242"/>
      <c r="E169" s="242"/>
      <c r="F169" s="242"/>
      <c r="G169" s="242"/>
      <c r="H169" s="22"/>
      <c r="I169" s="22"/>
      <c r="J169" s="22"/>
    </row>
    <row r="170" spans="2:10" x14ac:dyDescent="0.2">
      <c r="B170" s="242"/>
      <c r="C170" s="242"/>
      <c r="D170" s="242"/>
      <c r="E170" s="242"/>
      <c r="F170" s="242"/>
      <c r="G170" s="242"/>
      <c r="H170" s="22"/>
      <c r="I170" s="22"/>
      <c r="J170" s="22"/>
    </row>
    <row r="171" spans="2:10" x14ac:dyDescent="0.2">
      <c r="B171" s="242"/>
      <c r="C171" s="242"/>
      <c r="D171" s="242"/>
      <c r="E171" s="242"/>
      <c r="F171" s="242"/>
      <c r="G171" s="242"/>
      <c r="H171" s="22"/>
      <c r="I171" s="22"/>
      <c r="J171" s="22"/>
    </row>
    <row r="172" spans="2:10" x14ac:dyDescent="0.2">
      <c r="B172" s="242"/>
      <c r="C172" s="242"/>
      <c r="D172" s="242"/>
      <c r="E172" s="242"/>
      <c r="F172" s="242"/>
      <c r="G172" s="242"/>
      <c r="H172" s="22"/>
      <c r="I172" s="22"/>
      <c r="J172" s="22"/>
    </row>
    <row r="173" spans="2:10" x14ac:dyDescent="0.2">
      <c r="B173" s="242"/>
      <c r="C173" s="242"/>
      <c r="D173" s="242"/>
      <c r="E173" s="242"/>
      <c r="F173" s="242"/>
      <c r="G173" s="242"/>
      <c r="H173" s="22"/>
      <c r="I173" s="22"/>
      <c r="J173" s="22"/>
    </row>
    <row r="174" spans="2:10" x14ac:dyDescent="0.2">
      <c r="B174" s="242"/>
      <c r="C174" s="242"/>
      <c r="D174" s="242"/>
      <c r="E174" s="242"/>
      <c r="F174" s="242"/>
      <c r="G174" s="242"/>
      <c r="H174" s="22"/>
      <c r="I174" s="22"/>
      <c r="J174" s="22"/>
    </row>
    <row r="175" spans="2:10" x14ac:dyDescent="0.2">
      <c r="B175" s="242"/>
      <c r="C175" s="242"/>
      <c r="D175" s="242"/>
      <c r="E175" s="242"/>
      <c r="F175" s="242"/>
      <c r="G175" s="242"/>
      <c r="H175" s="22"/>
      <c r="I175" s="22"/>
      <c r="J175" s="22"/>
    </row>
    <row r="176" spans="2:10" x14ac:dyDescent="0.2">
      <c r="B176" s="242"/>
      <c r="C176" s="242"/>
      <c r="D176" s="242"/>
      <c r="E176" s="242"/>
      <c r="F176" s="242"/>
      <c r="G176" s="242"/>
      <c r="H176" s="22"/>
      <c r="I176" s="22"/>
      <c r="J176" s="22"/>
    </row>
    <row r="177" spans="2:10" x14ac:dyDescent="0.2">
      <c r="B177" s="242"/>
      <c r="C177" s="242"/>
      <c r="D177" s="242"/>
      <c r="E177" s="242"/>
      <c r="F177" s="242"/>
      <c r="G177" s="242"/>
      <c r="H177" s="22"/>
      <c r="I177" s="22"/>
      <c r="J177" s="22"/>
    </row>
    <row r="178" spans="2:10" x14ac:dyDescent="0.2">
      <c r="B178" s="242"/>
      <c r="C178" s="242"/>
      <c r="D178" s="242"/>
      <c r="E178" s="242"/>
      <c r="F178" s="242"/>
      <c r="G178" s="242"/>
      <c r="H178" s="22"/>
      <c r="I178" s="22"/>
      <c r="J178" s="22"/>
    </row>
    <row r="179" spans="2:10" x14ac:dyDescent="0.2">
      <c r="B179" s="242"/>
      <c r="C179" s="242"/>
      <c r="D179" s="242"/>
      <c r="E179" s="242"/>
      <c r="F179" s="242"/>
      <c r="G179" s="242"/>
      <c r="H179" s="22"/>
      <c r="I179" s="22"/>
      <c r="J179" s="22"/>
    </row>
    <row r="180" spans="2:10" x14ac:dyDescent="0.2">
      <c r="B180" s="242"/>
      <c r="C180" s="242"/>
      <c r="D180" s="242"/>
      <c r="E180" s="242"/>
      <c r="F180" s="242"/>
      <c r="G180" s="242"/>
      <c r="H180" s="22"/>
      <c r="I180" s="22"/>
      <c r="J180" s="22"/>
    </row>
  </sheetData>
  <mergeCells count="2">
    <mergeCell ref="A2:G2"/>
    <mergeCell ref="A1:G1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2">
    <tabColor indexed="55"/>
    <outlinePr applyStyles="1" summaryBelow="0"/>
    <pageSetUpPr fitToPage="1"/>
  </sheetPr>
  <dimension ref="A2:T247"/>
  <sheetViews>
    <sheetView workbookViewId="0">
      <selection activeCell="D4" sqref="D4"/>
    </sheetView>
  </sheetViews>
  <sheetFormatPr defaultColWidth="9.109375" defaultRowHeight="13.8" x14ac:dyDescent="0.3"/>
  <cols>
    <col min="1" max="1" width="63.33203125" style="17" bestFit="1" customWidth="1"/>
    <col min="2" max="2" width="14.33203125" style="233" customWidth="1"/>
    <col min="3" max="3" width="15.109375" style="233" customWidth="1"/>
    <col min="4" max="4" width="10.33203125" style="125" customWidth="1"/>
    <col min="5" max="5" width="8.88671875" style="17" hidden="1" customWidth="1"/>
    <col min="6" max="16384" width="9.109375" style="17"/>
  </cols>
  <sheetData>
    <row r="2" spans="1:20" ht="39" customHeight="1" x14ac:dyDescent="0.35">
      <c r="A2" s="273" t="s">
        <v>4</v>
      </c>
      <c r="B2" s="3"/>
      <c r="C2" s="3"/>
      <c r="D2" s="3"/>
      <c r="E2" s="3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</row>
    <row r="3" spans="1:20" x14ac:dyDescent="0.3">
      <c r="A3" s="243"/>
    </row>
    <row r="4" spans="1:20" s="12" customFormat="1" x14ac:dyDescent="0.3">
      <c r="B4" s="247"/>
      <c r="C4" s="247"/>
      <c r="D4" s="119" t="str">
        <f>VALVAL</f>
        <v>млрд. одиниць</v>
      </c>
    </row>
    <row r="5" spans="1:20" s="11" customFormat="1" x14ac:dyDescent="0.25">
      <c r="A5" s="50"/>
      <c r="B5" s="166" t="s">
        <v>162</v>
      </c>
      <c r="C5" s="166" t="s">
        <v>165</v>
      </c>
      <c r="D5" s="44" t="s">
        <v>185</v>
      </c>
      <c r="E5" s="200" t="s">
        <v>54</v>
      </c>
    </row>
    <row r="6" spans="1:20" s="196" customFormat="1" ht="14.4" x14ac:dyDescent="0.25">
      <c r="A6" s="86" t="s">
        <v>145</v>
      </c>
      <c r="B6" s="82">
        <f t="shared" ref="B6:D6" si="0">SUM(B$7+ B$8+ B$9)</f>
        <v>82.118183048470001</v>
      </c>
      <c r="C6" s="82">
        <f t="shared" si="0"/>
        <v>2209.4636212732298</v>
      </c>
      <c r="D6" s="238">
        <f t="shared" si="0"/>
        <v>1</v>
      </c>
      <c r="E6" s="26" t="s">
        <v>85</v>
      </c>
    </row>
    <row r="7" spans="1:20" s="15" customFormat="1" x14ac:dyDescent="0.25">
      <c r="A7" s="176" t="s">
        <v>184</v>
      </c>
      <c r="B7" s="216">
        <v>7.8065054689300002</v>
      </c>
      <c r="C7" s="216">
        <v>210.04105549459999</v>
      </c>
      <c r="D7" s="105">
        <v>9.5063999999999996E-2</v>
      </c>
      <c r="E7" s="206" t="s">
        <v>12</v>
      </c>
    </row>
    <row r="8" spans="1:20" s="15" customFormat="1" x14ac:dyDescent="0.25">
      <c r="A8" s="176" t="s">
        <v>26</v>
      </c>
      <c r="B8" s="216">
        <v>26.153406807380001</v>
      </c>
      <c r="C8" s="216">
        <v>703.68094821688999</v>
      </c>
      <c r="D8" s="105">
        <v>0.31848500000000002</v>
      </c>
      <c r="E8" s="206" t="s">
        <v>12</v>
      </c>
    </row>
    <row r="9" spans="1:20" s="15" customFormat="1" x14ac:dyDescent="0.25">
      <c r="A9" s="176" t="s">
        <v>10</v>
      </c>
      <c r="B9" s="216">
        <v>48.158270772160002</v>
      </c>
      <c r="C9" s="216">
        <v>1295.74161756174</v>
      </c>
      <c r="D9" s="105">
        <v>0.58645099999999994</v>
      </c>
      <c r="E9" s="206" t="s">
        <v>12</v>
      </c>
    </row>
    <row r="10" spans="1:20" x14ac:dyDescent="0.3">
      <c r="B10" s="226"/>
      <c r="C10" s="226"/>
      <c r="D10" s="115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</row>
    <row r="11" spans="1:20" x14ac:dyDescent="0.3">
      <c r="B11" s="226"/>
      <c r="C11" s="226"/>
      <c r="D11" s="115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</row>
    <row r="12" spans="1:20" x14ac:dyDescent="0.3">
      <c r="B12" s="226"/>
      <c r="C12" s="226"/>
      <c r="D12" s="115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</row>
    <row r="13" spans="1:20" x14ac:dyDescent="0.3">
      <c r="B13" s="226"/>
      <c r="C13" s="226"/>
      <c r="D13" s="115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</row>
    <row r="14" spans="1:20" x14ac:dyDescent="0.3">
      <c r="B14" s="226"/>
      <c r="C14" s="226"/>
      <c r="D14" s="115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</row>
    <row r="15" spans="1:20" x14ac:dyDescent="0.3">
      <c r="B15" s="226"/>
      <c r="C15" s="226"/>
      <c r="D15" s="115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</row>
    <row r="16" spans="1:20" x14ac:dyDescent="0.3">
      <c r="B16" s="226"/>
      <c r="C16" s="226"/>
      <c r="D16" s="115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</row>
    <row r="17" spans="2:18" x14ac:dyDescent="0.3">
      <c r="B17" s="226"/>
      <c r="C17" s="226"/>
      <c r="D17" s="115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</row>
    <row r="18" spans="2:18" x14ac:dyDescent="0.3">
      <c r="B18" s="226"/>
      <c r="C18" s="226"/>
      <c r="D18" s="115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</row>
    <row r="19" spans="2:18" x14ac:dyDescent="0.3">
      <c r="B19" s="226"/>
      <c r="C19" s="226"/>
      <c r="D19" s="115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</row>
    <row r="20" spans="2:18" x14ac:dyDescent="0.3">
      <c r="B20" s="226"/>
      <c r="C20" s="226"/>
      <c r="D20" s="115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</row>
    <row r="21" spans="2:18" x14ac:dyDescent="0.3">
      <c r="B21" s="226"/>
      <c r="C21" s="226"/>
      <c r="D21" s="115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</row>
    <row r="22" spans="2:18" x14ac:dyDescent="0.3">
      <c r="B22" s="226"/>
      <c r="C22" s="226"/>
      <c r="D22" s="115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</row>
    <row r="23" spans="2:18" x14ac:dyDescent="0.3">
      <c r="B23" s="226"/>
      <c r="C23" s="226"/>
      <c r="D23" s="115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</row>
    <row r="24" spans="2:18" x14ac:dyDescent="0.3">
      <c r="B24" s="226"/>
      <c r="C24" s="226"/>
      <c r="D24" s="115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</row>
    <row r="25" spans="2:18" x14ac:dyDescent="0.3">
      <c r="B25" s="226"/>
      <c r="C25" s="226"/>
      <c r="D25" s="115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</row>
    <row r="26" spans="2:18" x14ac:dyDescent="0.3">
      <c r="B26" s="226"/>
      <c r="C26" s="226"/>
      <c r="D26" s="115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</row>
    <row r="27" spans="2:18" x14ac:dyDescent="0.3">
      <c r="B27" s="226"/>
      <c r="C27" s="226"/>
      <c r="D27" s="115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</row>
    <row r="28" spans="2:18" x14ac:dyDescent="0.3">
      <c r="B28" s="226"/>
      <c r="C28" s="226"/>
      <c r="D28" s="115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</row>
    <row r="29" spans="2:18" x14ac:dyDescent="0.3">
      <c r="B29" s="226"/>
      <c r="C29" s="226"/>
      <c r="D29" s="115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</row>
    <row r="30" spans="2:18" x14ac:dyDescent="0.3">
      <c r="B30" s="226"/>
      <c r="C30" s="226"/>
      <c r="D30" s="115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</row>
    <row r="31" spans="2:18" x14ac:dyDescent="0.3">
      <c r="B31" s="226"/>
      <c r="C31" s="226"/>
      <c r="D31" s="115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</row>
    <row r="32" spans="2:18" x14ac:dyDescent="0.3">
      <c r="B32" s="226"/>
      <c r="C32" s="226"/>
      <c r="D32" s="115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</row>
    <row r="33" spans="2:18" x14ac:dyDescent="0.3">
      <c r="B33" s="226"/>
      <c r="C33" s="226"/>
      <c r="D33" s="115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</row>
    <row r="34" spans="2:18" x14ac:dyDescent="0.3">
      <c r="B34" s="226"/>
      <c r="C34" s="226"/>
      <c r="D34" s="115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</row>
    <row r="35" spans="2:18" x14ac:dyDescent="0.3">
      <c r="B35" s="226"/>
      <c r="C35" s="226"/>
      <c r="D35" s="115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</row>
    <row r="36" spans="2:18" x14ac:dyDescent="0.3">
      <c r="B36" s="226"/>
      <c r="C36" s="226"/>
      <c r="D36" s="115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</row>
    <row r="37" spans="2:18" x14ac:dyDescent="0.3">
      <c r="B37" s="226"/>
      <c r="C37" s="226"/>
      <c r="D37" s="115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</row>
    <row r="38" spans="2:18" x14ac:dyDescent="0.3">
      <c r="B38" s="226"/>
      <c r="C38" s="226"/>
      <c r="D38" s="115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</row>
    <row r="39" spans="2:18" x14ac:dyDescent="0.3">
      <c r="B39" s="226"/>
      <c r="C39" s="226"/>
      <c r="D39" s="115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</row>
    <row r="40" spans="2:18" x14ac:dyDescent="0.3">
      <c r="B40" s="226"/>
      <c r="C40" s="226"/>
      <c r="D40" s="115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</row>
    <row r="41" spans="2:18" x14ac:dyDescent="0.3">
      <c r="B41" s="226"/>
      <c r="C41" s="226"/>
      <c r="D41" s="115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</row>
    <row r="42" spans="2:18" x14ac:dyDescent="0.3">
      <c r="B42" s="226"/>
      <c r="C42" s="226"/>
      <c r="D42" s="115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</row>
    <row r="43" spans="2:18" x14ac:dyDescent="0.3">
      <c r="B43" s="226"/>
      <c r="C43" s="226"/>
      <c r="D43" s="115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</row>
    <row r="44" spans="2:18" x14ac:dyDescent="0.3">
      <c r="B44" s="226"/>
      <c r="C44" s="226"/>
      <c r="D44" s="115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</row>
    <row r="45" spans="2:18" x14ac:dyDescent="0.3">
      <c r="B45" s="226"/>
      <c r="C45" s="226"/>
      <c r="D45" s="115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</row>
    <row r="46" spans="2:18" x14ac:dyDescent="0.3">
      <c r="B46" s="226"/>
      <c r="C46" s="226"/>
      <c r="D46" s="115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</row>
    <row r="47" spans="2:18" x14ac:dyDescent="0.3">
      <c r="B47" s="226"/>
      <c r="C47" s="226"/>
      <c r="D47" s="115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</row>
    <row r="48" spans="2:18" x14ac:dyDescent="0.3">
      <c r="B48" s="226"/>
      <c r="C48" s="226"/>
      <c r="D48" s="115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</row>
    <row r="49" spans="2:18" x14ac:dyDescent="0.3">
      <c r="B49" s="226"/>
      <c r="C49" s="226"/>
      <c r="D49" s="115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</row>
    <row r="50" spans="2:18" x14ac:dyDescent="0.3">
      <c r="B50" s="226"/>
      <c r="C50" s="226"/>
      <c r="D50" s="115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</row>
    <row r="51" spans="2:18" x14ac:dyDescent="0.3">
      <c r="B51" s="226"/>
      <c r="C51" s="226"/>
      <c r="D51" s="115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</row>
    <row r="52" spans="2:18" x14ac:dyDescent="0.3">
      <c r="B52" s="226"/>
      <c r="C52" s="226"/>
      <c r="D52" s="115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</row>
    <row r="53" spans="2:18" x14ac:dyDescent="0.3">
      <c r="B53" s="226"/>
      <c r="C53" s="226"/>
      <c r="D53" s="115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</row>
    <row r="54" spans="2:18" x14ac:dyDescent="0.3">
      <c r="B54" s="226"/>
      <c r="C54" s="226"/>
      <c r="D54" s="115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</row>
    <row r="55" spans="2:18" x14ac:dyDescent="0.3">
      <c r="B55" s="226"/>
      <c r="C55" s="226"/>
      <c r="D55" s="115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</row>
    <row r="56" spans="2:18" x14ac:dyDescent="0.3">
      <c r="B56" s="226"/>
      <c r="C56" s="226"/>
      <c r="D56" s="115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</row>
    <row r="57" spans="2:18" x14ac:dyDescent="0.3">
      <c r="B57" s="226"/>
      <c r="C57" s="226"/>
      <c r="D57" s="115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</row>
    <row r="58" spans="2:18" x14ac:dyDescent="0.3">
      <c r="B58" s="226"/>
      <c r="C58" s="226"/>
      <c r="D58" s="115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</row>
    <row r="59" spans="2:18" x14ac:dyDescent="0.3">
      <c r="B59" s="226"/>
      <c r="C59" s="226"/>
      <c r="D59" s="115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</row>
    <row r="60" spans="2:18" x14ac:dyDescent="0.3">
      <c r="B60" s="226"/>
      <c r="C60" s="226"/>
      <c r="D60" s="115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</row>
    <row r="61" spans="2:18" x14ac:dyDescent="0.3">
      <c r="B61" s="226"/>
      <c r="C61" s="226"/>
      <c r="D61" s="115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</row>
    <row r="62" spans="2:18" x14ac:dyDescent="0.3">
      <c r="B62" s="226"/>
      <c r="C62" s="226"/>
      <c r="D62" s="115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</row>
    <row r="63" spans="2:18" x14ac:dyDescent="0.3">
      <c r="B63" s="226"/>
      <c r="C63" s="226"/>
      <c r="D63" s="115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</row>
    <row r="64" spans="2:18" x14ac:dyDescent="0.3">
      <c r="B64" s="226"/>
      <c r="C64" s="226"/>
      <c r="D64" s="115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</row>
    <row r="65" spans="2:18" x14ac:dyDescent="0.3">
      <c r="B65" s="226"/>
      <c r="C65" s="226"/>
      <c r="D65" s="115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</row>
    <row r="66" spans="2:18" x14ac:dyDescent="0.3">
      <c r="B66" s="226"/>
      <c r="C66" s="226"/>
      <c r="D66" s="115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</row>
    <row r="67" spans="2:18" x14ac:dyDescent="0.3">
      <c r="B67" s="226"/>
      <c r="C67" s="226"/>
      <c r="D67" s="115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</row>
    <row r="68" spans="2:18" x14ac:dyDescent="0.3">
      <c r="B68" s="226"/>
      <c r="C68" s="226"/>
      <c r="D68" s="115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</row>
    <row r="69" spans="2:18" x14ac:dyDescent="0.3">
      <c r="B69" s="226"/>
      <c r="C69" s="226"/>
      <c r="D69" s="115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</row>
    <row r="70" spans="2:18" x14ac:dyDescent="0.3">
      <c r="B70" s="226"/>
      <c r="C70" s="226"/>
      <c r="D70" s="115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</row>
    <row r="71" spans="2:18" x14ac:dyDescent="0.3">
      <c r="B71" s="226"/>
      <c r="C71" s="226"/>
      <c r="D71" s="115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</row>
    <row r="72" spans="2:18" x14ac:dyDescent="0.3">
      <c r="B72" s="226"/>
      <c r="C72" s="226"/>
      <c r="D72" s="115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</row>
    <row r="73" spans="2:18" x14ac:dyDescent="0.3">
      <c r="B73" s="226"/>
      <c r="C73" s="226"/>
      <c r="D73" s="115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</row>
    <row r="74" spans="2:18" x14ac:dyDescent="0.3">
      <c r="B74" s="226"/>
      <c r="C74" s="226"/>
      <c r="D74" s="115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</row>
    <row r="75" spans="2:18" x14ac:dyDescent="0.3">
      <c r="B75" s="226"/>
      <c r="C75" s="226"/>
      <c r="D75" s="115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</row>
    <row r="76" spans="2:18" x14ac:dyDescent="0.3">
      <c r="B76" s="226"/>
      <c r="C76" s="226"/>
      <c r="D76" s="115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</row>
    <row r="77" spans="2:18" x14ac:dyDescent="0.3">
      <c r="B77" s="226"/>
      <c r="C77" s="226"/>
      <c r="D77" s="115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</row>
    <row r="78" spans="2:18" x14ac:dyDescent="0.3">
      <c r="B78" s="226"/>
      <c r="C78" s="226"/>
      <c r="D78" s="115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</row>
    <row r="79" spans="2:18" x14ac:dyDescent="0.3">
      <c r="B79" s="226"/>
      <c r="C79" s="226"/>
      <c r="D79" s="115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</row>
    <row r="80" spans="2:18" x14ac:dyDescent="0.3">
      <c r="B80" s="226"/>
      <c r="C80" s="226"/>
      <c r="D80" s="115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</row>
    <row r="81" spans="2:18" x14ac:dyDescent="0.3">
      <c r="B81" s="226"/>
      <c r="C81" s="226"/>
      <c r="D81" s="115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</row>
    <row r="82" spans="2:18" x14ac:dyDescent="0.3">
      <c r="B82" s="226"/>
      <c r="C82" s="226"/>
      <c r="D82" s="115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</row>
    <row r="83" spans="2:18" x14ac:dyDescent="0.3">
      <c r="B83" s="226"/>
      <c r="C83" s="226"/>
      <c r="D83" s="115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</row>
    <row r="84" spans="2:18" x14ac:dyDescent="0.3">
      <c r="B84" s="226"/>
      <c r="C84" s="226"/>
      <c r="D84" s="115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</row>
    <row r="85" spans="2:18" x14ac:dyDescent="0.3">
      <c r="B85" s="226"/>
      <c r="C85" s="226"/>
      <c r="D85" s="115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</row>
    <row r="86" spans="2:18" x14ac:dyDescent="0.3">
      <c r="B86" s="226"/>
      <c r="C86" s="226"/>
      <c r="D86" s="115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</row>
    <row r="87" spans="2:18" x14ac:dyDescent="0.3">
      <c r="B87" s="226"/>
      <c r="C87" s="226"/>
      <c r="D87" s="115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</row>
    <row r="88" spans="2:18" x14ac:dyDescent="0.3">
      <c r="B88" s="226"/>
      <c r="C88" s="226"/>
      <c r="D88" s="115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</row>
    <row r="89" spans="2:18" x14ac:dyDescent="0.3">
      <c r="B89" s="226"/>
      <c r="C89" s="226"/>
      <c r="D89" s="115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</row>
    <row r="90" spans="2:18" x14ac:dyDescent="0.3">
      <c r="B90" s="226"/>
      <c r="C90" s="226"/>
      <c r="D90" s="115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</row>
    <row r="91" spans="2:18" x14ac:dyDescent="0.3">
      <c r="B91" s="226"/>
      <c r="C91" s="226"/>
      <c r="D91" s="115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</row>
    <row r="92" spans="2:18" x14ac:dyDescent="0.3">
      <c r="B92" s="226"/>
      <c r="C92" s="226"/>
      <c r="D92" s="115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</row>
    <row r="93" spans="2:18" x14ac:dyDescent="0.3">
      <c r="B93" s="226"/>
      <c r="C93" s="226"/>
      <c r="D93" s="115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</row>
    <row r="94" spans="2:18" x14ac:dyDescent="0.3">
      <c r="B94" s="226"/>
      <c r="C94" s="226"/>
      <c r="D94" s="115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</row>
    <row r="95" spans="2:18" x14ac:dyDescent="0.3">
      <c r="B95" s="226"/>
      <c r="C95" s="226"/>
      <c r="D95" s="115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</row>
    <row r="96" spans="2:18" x14ac:dyDescent="0.3">
      <c r="B96" s="226"/>
      <c r="C96" s="226"/>
      <c r="D96" s="115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</row>
    <row r="97" spans="2:18" x14ac:dyDescent="0.3">
      <c r="B97" s="226"/>
      <c r="C97" s="226"/>
      <c r="D97" s="115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</row>
    <row r="98" spans="2:18" x14ac:dyDescent="0.3">
      <c r="B98" s="226"/>
      <c r="C98" s="226"/>
      <c r="D98" s="115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</row>
    <row r="99" spans="2:18" x14ac:dyDescent="0.3">
      <c r="B99" s="226"/>
      <c r="C99" s="226"/>
      <c r="D99" s="115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</row>
    <row r="100" spans="2:18" x14ac:dyDescent="0.3">
      <c r="B100" s="226"/>
      <c r="C100" s="226"/>
      <c r="D100" s="115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</row>
    <row r="101" spans="2:18" x14ac:dyDescent="0.3">
      <c r="B101" s="226"/>
      <c r="C101" s="226"/>
      <c r="D101" s="115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</row>
    <row r="102" spans="2:18" x14ac:dyDescent="0.3">
      <c r="B102" s="226"/>
      <c r="C102" s="226"/>
      <c r="D102" s="115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</row>
    <row r="103" spans="2:18" x14ac:dyDescent="0.3">
      <c r="B103" s="226"/>
      <c r="C103" s="226"/>
      <c r="D103" s="115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</row>
    <row r="104" spans="2:18" x14ac:dyDescent="0.3">
      <c r="B104" s="226"/>
      <c r="C104" s="226"/>
      <c r="D104" s="115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</row>
    <row r="105" spans="2:18" x14ac:dyDescent="0.3">
      <c r="B105" s="226"/>
      <c r="C105" s="226"/>
      <c r="D105" s="115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</row>
    <row r="106" spans="2:18" x14ac:dyDescent="0.3">
      <c r="B106" s="226"/>
      <c r="C106" s="226"/>
      <c r="D106" s="115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</row>
    <row r="107" spans="2:18" x14ac:dyDescent="0.3">
      <c r="B107" s="226"/>
      <c r="C107" s="226"/>
      <c r="D107" s="115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</row>
    <row r="108" spans="2:18" x14ac:dyDescent="0.3">
      <c r="B108" s="226"/>
      <c r="C108" s="226"/>
      <c r="D108" s="115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</row>
    <row r="109" spans="2:18" x14ac:dyDescent="0.3">
      <c r="B109" s="226"/>
      <c r="C109" s="226"/>
      <c r="D109" s="115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</row>
    <row r="110" spans="2:18" x14ac:dyDescent="0.3">
      <c r="B110" s="226"/>
      <c r="C110" s="226"/>
      <c r="D110" s="115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</row>
    <row r="111" spans="2:18" x14ac:dyDescent="0.3">
      <c r="B111" s="226"/>
      <c r="C111" s="226"/>
      <c r="D111" s="115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</row>
    <row r="112" spans="2:18" x14ac:dyDescent="0.3">
      <c r="B112" s="226"/>
      <c r="C112" s="226"/>
      <c r="D112" s="115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</row>
    <row r="113" spans="2:18" x14ac:dyDescent="0.3">
      <c r="B113" s="226"/>
      <c r="C113" s="226"/>
      <c r="D113" s="115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</row>
    <row r="114" spans="2:18" x14ac:dyDescent="0.3">
      <c r="B114" s="226"/>
      <c r="C114" s="226"/>
      <c r="D114" s="115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</row>
    <row r="115" spans="2:18" x14ac:dyDescent="0.3">
      <c r="B115" s="226"/>
      <c r="C115" s="226"/>
      <c r="D115" s="115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</row>
    <row r="116" spans="2:18" x14ac:dyDescent="0.3">
      <c r="B116" s="226"/>
      <c r="C116" s="226"/>
      <c r="D116" s="115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</row>
    <row r="117" spans="2:18" x14ac:dyDescent="0.3">
      <c r="B117" s="226"/>
      <c r="C117" s="226"/>
      <c r="D117" s="115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</row>
    <row r="118" spans="2:18" x14ac:dyDescent="0.3">
      <c r="B118" s="226"/>
      <c r="C118" s="226"/>
      <c r="D118" s="115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</row>
    <row r="119" spans="2:18" x14ac:dyDescent="0.3">
      <c r="B119" s="226"/>
      <c r="C119" s="226"/>
      <c r="D119" s="115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</row>
    <row r="120" spans="2:18" x14ac:dyDescent="0.3">
      <c r="B120" s="226"/>
      <c r="C120" s="226"/>
      <c r="D120" s="115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</row>
    <row r="121" spans="2:18" x14ac:dyDescent="0.3">
      <c r="B121" s="226"/>
      <c r="C121" s="226"/>
      <c r="D121" s="115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</row>
    <row r="122" spans="2:18" x14ac:dyDescent="0.3">
      <c r="B122" s="226"/>
      <c r="C122" s="226"/>
      <c r="D122" s="115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</row>
    <row r="123" spans="2:18" x14ac:dyDescent="0.3">
      <c r="B123" s="226"/>
      <c r="C123" s="226"/>
      <c r="D123" s="115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</row>
    <row r="124" spans="2:18" x14ac:dyDescent="0.3">
      <c r="B124" s="226"/>
      <c r="C124" s="226"/>
      <c r="D124" s="115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</row>
    <row r="125" spans="2:18" x14ac:dyDescent="0.3">
      <c r="B125" s="226"/>
      <c r="C125" s="226"/>
      <c r="D125" s="115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</row>
    <row r="126" spans="2:18" x14ac:dyDescent="0.3">
      <c r="B126" s="226"/>
      <c r="C126" s="226"/>
      <c r="D126" s="115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</row>
    <row r="127" spans="2:18" x14ac:dyDescent="0.3">
      <c r="B127" s="226"/>
      <c r="C127" s="226"/>
      <c r="D127" s="115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</row>
    <row r="128" spans="2:18" x14ac:dyDescent="0.3">
      <c r="B128" s="226"/>
      <c r="C128" s="226"/>
      <c r="D128" s="115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</row>
    <row r="129" spans="2:18" x14ac:dyDescent="0.3">
      <c r="B129" s="226"/>
      <c r="C129" s="226"/>
      <c r="D129" s="115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</row>
    <row r="130" spans="2:18" x14ac:dyDescent="0.3">
      <c r="B130" s="226"/>
      <c r="C130" s="226"/>
      <c r="D130" s="115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</row>
    <row r="131" spans="2:18" x14ac:dyDescent="0.3">
      <c r="B131" s="226"/>
      <c r="C131" s="226"/>
      <c r="D131" s="115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</row>
    <row r="132" spans="2:18" x14ac:dyDescent="0.3">
      <c r="B132" s="226"/>
      <c r="C132" s="226"/>
      <c r="D132" s="115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</row>
    <row r="133" spans="2:18" x14ac:dyDescent="0.3">
      <c r="B133" s="226"/>
      <c r="C133" s="226"/>
      <c r="D133" s="115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</row>
    <row r="134" spans="2:18" x14ac:dyDescent="0.3">
      <c r="B134" s="226"/>
      <c r="C134" s="226"/>
      <c r="D134" s="115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</row>
    <row r="135" spans="2:18" x14ac:dyDescent="0.3">
      <c r="B135" s="226"/>
      <c r="C135" s="226"/>
      <c r="D135" s="115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</row>
    <row r="136" spans="2:18" x14ac:dyDescent="0.3">
      <c r="B136" s="226"/>
      <c r="C136" s="226"/>
      <c r="D136" s="115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</row>
    <row r="137" spans="2:18" x14ac:dyDescent="0.3">
      <c r="B137" s="226"/>
      <c r="C137" s="226"/>
      <c r="D137" s="115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</row>
    <row r="138" spans="2:18" x14ac:dyDescent="0.3">
      <c r="B138" s="226"/>
      <c r="C138" s="226"/>
      <c r="D138" s="115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</row>
    <row r="139" spans="2:18" x14ac:dyDescent="0.3">
      <c r="B139" s="226"/>
      <c r="C139" s="226"/>
      <c r="D139" s="115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</row>
    <row r="140" spans="2:18" x14ac:dyDescent="0.3">
      <c r="B140" s="226"/>
      <c r="C140" s="226"/>
      <c r="D140" s="115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</row>
    <row r="141" spans="2:18" x14ac:dyDescent="0.3">
      <c r="B141" s="226"/>
      <c r="C141" s="226"/>
      <c r="D141" s="115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</row>
    <row r="142" spans="2:18" x14ac:dyDescent="0.3">
      <c r="B142" s="226"/>
      <c r="C142" s="226"/>
      <c r="D142" s="115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</row>
    <row r="143" spans="2:18" x14ac:dyDescent="0.3">
      <c r="B143" s="226"/>
      <c r="C143" s="226"/>
      <c r="D143" s="115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</row>
    <row r="144" spans="2:18" x14ac:dyDescent="0.3">
      <c r="B144" s="226"/>
      <c r="C144" s="226"/>
      <c r="D144" s="115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</row>
    <row r="145" spans="2:18" x14ac:dyDescent="0.3">
      <c r="B145" s="226"/>
      <c r="C145" s="226"/>
      <c r="D145" s="115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</row>
    <row r="146" spans="2:18" x14ac:dyDescent="0.3">
      <c r="B146" s="226"/>
      <c r="C146" s="226"/>
      <c r="D146" s="115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</row>
    <row r="147" spans="2:18" x14ac:dyDescent="0.3">
      <c r="B147" s="226"/>
      <c r="C147" s="226"/>
      <c r="D147" s="115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</row>
    <row r="148" spans="2:18" x14ac:dyDescent="0.3">
      <c r="B148" s="226"/>
      <c r="C148" s="226"/>
      <c r="D148" s="115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</row>
    <row r="149" spans="2:18" x14ac:dyDescent="0.3">
      <c r="B149" s="226"/>
      <c r="C149" s="226"/>
      <c r="D149" s="115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</row>
    <row r="150" spans="2:18" x14ac:dyDescent="0.3">
      <c r="B150" s="226"/>
      <c r="C150" s="226"/>
      <c r="D150" s="115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</row>
    <row r="151" spans="2:18" x14ac:dyDescent="0.3">
      <c r="B151" s="226"/>
      <c r="C151" s="226"/>
      <c r="D151" s="115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</row>
    <row r="152" spans="2:18" x14ac:dyDescent="0.3">
      <c r="B152" s="226"/>
      <c r="C152" s="226"/>
      <c r="D152" s="115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</row>
    <row r="153" spans="2:18" x14ac:dyDescent="0.3">
      <c r="B153" s="226"/>
      <c r="C153" s="226"/>
      <c r="D153" s="115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</row>
    <row r="154" spans="2:18" x14ac:dyDescent="0.3">
      <c r="B154" s="226"/>
      <c r="C154" s="226"/>
      <c r="D154" s="115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</row>
    <row r="155" spans="2:18" x14ac:dyDescent="0.3">
      <c r="B155" s="226"/>
      <c r="C155" s="226"/>
      <c r="D155" s="115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</row>
    <row r="156" spans="2:18" x14ac:dyDescent="0.3">
      <c r="B156" s="226"/>
      <c r="C156" s="226"/>
      <c r="D156" s="115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</row>
    <row r="157" spans="2:18" x14ac:dyDescent="0.3">
      <c r="B157" s="226"/>
      <c r="C157" s="226"/>
      <c r="D157" s="115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</row>
    <row r="158" spans="2:18" x14ac:dyDescent="0.3">
      <c r="B158" s="226"/>
      <c r="C158" s="226"/>
      <c r="D158" s="115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</row>
    <row r="159" spans="2:18" x14ac:dyDescent="0.3">
      <c r="B159" s="226"/>
      <c r="C159" s="226"/>
      <c r="D159" s="115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</row>
    <row r="160" spans="2:18" x14ac:dyDescent="0.3">
      <c r="B160" s="226"/>
      <c r="C160" s="226"/>
      <c r="D160" s="115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</row>
    <row r="161" spans="2:18" x14ac:dyDescent="0.3">
      <c r="B161" s="226"/>
      <c r="C161" s="226"/>
      <c r="D161" s="115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</row>
    <row r="162" spans="2:18" x14ac:dyDescent="0.3">
      <c r="B162" s="226"/>
      <c r="C162" s="226"/>
      <c r="D162" s="115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</row>
    <row r="163" spans="2:18" x14ac:dyDescent="0.3">
      <c r="B163" s="226"/>
      <c r="C163" s="226"/>
      <c r="D163" s="115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</row>
    <row r="164" spans="2:18" x14ac:dyDescent="0.3">
      <c r="B164" s="226"/>
      <c r="C164" s="226"/>
      <c r="D164" s="115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</row>
    <row r="165" spans="2:18" x14ac:dyDescent="0.3">
      <c r="B165" s="226"/>
      <c r="C165" s="226"/>
      <c r="D165" s="115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</row>
    <row r="166" spans="2:18" x14ac:dyDescent="0.3">
      <c r="B166" s="226"/>
      <c r="C166" s="226"/>
      <c r="D166" s="115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</row>
    <row r="167" spans="2:18" x14ac:dyDescent="0.3">
      <c r="B167" s="226"/>
      <c r="C167" s="226"/>
      <c r="D167" s="115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</row>
    <row r="168" spans="2:18" x14ac:dyDescent="0.3">
      <c r="B168" s="226"/>
      <c r="C168" s="226"/>
      <c r="D168" s="115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</row>
    <row r="169" spans="2:18" x14ac:dyDescent="0.3">
      <c r="B169" s="226"/>
      <c r="C169" s="226"/>
      <c r="D169" s="115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</row>
    <row r="170" spans="2:18" x14ac:dyDescent="0.3">
      <c r="B170" s="226"/>
      <c r="C170" s="226"/>
      <c r="D170" s="115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</row>
    <row r="171" spans="2:18" x14ac:dyDescent="0.3">
      <c r="B171" s="226"/>
      <c r="C171" s="226"/>
      <c r="D171" s="115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</row>
    <row r="172" spans="2:18" x14ac:dyDescent="0.3">
      <c r="B172" s="226"/>
      <c r="C172" s="226"/>
      <c r="D172" s="115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</row>
    <row r="173" spans="2:18" x14ac:dyDescent="0.3">
      <c r="B173" s="226"/>
      <c r="C173" s="226"/>
      <c r="D173" s="115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</row>
    <row r="174" spans="2:18" x14ac:dyDescent="0.3">
      <c r="B174" s="226"/>
      <c r="C174" s="226"/>
      <c r="D174" s="115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</row>
    <row r="175" spans="2:18" x14ac:dyDescent="0.3">
      <c r="B175" s="226"/>
      <c r="C175" s="226"/>
      <c r="D175" s="115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</row>
    <row r="176" spans="2:18" x14ac:dyDescent="0.3">
      <c r="B176" s="226"/>
      <c r="C176" s="226"/>
      <c r="D176" s="115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</row>
    <row r="177" spans="2:18" x14ac:dyDescent="0.3">
      <c r="B177" s="226"/>
      <c r="C177" s="226"/>
      <c r="D177" s="115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</row>
    <row r="178" spans="2:18" x14ac:dyDescent="0.3">
      <c r="B178" s="226"/>
      <c r="C178" s="226"/>
      <c r="D178" s="115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</row>
    <row r="179" spans="2:18" x14ac:dyDescent="0.3">
      <c r="B179" s="226"/>
      <c r="C179" s="226"/>
      <c r="D179" s="115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</row>
    <row r="180" spans="2:18" x14ac:dyDescent="0.3">
      <c r="B180" s="226"/>
      <c r="C180" s="226"/>
      <c r="D180" s="115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</row>
    <row r="181" spans="2:18" x14ac:dyDescent="0.3">
      <c r="B181" s="226"/>
      <c r="C181" s="226"/>
      <c r="D181" s="115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</row>
    <row r="182" spans="2:18" x14ac:dyDescent="0.3">
      <c r="B182" s="226"/>
      <c r="C182" s="226"/>
      <c r="D182" s="115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</row>
    <row r="183" spans="2:18" x14ac:dyDescent="0.3">
      <c r="B183" s="226"/>
      <c r="C183" s="226"/>
      <c r="D183" s="115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</row>
    <row r="184" spans="2:18" x14ac:dyDescent="0.3">
      <c r="B184" s="226"/>
      <c r="C184" s="226"/>
      <c r="D184" s="115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</row>
    <row r="185" spans="2:18" x14ac:dyDescent="0.3">
      <c r="B185" s="226"/>
      <c r="C185" s="226"/>
      <c r="D185" s="115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</row>
    <row r="186" spans="2:18" x14ac:dyDescent="0.3">
      <c r="B186" s="226"/>
      <c r="C186" s="226"/>
      <c r="D186" s="115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</row>
    <row r="187" spans="2:18" x14ac:dyDescent="0.3">
      <c r="B187" s="226"/>
      <c r="C187" s="226"/>
      <c r="D187" s="115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</row>
    <row r="188" spans="2:18" x14ac:dyDescent="0.3">
      <c r="B188" s="226"/>
      <c r="C188" s="226"/>
      <c r="D188" s="115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</row>
    <row r="189" spans="2:18" x14ac:dyDescent="0.3">
      <c r="B189" s="226"/>
      <c r="C189" s="226"/>
      <c r="D189" s="115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</row>
    <row r="190" spans="2:18" x14ac:dyDescent="0.3">
      <c r="B190" s="226"/>
      <c r="C190" s="226"/>
      <c r="D190" s="115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</row>
    <row r="191" spans="2:18" x14ac:dyDescent="0.3">
      <c r="B191" s="226"/>
      <c r="C191" s="226"/>
      <c r="D191" s="115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</row>
    <row r="192" spans="2:18" x14ac:dyDescent="0.3">
      <c r="B192" s="226"/>
      <c r="C192" s="226"/>
      <c r="D192" s="115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</row>
    <row r="193" spans="2:18" x14ac:dyDescent="0.3">
      <c r="B193" s="226"/>
      <c r="C193" s="226"/>
      <c r="D193" s="115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</row>
    <row r="194" spans="2:18" x14ac:dyDescent="0.3">
      <c r="B194" s="226"/>
      <c r="C194" s="226"/>
      <c r="D194" s="115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</row>
    <row r="195" spans="2:18" x14ac:dyDescent="0.3">
      <c r="B195" s="226"/>
      <c r="C195" s="226"/>
      <c r="D195" s="115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</row>
    <row r="196" spans="2:18" x14ac:dyDescent="0.3">
      <c r="B196" s="226"/>
      <c r="C196" s="226"/>
      <c r="D196" s="115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</row>
    <row r="197" spans="2:18" x14ac:dyDescent="0.3">
      <c r="B197" s="226"/>
      <c r="C197" s="226"/>
      <c r="D197" s="115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</row>
    <row r="198" spans="2:18" x14ac:dyDescent="0.3">
      <c r="B198" s="226"/>
      <c r="C198" s="226"/>
      <c r="D198" s="115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</row>
    <row r="199" spans="2:18" x14ac:dyDescent="0.3">
      <c r="B199" s="226"/>
      <c r="C199" s="226"/>
      <c r="D199" s="115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</row>
    <row r="200" spans="2:18" x14ac:dyDescent="0.3">
      <c r="B200" s="226"/>
      <c r="C200" s="226"/>
      <c r="D200" s="115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</row>
    <row r="201" spans="2:18" x14ac:dyDescent="0.3">
      <c r="B201" s="226"/>
      <c r="C201" s="226"/>
      <c r="D201" s="115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</row>
    <row r="202" spans="2:18" x14ac:dyDescent="0.3">
      <c r="B202" s="226"/>
      <c r="C202" s="226"/>
      <c r="D202" s="115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</row>
    <row r="203" spans="2:18" x14ac:dyDescent="0.3">
      <c r="B203" s="226"/>
      <c r="C203" s="226"/>
      <c r="D203" s="115"/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</row>
    <row r="204" spans="2:18" x14ac:dyDescent="0.3">
      <c r="B204" s="226"/>
      <c r="C204" s="226"/>
      <c r="D204" s="115"/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</row>
    <row r="205" spans="2:18" x14ac:dyDescent="0.3">
      <c r="B205" s="226"/>
      <c r="C205" s="226"/>
      <c r="D205" s="115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</row>
    <row r="206" spans="2:18" x14ac:dyDescent="0.3">
      <c r="B206" s="226"/>
      <c r="C206" s="226"/>
      <c r="D206" s="115"/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</row>
    <row r="207" spans="2:18" x14ac:dyDescent="0.3">
      <c r="B207" s="226"/>
      <c r="C207" s="226"/>
      <c r="D207" s="115"/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</row>
    <row r="208" spans="2:18" x14ac:dyDescent="0.3">
      <c r="B208" s="226"/>
      <c r="C208" s="226"/>
      <c r="D208" s="115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</row>
    <row r="209" spans="2:18" x14ac:dyDescent="0.3">
      <c r="B209" s="226"/>
      <c r="C209" s="226"/>
      <c r="D209" s="115"/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</row>
    <row r="210" spans="2:18" x14ac:dyDescent="0.3">
      <c r="B210" s="226"/>
      <c r="C210" s="226"/>
      <c r="D210" s="115"/>
      <c r="E210" s="9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</row>
    <row r="211" spans="2:18" x14ac:dyDescent="0.3">
      <c r="B211" s="226"/>
      <c r="C211" s="226"/>
      <c r="D211" s="115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</row>
    <row r="212" spans="2:18" x14ac:dyDescent="0.3">
      <c r="B212" s="226"/>
      <c r="C212" s="226"/>
      <c r="D212" s="115"/>
      <c r="E212" s="9"/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</row>
    <row r="213" spans="2:18" x14ac:dyDescent="0.3">
      <c r="B213" s="226"/>
      <c r="C213" s="226"/>
      <c r="D213" s="115"/>
      <c r="E213" s="9"/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9"/>
    </row>
    <row r="214" spans="2:18" x14ac:dyDescent="0.3">
      <c r="B214" s="226"/>
      <c r="C214" s="226"/>
      <c r="D214" s="115"/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</row>
    <row r="215" spans="2:18" x14ac:dyDescent="0.3">
      <c r="B215" s="226"/>
      <c r="C215" s="226"/>
      <c r="D215" s="115"/>
      <c r="E215" s="9"/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</row>
    <row r="216" spans="2:18" x14ac:dyDescent="0.3">
      <c r="B216" s="226"/>
      <c r="C216" s="226"/>
      <c r="D216" s="115"/>
      <c r="E216" s="9"/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9"/>
      <c r="R216" s="9"/>
    </row>
    <row r="217" spans="2:18" x14ac:dyDescent="0.3">
      <c r="B217" s="226"/>
      <c r="C217" s="226"/>
      <c r="D217" s="115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</row>
    <row r="218" spans="2:18" x14ac:dyDescent="0.3">
      <c r="B218" s="226"/>
      <c r="C218" s="226"/>
      <c r="D218" s="115"/>
      <c r="E218" s="9"/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</row>
    <row r="219" spans="2:18" x14ac:dyDescent="0.3">
      <c r="B219" s="226"/>
      <c r="C219" s="226"/>
      <c r="D219" s="115"/>
      <c r="E219" s="9"/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9"/>
      <c r="R219" s="9"/>
    </row>
    <row r="220" spans="2:18" x14ac:dyDescent="0.3">
      <c r="B220" s="226"/>
      <c r="C220" s="226"/>
      <c r="D220" s="115"/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</row>
    <row r="221" spans="2:18" x14ac:dyDescent="0.3">
      <c r="B221" s="226"/>
      <c r="C221" s="226"/>
      <c r="D221" s="115"/>
      <c r="E221" s="9"/>
      <c r="F221" s="9"/>
      <c r="G221" s="9"/>
      <c r="H221" s="9"/>
      <c r="I221" s="9"/>
      <c r="J221" s="9"/>
      <c r="K221" s="9"/>
      <c r="L221" s="9"/>
      <c r="M221" s="9"/>
      <c r="N221" s="9"/>
      <c r="O221" s="9"/>
      <c r="P221" s="9"/>
      <c r="Q221" s="9"/>
      <c r="R221" s="9"/>
    </row>
    <row r="222" spans="2:18" x14ac:dyDescent="0.3">
      <c r="B222" s="226"/>
      <c r="C222" s="226"/>
      <c r="D222" s="115"/>
      <c r="E222" s="9"/>
      <c r="F222" s="9"/>
      <c r="G222" s="9"/>
      <c r="H222" s="9"/>
      <c r="I222" s="9"/>
      <c r="J222" s="9"/>
      <c r="K222" s="9"/>
      <c r="L222" s="9"/>
      <c r="M222" s="9"/>
      <c r="N222" s="9"/>
      <c r="O222" s="9"/>
      <c r="P222" s="9"/>
      <c r="Q222" s="9"/>
      <c r="R222" s="9"/>
    </row>
    <row r="223" spans="2:18" x14ac:dyDescent="0.3">
      <c r="B223" s="226"/>
      <c r="C223" s="226"/>
      <c r="D223" s="115"/>
      <c r="E223" s="9"/>
      <c r="F223" s="9"/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9"/>
    </row>
    <row r="224" spans="2:18" x14ac:dyDescent="0.3">
      <c r="B224" s="226"/>
      <c r="C224" s="226"/>
      <c r="D224" s="115"/>
      <c r="E224" s="9"/>
      <c r="F224" s="9"/>
      <c r="G224" s="9"/>
      <c r="H224" s="9"/>
      <c r="I224" s="9"/>
      <c r="J224" s="9"/>
      <c r="K224" s="9"/>
      <c r="L224" s="9"/>
      <c r="M224" s="9"/>
      <c r="N224" s="9"/>
      <c r="O224" s="9"/>
      <c r="P224" s="9"/>
      <c r="Q224" s="9"/>
      <c r="R224" s="9"/>
    </row>
    <row r="225" spans="2:18" x14ac:dyDescent="0.3">
      <c r="B225" s="226"/>
      <c r="C225" s="226"/>
      <c r="D225" s="115"/>
      <c r="E225" s="9"/>
      <c r="F225" s="9"/>
      <c r="G225" s="9"/>
      <c r="H225" s="9"/>
      <c r="I225" s="9"/>
      <c r="J225" s="9"/>
      <c r="K225" s="9"/>
      <c r="L225" s="9"/>
      <c r="M225" s="9"/>
      <c r="N225" s="9"/>
      <c r="O225" s="9"/>
      <c r="P225" s="9"/>
      <c r="Q225" s="9"/>
      <c r="R225" s="9"/>
    </row>
    <row r="226" spans="2:18" x14ac:dyDescent="0.3">
      <c r="B226" s="226"/>
      <c r="C226" s="226"/>
      <c r="D226" s="115"/>
      <c r="E226" s="9"/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</row>
    <row r="227" spans="2:18" x14ac:dyDescent="0.3">
      <c r="B227" s="226"/>
      <c r="C227" s="226"/>
      <c r="D227" s="115"/>
      <c r="E227" s="9"/>
      <c r="F227" s="9"/>
      <c r="G227" s="9"/>
      <c r="H227" s="9"/>
      <c r="I227" s="9"/>
      <c r="J227" s="9"/>
      <c r="K227" s="9"/>
      <c r="L227" s="9"/>
      <c r="M227" s="9"/>
      <c r="N227" s="9"/>
      <c r="O227" s="9"/>
      <c r="P227" s="9"/>
      <c r="Q227" s="9"/>
      <c r="R227" s="9"/>
    </row>
    <row r="228" spans="2:18" x14ac:dyDescent="0.3">
      <c r="B228" s="226"/>
      <c r="C228" s="226"/>
      <c r="D228" s="115"/>
      <c r="E228" s="9"/>
      <c r="F228" s="9"/>
      <c r="G228" s="9"/>
      <c r="H228" s="9"/>
      <c r="I228" s="9"/>
      <c r="J228" s="9"/>
      <c r="K228" s="9"/>
      <c r="L228" s="9"/>
      <c r="M228" s="9"/>
      <c r="N228" s="9"/>
      <c r="O228" s="9"/>
      <c r="P228" s="9"/>
      <c r="Q228" s="9"/>
      <c r="R228" s="9"/>
    </row>
    <row r="229" spans="2:18" x14ac:dyDescent="0.3">
      <c r="B229" s="226"/>
      <c r="C229" s="226"/>
      <c r="D229" s="115"/>
      <c r="E229" s="9"/>
      <c r="F229" s="9"/>
      <c r="G229" s="9"/>
      <c r="H229" s="9"/>
      <c r="I229" s="9"/>
      <c r="J229" s="9"/>
      <c r="K229" s="9"/>
      <c r="L229" s="9"/>
      <c r="M229" s="9"/>
      <c r="N229" s="9"/>
      <c r="O229" s="9"/>
      <c r="P229" s="9"/>
      <c r="Q229" s="9"/>
      <c r="R229" s="9"/>
    </row>
    <row r="230" spans="2:18" x14ac:dyDescent="0.3">
      <c r="B230" s="226"/>
      <c r="C230" s="226"/>
      <c r="D230" s="115"/>
      <c r="E230" s="9"/>
      <c r="F230" s="9"/>
      <c r="G230" s="9"/>
      <c r="H230" s="9"/>
      <c r="I230" s="9"/>
      <c r="J230" s="9"/>
      <c r="K230" s="9"/>
      <c r="L230" s="9"/>
      <c r="M230" s="9"/>
      <c r="N230" s="9"/>
      <c r="O230" s="9"/>
      <c r="P230" s="9"/>
      <c r="Q230" s="9"/>
      <c r="R230" s="9"/>
    </row>
    <row r="231" spans="2:18" x14ac:dyDescent="0.3">
      <c r="B231" s="226"/>
      <c r="C231" s="226"/>
      <c r="D231" s="115"/>
      <c r="E231" s="9"/>
      <c r="F231" s="9"/>
      <c r="G231" s="9"/>
      <c r="H231" s="9"/>
      <c r="I231" s="9"/>
      <c r="J231" s="9"/>
      <c r="K231" s="9"/>
      <c r="L231" s="9"/>
      <c r="M231" s="9"/>
      <c r="N231" s="9"/>
      <c r="O231" s="9"/>
      <c r="P231" s="9"/>
      <c r="Q231" s="9"/>
      <c r="R231" s="9"/>
    </row>
    <row r="232" spans="2:18" x14ac:dyDescent="0.3">
      <c r="B232" s="226"/>
      <c r="C232" s="226"/>
      <c r="D232" s="115"/>
      <c r="E232" s="9"/>
      <c r="F232" s="9"/>
      <c r="G232" s="9"/>
      <c r="H232" s="9"/>
      <c r="I232" s="9"/>
      <c r="J232" s="9"/>
      <c r="K232" s="9"/>
      <c r="L232" s="9"/>
      <c r="M232" s="9"/>
      <c r="N232" s="9"/>
      <c r="O232" s="9"/>
      <c r="P232" s="9"/>
      <c r="Q232" s="9"/>
      <c r="R232" s="9"/>
    </row>
    <row r="233" spans="2:18" x14ac:dyDescent="0.3">
      <c r="B233" s="226"/>
      <c r="C233" s="226"/>
      <c r="D233" s="115"/>
      <c r="E233" s="9"/>
      <c r="F233" s="9"/>
      <c r="G233" s="9"/>
      <c r="H233" s="9"/>
      <c r="I233" s="9"/>
      <c r="J233" s="9"/>
      <c r="K233" s="9"/>
      <c r="L233" s="9"/>
      <c r="M233" s="9"/>
      <c r="N233" s="9"/>
      <c r="O233" s="9"/>
      <c r="P233" s="9"/>
      <c r="Q233" s="9"/>
      <c r="R233" s="9"/>
    </row>
    <row r="234" spans="2:18" x14ac:dyDescent="0.3">
      <c r="B234" s="226"/>
      <c r="C234" s="226"/>
      <c r="D234" s="115"/>
      <c r="E234" s="9"/>
      <c r="F234" s="9"/>
      <c r="G234" s="9"/>
      <c r="H234" s="9"/>
      <c r="I234" s="9"/>
      <c r="J234" s="9"/>
      <c r="K234" s="9"/>
      <c r="L234" s="9"/>
      <c r="M234" s="9"/>
      <c r="N234" s="9"/>
      <c r="O234" s="9"/>
      <c r="P234" s="9"/>
      <c r="Q234" s="9"/>
      <c r="R234" s="9"/>
    </row>
    <row r="235" spans="2:18" x14ac:dyDescent="0.3">
      <c r="B235" s="226"/>
      <c r="C235" s="226"/>
      <c r="D235" s="115"/>
      <c r="E235" s="9"/>
      <c r="F235" s="9"/>
      <c r="G235" s="9"/>
      <c r="H235" s="9"/>
      <c r="I235" s="9"/>
      <c r="J235" s="9"/>
      <c r="K235" s="9"/>
      <c r="L235" s="9"/>
      <c r="M235" s="9"/>
      <c r="N235" s="9"/>
      <c r="O235" s="9"/>
      <c r="P235" s="9"/>
      <c r="Q235" s="9"/>
      <c r="R235" s="9"/>
    </row>
    <row r="236" spans="2:18" x14ac:dyDescent="0.3">
      <c r="B236" s="226"/>
      <c r="C236" s="226"/>
      <c r="D236" s="115"/>
      <c r="E236" s="9"/>
      <c r="F236" s="9"/>
      <c r="G236" s="9"/>
      <c r="H236" s="9"/>
      <c r="I236" s="9"/>
      <c r="J236" s="9"/>
      <c r="K236" s="9"/>
      <c r="L236" s="9"/>
      <c r="M236" s="9"/>
      <c r="N236" s="9"/>
      <c r="O236" s="9"/>
      <c r="P236" s="9"/>
      <c r="Q236" s="9"/>
      <c r="R236" s="9"/>
    </row>
    <row r="237" spans="2:18" x14ac:dyDescent="0.3">
      <c r="B237" s="226"/>
      <c r="C237" s="226"/>
      <c r="D237" s="115"/>
      <c r="E237" s="9"/>
      <c r="F237" s="9"/>
      <c r="G237" s="9"/>
      <c r="H237" s="9"/>
      <c r="I237" s="9"/>
      <c r="J237" s="9"/>
      <c r="K237" s="9"/>
      <c r="L237" s="9"/>
      <c r="M237" s="9"/>
      <c r="N237" s="9"/>
      <c r="O237" s="9"/>
      <c r="P237" s="9"/>
      <c r="Q237" s="9"/>
      <c r="R237" s="9"/>
    </row>
    <row r="238" spans="2:18" x14ac:dyDescent="0.3">
      <c r="B238" s="226"/>
      <c r="C238" s="226"/>
      <c r="D238" s="115"/>
      <c r="E238" s="9"/>
      <c r="F238" s="9"/>
      <c r="G238" s="9"/>
      <c r="H238" s="9"/>
      <c r="I238" s="9"/>
      <c r="J238" s="9"/>
      <c r="K238" s="9"/>
      <c r="L238" s="9"/>
      <c r="M238" s="9"/>
      <c r="N238" s="9"/>
      <c r="O238" s="9"/>
      <c r="P238" s="9"/>
      <c r="Q238" s="9"/>
      <c r="R238" s="9"/>
    </row>
    <row r="239" spans="2:18" x14ac:dyDescent="0.3">
      <c r="B239" s="226"/>
      <c r="C239" s="226"/>
      <c r="D239" s="115"/>
      <c r="E239" s="9"/>
      <c r="F239" s="9"/>
      <c r="G239" s="9"/>
      <c r="H239" s="9"/>
      <c r="I239" s="9"/>
      <c r="J239" s="9"/>
      <c r="K239" s="9"/>
      <c r="L239" s="9"/>
      <c r="M239" s="9"/>
      <c r="N239" s="9"/>
      <c r="O239" s="9"/>
      <c r="P239" s="9"/>
      <c r="Q239" s="9"/>
      <c r="R239" s="9"/>
    </row>
    <row r="240" spans="2:18" x14ac:dyDescent="0.3">
      <c r="B240" s="226"/>
      <c r="C240" s="226"/>
      <c r="D240" s="115"/>
      <c r="E240" s="9"/>
      <c r="F240" s="9"/>
      <c r="G240" s="9"/>
      <c r="H240" s="9"/>
      <c r="I240" s="9"/>
      <c r="J240" s="9"/>
      <c r="K240" s="9"/>
      <c r="L240" s="9"/>
      <c r="M240" s="9"/>
      <c r="N240" s="9"/>
      <c r="O240" s="9"/>
      <c r="P240" s="9"/>
      <c r="Q240" s="9"/>
      <c r="R240" s="9"/>
    </row>
    <row r="241" spans="2:18" x14ac:dyDescent="0.3">
      <c r="B241" s="226"/>
      <c r="C241" s="226"/>
      <c r="D241" s="115"/>
      <c r="E241" s="9"/>
      <c r="F241" s="9"/>
      <c r="G241" s="9"/>
      <c r="H241" s="9"/>
      <c r="I241" s="9"/>
      <c r="J241" s="9"/>
      <c r="K241" s="9"/>
      <c r="L241" s="9"/>
      <c r="M241" s="9"/>
      <c r="N241" s="9"/>
      <c r="O241" s="9"/>
      <c r="P241" s="9"/>
      <c r="Q241" s="9"/>
      <c r="R241" s="9"/>
    </row>
    <row r="242" spans="2:18" x14ac:dyDescent="0.3">
      <c r="B242" s="226"/>
      <c r="C242" s="226"/>
      <c r="D242" s="115"/>
      <c r="E242" s="9"/>
      <c r="F242" s="9"/>
      <c r="G242" s="9"/>
      <c r="H242" s="9"/>
      <c r="I242" s="9"/>
      <c r="J242" s="9"/>
      <c r="K242" s="9"/>
      <c r="L242" s="9"/>
      <c r="M242" s="9"/>
      <c r="N242" s="9"/>
      <c r="O242" s="9"/>
      <c r="P242" s="9"/>
      <c r="Q242" s="9"/>
      <c r="R242" s="9"/>
    </row>
    <row r="243" spans="2:18" x14ac:dyDescent="0.3">
      <c r="B243" s="226"/>
      <c r="C243" s="226"/>
      <c r="D243" s="115"/>
      <c r="E243" s="9"/>
      <c r="F243" s="9"/>
      <c r="G243" s="9"/>
      <c r="H243" s="9"/>
      <c r="I243" s="9"/>
      <c r="J243" s="9"/>
      <c r="K243" s="9"/>
      <c r="L243" s="9"/>
      <c r="M243" s="9"/>
      <c r="N243" s="9"/>
      <c r="O243" s="9"/>
      <c r="P243" s="9"/>
      <c r="Q243" s="9"/>
      <c r="R243" s="9"/>
    </row>
    <row r="244" spans="2:18" x14ac:dyDescent="0.3">
      <c r="B244" s="226"/>
      <c r="C244" s="226"/>
      <c r="D244" s="115"/>
      <c r="E244" s="9"/>
      <c r="F244" s="9"/>
      <c r="G244" s="9"/>
      <c r="H244" s="9"/>
      <c r="I244" s="9"/>
      <c r="J244" s="9"/>
      <c r="K244" s="9"/>
      <c r="L244" s="9"/>
      <c r="M244" s="9"/>
      <c r="N244" s="9"/>
      <c r="O244" s="9"/>
      <c r="P244" s="9"/>
      <c r="Q244" s="9"/>
      <c r="R244" s="9"/>
    </row>
    <row r="245" spans="2:18" x14ac:dyDescent="0.3">
      <c r="B245" s="226"/>
      <c r="C245" s="226"/>
      <c r="D245" s="115"/>
      <c r="E245" s="9"/>
      <c r="F245" s="9"/>
      <c r="G245" s="9"/>
      <c r="H245" s="9"/>
      <c r="I245" s="9"/>
      <c r="J245" s="9"/>
      <c r="K245" s="9"/>
      <c r="L245" s="9"/>
      <c r="M245" s="9"/>
      <c r="N245" s="9"/>
      <c r="O245" s="9"/>
      <c r="P245" s="9"/>
      <c r="Q245" s="9"/>
      <c r="R245" s="9"/>
    </row>
    <row r="246" spans="2:18" x14ac:dyDescent="0.3">
      <c r="B246" s="226"/>
      <c r="C246" s="226"/>
      <c r="D246" s="115"/>
      <c r="E246" s="9"/>
      <c r="F246" s="9"/>
      <c r="G246" s="9"/>
      <c r="H246" s="9"/>
      <c r="I246" s="9"/>
      <c r="J246" s="9"/>
      <c r="K246" s="9"/>
      <c r="L246" s="9"/>
      <c r="M246" s="9"/>
      <c r="N246" s="9"/>
      <c r="O246" s="9"/>
      <c r="P246" s="9"/>
      <c r="Q246" s="9"/>
      <c r="R246" s="9"/>
    </row>
    <row r="247" spans="2:18" x14ac:dyDescent="0.3">
      <c r="B247" s="226"/>
      <c r="C247" s="226"/>
      <c r="D247" s="115"/>
      <c r="E247" s="9"/>
      <c r="F247" s="9"/>
      <c r="G247" s="9"/>
      <c r="H247" s="9"/>
      <c r="I247" s="9"/>
      <c r="J247" s="9"/>
      <c r="K247" s="9"/>
      <c r="L247" s="9"/>
      <c r="M247" s="9"/>
      <c r="N247" s="9"/>
      <c r="O247" s="9"/>
      <c r="P247" s="9"/>
      <c r="Q247" s="9"/>
      <c r="R247" s="9"/>
    </row>
  </sheetData>
  <mergeCells count="1">
    <mergeCell ref="A2:E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8">
    <tabColor indexed="12"/>
    <outlinePr applyStyles="1" summaryBelow="0"/>
    <pageSetUpPr fitToPage="1"/>
  </sheetPr>
  <dimension ref="A3:T217"/>
  <sheetViews>
    <sheetView workbookViewId="0">
      <selection activeCell="D9" sqref="D9"/>
    </sheetView>
  </sheetViews>
  <sheetFormatPr defaultColWidth="9.109375" defaultRowHeight="13.8" x14ac:dyDescent="0.3"/>
  <cols>
    <col min="1" max="1" width="56.6640625" style="17" bestFit="1" customWidth="1"/>
    <col min="2" max="2" width="13.88671875" style="233" bestFit="1" customWidth="1"/>
    <col min="3" max="3" width="14.6640625" style="233" bestFit="1" customWidth="1"/>
    <col min="4" max="4" width="17.44140625" style="233" bestFit="1" customWidth="1"/>
    <col min="5" max="5" width="15.44140625" style="233" bestFit="1" customWidth="1"/>
    <col min="6" max="6" width="16.33203125" style="17" hidden="1" customWidth="1"/>
    <col min="7" max="7" width="3.5546875" style="17" hidden="1" customWidth="1"/>
    <col min="8" max="8" width="2.33203125" style="17" hidden="1" customWidth="1"/>
    <col min="9" max="9" width="3.5546875" style="255" customWidth="1"/>
    <col min="10" max="10" width="2.44140625" style="255" customWidth="1"/>
    <col min="11" max="16384" width="9.109375" style="17"/>
  </cols>
  <sheetData>
    <row r="3" spans="1:20" ht="18" x14ac:dyDescent="0.35">
      <c r="A3" s="1" t="s">
        <v>148</v>
      </c>
      <c r="B3" s="1"/>
      <c r="C3" s="1"/>
      <c r="D3" s="1"/>
      <c r="E3" s="1"/>
      <c r="F3" s="140"/>
      <c r="G3" s="140"/>
      <c r="H3" s="140"/>
    </row>
    <row r="4" spans="1:20" ht="15.75" customHeight="1" x14ac:dyDescent="0.35">
      <c r="A4" s="273" t="str">
        <f>" за станом на " &amp; STRPRESENTDATE</f>
        <v xml:space="preserve"> за станом на 31.05.2020</v>
      </c>
      <c r="B4" s="3"/>
      <c r="C4" s="3"/>
      <c r="D4" s="3"/>
      <c r="E4" s="3"/>
      <c r="F4" s="3"/>
      <c r="G4" s="3"/>
      <c r="H4" s="3"/>
      <c r="I4" s="244"/>
      <c r="J4" s="244"/>
      <c r="K4" s="9"/>
      <c r="L4" s="9"/>
      <c r="M4" s="9"/>
      <c r="N4" s="9"/>
      <c r="O4" s="9"/>
      <c r="P4" s="9"/>
      <c r="Q4" s="9"/>
      <c r="R4" s="9"/>
      <c r="S4" s="9"/>
      <c r="T4" s="9"/>
    </row>
    <row r="5" spans="1:20" ht="18" x14ac:dyDescent="0.35">
      <c r="A5" s="1" t="s">
        <v>21</v>
      </c>
      <c r="B5" s="1"/>
      <c r="C5" s="1"/>
      <c r="D5" s="1"/>
      <c r="E5" s="1"/>
      <c r="F5" s="140"/>
      <c r="G5" s="140"/>
      <c r="H5" s="140"/>
    </row>
    <row r="6" spans="1:20" x14ac:dyDescent="0.3">
      <c r="B6" s="226"/>
      <c r="C6" s="226"/>
      <c r="D6" s="226"/>
      <c r="E6" s="226"/>
      <c r="F6" s="9"/>
      <c r="G6" s="9"/>
      <c r="H6" s="9"/>
      <c r="I6" s="244"/>
      <c r="J6" s="244"/>
      <c r="K6" s="9"/>
      <c r="L6" s="9"/>
      <c r="M6" s="9"/>
      <c r="N6" s="9"/>
      <c r="O6" s="9"/>
      <c r="P6" s="9"/>
      <c r="Q6" s="9"/>
      <c r="R6" s="9"/>
    </row>
    <row r="7" spans="1:20" s="12" customFormat="1" x14ac:dyDescent="0.3">
      <c r="B7" s="247"/>
      <c r="C7" s="247"/>
      <c r="D7" s="247"/>
      <c r="E7" s="247"/>
      <c r="I7" s="223"/>
      <c r="J7" s="223"/>
    </row>
    <row r="8" spans="1:20" s="145" customFormat="1" ht="35.25" customHeight="1" x14ac:dyDescent="0.25">
      <c r="A8" s="217" t="s">
        <v>176</v>
      </c>
      <c r="B8" s="190" t="s">
        <v>9</v>
      </c>
      <c r="C8" s="190" t="s">
        <v>124</v>
      </c>
      <c r="D8" s="190" t="s">
        <v>118</v>
      </c>
      <c r="E8" s="190" t="str">
        <f xml:space="preserve"> "Сума боргу " &amp; VALVAL</f>
        <v>Сума боргу млрд. одиниць</v>
      </c>
      <c r="F8" s="95" t="s">
        <v>91</v>
      </c>
      <c r="G8" s="95" t="s">
        <v>56</v>
      </c>
      <c r="H8" s="95" t="s">
        <v>54</v>
      </c>
      <c r="I8" s="142"/>
      <c r="J8" s="142"/>
    </row>
    <row r="9" spans="1:20" s="15" customFormat="1" ht="15.6" x14ac:dyDescent="0.3">
      <c r="A9" s="262" t="s">
        <v>148</v>
      </c>
      <c r="B9" s="263">
        <v>5.9279999999999999</v>
      </c>
      <c r="C9" s="263">
        <v>10.42</v>
      </c>
      <c r="D9" s="263">
        <v>8.24</v>
      </c>
      <c r="E9" s="263">
        <v>2196417444.6199999</v>
      </c>
      <c r="F9" s="264">
        <v>0</v>
      </c>
      <c r="G9" s="264">
        <v>0</v>
      </c>
      <c r="H9" s="264">
        <v>3</v>
      </c>
      <c r="I9" s="244" t="str">
        <f t="shared" ref="I9:I53" si="0">IF(A9="","",A9 &amp; "; " &amp;B9 &amp; "%; "&amp;C9 &amp;"р.")</f>
        <v>Державний та гарантований державою борг України; 5,928%; 10,42р.</v>
      </c>
      <c r="J9" s="96">
        <f t="shared" ref="J9:J61" si="1">E9</f>
        <v>2196417444.6199999</v>
      </c>
    </row>
    <row r="10" spans="1:20" ht="15.6" x14ac:dyDescent="0.3">
      <c r="A10" s="36" t="s">
        <v>22</v>
      </c>
      <c r="B10" s="19">
        <v>6.2779999999999996</v>
      </c>
      <c r="C10" s="19">
        <v>10.59</v>
      </c>
      <c r="D10" s="19">
        <v>8.8000000000000007</v>
      </c>
      <c r="E10" s="19">
        <v>1934888643.8599999</v>
      </c>
      <c r="F10" s="36">
        <v>0</v>
      </c>
      <c r="G10" s="36">
        <v>0</v>
      </c>
      <c r="H10" s="36">
        <v>2</v>
      </c>
      <c r="I10" s="244" t="str">
        <f t="shared" si="0"/>
        <v xml:space="preserve">    Державний борг; 6,278%; 10,59р.</v>
      </c>
      <c r="J10" s="96">
        <f t="shared" si="1"/>
        <v>1934888643.8599999</v>
      </c>
      <c r="K10" s="9"/>
      <c r="L10" s="9"/>
      <c r="M10" s="9"/>
      <c r="N10" s="9"/>
      <c r="O10" s="9"/>
      <c r="P10" s="9"/>
      <c r="Q10" s="9"/>
      <c r="R10" s="9"/>
    </row>
    <row r="11" spans="1:20" ht="15.6" x14ac:dyDescent="0.3">
      <c r="A11" s="88" t="s">
        <v>75</v>
      </c>
      <c r="B11" s="53">
        <v>8.4749999999999996</v>
      </c>
      <c r="C11" s="53">
        <v>7.58</v>
      </c>
      <c r="D11" s="53">
        <v>8.19</v>
      </c>
      <c r="E11" s="53">
        <v>851581075.5</v>
      </c>
      <c r="F11" s="36">
        <v>1</v>
      </c>
      <c r="G11" s="36">
        <v>0</v>
      </c>
      <c r="H11" s="36">
        <v>0</v>
      </c>
      <c r="I11" s="244" t="str">
        <f t="shared" si="0"/>
        <v xml:space="preserve">      Державний внутрішній борг; 8,475%; 7,58р.</v>
      </c>
      <c r="J11" s="96">
        <f t="shared" si="1"/>
        <v>851581075.5</v>
      </c>
      <c r="K11" s="9"/>
      <c r="L11" s="9"/>
      <c r="M11" s="9"/>
      <c r="N11" s="9"/>
      <c r="O11" s="9"/>
      <c r="P11" s="9"/>
      <c r="Q11" s="9"/>
      <c r="R11" s="9"/>
    </row>
    <row r="12" spans="1:20" ht="15.6" x14ac:dyDescent="0.3">
      <c r="A12" s="36" t="s">
        <v>140</v>
      </c>
      <c r="B12" s="19">
        <v>8.484</v>
      </c>
      <c r="C12" s="19">
        <v>7.55</v>
      </c>
      <c r="D12" s="19">
        <v>8.19</v>
      </c>
      <c r="E12" s="19">
        <v>849498098.26999998</v>
      </c>
      <c r="F12" s="36">
        <v>0</v>
      </c>
      <c r="G12" s="36">
        <v>0</v>
      </c>
      <c r="H12" s="36">
        <v>0</v>
      </c>
      <c r="I12" s="244" t="str">
        <f t="shared" si="0"/>
        <v xml:space="preserve">         в т.ч. ОВДП; 8,484%; 7,55р.</v>
      </c>
      <c r="J12" s="96">
        <f t="shared" si="1"/>
        <v>849498098.26999998</v>
      </c>
      <c r="K12" s="9"/>
      <c r="L12" s="9"/>
      <c r="M12" s="9"/>
      <c r="N12" s="9"/>
      <c r="O12" s="9"/>
      <c r="P12" s="9"/>
      <c r="Q12" s="9"/>
      <c r="R12" s="9"/>
    </row>
    <row r="13" spans="1:20" ht="15.6" x14ac:dyDescent="0.3">
      <c r="A13" s="36" t="s">
        <v>153</v>
      </c>
      <c r="B13" s="19">
        <v>0</v>
      </c>
      <c r="C13" s="19">
        <v>0</v>
      </c>
      <c r="D13" s="19">
        <v>0</v>
      </c>
      <c r="E13" s="19">
        <v>0</v>
      </c>
      <c r="F13" s="36">
        <v>0</v>
      </c>
      <c r="G13" s="36">
        <v>1</v>
      </c>
      <c r="H13" s="36">
        <v>0</v>
      </c>
      <c r="I13" s="244" t="str">
        <f t="shared" si="0"/>
        <v xml:space="preserve">            ОВДП (1 - місячні); 0%; 0р.</v>
      </c>
      <c r="J13" s="96">
        <f t="shared" si="1"/>
        <v>0</v>
      </c>
      <c r="K13" s="9"/>
      <c r="L13" s="9"/>
      <c r="M13" s="9"/>
      <c r="N13" s="9"/>
      <c r="O13" s="9"/>
      <c r="P13" s="9"/>
      <c r="Q13" s="9"/>
      <c r="R13" s="9"/>
    </row>
    <row r="14" spans="1:20" ht="15.6" x14ac:dyDescent="0.3">
      <c r="A14" s="36" t="s">
        <v>203</v>
      </c>
      <c r="B14" s="19">
        <v>9.2579999999999991</v>
      </c>
      <c r="C14" s="19">
        <v>7.63</v>
      </c>
      <c r="D14" s="19">
        <v>5.52</v>
      </c>
      <c r="E14" s="19">
        <v>71771915</v>
      </c>
      <c r="F14" s="36">
        <v>0</v>
      </c>
      <c r="G14" s="36">
        <v>1</v>
      </c>
      <c r="H14" s="36">
        <v>0</v>
      </c>
      <c r="I14" s="244" t="str">
        <f t="shared" si="0"/>
        <v xml:space="preserve">            ОВДП (10 - річні); 9,258%; 7,63р.</v>
      </c>
      <c r="J14" s="96">
        <f t="shared" si="1"/>
        <v>71771915</v>
      </c>
      <c r="K14" s="9"/>
      <c r="L14" s="9"/>
      <c r="M14" s="9"/>
      <c r="N14" s="9"/>
      <c r="O14" s="9"/>
      <c r="P14" s="9"/>
      <c r="Q14" s="9"/>
      <c r="R14" s="9"/>
    </row>
    <row r="15" spans="1:20" ht="15.6" x14ac:dyDescent="0.3">
      <c r="A15" s="36" t="s">
        <v>37</v>
      </c>
      <c r="B15" s="19">
        <v>11.114000000000001</v>
      </c>
      <c r="C15" s="19">
        <v>10.65</v>
      </c>
      <c r="D15" s="19">
        <v>6.27</v>
      </c>
      <c r="E15" s="19">
        <v>19033000</v>
      </c>
      <c r="F15" s="36">
        <v>0</v>
      </c>
      <c r="G15" s="36">
        <v>1</v>
      </c>
      <c r="H15" s="36">
        <v>0</v>
      </c>
      <c r="I15" s="244" t="str">
        <f t="shared" si="0"/>
        <v xml:space="preserve">            ОВДП (11 - річні); 11,114%; 10,65р.</v>
      </c>
      <c r="J15" s="96">
        <f t="shared" si="1"/>
        <v>19033000</v>
      </c>
      <c r="K15" s="9"/>
      <c r="L15" s="9"/>
      <c r="M15" s="9"/>
      <c r="N15" s="9"/>
      <c r="O15" s="9"/>
      <c r="P15" s="9"/>
      <c r="Q15" s="9"/>
      <c r="R15" s="9"/>
    </row>
    <row r="16" spans="1:20" ht="15.6" x14ac:dyDescent="0.3">
      <c r="A16" s="36" t="s">
        <v>167</v>
      </c>
      <c r="B16" s="19">
        <v>0.15</v>
      </c>
      <c r="C16" s="19">
        <v>0.74</v>
      </c>
      <c r="D16" s="19">
        <v>0.2</v>
      </c>
      <c r="E16" s="19">
        <v>32484569.420000002</v>
      </c>
      <c r="F16" s="36">
        <v>0</v>
      </c>
      <c r="G16" s="36">
        <v>1</v>
      </c>
      <c r="H16" s="36">
        <v>0</v>
      </c>
      <c r="I16" s="244" t="str">
        <f t="shared" si="0"/>
        <v xml:space="preserve">            ОВДП (12 - місячні); 0,15%; 0,74р.</v>
      </c>
      <c r="J16" s="96">
        <f t="shared" si="1"/>
        <v>32484569.420000002</v>
      </c>
      <c r="K16" s="9"/>
      <c r="L16" s="9"/>
      <c r="M16" s="9"/>
      <c r="N16" s="9"/>
      <c r="O16" s="9"/>
      <c r="P16" s="9"/>
      <c r="Q16" s="9"/>
      <c r="R16" s="9"/>
    </row>
    <row r="17" spans="1:18" ht="15.6" x14ac:dyDescent="0.3">
      <c r="A17" s="36" t="s">
        <v>82</v>
      </c>
      <c r="B17" s="19">
        <v>8.5139999999999993</v>
      </c>
      <c r="C17" s="19">
        <v>12.07</v>
      </c>
      <c r="D17" s="19">
        <v>8.27</v>
      </c>
      <c r="E17" s="19">
        <v>36500000</v>
      </c>
      <c r="F17" s="36">
        <v>0</v>
      </c>
      <c r="G17" s="36">
        <v>1</v>
      </c>
      <c r="H17" s="36">
        <v>0</v>
      </c>
      <c r="I17" s="244" t="str">
        <f t="shared" si="0"/>
        <v xml:space="preserve">            ОВДП (12 - річні); 8,514%; 12,07р.</v>
      </c>
      <c r="J17" s="96">
        <f t="shared" si="1"/>
        <v>36500000</v>
      </c>
      <c r="K17" s="9"/>
      <c r="L17" s="9"/>
      <c r="M17" s="9"/>
      <c r="N17" s="9"/>
      <c r="O17" s="9"/>
      <c r="P17" s="9"/>
      <c r="Q17" s="9"/>
      <c r="R17" s="9"/>
    </row>
    <row r="18" spans="1:18" ht="15.6" x14ac:dyDescent="0.3">
      <c r="A18" s="36" t="s">
        <v>137</v>
      </c>
      <c r="B18" s="19">
        <v>7.5970000000000004</v>
      </c>
      <c r="C18" s="19">
        <v>9.6999999999999993</v>
      </c>
      <c r="D18" s="19">
        <v>9.89</v>
      </c>
      <c r="E18" s="19">
        <v>28700001</v>
      </c>
      <c r="F18" s="36">
        <v>0</v>
      </c>
      <c r="G18" s="36">
        <v>1</v>
      </c>
      <c r="H18" s="36">
        <v>0</v>
      </c>
      <c r="I18" s="244" t="str">
        <f t="shared" si="0"/>
        <v xml:space="preserve">            ОВДП (13 - річні); 7,597%; 9,7р.</v>
      </c>
      <c r="J18" s="96">
        <f t="shared" si="1"/>
        <v>28700001</v>
      </c>
      <c r="K18" s="9"/>
      <c r="L18" s="9"/>
      <c r="M18" s="9"/>
      <c r="N18" s="9"/>
      <c r="O18" s="9"/>
      <c r="P18" s="9"/>
      <c r="Q18" s="9"/>
      <c r="R18" s="9"/>
    </row>
    <row r="19" spans="1:18" ht="15.6" x14ac:dyDescent="0.3">
      <c r="A19" s="36" t="s">
        <v>199</v>
      </c>
      <c r="B19" s="19">
        <v>7.4379999999999997</v>
      </c>
      <c r="C19" s="19">
        <v>11.6</v>
      </c>
      <c r="D19" s="19">
        <v>10.76</v>
      </c>
      <c r="E19" s="19">
        <v>46900000</v>
      </c>
      <c r="F19" s="36">
        <v>0</v>
      </c>
      <c r="G19" s="36">
        <v>1</v>
      </c>
      <c r="H19" s="36">
        <v>0</v>
      </c>
      <c r="I19" s="244" t="str">
        <f t="shared" si="0"/>
        <v xml:space="preserve">            ОВДП (14 - річні); 7,438%; 11,6р.</v>
      </c>
      <c r="J19" s="96">
        <f t="shared" si="1"/>
        <v>46900000</v>
      </c>
      <c r="K19" s="9"/>
      <c r="L19" s="9"/>
      <c r="M19" s="9"/>
      <c r="N19" s="9"/>
      <c r="O19" s="9"/>
      <c r="P19" s="9"/>
      <c r="Q19" s="9"/>
      <c r="R19" s="9"/>
    </row>
    <row r="20" spans="1:18" ht="15.6" x14ac:dyDescent="0.3">
      <c r="A20" s="36" t="s">
        <v>35</v>
      </c>
      <c r="B20" s="19">
        <v>8.4410000000000007</v>
      </c>
      <c r="C20" s="19">
        <v>14.28</v>
      </c>
      <c r="D20" s="19">
        <v>10.9</v>
      </c>
      <c r="E20" s="19">
        <v>93438657</v>
      </c>
      <c r="F20" s="36">
        <v>0</v>
      </c>
      <c r="G20" s="36">
        <v>1</v>
      </c>
      <c r="H20" s="36">
        <v>0</v>
      </c>
      <c r="I20" s="244" t="str">
        <f t="shared" si="0"/>
        <v xml:space="preserve">            ОВДП (15 - річні); 8,441%; 14,28р.</v>
      </c>
      <c r="J20" s="96">
        <f t="shared" si="1"/>
        <v>93438657</v>
      </c>
      <c r="K20" s="9"/>
      <c r="L20" s="9"/>
      <c r="M20" s="9"/>
      <c r="N20" s="9"/>
      <c r="O20" s="9"/>
      <c r="P20" s="9"/>
      <c r="Q20" s="9"/>
      <c r="R20" s="9"/>
    </row>
    <row r="21" spans="1:18" ht="15.6" x14ac:dyDescent="0.3">
      <c r="A21" s="36" t="s">
        <v>80</v>
      </c>
      <c r="B21" s="19">
        <v>8.5749999999999993</v>
      </c>
      <c r="C21" s="19">
        <v>15.85</v>
      </c>
      <c r="D21" s="19">
        <v>13.28</v>
      </c>
      <c r="E21" s="19">
        <v>12097744</v>
      </c>
      <c r="F21" s="36">
        <v>0</v>
      </c>
      <c r="G21" s="36">
        <v>1</v>
      </c>
      <c r="H21" s="36">
        <v>0</v>
      </c>
      <c r="I21" s="244" t="str">
        <f t="shared" si="0"/>
        <v xml:space="preserve">            ОВДП (16 - річні); 8,575%; 15,85р.</v>
      </c>
      <c r="J21" s="96">
        <f t="shared" si="1"/>
        <v>12097744</v>
      </c>
      <c r="K21" s="9"/>
      <c r="L21" s="9"/>
      <c r="M21" s="9"/>
      <c r="N21" s="9"/>
      <c r="O21" s="9"/>
      <c r="P21" s="9"/>
      <c r="Q21" s="9"/>
      <c r="R21" s="9"/>
    </row>
    <row r="22" spans="1:18" ht="15.6" x14ac:dyDescent="0.3">
      <c r="A22" s="88" t="s">
        <v>128</v>
      </c>
      <c r="B22" s="53">
        <v>8.3650000000000002</v>
      </c>
      <c r="C22" s="53">
        <v>16.850000000000001</v>
      </c>
      <c r="D22" s="53">
        <v>14.28</v>
      </c>
      <c r="E22" s="53">
        <v>12097744</v>
      </c>
      <c r="F22" s="36">
        <v>0</v>
      </c>
      <c r="G22" s="36">
        <v>1</v>
      </c>
      <c r="H22" s="36">
        <v>0</v>
      </c>
      <c r="I22" s="244" t="str">
        <f t="shared" si="0"/>
        <v xml:space="preserve">            ОВДП (17 - річні); 8,365%; 16,85р.</v>
      </c>
      <c r="J22" s="96">
        <f t="shared" si="1"/>
        <v>12097744</v>
      </c>
      <c r="K22" s="9"/>
      <c r="L22" s="9"/>
      <c r="M22" s="9"/>
      <c r="N22" s="9"/>
      <c r="O22" s="9"/>
      <c r="P22" s="9"/>
      <c r="Q22" s="9"/>
      <c r="R22" s="9"/>
    </row>
    <row r="23" spans="1:18" ht="15.6" x14ac:dyDescent="0.3">
      <c r="A23" s="36" t="s">
        <v>20</v>
      </c>
      <c r="B23" s="19">
        <v>4.0819999999999999</v>
      </c>
      <c r="C23" s="19">
        <v>1.19</v>
      </c>
      <c r="D23" s="19">
        <v>0.55000000000000004</v>
      </c>
      <c r="E23" s="19">
        <v>23909309.989999998</v>
      </c>
      <c r="F23" s="36">
        <v>0</v>
      </c>
      <c r="G23" s="36">
        <v>1</v>
      </c>
      <c r="H23" s="36">
        <v>0</v>
      </c>
      <c r="I23" s="244" t="str">
        <f t="shared" si="0"/>
        <v xml:space="preserve">            ОВДП (18 - місячні); 4,082%; 1,19р.</v>
      </c>
      <c r="J23" s="96">
        <f t="shared" si="1"/>
        <v>23909309.989999998</v>
      </c>
      <c r="K23" s="9"/>
      <c r="L23" s="9"/>
      <c r="M23" s="9"/>
      <c r="N23" s="9"/>
      <c r="O23" s="9"/>
      <c r="P23" s="9"/>
      <c r="Q23" s="9"/>
      <c r="R23" s="9"/>
    </row>
    <row r="24" spans="1:18" ht="15.6" x14ac:dyDescent="0.3">
      <c r="A24" s="36" t="s">
        <v>190</v>
      </c>
      <c r="B24" s="19">
        <v>8.17</v>
      </c>
      <c r="C24" s="19">
        <v>17.850000000000001</v>
      </c>
      <c r="D24" s="19">
        <v>15.28</v>
      </c>
      <c r="E24" s="19">
        <v>12097744</v>
      </c>
      <c r="F24" s="36">
        <v>0</v>
      </c>
      <c r="G24" s="36">
        <v>1</v>
      </c>
      <c r="H24" s="36">
        <v>0</v>
      </c>
      <c r="I24" s="244" t="str">
        <f t="shared" si="0"/>
        <v xml:space="preserve">            ОВДП (18 - річні); 8,17%; 17,85р.</v>
      </c>
      <c r="J24" s="96">
        <f t="shared" si="1"/>
        <v>12097744</v>
      </c>
      <c r="K24" s="9"/>
      <c r="L24" s="9"/>
      <c r="M24" s="9"/>
      <c r="N24" s="9"/>
      <c r="O24" s="9"/>
      <c r="P24" s="9"/>
      <c r="Q24" s="9"/>
      <c r="R24" s="9"/>
    </row>
    <row r="25" spans="1:18" ht="15.6" x14ac:dyDescent="0.3">
      <c r="A25" s="88" t="s">
        <v>181</v>
      </c>
      <c r="B25" s="53">
        <v>4.5</v>
      </c>
      <c r="C25" s="53">
        <v>18.850000000000001</v>
      </c>
      <c r="D25" s="53">
        <v>16.28</v>
      </c>
      <c r="E25" s="53">
        <v>12097744</v>
      </c>
      <c r="F25" s="36">
        <v>0</v>
      </c>
      <c r="G25" s="36">
        <v>1</v>
      </c>
      <c r="H25" s="36">
        <v>0</v>
      </c>
      <c r="I25" s="244" t="str">
        <f t="shared" si="0"/>
        <v xml:space="preserve">            ОВДП (19 - річні); 4,5%; 18,85р.</v>
      </c>
      <c r="J25" s="96">
        <f t="shared" si="1"/>
        <v>12097744</v>
      </c>
      <c r="K25" s="9"/>
      <c r="L25" s="9"/>
      <c r="M25" s="9"/>
      <c r="N25" s="9"/>
      <c r="O25" s="9"/>
      <c r="P25" s="9"/>
      <c r="Q25" s="9"/>
      <c r="R25" s="9"/>
    </row>
    <row r="26" spans="1:18" ht="15.6" x14ac:dyDescent="0.3">
      <c r="A26" s="88" t="s">
        <v>194</v>
      </c>
      <c r="B26" s="53">
        <v>10.772</v>
      </c>
      <c r="C26" s="53">
        <v>1.76</v>
      </c>
      <c r="D26" s="53">
        <v>1.07</v>
      </c>
      <c r="E26" s="53">
        <v>50975148.759999998</v>
      </c>
      <c r="F26" s="36">
        <v>0</v>
      </c>
      <c r="G26" s="36">
        <v>1</v>
      </c>
      <c r="H26" s="36">
        <v>0</v>
      </c>
      <c r="I26" s="244" t="str">
        <f t="shared" si="0"/>
        <v xml:space="preserve">            ОВДП (2 - річні); 10,772%; 1,76р.</v>
      </c>
      <c r="J26" s="96">
        <f t="shared" si="1"/>
        <v>50975148.759999998</v>
      </c>
      <c r="K26" s="9"/>
      <c r="L26" s="9"/>
      <c r="M26" s="9"/>
      <c r="N26" s="9"/>
      <c r="O26" s="9"/>
      <c r="P26" s="9"/>
      <c r="Q26" s="9"/>
      <c r="R26" s="9"/>
    </row>
    <row r="27" spans="1:18" ht="15.6" x14ac:dyDescent="0.3">
      <c r="A27" s="36" t="s">
        <v>138</v>
      </c>
      <c r="B27" s="19">
        <v>4.5</v>
      </c>
      <c r="C27" s="19">
        <v>19.850000000000001</v>
      </c>
      <c r="D27" s="19">
        <v>17.28</v>
      </c>
      <c r="E27" s="19">
        <v>12097744</v>
      </c>
      <c r="F27" s="36">
        <v>0</v>
      </c>
      <c r="G27" s="36">
        <v>1</v>
      </c>
      <c r="H27" s="36">
        <v>0</v>
      </c>
      <c r="I27" s="244" t="str">
        <f t="shared" si="0"/>
        <v xml:space="preserve">            ОВДП (20 - річні); 4,5%; 19,85р.</v>
      </c>
      <c r="J27" s="96">
        <f t="shared" si="1"/>
        <v>12097744</v>
      </c>
      <c r="K27" s="9"/>
      <c r="L27" s="9"/>
      <c r="M27" s="9"/>
      <c r="N27" s="9"/>
      <c r="O27" s="9"/>
      <c r="P27" s="9"/>
      <c r="Q27" s="9"/>
      <c r="R27" s="9"/>
    </row>
    <row r="28" spans="1:18" ht="15.6" x14ac:dyDescent="0.3">
      <c r="A28" s="36" t="s">
        <v>103</v>
      </c>
      <c r="B28" s="19">
        <v>4.5</v>
      </c>
      <c r="C28" s="19">
        <v>20.85</v>
      </c>
      <c r="D28" s="19">
        <v>18.28</v>
      </c>
      <c r="E28" s="19">
        <v>12097744</v>
      </c>
      <c r="F28" s="36">
        <v>0</v>
      </c>
      <c r="G28" s="36">
        <v>1</v>
      </c>
      <c r="H28" s="36">
        <v>0</v>
      </c>
      <c r="I28" s="244" t="str">
        <f t="shared" si="0"/>
        <v xml:space="preserve">            ОВДП (21-річні); 4,5%; 20,85р.</v>
      </c>
      <c r="J28" s="96">
        <f t="shared" si="1"/>
        <v>12097744</v>
      </c>
      <c r="K28" s="9"/>
      <c r="L28" s="9"/>
      <c r="M28" s="9"/>
      <c r="N28" s="9"/>
      <c r="O28" s="9"/>
      <c r="P28" s="9"/>
      <c r="Q28" s="9"/>
      <c r="R28" s="9"/>
    </row>
    <row r="29" spans="1:18" ht="15.6" x14ac:dyDescent="0.3">
      <c r="A29" s="36" t="s">
        <v>160</v>
      </c>
      <c r="B29" s="19">
        <v>4.5</v>
      </c>
      <c r="C29" s="19">
        <v>21.85</v>
      </c>
      <c r="D29" s="19">
        <v>19.28</v>
      </c>
      <c r="E29" s="19">
        <v>12097744</v>
      </c>
      <c r="F29" s="36">
        <v>0</v>
      </c>
      <c r="G29" s="36">
        <v>1</v>
      </c>
      <c r="H29" s="36">
        <v>0</v>
      </c>
      <c r="I29" s="244" t="str">
        <f t="shared" si="0"/>
        <v xml:space="preserve">            ОВДП (22-річні); 4,5%; 21,85р.</v>
      </c>
      <c r="J29" s="96">
        <f t="shared" si="1"/>
        <v>12097744</v>
      </c>
      <c r="K29" s="9"/>
      <c r="L29" s="9"/>
      <c r="M29" s="9"/>
      <c r="N29" s="9"/>
      <c r="O29" s="9"/>
      <c r="P29" s="9"/>
      <c r="Q29" s="9"/>
      <c r="R29" s="9"/>
    </row>
    <row r="30" spans="1:18" ht="15.6" x14ac:dyDescent="0.3">
      <c r="A30" s="36" t="s">
        <v>154</v>
      </c>
      <c r="B30" s="19">
        <v>4.5</v>
      </c>
      <c r="C30" s="19">
        <v>22.85</v>
      </c>
      <c r="D30" s="19">
        <v>20.28</v>
      </c>
      <c r="E30" s="19">
        <v>12097744</v>
      </c>
      <c r="F30" s="36">
        <v>0</v>
      </c>
      <c r="G30" s="36">
        <v>1</v>
      </c>
      <c r="H30" s="36">
        <v>0</v>
      </c>
      <c r="I30" s="244" t="str">
        <f t="shared" si="0"/>
        <v xml:space="preserve">            ОВДП (23-річні); 4,5%; 22,85р.</v>
      </c>
      <c r="J30" s="96">
        <f t="shared" si="1"/>
        <v>12097744</v>
      </c>
      <c r="K30" s="9"/>
      <c r="L30" s="9"/>
      <c r="M30" s="9"/>
      <c r="N30" s="9"/>
      <c r="O30" s="9"/>
      <c r="P30" s="9"/>
      <c r="Q30" s="9"/>
      <c r="R30" s="9"/>
    </row>
    <row r="31" spans="1:18" ht="15.6" x14ac:dyDescent="0.3">
      <c r="A31" s="36" t="s">
        <v>208</v>
      </c>
      <c r="B31" s="19">
        <v>4.5</v>
      </c>
      <c r="C31" s="19">
        <v>23.85</v>
      </c>
      <c r="D31" s="19">
        <v>21.28</v>
      </c>
      <c r="E31" s="19">
        <v>12097744</v>
      </c>
      <c r="F31" s="36">
        <v>0</v>
      </c>
      <c r="G31" s="36">
        <v>1</v>
      </c>
      <c r="H31" s="36">
        <v>0</v>
      </c>
      <c r="I31" s="244" t="str">
        <f t="shared" si="0"/>
        <v xml:space="preserve">            ОВДП (24-річні); 4,5%; 23,85р.</v>
      </c>
      <c r="J31" s="96">
        <f t="shared" si="1"/>
        <v>12097744</v>
      </c>
      <c r="K31" s="9"/>
      <c r="L31" s="9"/>
      <c r="M31" s="9"/>
      <c r="N31" s="9"/>
      <c r="O31" s="9"/>
      <c r="P31" s="9"/>
      <c r="Q31" s="9"/>
      <c r="R31" s="9"/>
    </row>
    <row r="32" spans="1:18" ht="15.6" x14ac:dyDescent="0.3">
      <c r="A32" s="36" t="s">
        <v>41</v>
      </c>
      <c r="B32" s="19">
        <v>4.5</v>
      </c>
      <c r="C32" s="19">
        <v>24.85</v>
      </c>
      <c r="D32" s="19">
        <v>22.28</v>
      </c>
      <c r="E32" s="19">
        <v>12097744</v>
      </c>
      <c r="F32" s="36">
        <v>0</v>
      </c>
      <c r="G32" s="36">
        <v>1</v>
      </c>
      <c r="H32" s="36">
        <v>0</v>
      </c>
      <c r="I32" s="244" t="str">
        <f t="shared" si="0"/>
        <v xml:space="preserve">            ОВДП (25-річні); 4,5%; 24,85р.</v>
      </c>
      <c r="J32" s="96">
        <f t="shared" si="1"/>
        <v>12097744</v>
      </c>
      <c r="K32" s="9"/>
      <c r="L32" s="9"/>
      <c r="M32" s="9"/>
      <c r="N32" s="9"/>
      <c r="O32" s="9"/>
      <c r="P32" s="9"/>
      <c r="Q32" s="9"/>
      <c r="R32" s="9"/>
    </row>
    <row r="33" spans="1:18" ht="15.6" x14ac:dyDescent="0.3">
      <c r="A33" s="36" t="s">
        <v>84</v>
      </c>
      <c r="B33" s="19">
        <v>4.5</v>
      </c>
      <c r="C33" s="19">
        <v>25.85</v>
      </c>
      <c r="D33" s="19">
        <v>23.28</v>
      </c>
      <c r="E33" s="19">
        <v>12097744</v>
      </c>
      <c r="F33" s="36">
        <v>0</v>
      </c>
      <c r="G33" s="36">
        <v>1</v>
      </c>
      <c r="H33" s="36">
        <v>0</v>
      </c>
      <c r="I33" s="244" t="str">
        <f t="shared" si="0"/>
        <v xml:space="preserve">            ОВДП (26-річні); 4,5%; 25,85р.</v>
      </c>
      <c r="J33" s="96">
        <f t="shared" si="1"/>
        <v>12097744</v>
      </c>
      <c r="K33" s="9"/>
      <c r="L33" s="9"/>
      <c r="M33" s="9"/>
      <c r="N33" s="9"/>
      <c r="O33" s="9"/>
      <c r="P33" s="9"/>
      <c r="Q33" s="9"/>
      <c r="R33" s="9"/>
    </row>
    <row r="34" spans="1:18" ht="15.6" x14ac:dyDescent="0.3">
      <c r="A34" s="36" t="s">
        <v>133</v>
      </c>
      <c r="B34" s="19">
        <v>4.5</v>
      </c>
      <c r="C34" s="19">
        <v>26.85</v>
      </c>
      <c r="D34" s="19">
        <v>24.28</v>
      </c>
      <c r="E34" s="19">
        <v>12097744</v>
      </c>
      <c r="F34" s="36">
        <v>0</v>
      </c>
      <c r="G34" s="36">
        <v>1</v>
      </c>
      <c r="H34" s="36">
        <v>0</v>
      </c>
      <c r="I34" s="244" t="str">
        <f t="shared" si="0"/>
        <v xml:space="preserve">            ОВДП (27-річні); 4,5%; 26,85р.</v>
      </c>
      <c r="J34" s="96">
        <f t="shared" si="1"/>
        <v>12097744</v>
      </c>
      <c r="K34" s="9"/>
      <c r="L34" s="9"/>
      <c r="M34" s="9"/>
      <c r="N34" s="9"/>
      <c r="O34" s="9"/>
      <c r="P34" s="9"/>
      <c r="Q34" s="9"/>
      <c r="R34" s="9"/>
    </row>
    <row r="35" spans="1:18" ht="15.6" x14ac:dyDescent="0.3">
      <c r="A35" s="36" t="s">
        <v>191</v>
      </c>
      <c r="B35" s="19">
        <v>4.5</v>
      </c>
      <c r="C35" s="19">
        <v>27.85</v>
      </c>
      <c r="D35" s="19">
        <v>25.28</v>
      </c>
      <c r="E35" s="19">
        <v>12097744</v>
      </c>
      <c r="F35" s="36">
        <v>0</v>
      </c>
      <c r="G35" s="36">
        <v>1</v>
      </c>
      <c r="H35" s="36">
        <v>0</v>
      </c>
      <c r="I35" s="244" t="str">
        <f t="shared" si="0"/>
        <v xml:space="preserve">            ОВДП (28-річні); 4,5%; 27,85р.</v>
      </c>
      <c r="J35" s="96">
        <f t="shared" si="1"/>
        <v>12097744</v>
      </c>
      <c r="K35" s="9"/>
      <c r="L35" s="9"/>
      <c r="M35" s="9"/>
      <c r="N35" s="9"/>
      <c r="O35" s="9"/>
      <c r="P35" s="9"/>
      <c r="Q35" s="9"/>
      <c r="R35" s="9"/>
    </row>
    <row r="36" spans="1:18" ht="15.6" x14ac:dyDescent="0.3">
      <c r="A36" s="36" t="s">
        <v>180</v>
      </c>
      <c r="B36" s="19">
        <v>4.5</v>
      </c>
      <c r="C36" s="19">
        <v>28.85</v>
      </c>
      <c r="D36" s="19">
        <v>26.28</v>
      </c>
      <c r="E36" s="19">
        <v>12097744</v>
      </c>
      <c r="F36" s="36">
        <v>0</v>
      </c>
      <c r="G36" s="36">
        <v>1</v>
      </c>
      <c r="H36" s="36">
        <v>0</v>
      </c>
      <c r="I36" s="244" t="str">
        <f t="shared" si="0"/>
        <v xml:space="preserve">            ОВДП (29-річні); 4,5%; 28,85р.</v>
      </c>
      <c r="J36" s="96">
        <f t="shared" si="1"/>
        <v>12097744</v>
      </c>
      <c r="K36" s="9"/>
      <c r="L36" s="9"/>
      <c r="M36" s="9"/>
      <c r="N36" s="9"/>
      <c r="O36" s="9"/>
      <c r="P36" s="9"/>
      <c r="Q36" s="9"/>
      <c r="R36" s="9"/>
    </row>
    <row r="37" spans="1:18" ht="15.6" x14ac:dyDescent="0.3">
      <c r="A37" s="36" t="s">
        <v>7</v>
      </c>
      <c r="B37" s="19">
        <v>0</v>
      </c>
      <c r="C37" s="19">
        <v>0.25</v>
      </c>
      <c r="D37" s="19">
        <v>0.16</v>
      </c>
      <c r="E37" s="19">
        <v>27307638.800000001</v>
      </c>
      <c r="F37" s="36">
        <v>0</v>
      </c>
      <c r="G37" s="36">
        <v>1</v>
      </c>
      <c r="H37" s="36">
        <v>0</v>
      </c>
      <c r="I37" s="244" t="str">
        <f t="shared" si="0"/>
        <v xml:space="preserve">            ОВДП (3 - місячні); 0%; 0,25р.</v>
      </c>
      <c r="J37" s="96">
        <f t="shared" si="1"/>
        <v>27307638.800000001</v>
      </c>
      <c r="K37" s="9"/>
      <c r="L37" s="9"/>
      <c r="M37" s="9"/>
      <c r="N37" s="9"/>
      <c r="O37" s="9"/>
      <c r="P37" s="9"/>
      <c r="Q37" s="9"/>
      <c r="R37" s="9"/>
    </row>
    <row r="38" spans="1:18" ht="15.6" x14ac:dyDescent="0.3">
      <c r="A38" s="36" t="s">
        <v>32</v>
      </c>
      <c r="B38" s="19">
        <v>12.737</v>
      </c>
      <c r="C38" s="19">
        <v>2.2400000000000002</v>
      </c>
      <c r="D38" s="19">
        <v>1.04</v>
      </c>
      <c r="E38" s="19">
        <v>69786849.230000004</v>
      </c>
      <c r="F38" s="36">
        <v>0</v>
      </c>
      <c r="G38" s="36">
        <v>1</v>
      </c>
      <c r="H38" s="36">
        <v>0</v>
      </c>
      <c r="I38" s="244" t="str">
        <f t="shared" si="0"/>
        <v xml:space="preserve">            ОВДП (3 - річні); 12,737%; 2,24р.</v>
      </c>
      <c r="J38" s="96">
        <f t="shared" si="1"/>
        <v>69786849.230000004</v>
      </c>
      <c r="K38" s="9"/>
      <c r="L38" s="9"/>
      <c r="M38" s="9"/>
      <c r="N38" s="9"/>
      <c r="O38" s="9"/>
      <c r="P38" s="9"/>
      <c r="Q38" s="9"/>
      <c r="R38" s="9"/>
    </row>
    <row r="39" spans="1:18" ht="15.6" x14ac:dyDescent="0.3">
      <c r="A39" s="36" t="s">
        <v>193</v>
      </c>
      <c r="B39" s="19">
        <v>4.5</v>
      </c>
      <c r="C39" s="19">
        <v>29.85</v>
      </c>
      <c r="D39" s="19">
        <v>27.28</v>
      </c>
      <c r="E39" s="19">
        <v>12097751</v>
      </c>
      <c r="F39" s="36">
        <v>0</v>
      </c>
      <c r="G39" s="36">
        <v>1</v>
      </c>
      <c r="H39" s="36">
        <v>0</v>
      </c>
      <c r="I39" s="244" t="str">
        <f t="shared" si="0"/>
        <v xml:space="preserve">            ОВДП (30-річні); 4,5%; 29,85р.</v>
      </c>
      <c r="J39" s="96">
        <f t="shared" si="1"/>
        <v>12097751</v>
      </c>
      <c r="K39" s="9"/>
      <c r="L39" s="9"/>
      <c r="M39" s="9"/>
      <c r="N39" s="9"/>
      <c r="O39" s="9"/>
      <c r="P39" s="9"/>
      <c r="Q39" s="9"/>
      <c r="R39" s="9"/>
    </row>
    <row r="40" spans="1:18" ht="15.6" x14ac:dyDescent="0.3">
      <c r="A40" s="36" t="s">
        <v>78</v>
      </c>
      <c r="B40" s="19">
        <v>11.276</v>
      </c>
      <c r="C40" s="19">
        <v>3.31</v>
      </c>
      <c r="D40" s="19">
        <v>3.59</v>
      </c>
      <c r="E40" s="19">
        <v>13095433</v>
      </c>
      <c r="F40" s="36">
        <v>0</v>
      </c>
      <c r="G40" s="36">
        <v>1</v>
      </c>
      <c r="H40" s="36">
        <v>0</v>
      </c>
      <c r="I40" s="244" t="str">
        <f t="shared" si="0"/>
        <v xml:space="preserve">            ОВДП (4 - річні); 11,276%; 3,31р.</v>
      </c>
      <c r="J40" s="96">
        <f t="shared" si="1"/>
        <v>13095433</v>
      </c>
      <c r="K40" s="9"/>
      <c r="L40" s="9"/>
      <c r="M40" s="9"/>
      <c r="N40" s="9"/>
      <c r="O40" s="9"/>
      <c r="P40" s="9"/>
      <c r="Q40" s="9"/>
      <c r="R40" s="9"/>
    </row>
    <row r="41" spans="1:18" ht="15.6" x14ac:dyDescent="0.3">
      <c r="A41" s="36" t="s">
        <v>126</v>
      </c>
      <c r="B41" s="19">
        <v>14.837</v>
      </c>
      <c r="C41" s="19">
        <v>3.58</v>
      </c>
      <c r="D41" s="19">
        <v>2.02</v>
      </c>
      <c r="E41" s="19">
        <v>42188304</v>
      </c>
      <c r="F41" s="36">
        <v>0</v>
      </c>
      <c r="G41" s="36">
        <v>1</v>
      </c>
      <c r="H41" s="36">
        <v>0</v>
      </c>
      <c r="I41" s="244" t="str">
        <f t="shared" si="0"/>
        <v xml:space="preserve">            ОВДП (5 - річні); 14,837%; 3,58р.</v>
      </c>
      <c r="J41" s="96">
        <f t="shared" si="1"/>
        <v>42188304</v>
      </c>
      <c r="K41" s="9"/>
      <c r="L41" s="9"/>
      <c r="M41" s="9"/>
      <c r="N41" s="9"/>
      <c r="O41" s="9"/>
      <c r="P41" s="9"/>
      <c r="Q41" s="9"/>
      <c r="R41" s="9"/>
    </row>
    <row r="42" spans="1:18" ht="15.6" x14ac:dyDescent="0.3">
      <c r="A42" s="36" t="s">
        <v>40</v>
      </c>
      <c r="B42" s="19">
        <v>2.2200000000000002</v>
      </c>
      <c r="C42" s="19">
        <v>0.41</v>
      </c>
      <c r="D42" s="19">
        <v>0.55000000000000004</v>
      </c>
      <c r="E42" s="19">
        <v>5848480</v>
      </c>
      <c r="F42" s="36">
        <v>0</v>
      </c>
      <c r="G42" s="36">
        <v>1</v>
      </c>
      <c r="H42" s="36">
        <v>0</v>
      </c>
      <c r="I42" s="244" t="str">
        <f t="shared" si="0"/>
        <v xml:space="preserve">            ОВДП (6 - місячні); 2,22%; 0,41р.</v>
      </c>
      <c r="J42" s="96">
        <f t="shared" si="1"/>
        <v>5848480</v>
      </c>
      <c r="K42" s="9"/>
      <c r="L42" s="9"/>
      <c r="M42" s="9"/>
      <c r="N42" s="9"/>
      <c r="O42" s="9"/>
      <c r="P42" s="9"/>
      <c r="Q42" s="9"/>
      <c r="R42" s="9"/>
    </row>
    <row r="43" spans="1:18" ht="15.6" x14ac:dyDescent="0.3">
      <c r="A43" s="36" t="s">
        <v>119</v>
      </c>
      <c r="B43" s="19">
        <v>15.615</v>
      </c>
      <c r="C43" s="19">
        <v>5.29</v>
      </c>
      <c r="D43" s="19">
        <v>4.25</v>
      </c>
      <c r="E43" s="19">
        <v>39665256</v>
      </c>
      <c r="F43" s="36">
        <v>0</v>
      </c>
      <c r="G43" s="36">
        <v>1</v>
      </c>
      <c r="H43" s="36">
        <v>0</v>
      </c>
      <c r="I43" s="244" t="str">
        <f t="shared" si="0"/>
        <v xml:space="preserve">            ОВДП (6 - річні); 15,615%; 5,29р.</v>
      </c>
      <c r="J43" s="96">
        <f t="shared" si="1"/>
        <v>39665256</v>
      </c>
      <c r="K43" s="9"/>
      <c r="L43" s="9"/>
      <c r="M43" s="9"/>
      <c r="N43" s="9"/>
      <c r="O43" s="9"/>
      <c r="P43" s="9"/>
      <c r="Q43" s="9"/>
      <c r="R43" s="9"/>
    </row>
    <row r="44" spans="1:18" ht="15.6" x14ac:dyDescent="0.3">
      <c r="A44" s="36" t="s">
        <v>179</v>
      </c>
      <c r="B44" s="19">
        <v>11.94</v>
      </c>
      <c r="C44" s="19">
        <v>5.52</v>
      </c>
      <c r="D44" s="19">
        <v>2.4900000000000002</v>
      </c>
      <c r="E44" s="19">
        <v>25874547</v>
      </c>
      <c r="F44" s="36">
        <v>0</v>
      </c>
      <c r="G44" s="36">
        <v>1</v>
      </c>
      <c r="H44" s="36">
        <v>0</v>
      </c>
      <c r="I44" s="244" t="str">
        <f t="shared" si="0"/>
        <v xml:space="preserve">            ОВДП (7 - річні); 11,94%; 5,52р.</v>
      </c>
      <c r="J44" s="96">
        <f t="shared" si="1"/>
        <v>25874547</v>
      </c>
      <c r="K44" s="9"/>
      <c r="L44" s="9"/>
      <c r="M44" s="9"/>
      <c r="N44" s="9"/>
      <c r="O44" s="9"/>
      <c r="P44" s="9"/>
      <c r="Q44" s="9"/>
      <c r="R44" s="9"/>
    </row>
    <row r="45" spans="1:18" ht="15.6" x14ac:dyDescent="0.3">
      <c r="A45" s="36" t="s">
        <v>18</v>
      </c>
      <c r="B45" s="19">
        <v>13.356</v>
      </c>
      <c r="C45" s="19">
        <v>7.42</v>
      </c>
      <c r="D45" s="19">
        <v>2.92</v>
      </c>
      <c r="E45" s="19">
        <v>17500000</v>
      </c>
      <c r="F45" s="36">
        <v>0</v>
      </c>
      <c r="G45" s="36">
        <v>1</v>
      </c>
      <c r="H45" s="36">
        <v>0</v>
      </c>
      <c r="I45" s="244" t="str">
        <f t="shared" si="0"/>
        <v xml:space="preserve">            ОВДП (8 - річні); 13,356%; 7,42р.</v>
      </c>
      <c r="J45" s="96">
        <f t="shared" si="1"/>
        <v>17500000</v>
      </c>
      <c r="K45" s="9"/>
      <c r="L45" s="9"/>
      <c r="M45" s="9"/>
      <c r="N45" s="9"/>
      <c r="O45" s="9"/>
      <c r="P45" s="9"/>
      <c r="Q45" s="9"/>
      <c r="R45" s="9"/>
    </row>
    <row r="46" spans="1:18" ht="15.6" x14ac:dyDescent="0.3">
      <c r="A46" s="36" t="s">
        <v>123</v>
      </c>
      <c r="B46" s="19">
        <v>0</v>
      </c>
      <c r="C46" s="19">
        <v>0.54</v>
      </c>
      <c r="D46" s="19">
        <v>0.69</v>
      </c>
      <c r="E46" s="19">
        <v>5052822.08</v>
      </c>
      <c r="F46" s="36">
        <v>0</v>
      </c>
      <c r="G46" s="36">
        <v>1</v>
      </c>
      <c r="H46" s="36">
        <v>0</v>
      </c>
      <c r="I46" s="244" t="str">
        <f t="shared" si="0"/>
        <v xml:space="preserve">            ОВДП (9 - місячні); 0%; 0,54р.</v>
      </c>
      <c r="J46" s="96">
        <f t="shared" si="1"/>
        <v>5052822.08</v>
      </c>
      <c r="K46" s="9"/>
      <c r="L46" s="9"/>
      <c r="M46" s="9"/>
      <c r="N46" s="9"/>
      <c r="O46" s="9"/>
      <c r="P46" s="9"/>
      <c r="Q46" s="9"/>
      <c r="R46" s="9"/>
    </row>
    <row r="47" spans="1:18" ht="15.6" x14ac:dyDescent="0.3">
      <c r="A47" s="36" t="s">
        <v>66</v>
      </c>
      <c r="B47" s="19">
        <v>12.132999999999999</v>
      </c>
      <c r="C47" s="19">
        <v>6.99</v>
      </c>
      <c r="D47" s="19">
        <v>4.57</v>
      </c>
      <c r="E47" s="19">
        <v>18000000</v>
      </c>
      <c r="F47" s="36">
        <v>0</v>
      </c>
      <c r="G47" s="36">
        <v>1</v>
      </c>
      <c r="H47" s="36">
        <v>0</v>
      </c>
      <c r="I47" s="244" t="str">
        <f t="shared" si="0"/>
        <v xml:space="preserve">            ОВДП (9 - річні); 12,133%; 6,99р.</v>
      </c>
      <c r="J47" s="96">
        <f t="shared" si="1"/>
        <v>18000000</v>
      </c>
      <c r="K47" s="9"/>
      <c r="L47" s="9"/>
      <c r="M47" s="9"/>
      <c r="N47" s="9"/>
      <c r="O47" s="9"/>
      <c r="P47" s="9"/>
      <c r="Q47" s="9"/>
      <c r="R47" s="9"/>
    </row>
    <row r="48" spans="1:18" ht="15.6" x14ac:dyDescent="0.3">
      <c r="A48" s="36" t="s">
        <v>29</v>
      </c>
      <c r="B48" s="19">
        <v>0</v>
      </c>
      <c r="C48" s="19">
        <v>0</v>
      </c>
      <c r="D48" s="19">
        <v>0</v>
      </c>
      <c r="E48" s="19">
        <v>0</v>
      </c>
      <c r="F48" s="36">
        <v>0</v>
      </c>
      <c r="G48" s="36">
        <v>1</v>
      </c>
      <c r="H48" s="36">
        <v>0</v>
      </c>
      <c r="I48" s="244" t="str">
        <f t="shared" si="0"/>
        <v xml:space="preserve">            Казначейські зобов'язання; 0%; 0р.</v>
      </c>
      <c r="J48" s="96">
        <f t="shared" si="1"/>
        <v>0</v>
      </c>
      <c r="K48" s="9"/>
      <c r="L48" s="9"/>
      <c r="M48" s="9"/>
      <c r="N48" s="9"/>
      <c r="O48" s="9"/>
      <c r="P48" s="9"/>
      <c r="Q48" s="9"/>
      <c r="R48" s="9"/>
    </row>
    <row r="49" spans="1:18" ht="15.6" x14ac:dyDescent="0.3">
      <c r="A49" s="36" t="s">
        <v>57</v>
      </c>
      <c r="B49" s="19">
        <v>4.55</v>
      </c>
      <c r="C49" s="19">
        <v>14.66</v>
      </c>
      <c r="D49" s="19">
        <v>9.27</v>
      </c>
      <c r="E49" s="19">
        <v>1083307568.3599999</v>
      </c>
      <c r="F49" s="36">
        <v>1</v>
      </c>
      <c r="G49" s="36">
        <v>0</v>
      </c>
      <c r="H49" s="36">
        <v>0</v>
      </c>
      <c r="I49" s="244" t="str">
        <f t="shared" si="0"/>
        <v xml:space="preserve">      Державний зовнішній борг; 4,55%; 14,66р.</v>
      </c>
      <c r="J49" s="96">
        <f t="shared" si="1"/>
        <v>1083307568.3599999</v>
      </c>
      <c r="K49" s="9"/>
      <c r="L49" s="9"/>
      <c r="M49" s="9"/>
      <c r="N49" s="9"/>
      <c r="O49" s="9"/>
      <c r="P49" s="9"/>
      <c r="Q49" s="9"/>
      <c r="R49" s="9"/>
    </row>
    <row r="50" spans="1:18" ht="15.6" x14ac:dyDescent="0.3">
      <c r="A50" s="36" t="s">
        <v>206</v>
      </c>
      <c r="B50" s="19">
        <v>6.7720000000000002</v>
      </c>
      <c r="C50" s="19">
        <v>13.35</v>
      </c>
      <c r="D50" s="19">
        <v>9.35</v>
      </c>
      <c r="E50" s="19">
        <v>636400585.25999999</v>
      </c>
      <c r="F50" s="36">
        <v>0</v>
      </c>
      <c r="G50" s="36">
        <v>0</v>
      </c>
      <c r="H50" s="36">
        <v>0</v>
      </c>
      <c r="I50" s="244" t="str">
        <f t="shared" si="0"/>
        <v xml:space="preserve">         в т.ч. ОЗДП; 6,772%; 13,35р.</v>
      </c>
      <c r="J50" s="96">
        <f t="shared" si="1"/>
        <v>636400585.25999999</v>
      </c>
      <c r="K50" s="9"/>
      <c r="L50" s="9"/>
      <c r="M50" s="9"/>
      <c r="N50" s="9"/>
      <c r="O50" s="9"/>
      <c r="P50" s="9"/>
      <c r="Q50" s="9"/>
      <c r="R50" s="9"/>
    </row>
    <row r="51" spans="1:18" ht="15.6" x14ac:dyDescent="0.3">
      <c r="A51" s="36" t="s">
        <v>63</v>
      </c>
      <c r="B51" s="19">
        <v>3.34</v>
      </c>
      <c r="C51" s="19">
        <v>8.8800000000000008</v>
      </c>
      <c r="D51" s="19">
        <v>4.0999999999999996</v>
      </c>
      <c r="E51" s="19">
        <v>261528800.75999999</v>
      </c>
      <c r="F51" s="36">
        <v>0</v>
      </c>
      <c r="G51" s="36">
        <v>0</v>
      </c>
      <c r="H51" s="36">
        <v>2</v>
      </c>
      <c r="I51" s="244" t="str">
        <f t="shared" si="0"/>
        <v xml:space="preserve">   Гарантований борг; 3,34%; 8,88р.</v>
      </c>
      <c r="J51" s="96">
        <f t="shared" si="1"/>
        <v>261528800.75999999</v>
      </c>
      <c r="K51" s="9"/>
      <c r="L51" s="9"/>
      <c r="M51" s="9"/>
      <c r="N51" s="9"/>
      <c r="O51" s="9"/>
      <c r="P51" s="9"/>
      <c r="Q51" s="9"/>
      <c r="R51" s="9"/>
    </row>
    <row r="52" spans="1:18" ht="15.6" x14ac:dyDescent="0.3">
      <c r="A52" s="36" t="s">
        <v>33</v>
      </c>
      <c r="B52" s="19">
        <v>13.63</v>
      </c>
      <c r="C52" s="19">
        <v>4.83</v>
      </c>
      <c r="D52" s="19">
        <v>2.27</v>
      </c>
      <c r="E52" s="19">
        <v>15941386.15</v>
      </c>
      <c r="F52" s="36">
        <v>1</v>
      </c>
      <c r="G52" s="36">
        <v>0</v>
      </c>
      <c r="H52" s="36">
        <v>0</v>
      </c>
      <c r="I52" s="244" t="str">
        <f t="shared" si="0"/>
        <v xml:space="preserve">      Гарантований внутрішній борг; 13,63%; 4,83р.</v>
      </c>
      <c r="J52" s="96">
        <f t="shared" si="1"/>
        <v>15941386.15</v>
      </c>
      <c r="K52" s="9"/>
      <c r="L52" s="9"/>
      <c r="M52" s="9"/>
      <c r="N52" s="9"/>
      <c r="O52" s="9"/>
      <c r="P52" s="9"/>
      <c r="Q52" s="9"/>
      <c r="R52" s="9"/>
    </row>
    <row r="53" spans="1:18" ht="15.6" x14ac:dyDescent="0.3">
      <c r="A53" s="36" t="s">
        <v>109</v>
      </c>
      <c r="B53" s="19">
        <v>11.257999999999999</v>
      </c>
      <c r="C53" s="19">
        <v>4.6900000000000004</v>
      </c>
      <c r="D53" s="19">
        <v>2.97</v>
      </c>
      <c r="E53" s="19">
        <v>11257011.6</v>
      </c>
      <c r="F53" s="36">
        <v>0</v>
      </c>
      <c r="G53" s="36">
        <v>0</v>
      </c>
      <c r="H53" s="36">
        <v>0</v>
      </c>
      <c r="I53" s="244" t="str">
        <f t="shared" si="0"/>
        <v xml:space="preserve">         в т.ч. Облігації; 11,258%; 4,69р.</v>
      </c>
      <c r="J53" s="96">
        <f t="shared" si="1"/>
        <v>11257011.6</v>
      </c>
      <c r="K53" s="9"/>
      <c r="L53" s="9"/>
      <c r="M53" s="9"/>
      <c r="N53" s="9"/>
      <c r="O53" s="9"/>
      <c r="P53" s="9"/>
      <c r="Q53" s="9"/>
      <c r="R53" s="9"/>
    </row>
    <row r="54" spans="1:18" ht="15.6" x14ac:dyDescent="0.3">
      <c r="A54" s="36" t="s">
        <v>73</v>
      </c>
      <c r="B54" s="19">
        <v>2.6720000000000002</v>
      </c>
      <c r="C54" s="19">
        <v>9.61</v>
      </c>
      <c r="D54" s="19">
        <v>4.22</v>
      </c>
      <c r="E54" s="19">
        <v>245587414.61000001</v>
      </c>
      <c r="F54" s="36">
        <v>1</v>
      </c>
      <c r="G54" s="36">
        <v>0</v>
      </c>
      <c r="H54" s="36">
        <v>0</v>
      </c>
      <c r="I54" s="244"/>
      <c r="J54" s="96">
        <f t="shared" si="1"/>
        <v>245587414.61000001</v>
      </c>
      <c r="K54" s="9"/>
      <c r="L54" s="9"/>
      <c r="M54" s="9"/>
      <c r="N54" s="9"/>
      <c r="O54" s="9"/>
      <c r="P54" s="9"/>
      <c r="Q54" s="9"/>
      <c r="R54" s="9"/>
    </row>
    <row r="55" spans="1:18" ht="15.6" x14ac:dyDescent="0.3">
      <c r="A55" s="36" t="s">
        <v>206</v>
      </c>
      <c r="B55" s="19"/>
      <c r="C55" s="19"/>
      <c r="D55" s="19"/>
      <c r="E55" s="19"/>
      <c r="F55" s="36"/>
      <c r="G55" s="36"/>
      <c r="H55" s="36"/>
      <c r="I55" s="244"/>
      <c r="J55" s="96">
        <f t="shared" si="1"/>
        <v>0</v>
      </c>
      <c r="K55" s="9"/>
      <c r="L55" s="9"/>
      <c r="M55" s="9"/>
      <c r="N55" s="9"/>
      <c r="O55" s="9"/>
      <c r="P55" s="9"/>
      <c r="Q55" s="9"/>
      <c r="R55" s="9"/>
    </row>
    <row r="56" spans="1:18" x14ac:dyDescent="0.3">
      <c r="B56" s="226"/>
      <c r="C56" s="226"/>
      <c r="D56" s="226"/>
      <c r="E56" s="226"/>
      <c r="F56" s="9"/>
      <c r="G56" s="9"/>
      <c r="H56" s="9"/>
      <c r="I56" s="244"/>
      <c r="J56" s="96">
        <f t="shared" si="1"/>
        <v>0</v>
      </c>
      <c r="K56" s="9"/>
      <c r="L56" s="9"/>
      <c r="M56" s="9"/>
      <c r="N56" s="9"/>
      <c r="O56" s="9"/>
      <c r="P56" s="9"/>
      <c r="Q56" s="9"/>
      <c r="R56" s="9"/>
    </row>
    <row r="57" spans="1:18" x14ac:dyDescent="0.3">
      <c r="B57" s="226"/>
      <c r="C57" s="226"/>
      <c r="D57" s="226"/>
      <c r="E57" s="226"/>
      <c r="F57" s="9"/>
      <c r="G57" s="9"/>
      <c r="H57" s="9"/>
      <c r="I57" s="244"/>
      <c r="J57" s="96">
        <f t="shared" si="1"/>
        <v>0</v>
      </c>
      <c r="K57" s="9"/>
      <c r="L57" s="9"/>
      <c r="M57" s="9"/>
      <c r="N57" s="9"/>
      <c r="O57" s="9"/>
      <c r="P57" s="9"/>
      <c r="Q57" s="9"/>
      <c r="R57" s="9"/>
    </row>
    <row r="58" spans="1:18" x14ac:dyDescent="0.3">
      <c r="B58" s="226"/>
      <c r="C58" s="226"/>
      <c r="D58" s="226"/>
      <c r="E58" s="226"/>
      <c r="F58" s="9"/>
      <c r="G58" s="9"/>
      <c r="H58" s="9"/>
      <c r="I58" s="244"/>
      <c r="J58" s="96">
        <f t="shared" si="1"/>
        <v>0</v>
      </c>
      <c r="K58" s="9"/>
      <c r="L58" s="9"/>
      <c r="M58" s="9"/>
      <c r="N58" s="9"/>
      <c r="O58" s="9"/>
      <c r="P58" s="9"/>
      <c r="Q58" s="9"/>
      <c r="R58" s="9"/>
    </row>
    <row r="59" spans="1:18" x14ac:dyDescent="0.3">
      <c r="B59" s="226"/>
      <c r="C59" s="226"/>
      <c r="D59" s="226"/>
      <c r="E59" s="226"/>
      <c r="F59" s="9"/>
      <c r="G59" s="9"/>
      <c r="H59" s="9"/>
      <c r="I59" s="244"/>
      <c r="J59" s="96">
        <f t="shared" si="1"/>
        <v>0</v>
      </c>
      <c r="K59" s="9"/>
      <c r="L59" s="9"/>
      <c r="M59" s="9"/>
      <c r="N59" s="9"/>
      <c r="O59" s="9"/>
      <c r="P59" s="9"/>
      <c r="Q59" s="9"/>
      <c r="R59" s="9"/>
    </row>
    <row r="60" spans="1:18" x14ac:dyDescent="0.3">
      <c r="B60" s="226"/>
      <c r="C60" s="226"/>
      <c r="D60" s="226"/>
      <c r="E60" s="226"/>
      <c r="F60" s="9"/>
      <c r="G60" s="9"/>
      <c r="H60" s="9"/>
      <c r="I60" s="244"/>
      <c r="J60" s="96">
        <f t="shared" si="1"/>
        <v>0</v>
      </c>
      <c r="K60" s="9"/>
      <c r="L60" s="9"/>
      <c r="M60" s="9"/>
      <c r="N60" s="9"/>
      <c r="O60" s="9"/>
      <c r="P60" s="9"/>
      <c r="Q60" s="9"/>
      <c r="R60" s="9"/>
    </row>
    <row r="61" spans="1:18" x14ac:dyDescent="0.3">
      <c r="B61" s="226"/>
      <c r="C61" s="226"/>
      <c r="D61" s="226"/>
      <c r="E61" s="226"/>
      <c r="F61" s="9"/>
      <c r="G61" s="9"/>
      <c r="H61" s="9"/>
      <c r="I61" s="244"/>
      <c r="J61" s="96">
        <f t="shared" si="1"/>
        <v>0</v>
      </c>
      <c r="K61" s="9"/>
      <c r="L61" s="9"/>
      <c r="M61" s="9"/>
      <c r="N61" s="9"/>
      <c r="O61" s="9"/>
      <c r="P61" s="9"/>
      <c r="Q61" s="9"/>
      <c r="R61" s="9"/>
    </row>
    <row r="62" spans="1:18" x14ac:dyDescent="0.3">
      <c r="B62" s="226"/>
      <c r="C62" s="226"/>
      <c r="D62" s="226"/>
      <c r="E62" s="226"/>
      <c r="F62" s="9"/>
      <c r="G62" s="9"/>
      <c r="H62" s="9"/>
      <c r="I62" s="244"/>
      <c r="J62" s="244"/>
      <c r="K62" s="9"/>
      <c r="L62" s="9"/>
      <c r="M62" s="9"/>
      <c r="N62" s="9"/>
      <c r="O62" s="9"/>
      <c r="P62" s="9"/>
      <c r="Q62" s="9"/>
      <c r="R62" s="9"/>
    </row>
    <row r="63" spans="1:18" x14ac:dyDescent="0.3">
      <c r="B63" s="226"/>
      <c r="C63" s="226"/>
      <c r="D63" s="226"/>
      <c r="E63" s="226"/>
      <c r="F63" s="9"/>
      <c r="G63" s="9"/>
      <c r="H63" s="9"/>
      <c r="I63" s="244"/>
      <c r="J63" s="244"/>
      <c r="K63" s="9"/>
      <c r="L63" s="9"/>
      <c r="M63" s="9"/>
      <c r="N63" s="9"/>
      <c r="O63" s="9"/>
      <c r="P63" s="9"/>
      <c r="Q63" s="9"/>
      <c r="R63" s="9"/>
    </row>
    <row r="64" spans="1:18" x14ac:dyDescent="0.3">
      <c r="B64" s="226"/>
      <c r="C64" s="226"/>
      <c r="D64" s="226"/>
      <c r="E64" s="226"/>
      <c r="F64" s="9"/>
      <c r="G64" s="9"/>
      <c r="H64" s="9"/>
      <c r="I64" s="244"/>
      <c r="J64" s="244"/>
      <c r="K64" s="9"/>
      <c r="L64" s="9"/>
      <c r="M64" s="9"/>
      <c r="N64" s="9"/>
      <c r="O64" s="9"/>
      <c r="P64" s="9"/>
      <c r="Q64" s="9"/>
      <c r="R64" s="9"/>
    </row>
    <row r="65" spans="2:18" x14ac:dyDescent="0.3">
      <c r="B65" s="226"/>
      <c r="C65" s="226"/>
      <c r="D65" s="226"/>
      <c r="E65" s="226"/>
      <c r="F65" s="9"/>
      <c r="G65" s="9"/>
      <c r="H65" s="9"/>
      <c r="I65" s="244"/>
      <c r="J65" s="244"/>
      <c r="K65" s="9"/>
      <c r="L65" s="9"/>
      <c r="M65" s="9"/>
      <c r="N65" s="9"/>
      <c r="O65" s="9"/>
      <c r="P65" s="9"/>
      <c r="Q65" s="9"/>
      <c r="R65" s="9"/>
    </row>
    <row r="66" spans="2:18" x14ac:dyDescent="0.3">
      <c r="B66" s="226"/>
      <c r="C66" s="226"/>
      <c r="D66" s="226"/>
      <c r="E66" s="226"/>
      <c r="F66" s="9"/>
      <c r="G66" s="9"/>
      <c r="H66" s="9"/>
      <c r="I66" s="244"/>
      <c r="J66" s="244"/>
      <c r="K66" s="9"/>
      <c r="L66" s="9"/>
      <c r="M66" s="9"/>
      <c r="N66" s="9"/>
      <c r="O66" s="9"/>
      <c r="P66" s="9"/>
      <c r="Q66" s="9"/>
      <c r="R66" s="9"/>
    </row>
    <row r="67" spans="2:18" x14ac:dyDescent="0.3">
      <c r="B67" s="226"/>
      <c r="C67" s="226"/>
      <c r="D67" s="226"/>
      <c r="E67" s="226"/>
      <c r="F67" s="9"/>
      <c r="G67" s="9"/>
      <c r="H67" s="9"/>
      <c r="I67" s="244"/>
      <c r="J67" s="244"/>
      <c r="K67" s="9"/>
      <c r="L67" s="9"/>
      <c r="M67" s="9"/>
      <c r="N67" s="9"/>
      <c r="O67" s="9"/>
      <c r="P67" s="9"/>
      <c r="Q67" s="9"/>
      <c r="R67" s="9"/>
    </row>
    <row r="68" spans="2:18" x14ac:dyDescent="0.3">
      <c r="B68" s="226"/>
      <c r="C68" s="226"/>
      <c r="D68" s="226"/>
      <c r="E68" s="226"/>
      <c r="F68" s="9"/>
      <c r="G68" s="9"/>
      <c r="H68" s="9"/>
      <c r="I68" s="244"/>
      <c r="J68" s="244"/>
      <c r="K68" s="9"/>
      <c r="L68" s="9"/>
      <c r="M68" s="9"/>
      <c r="N68" s="9"/>
      <c r="O68" s="9"/>
      <c r="P68" s="9"/>
      <c r="Q68" s="9"/>
      <c r="R68" s="9"/>
    </row>
    <row r="69" spans="2:18" x14ac:dyDescent="0.3">
      <c r="B69" s="226"/>
      <c r="C69" s="226"/>
      <c r="D69" s="226"/>
      <c r="E69" s="226"/>
      <c r="F69" s="9"/>
      <c r="G69" s="9"/>
      <c r="H69" s="9"/>
      <c r="I69" s="244"/>
      <c r="J69" s="244"/>
      <c r="K69" s="9"/>
      <c r="L69" s="9"/>
      <c r="M69" s="9"/>
      <c r="N69" s="9"/>
      <c r="O69" s="9"/>
      <c r="P69" s="9"/>
      <c r="Q69" s="9"/>
      <c r="R69" s="9"/>
    </row>
    <row r="70" spans="2:18" x14ac:dyDescent="0.3">
      <c r="B70" s="226"/>
      <c r="C70" s="226"/>
      <c r="D70" s="226"/>
      <c r="E70" s="226"/>
      <c r="F70" s="9"/>
      <c r="G70" s="9"/>
      <c r="H70" s="9"/>
      <c r="I70" s="244"/>
      <c r="J70" s="244"/>
      <c r="K70" s="9"/>
      <c r="L70" s="9"/>
      <c r="M70" s="9"/>
      <c r="N70" s="9"/>
      <c r="O70" s="9"/>
      <c r="P70" s="9"/>
      <c r="Q70" s="9"/>
      <c r="R70" s="9"/>
    </row>
    <row r="71" spans="2:18" x14ac:dyDescent="0.3">
      <c r="B71" s="226"/>
      <c r="C71" s="226"/>
      <c r="D71" s="226"/>
      <c r="E71" s="226"/>
      <c r="F71" s="9"/>
      <c r="G71" s="9"/>
      <c r="H71" s="9"/>
      <c r="I71" s="244"/>
      <c r="J71" s="244"/>
      <c r="K71" s="9"/>
      <c r="L71" s="9"/>
      <c r="M71" s="9"/>
      <c r="N71" s="9"/>
      <c r="O71" s="9"/>
      <c r="P71" s="9"/>
      <c r="Q71" s="9"/>
      <c r="R71" s="9"/>
    </row>
    <row r="72" spans="2:18" x14ac:dyDescent="0.3">
      <c r="B72" s="226"/>
      <c r="C72" s="226"/>
      <c r="D72" s="226"/>
      <c r="E72" s="226"/>
      <c r="F72" s="9"/>
      <c r="G72" s="9"/>
      <c r="H72" s="9"/>
      <c r="I72" s="244"/>
      <c r="J72" s="244"/>
      <c r="K72" s="9"/>
      <c r="L72" s="9"/>
      <c r="M72" s="9"/>
      <c r="N72" s="9"/>
      <c r="O72" s="9"/>
      <c r="P72" s="9"/>
      <c r="Q72" s="9"/>
      <c r="R72" s="9"/>
    </row>
    <row r="73" spans="2:18" x14ac:dyDescent="0.3">
      <c r="B73" s="226"/>
      <c r="C73" s="226"/>
      <c r="D73" s="226"/>
      <c r="E73" s="226"/>
      <c r="F73" s="9"/>
      <c r="G73" s="9"/>
      <c r="H73" s="9"/>
      <c r="I73" s="244"/>
      <c r="J73" s="244"/>
      <c r="K73" s="9"/>
      <c r="L73" s="9"/>
      <c r="M73" s="9"/>
      <c r="N73" s="9"/>
      <c r="O73" s="9"/>
      <c r="P73" s="9"/>
      <c r="Q73" s="9"/>
      <c r="R73" s="9"/>
    </row>
    <row r="74" spans="2:18" x14ac:dyDescent="0.3">
      <c r="B74" s="226"/>
      <c r="C74" s="226"/>
      <c r="D74" s="226"/>
      <c r="E74" s="226"/>
      <c r="F74" s="9"/>
      <c r="G74" s="9"/>
      <c r="H74" s="9"/>
      <c r="I74" s="244"/>
      <c r="J74" s="244"/>
      <c r="K74" s="9"/>
      <c r="L74" s="9"/>
      <c r="M74" s="9"/>
      <c r="N74" s="9"/>
      <c r="O74" s="9"/>
      <c r="P74" s="9"/>
      <c r="Q74" s="9"/>
      <c r="R74" s="9"/>
    </row>
    <row r="75" spans="2:18" x14ac:dyDescent="0.3">
      <c r="B75" s="226"/>
      <c r="C75" s="226"/>
      <c r="D75" s="226"/>
      <c r="E75" s="226"/>
      <c r="F75" s="9"/>
      <c r="G75" s="9"/>
      <c r="H75" s="9"/>
      <c r="I75" s="244"/>
      <c r="J75" s="244"/>
      <c r="K75" s="9"/>
      <c r="L75" s="9"/>
      <c r="M75" s="9"/>
      <c r="N75" s="9"/>
      <c r="O75" s="9"/>
      <c r="P75" s="9"/>
      <c r="Q75" s="9"/>
      <c r="R75" s="9"/>
    </row>
    <row r="76" spans="2:18" x14ac:dyDescent="0.3">
      <c r="B76" s="226"/>
      <c r="C76" s="226"/>
      <c r="D76" s="226"/>
      <c r="E76" s="226"/>
      <c r="F76" s="9"/>
      <c r="G76" s="9"/>
      <c r="H76" s="9"/>
      <c r="I76" s="244"/>
      <c r="J76" s="244"/>
      <c r="K76" s="9"/>
      <c r="L76" s="9"/>
      <c r="M76" s="9"/>
      <c r="N76" s="9"/>
      <c r="O76" s="9"/>
      <c r="P76" s="9"/>
      <c r="Q76" s="9"/>
      <c r="R76" s="9"/>
    </row>
    <row r="77" spans="2:18" x14ac:dyDescent="0.3">
      <c r="B77" s="226"/>
      <c r="C77" s="226"/>
      <c r="D77" s="226"/>
      <c r="E77" s="226"/>
      <c r="F77" s="9"/>
      <c r="G77" s="9"/>
      <c r="H77" s="9"/>
      <c r="I77" s="244"/>
      <c r="J77" s="244"/>
      <c r="K77" s="9"/>
      <c r="L77" s="9"/>
      <c r="M77" s="9"/>
      <c r="N77" s="9"/>
      <c r="O77" s="9"/>
      <c r="P77" s="9"/>
      <c r="Q77" s="9"/>
      <c r="R77" s="9"/>
    </row>
    <row r="78" spans="2:18" x14ac:dyDescent="0.3">
      <c r="B78" s="226"/>
      <c r="C78" s="226"/>
      <c r="D78" s="226"/>
      <c r="E78" s="226"/>
      <c r="F78" s="9"/>
      <c r="G78" s="9"/>
      <c r="H78" s="9"/>
      <c r="I78" s="244"/>
      <c r="J78" s="244"/>
      <c r="K78" s="9"/>
      <c r="L78" s="9"/>
      <c r="M78" s="9"/>
      <c r="N78" s="9"/>
      <c r="O78" s="9"/>
      <c r="P78" s="9"/>
      <c r="Q78" s="9"/>
      <c r="R78" s="9"/>
    </row>
    <row r="79" spans="2:18" x14ac:dyDescent="0.3">
      <c r="B79" s="226"/>
      <c r="C79" s="226"/>
      <c r="D79" s="226"/>
      <c r="E79" s="226"/>
      <c r="F79" s="9"/>
      <c r="G79" s="9"/>
      <c r="H79" s="9"/>
      <c r="I79" s="244"/>
      <c r="J79" s="244"/>
      <c r="K79" s="9"/>
      <c r="L79" s="9"/>
      <c r="M79" s="9"/>
      <c r="N79" s="9"/>
      <c r="O79" s="9"/>
      <c r="P79" s="9"/>
      <c r="Q79" s="9"/>
      <c r="R79" s="9"/>
    </row>
    <row r="80" spans="2:18" x14ac:dyDescent="0.3">
      <c r="B80" s="226"/>
      <c r="C80" s="226"/>
      <c r="D80" s="226"/>
      <c r="E80" s="226"/>
      <c r="F80" s="9"/>
      <c r="G80" s="9"/>
      <c r="H80" s="9"/>
      <c r="I80" s="244"/>
      <c r="J80" s="244"/>
      <c r="K80" s="9"/>
      <c r="L80" s="9"/>
      <c r="M80" s="9"/>
      <c r="N80" s="9"/>
      <c r="O80" s="9"/>
      <c r="P80" s="9"/>
      <c r="Q80" s="9"/>
      <c r="R80" s="9"/>
    </row>
    <row r="81" spans="2:18" x14ac:dyDescent="0.3">
      <c r="B81" s="226"/>
      <c r="C81" s="226"/>
      <c r="D81" s="226"/>
      <c r="E81" s="226"/>
      <c r="F81" s="9"/>
      <c r="G81" s="9"/>
      <c r="H81" s="9"/>
      <c r="I81" s="244"/>
      <c r="J81" s="244"/>
      <c r="K81" s="9"/>
      <c r="L81" s="9"/>
      <c r="M81" s="9"/>
      <c r="N81" s="9"/>
      <c r="O81" s="9"/>
      <c r="P81" s="9"/>
      <c r="Q81" s="9"/>
      <c r="R81" s="9"/>
    </row>
    <row r="82" spans="2:18" x14ac:dyDescent="0.3">
      <c r="B82" s="226"/>
      <c r="C82" s="226"/>
      <c r="D82" s="226"/>
      <c r="E82" s="226"/>
      <c r="F82" s="9"/>
      <c r="G82" s="9"/>
      <c r="H82" s="9"/>
      <c r="I82" s="244"/>
      <c r="J82" s="244"/>
      <c r="K82" s="9"/>
      <c r="L82" s="9"/>
      <c r="M82" s="9"/>
      <c r="N82" s="9"/>
      <c r="O82" s="9"/>
      <c r="P82" s="9"/>
      <c r="Q82" s="9"/>
      <c r="R82" s="9"/>
    </row>
    <row r="83" spans="2:18" x14ac:dyDescent="0.3">
      <c r="B83" s="226"/>
      <c r="C83" s="226"/>
      <c r="D83" s="226"/>
      <c r="E83" s="226"/>
      <c r="F83" s="9"/>
      <c r="G83" s="9"/>
      <c r="H83" s="9"/>
      <c r="I83" s="244"/>
      <c r="J83" s="244"/>
      <c r="K83" s="9"/>
      <c r="L83" s="9"/>
      <c r="M83" s="9"/>
      <c r="N83" s="9"/>
      <c r="O83" s="9"/>
      <c r="P83" s="9"/>
      <c r="Q83" s="9"/>
      <c r="R83" s="9"/>
    </row>
    <row r="84" spans="2:18" x14ac:dyDescent="0.3">
      <c r="B84" s="226"/>
      <c r="C84" s="226"/>
      <c r="D84" s="226"/>
      <c r="E84" s="226"/>
      <c r="F84" s="9"/>
      <c r="G84" s="9"/>
      <c r="H84" s="9"/>
      <c r="I84" s="244"/>
      <c r="J84" s="244"/>
      <c r="K84" s="9"/>
      <c r="L84" s="9"/>
      <c r="M84" s="9"/>
      <c r="N84" s="9"/>
      <c r="O84" s="9"/>
      <c r="P84" s="9"/>
      <c r="Q84" s="9"/>
      <c r="R84" s="9"/>
    </row>
    <row r="85" spans="2:18" x14ac:dyDescent="0.3">
      <c r="B85" s="226"/>
      <c r="C85" s="226"/>
      <c r="D85" s="226"/>
      <c r="E85" s="226"/>
      <c r="F85" s="9"/>
      <c r="G85" s="9"/>
      <c r="H85" s="9"/>
      <c r="I85" s="244"/>
      <c r="J85" s="244"/>
      <c r="K85" s="9"/>
      <c r="L85" s="9"/>
      <c r="M85" s="9"/>
      <c r="N85" s="9"/>
      <c r="O85" s="9"/>
      <c r="P85" s="9"/>
      <c r="Q85" s="9"/>
      <c r="R85" s="9"/>
    </row>
    <row r="86" spans="2:18" x14ac:dyDescent="0.3">
      <c r="B86" s="226"/>
      <c r="C86" s="226"/>
      <c r="D86" s="226"/>
      <c r="E86" s="226"/>
      <c r="F86" s="9"/>
      <c r="G86" s="9"/>
      <c r="H86" s="9"/>
      <c r="I86" s="244"/>
      <c r="J86" s="244"/>
      <c r="K86" s="9"/>
      <c r="L86" s="9"/>
      <c r="M86" s="9"/>
      <c r="N86" s="9"/>
      <c r="O86" s="9"/>
      <c r="P86" s="9"/>
      <c r="Q86" s="9"/>
      <c r="R86" s="9"/>
    </row>
    <row r="87" spans="2:18" x14ac:dyDescent="0.3">
      <c r="B87" s="226"/>
      <c r="C87" s="226"/>
      <c r="D87" s="226"/>
      <c r="E87" s="226"/>
      <c r="F87" s="9"/>
      <c r="G87" s="9"/>
      <c r="H87" s="9"/>
      <c r="I87" s="244"/>
      <c r="J87" s="244"/>
      <c r="K87" s="9"/>
      <c r="L87" s="9"/>
      <c r="M87" s="9"/>
      <c r="N87" s="9"/>
      <c r="O87" s="9"/>
      <c r="P87" s="9"/>
      <c r="Q87" s="9"/>
      <c r="R87" s="9"/>
    </row>
    <row r="88" spans="2:18" x14ac:dyDescent="0.3">
      <c r="B88" s="226"/>
      <c r="C88" s="226"/>
      <c r="D88" s="226"/>
      <c r="E88" s="226"/>
      <c r="F88" s="9"/>
      <c r="G88" s="9"/>
      <c r="H88" s="9"/>
      <c r="I88" s="244"/>
      <c r="J88" s="244"/>
      <c r="K88" s="9"/>
      <c r="L88" s="9"/>
      <c r="M88" s="9"/>
      <c r="N88" s="9"/>
      <c r="O88" s="9"/>
      <c r="P88" s="9"/>
      <c r="Q88" s="9"/>
      <c r="R88" s="9"/>
    </row>
    <row r="89" spans="2:18" x14ac:dyDescent="0.3">
      <c r="B89" s="226"/>
      <c r="C89" s="226"/>
      <c r="D89" s="226"/>
      <c r="E89" s="226"/>
      <c r="F89" s="9"/>
      <c r="G89" s="9"/>
      <c r="H89" s="9"/>
      <c r="I89" s="244"/>
      <c r="J89" s="244"/>
      <c r="K89" s="9"/>
      <c r="L89" s="9"/>
      <c r="M89" s="9"/>
      <c r="N89" s="9"/>
      <c r="O89" s="9"/>
      <c r="P89" s="9"/>
      <c r="Q89" s="9"/>
      <c r="R89" s="9"/>
    </row>
    <row r="90" spans="2:18" x14ac:dyDescent="0.3">
      <c r="B90" s="226"/>
      <c r="C90" s="226"/>
      <c r="D90" s="226"/>
      <c r="E90" s="226"/>
      <c r="F90" s="9"/>
      <c r="G90" s="9"/>
      <c r="H90" s="9"/>
      <c r="I90" s="244"/>
      <c r="J90" s="244"/>
      <c r="K90" s="9"/>
      <c r="L90" s="9"/>
      <c r="M90" s="9"/>
      <c r="N90" s="9"/>
      <c r="O90" s="9"/>
      <c r="P90" s="9"/>
      <c r="Q90" s="9"/>
      <c r="R90" s="9"/>
    </row>
    <row r="91" spans="2:18" x14ac:dyDescent="0.3">
      <c r="B91" s="226"/>
      <c r="C91" s="226"/>
      <c r="D91" s="226"/>
      <c r="E91" s="226"/>
      <c r="F91" s="9"/>
      <c r="G91" s="9"/>
      <c r="H91" s="9"/>
      <c r="I91" s="244"/>
      <c r="J91" s="244"/>
      <c r="K91" s="9"/>
      <c r="L91" s="9"/>
      <c r="M91" s="9"/>
      <c r="N91" s="9"/>
      <c r="O91" s="9"/>
      <c r="P91" s="9"/>
      <c r="Q91" s="9"/>
      <c r="R91" s="9"/>
    </row>
    <row r="92" spans="2:18" x14ac:dyDescent="0.3">
      <c r="B92" s="226"/>
      <c r="C92" s="226"/>
      <c r="D92" s="226"/>
      <c r="E92" s="226"/>
      <c r="F92" s="9"/>
      <c r="G92" s="9"/>
      <c r="H92" s="9"/>
      <c r="I92" s="244"/>
      <c r="J92" s="244"/>
      <c r="K92" s="9"/>
      <c r="L92" s="9"/>
      <c r="M92" s="9"/>
      <c r="N92" s="9"/>
      <c r="O92" s="9"/>
      <c r="P92" s="9"/>
      <c r="Q92" s="9"/>
      <c r="R92" s="9"/>
    </row>
    <row r="93" spans="2:18" x14ac:dyDescent="0.3">
      <c r="B93" s="226"/>
      <c r="C93" s="226"/>
      <c r="D93" s="226"/>
      <c r="E93" s="226"/>
      <c r="F93" s="9"/>
      <c r="G93" s="9"/>
      <c r="H93" s="9"/>
      <c r="I93" s="244"/>
      <c r="J93" s="244"/>
      <c r="K93" s="9"/>
      <c r="L93" s="9"/>
      <c r="M93" s="9"/>
      <c r="N93" s="9"/>
      <c r="O93" s="9"/>
      <c r="P93" s="9"/>
      <c r="Q93" s="9"/>
      <c r="R93" s="9"/>
    </row>
    <row r="94" spans="2:18" x14ac:dyDescent="0.3">
      <c r="B94" s="226"/>
      <c r="C94" s="226"/>
      <c r="D94" s="226"/>
      <c r="E94" s="226"/>
      <c r="F94" s="9"/>
      <c r="G94" s="9"/>
      <c r="H94" s="9"/>
      <c r="I94" s="244"/>
      <c r="J94" s="244"/>
      <c r="K94" s="9"/>
      <c r="L94" s="9"/>
      <c r="M94" s="9"/>
      <c r="N94" s="9"/>
      <c r="O94" s="9"/>
      <c r="P94" s="9"/>
      <c r="Q94" s="9"/>
      <c r="R94" s="9"/>
    </row>
    <row r="95" spans="2:18" x14ac:dyDescent="0.3">
      <c r="B95" s="226"/>
      <c r="C95" s="226"/>
      <c r="D95" s="226"/>
      <c r="E95" s="226"/>
      <c r="F95" s="9"/>
      <c r="G95" s="9"/>
      <c r="H95" s="9"/>
      <c r="I95" s="244"/>
      <c r="J95" s="244"/>
      <c r="K95" s="9"/>
      <c r="L95" s="9"/>
      <c r="M95" s="9"/>
      <c r="N95" s="9"/>
      <c r="O95" s="9"/>
      <c r="P95" s="9"/>
      <c r="Q95" s="9"/>
      <c r="R95" s="9"/>
    </row>
    <row r="96" spans="2:18" x14ac:dyDescent="0.3">
      <c r="B96" s="226"/>
      <c r="C96" s="226"/>
      <c r="D96" s="226"/>
      <c r="E96" s="226"/>
      <c r="F96" s="9"/>
      <c r="G96" s="9"/>
      <c r="H96" s="9"/>
      <c r="I96" s="244"/>
      <c r="J96" s="244"/>
      <c r="K96" s="9"/>
      <c r="L96" s="9"/>
      <c r="M96" s="9"/>
      <c r="N96" s="9"/>
      <c r="O96" s="9"/>
      <c r="P96" s="9"/>
      <c r="Q96" s="9"/>
      <c r="R96" s="9"/>
    </row>
    <row r="97" spans="2:18" x14ac:dyDescent="0.3">
      <c r="B97" s="226"/>
      <c r="C97" s="226"/>
      <c r="D97" s="226"/>
      <c r="E97" s="226"/>
      <c r="F97" s="9"/>
      <c r="G97" s="9"/>
      <c r="H97" s="9"/>
      <c r="I97" s="244"/>
      <c r="J97" s="244"/>
      <c r="K97" s="9"/>
      <c r="L97" s="9"/>
      <c r="M97" s="9"/>
      <c r="N97" s="9"/>
      <c r="O97" s="9"/>
      <c r="P97" s="9"/>
      <c r="Q97" s="9"/>
      <c r="R97" s="9"/>
    </row>
    <row r="98" spans="2:18" x14ac:dyDescent="0.3">
      <c r="B98" s="226"/>
      <c r="C98" s="226"/>
      <c r="D98" s="226"/>
      <c r="E98" s="226"/>
      <c r="F98" s="9"/>
      <c r="G98" s="9"/>
      <c r="H98" s="9"/>
      <c r="I98" s="244"/>
      <c r="J98" s="244"/>
      <c r="K98" s="9"/>
      <c r="L98" s="9"/>
      <c r="M98" s="9"/>
      <c r="N98" s="9"/>
      <c r="O98" s="9"/>
      <c r="P98" s="9"/>
      <c r="Q98" s="9"/>
      <c r="R98" s="9"/>
    </row>
    <row r="99" spans="2:18" x14ac:dyDescent="0.3">
      <c r="B99" s="226"/>
      <c r="C99" s="226"/>
      <c r="D99" s="226"/>
      <c r="E99" s="226"/>
      <c r="F99" s="9"/>
      <c r="G99" s="9"/>
      <c r="H99" s="9"/>
      <c r="I99" s="244"/>
      <c r="J99" s="244"/>
      <c r="K99" s="9"/>
      <c r="L99" s="9"/>
      <c r="M99" s="9"/>
      <c r="N99" s="9"/>
      <c r="O99" s="9"/>
      <c r="P99" s="9"/>
      <c r="Q99" s="9"/>
      <c r="R99" s="9"/>
    </row>
    <row r="100" spans="2:18" x14ac:dyDescent="0.3">
      <c r="B100" s="226"/>
      <c r="C100" s="226"/>
      <c r="D100" s="226"/>
      <c r="E100" s="226"/>
      <c r="F100" s="9"/>
      <c r="G100" s="9"/>
      <c r="H100" s="9"/>
      <c r="I100" s="244"/>
      <c r="J100" s="244"/>
      <c r="K100" s="9"/>
      <c r="L100" s="9"/>
      <c r="M100" s="9"/>
      <c r="N100" s="9"/>
      <c r="O100" s="9"/>
      <c r="P100" s="9"/>
      <c r="Q100" s="9"/>
      <c r="R100" s="9"/>
    </row>
    <row r="101" spans="2:18" x14ac:dyDescent="0.3">
      <c r="B101" s="226"/>
      <c r="C101" s="226"/>
      <c r="D101" s="226"/>
      <c r="E101" s="226"/>
      <c r="F101" s="9"/>
      <c r="G101" s="9"/>
      <c r="H101" s="9"/>
      <c r="I101" s="244"/>
      <c r="J101" s="244"/>
      <c r="K101" s="9"/>
      <c r="L101" s="9"/>
      <c r="M101" s="9"/>
      <c r="N101" s="9"/>
      <c r="O101" s="9"/>
      <c r="P101" s="9"/>
      <c r="Q101" s="9"/>
      <c r="R101" s="9"/>
    </row>
    <row r="102" spans="2:18" x14ac:dyDescent="0.3">
      <c r="B102" s="226"/>
      <c r="C102" s="226"/>
      <c r="D102" s="226"/>
      <c r="E102" s="226"/>
      <c r="F102" s="9"/>
      <c r="G102" s="9"/>
      <c r="H102" s="9"/>
      <c r="I102" s="244"/>
      <c r="J102" s="244"/>
      <c r="K102" s="9"/>
      <c r="L102" s="9"/>
      <c r="M102" s="9"/>
      <c r="N102" s="9"/>
      <c r="O102" s="9"/>
      <c r="P102" s="9"/>
      <c r="Q102" s="9"/>
      <c r="R102" s="9"/>
    </row>
    <row r="103" spans="2:18" x14ac:dyDescent="0.3">
      <c r="B103" s="226"/>
      <c r="C103" s="226"/>
      <c r="D103" s="226"/>
      <c r="E103" s="226"/>
      <c r="F103" s="9"/>
      <c r="G103" s="9"/>
      <c r="H103" s="9"/>
      <c r="I103" s="244"/>
      <c r="J103" s="244"/>
      <c r="K103" s="9"/>
      <c r="L103" s="9"/>
      <c r="M103" s="9"/>
      <c r="N103" s="9"/>
      <c r="O103" s="9"/>
      <c r="P103" s="9"/>
      <c r="Q103" s="9"/>
      <c r="R103" s="9"/>
    </row>
    <row r="104" spans="2:18" x14ac:dyDescent="0.3">
      <c r="B104" s="226"/>
      <c r="C104" s="226"/>
      <c r="D104" s="226"/>
      <c r="E104" s="226"/>
      <c r="F104" s="9"/>
      <c r="G104" s="9"/>
      <c r="H104" s="9"/>
      <c r="I104" s="244"/>
      <c r="J104" s="244"/>
      <c r="K104" s="9"/>
      <c r="L104" s="9"/>
      <c r="M104" s="9"/>
      <c r="N104" s="9"/>
      <c r="O104" s="9"/>
      <c r="P104" s="9"/>
      <c r="Q104" s="9"/>
      <c r="R104" s="9"/>
    </row>
    <row r="105" spans="2:18" x14ac:dyDescent="0.3">
      <c r="B105" s="226"/>
      <c r="C105" s="226"/>
      <c r="D105" s="226"/>
      <c r="E105" s="226"/>
      <c r="F105" s="9"/>
      <c r="G105" s="9"/>
      <c r="H105" s="9"/>
      <c r="I105" s="244"/>
      <c r="J105" s="244"/>
      <c r="K105" s="9"/>
      <c r="L105" s="9"/>
      <c r="M105" s="9"/>
      <c r="N105" s="9"/>
      <c r="O105" s="9"/>
      <c r="P105" s="9"/>
      <c r="Q105" s="9"/>
      <c r="R105" s="9"/>
    </row>
    <row r="106" spans="2:18" x14ac:dyDescent="0.3">
      <c r="B106" s="226"/>
      <c r="C106" s="226"/>
      <c r="D106" s="226"/>
      <c r="E106" s="226"/>
      <c r="F106" s="9"/>
      <c r="G106" s="9"/>
      <c r="H106" s="9"/>
      <c r="I106" s="244"/>
      <c r="J106" s="244"/>
      <c r="K106" s="9"/>
      <c r="L106" s="9"/>
      <c r="M106" s="9"/>
      <c r="N106" s="9"/>
      <c r="O106" s="9"/>
      <c r="P106" s="9"/>
      <c r="Q106" s="9"/>
      <c r="R106" s="9"/>
    </row>
    <row r="107" spans="2:18" x14ac:dyDescent="0.3">
      <c r="B107" s="226"/>
      <c r="C107" s="226"/>
      <c r="D107" s="226"/>
      <c r="E107" s="226"/>
      <c r="F107" s="9"/>
      <c r="G107" s="9"/>
      <c r="H107" s="9"/>
      <c r="I107" s="244"/>
      <c r="J107" s="244"/>
      <c r="K107" s="9"/>
      <c r="L107" s="9"/>
      <c r="M107" s="9"/>
      <c r="N107" s="9"/>
      <c r="O107" s="9"/>
      <c r="P107" s="9"/>
      <c r="Q107" s="9"/>
      <c r="R107" s="9"/>
    </row>
    <row r="108" spans="2:18" x14ac:dyDescent="0.3">
      <c r="B108" s="226"/>
      <c r="C108" s="226"/>
      <c r="D108" s="226"/>
      <c r="E108" s="226"/>
      <c r="F108" s="9"/>
      <c r="G108" s="9"/>
      <c r="H108" s="9"/>
      <c r="I108" s="244"/>
      <c r="J108" s="244"/>
      <c r="K108" s="9"/>
      <c r="L108" s="9"/>
      <c r="M108" s="9"/>
      <c r="N108" s="9"/>
      <c r="O108" s="9"/>
      <c r="P108" s="9"/>
      <c r="Q108" s="9"/>
      <c r="R108" s="9"/>
    </row>
    <row r="109" spans="2:18" x14ac:dyDescent="0.3">
      <c r="B109" s="226"/>
      <c r="C109" s="226"/>
      <c r="D109" s="226"/>
      <c r="E109" s="226"/>
      <c r="F109" s="9"/>
      <c r="G109" s="9"/>
      <c r="H109" s="9"/>
      <c r="I109" s="244"/>
      <c r="J109" s="244"/>
      <c r="K109" s="9"/>
      <c r="L109" s="9"/>
      <c r="M109" s="9"/>
      <c r="N109" s="9"/>
      <c r="O109" s="9"/>
      <c r="P109" s="9"/>
      <c r="Q109" s="9"/>
      <c r="R109" s="9"/>
    </row>
    <row r="110" spans="2:18" x14ac:dyDescent="0.3">
      <c r="B110" s="226"/>
      <c r="C110" s="226"/>
      <c r="D110" s="226"/>
      <c r="E110" s="226"/>
      <c r="F110" s="9"/>
      <c r="G110" s="9"/>
      <c r="H110" s="9"/>
      <c r="I110" s="244"/>
      <c r="J110" s="244"/>
      <c r="K110" s="9"/>
      <c r="L110" s="9"/>
      <c r="M110" s="9"/>
      <c r="N110" s="9"/>
      <c r="O110" s="9"/>
      <c r="P110" s="9"/>
      <c r="Q110" s="9"/>
      <c r="R110" s="9"/>
    </row>
    <row r="111" spans="2:18" x14ac:dyDescent="0.3">
      <c r="B111" s="226"/>
      <c r="C111" s="226"/>
      <c r="D111" s="226"/>
      <c r="E111" s="226"/>
      <c r="F111" s="9"/>
      <c r="G111" s="9"/>
      <c r="H111" s="9"/>
      <c r="I111" s="244"/>
      <c r="J111" s="244"/>
      <c r="K111" s="9"/>
      <c r="L111" s="9"/>
      <c r="M111" s="9"/>
      <c r="N111" s="9"/>
      <c r="O111" s="9"/>
      <c r="P111" s="9"/>
      <c r="Q111" s="9"/>
      <c r="R111" s="9"/>
    </row>
    <row r="112" spans="2:18" x14ac:dyDescent="0.3">
      <c r="B112" s="226"/>
      <c r="C112" s="226"/>
      <c r="D112" s="226"/>
      <c r="E112" s="226"/>
      <c r="F112" s="9"/>
      <c r="G112" s="9"/>
      <c r="H112" s="9"/>
      <c r="I112" s="244"/>
      <c r="J112" s="244"/>
      <c r="K112" s="9"/>
      <c r="L112" s="9"/>
      <c r="M112" s="9"/>
      <c r="N112" s="9"/>
      <c r="O112" s="9"/>
      <c r="P112" s="9"/>
      <c r="Q112" s="9"/>
      <c r="R112" s="9"/>
    </row>
    <row r="113" spans="2:18" x14ac:dyDescent="0.3">
      <c r="B113" s="226"/>
      <c r="C113" s="226"/>
      <c r="D113" s="226"/>
      <c r="E113" s="226"/>
      <c r="F113" s="9"/>
      <c r="G113" s="9"/>
      <c r="H113" s="9"/>
      <c r="I113" s="244"/>
      <c r="J113" s="244"/>
      <c r="K113" s="9"/>
      <c r="L113" s="9"/>
      <c r="M113" s="9"/>
      <c r="N113" s="9"/>
      <c r="O113" s="9"/>
      <c r="P113" s="9"/>
      <c r="Q113" s="9"/>
      <c r="R113" s="9"/>
    </row>
    <row r="114" spans="2:18" x14ac:dyDescent="0.3">
      <c r="B114" s="226"/>
      <c r="C114" s="226"/>
      <c r="D114" s="226"/>
      <c r="E114" s="226"/>
      <c r="F114" s="9"/>
      <c r="G114" s="9"/>
      <c r="H114" s="9"/>
      <c r="I114" s="244"/>
      <c r="J114" s="244"/>
      <c r="K114" s="9"/>
      <c r="L114" s="9"/>
      <c r="M114" s="9"/>
      <c r="N114" s="9"/>
      <c r="O114" s="9"/>
      <c r="P114" s="9"/>
      <c r="Q114" s="9"/>
      <c r="R114" s="9"/>
    </row>
    <row r="115" spans="2:18" x14ac:dyDescent="0.3">
      <c r="B115" s="226"/>
      <c r="C115" s="226"/>
      <c r="D115" s="226"/>
      <c r="E115" s="226"/>
      <c r="F115" s="9"/>
      <c r="G115" s="9"/>
      <c r="H115" s="9"/>
      <c r="I115" s="244"/>
      <c r="J115" s="244"/>
      <c r="K115" s="9"/>
      <c r="L115" s="9"/>
      <c r="M115" s="9"/>
      <c r="N115" s="9"/>
      <c r="O115" s="9"/>
      <c r="P115" s="9"/>
      <c r="Q115" s="9"/>
      <c r="R115" s="9"/>
    </row>
    <row r="116" spans="2:18" x14ac:dyDescent="0.3">
      <c r="B116" s="226"/>
      <c r="C116" s="226"/>
      <c r="D116" s="226"/>
      <c r="E116" s="226"/>
      <c r="F116" s="9"/>
      <c r="G116" s="9"/>
      <c r="H116" s="9"/>
      <c r="I116" s="244"/>
      <c r="J116" s="244"/>
      <c r="K116" s="9"/>
      <c r="L116" s="9"/>
      <c r="M116" s="9"/>
      <c r="N116" s="9"/>
      <c r="O116" s="9"/>
      <c r="P116" s="9"/>
      <c r="Q116" s="9"/>
      <c r="R116" s="9"/>
    </row>
    <row r="117" spans="2:18" x14ac:dyDescent="0.3">
      <c r="B117" s="226"/>
      <c r="C117" s="226"/>
      <c r="D117" s="226"/>
      <c r="E117" s="226"/>
      <c r="F117" s="9"/>
      <c r="G117" s="9"/>
      <c r="H117" s="9"/>
      <c r="I117" s="244"/>
      <c r="J117" s="244"/>
      <c r="K117" s="9"/>
      <c r="L117" s="9"/>
      <c r="M117" s="9"/>
      <c r="N117" s="9"/>
      <c r="O117" s="9"/>
      <c r="P117" s="9"/>
      <c r="Q117" s="9"/>
      <c r="R117" s="9"/>
    </row>
    <row r="118" spans="2:18" x14ac:dyDescent="0.3">
      <c r="B118" s="226"/>
      <c r="C118" s="226"/>
      <c r="D118" s="226"/>
      <c r="E118" s="226"/>
      <c r="F118" s="9"/>
      <c r="G118" s="9"/>
      <c r="H118" s="9"/>
      <c r="I118" s="244"/>
      <c r="J118" s="244"/>
      <c r="K118" s="9"/>
      <c r="L118" s="9"/>
      <c r="M118" s="9"/>
      <c r="N118" s="9"/>
      <c r="O118" s="9"/>
      <c r="P118" s="9"/>
      <c r="Q118" s="9"/>
      <c r="R118" s="9"/>
    </row>
    <row r="119" spans="2:18" x14ac:dyDescent="0.3">
      <c r="B119" s="226"/>
      <c r="C119" s="226"/>
      <c r="D119" s="226"/>
      <c r="E119" s="226"/>
      <c r="F119" s="9"/>
      <c r="G119" s="9"/>
      <c r="H119" s="9"/>
      <c r="I119" s="244"/>
      <c r="J119" s="244"/>
      <c r="K119" s="9"/>
      <c r="L119" s="9"/>
      <c r="M119" s="9"/>
      <c r="N119" s="9"/>
      <c r="O119" s="9"/>
      <c r="P119" s="9"/>
      <c r="Q119" s="9"/>
      <c r="R119" s="9"/>
    </row>
    <row r="120" spans="2:18" x14ac:dyDescent="0.3">
      <c r="B120" s="226"/>
      <c r="C120" s="226"/>
      <c r="D120" s="226"/>
      <c r="E120" s="226"/>
      <c r="F120" s="9"/>
      <c r="G120" s="9"/>
      <c r="H120" s="9"/>
      <c r="I120" s="244"/>
      <c r="J120" s="244"/>
      <c r="K120" s="9"/>
      <c r="L120" s="9"/>
      <c r="M120" s="9"/>
      <c r="N120" s="9"/>
      <c r="O120" s="9"/>
      <c r="P120" s="9"/>
      <c r="Q120" s="9"/>
      <c r="R120" s="9"/>
    </row>
    <row r="121" spans="2:18" x14ac:dyDescent="0.3">
      <c r="B121" s="226"/>
      <c r="C121" s="226"/>
      <c r="D121" s="226"/>
      <c r="E121" s="226"/>
      <c r="F121" s="9"/>
      <c r="G121" s="9"/>
      <c r="H121" s="9"/>
      <c r="I121" s="244"/>
      <c r="J121" s="244"/>
      <c r="K121" s="9"/>
      <c r="L121" s="9"/>
      <c r="M121" s="9"/>
      <c r="N121" s="9"/>
      <c r="O121" s="9"/>
      <c r="P121" s="9"/>
      <c r="Q121" s="9"/>
      <c r="R121" s="9"/>
    </row>
    <row r="122" spans="2:18" x14ac:dyDescent="0.3">
      <c r="B122" s="226"/>
      <c r="C122" s="226"/>
      <c r="D122" s="226"/>
      <c r="E122" s="226"/>
      <c r="F122" s="9"/>
      <c r="G122" s="9"/>
      <c r="H122" s="9"/>
      <c r="I122" s="244"/>
      <c r="J122" s="244"/>
      <c r="K122" s="9"/>
      <c r="L122" s="9"/>
      <c r="M122" s="9"/>
      <c r="N122" s="9"/>
      <c r="O122" s="9"/>
      <c r="P122" s="9"/>
      <c r="Q122" s="9"/>
      <c r="R122" s="9"/>
    </row>
    <row r="123" spans="2:18" x14ac:dyDescent="0.3">
      <c r="B123" s="226"/>
      <c r="C123" s="226"/>
      <c r="D123" s="226"/>
      <c r="E123" s="226"/>
      <c r="F123" s="9"/>
      <c r="G123" s="9"/>
      <c r="H123" s="9"/>
      <c r="I123" s="244"/>
      <c r="J123" s="244"/>
      <c r="K123" s="9"/>
      <c r="L123" s="9"/>
      <c r="M123" s="9"/>
      <c r="N123" s="9"/>
      <c r="O123" s="9"/>
      <c r="P123" s="9"/>
      <c r="Q123" s="9"/>
      <c r="R123" s="9"/>
    </row>
    <row r="124" spans="2:18" x14ac:dyDescent="0.3">
      <c r="B124" s="226"/>
      <c r="C124" s="226"/>
      <c r="D124" s="226"/>
      <c r="E124" s="226"/>
      <c r="F124" s="9"/>
      <c r="G124" s="9"/>
      <c r="H124" s="9"/>
      <c r="I124" s="244"/>
      <c r="J124" s="244"/>
      <c r="K124" s="9"/>
      <c r="L124" s="9"/>
      <c r="M124" s="9"/>
      <c r="N124" s="9"/>
      <c r="O124" s="9"/>
      <c r="P124" s="9"/>
      <c r="Q124" s="9"/>
      <c r="R124" s="9"/>
    </row>
    <row r="125" spans="2:18" x14ac:dyDescent="0.3">
      <c r="B125" s="226"/>
      <c r="C125" s="226"/>
      <c r="D125" s="226"/>
      <c r="E125" s="226"/>
      <c r="F125" s="9"/>
      <c r="G125" s="9"/>
      <c r="H125" s="9"/>
      <c r="I125" s="244"/>
      <c r="J125" s="244"/>
      <c r="K125" s="9"/>
      <c r="L125" s="9"/>
      <c r="M125" s="9"/>
      <c r="N125" s="9"/>
      <c r="O125" s="9"/>
      <c r="P125" s="9"/>
      <c r="Q125" s="9"/>
      <c r="R125" s="9"/>
    </row>
    <row r="126" spans="2:18" x14ac:dyDescent="0.3">
      <c r="B126" s="226"/>
      <c r="C126" s="226"/>
      <c r="D126" s="226"/>
      <c r="E126" s="226"/>
      <c r="F126" s="9"/>
      <c r="G126" s="9"/>
      <c r="H126" s="9"/>
      <c r="I126" s="244"/>
      <c r="J126" s="244"/>
      <c r="K126" s="9"/>
      <c r="L126" s="9"/>
      <c r="M126" s="9"/>
      <c r="N126" s="9"/>
      <c r="O126" s="9"/>
      <c r="P126" s="9"/>
      <c r="Q126" s="9"/>
      <c r="R126" s="9"/>
    </row>
    <row r="127" spans="2:18" x14ac:dyDescent="0.3">
      <c r="B127" s="226"/>
      <c r="C127" s="226"/>
      <c r="D127" s="226"/>
      <c r="E127" s="226"/>
      <c r="F127" s="9"/>
      <c r="G127" s="9"/>
      <c r="H127" s="9"/>
      <c r="I127" s="244"/>
      <c r="J127" s="244"/>
      <c r="K127" s="9"/>
      <c r="L127" s="9"/>
      <c r="M127" s="9"/>
      <c r="N127" s="9"/>
      <c r="O127" s="9"/>
      <c r="P127" s="9"/>
      <c r="Q127" s="9"/>
      <c r="R127" s="9"/>
    </row>
    <row r="128" spans="2:18" x14ac:dyDescent="0.3">
      <c r="B128" s="226"/>
      <c r="C128" s="226"/>
      <c r="D128" s="226"/>
      <c r="E128" s="226"/>
      <c r="F128" s="9"/>
      <c r="G128" s="9"/>
      <c r="H128" s="9"/>
      <c r="I128" s="244"/>
      <c r="J128" s="244"/>
      <c r="K128" s="9"/>
      <c r="L128" s="9"/>
      <c r="M128" s="9"/>
      <c r="N128" s="9"/>
      <c r="O128" s="9"/>
      <c r="P128" s="9"/>
      <c r="Q128" s="9"/>
      <c r="R128" s="9"/>
    </row>
    <row r="129" spans="2:18" x14ac:dyDescent="0.3">
      <c r="B129" s="226"/>
      <c r="C129" s="226"/>
      <c r="D129" s="226"/>
      <c r="E129" s="226"/>
      <c r="F129" s="9"/>
      <c r="G129" s="9"/>
      <c r="H129" s="9"/>
      <c r="I129" s="244"/>
      <c r="J129" s="244"/>
      <c r="K129" s="9"/>
      <c r="L129" s="9"/>
      <c r="M129" s="9"/>
      <c r="N129" s="9"/>
      <c r="O129" s="9"/>
      <c r="P129" s="9"/>
      <c r="Q129" s="9"/>
      <c r="R129" s="9"/>
    </row>
    <row r="130" spans="2:18" x14ac:dyDescent="0.3">
      <c r="B130" s="226"/>
      <c r="C130" s="226"/>
      <c r="D130" s="226"/>
      <c r="E130" s="226"/>
      <c r="F130" s="9"/>
      <c r="G130" s="9"/>
      <c r="H130" s="9"/>
      <c r="I130" s="244"/>
      <c r="J130" s="244"/>
      <c r="K130" s="9"/>
      <c r="L130" s="9"/>
      <c r="M130" s="9"/>
      <c r="N130" s="9"/>
      <c r="O130" s="9"/>
      <c r="P130" s="9"/>
      <c r="Q130" s="9"/>
      <c r="R130" s="9"/>
    </row>
    <row r="131" spans="2:18" x14ac:dyDescent="0.3">
      <c r="B131" s="226"/>
      <c r="C131" s="226"/>
      <c r="D131" s="226"/>
      <c r="E131" s="226"/>
      <c r="F131" s="9"/>
      <c r="G131" s="9"/>
      <c r="H131" s="9"/>
      <c r="I131" s="244"/>
      <c r="J131" s="244"/>
      <c r="K131" s="9"/>
      <c r="L131" s="9"/>
      <c r="M131" s="9"/>
      <c r="N131" s="9"/>
      <c r="O131" s="9"/>
      <c r="P131" s="9"/>
      <c r="Q131" s="9"/>
      <c r="R131" s="9"/>
    </row>
    <row r="132" spans="2:18" x14ac:dyDescent="0.3">
      <c r="B132" s="226"/>
      <c r="C132" s="226"/>
      <c r="D132" s="226"/>
      <c r="E132" s="226"/>
      <c r="F132" s="9"/>
      <c r="G132" s="9"/>
      <c r="H132" s="9"/>
      <c r="I132" s="244"/>
      <c r="J132" s="244"/>
      <c r="K132" s="9"/>
      <c r="L132" s="9"/>
      <c r="M132" s="9"/>
      <c r="N132" s="9"/>
      <c r="O132" s="9"/>
      <c r="P132" s="9"/>
      <c r="Q132" s="9"/>
      <c r="R132" s="9"/>
    </row>
    <row r="133" spans="2:18" x14ac:dyDescent="0.3">
      <c r="B133" s="226"/>
      <c r="C133" s="226"/>
      <c r="D133" s="226"/>
      <c r="E133" s="226"/>
      <c r="F133" s="9"/>
      <c r="G133" s="9"/>
      <c r="H133" s="9"/>
      <c r="I133" s="244"/>
      <c r="J133" s="244"/>
      <c r="K133" s="9"/>
      <c r="L133" s="9"/>
      <c r="M133" s="9"/>
      <c r="N133" s="9"/>
      <c r="O133" s="9"/>
      <c r="P133" s="9"/>
      <c r="Q133" s="9"/>
      <c r="R133" s="9"/>
    </row>
    <row r="134" spans="2:18" x14ac:dyDescent="0.3">
      <c r="B134" s="226"/>
      <c r="C134" s="226"/>
      <c r="D134" s="226"/>
      <c r="E134" s="226"/>
      <c r="F134" s="9"/>
      <c r="G134" s="9"/>
      <c r="H134" s="9"/>
      <c r="I134" s="244"/>
      <c r="J134" s="244"/>
      <c r="K134" s="9"/>
      <c r="L134" s="9"/>
      <c r="M134" s="9"/>
      <c r="N134" s="9"/>
      <c r="O134" s="9"/>
      <c r="P134" s="9"/>
      <c r="Q134" s="9"/>
      <c r="R134" s="9"/>
    </row>
    <row r="135" spans="2:18" x14ac:dyDescent="0.3">
      <c r="B135" s="226"/>
      <c r="C135" s="226"/>
      <c r="D135" s="226"/>
      <c r="E135" s="226"/>
      <c r="F135" s="9"/>
      <c r="G135" s="9"/>
      <c r="H135" s="9"/>
      <c r="I135" s="244"/>
      <c r="J135" s="244"/>
      <c r="K135" s="9"/>
      <c r="L135" s="9"/>
      <c r="M135" s="9"/>
      <c r="N135" s="9"/>
      <c r="O135" s="9"/>
      <c r="P135" s="9"/>
      <c r="Q135" s="9"/>
      <c r="R135" s="9"/>
    </row>
    <row r="136" spans="2:18" x14ac:dyDescent="0.3">
      <c r="B136" s="226"/>
      <c r="C136" s="226"/>
      <c r="D136" s="226"/>
      <c r="E136" s="226"/>
      <c r="F136" s="9"/>
      <c r="G136" s="9"/>
      <c r="H136" s="9"/>
      <c r="I136" s="244"/>
      <c r="J136" s="244"/>
      <c r="K136" s="9"/>
      <c r="L136" s="9"/>
      <c r="M136" s="9"/>
      <c r="N136" s="9"/>
      <c r="O136" s="9"/>
      <c r="P136" s="9"/>
      <c r="Q136" s="9"/>
      <c r="R136" s="9"/>
    </row>
    <row r="137" spans="2:18" x14ac:dyDescent="0.3">
      <c r="B137" s="226"/>
      <c r="C137" s="226"/>
      <c r="D137" s="226"/>
      <c r="E137" s="226"/>
      <c r="F137" s="9"/>
      <c r="G137" s="9"/>
      <c r="H137" s="9"/>
      <c r="I137" s="244"/>
      <c r="J137" s="244"/>
      <c r="K137" s="9"/>
      <c r="L137" s="9"/>
      <c r="M137" s="9"/>
      <c r="N137" s="9"/>
      <c r="O137" s="9"/>
      <c r="P137" s="9"/>
      <c r="Q137" s="9"/>
      <c r="R137" s="9"/>
    </row>
    <row r="138" spans="2:18" x14ac:dyDescent="0.3">
      <c r="B138" s="226"/>
      <c r="C138" s="226"/>
      <c r="D138" s="226"/>
      <c r="E138" s="226"/>
      <c r="F138" s="9"/>
      <c r="G138" s="9"/>
      <c r="H138" s="9"/>
      <c r="I138" s="244"/>
      <c r="J138" s="244"/>
      <c r="K138" s="9"/>
      <c r="L138" s="9"/>
      <c r="M138" s="9"/>
      <c r="N138" s="9"/>
      <c r="O138" s="9"/>
      <c r="P138" s="9"/>
      <c r="Q138" s="9"/>
      <c r="R138" s="9"/>
    </row>
    <row r="139" spans="2:18" x14ac:dyDescent="0.3">
      <c r="B139" s="226"/>
      <c r="C139" s="226"/>
      <c r="D139" s="226"/>
      <c r="E139" s="226"/>
      <c r="F139" s="9"/>
      <c r="G139" s="9"/>
      <c r="H139" s="9"/>
      <c r="I139" s="244"/>
      <c r="J139" s="244"/>
      <c r="K139" s="9"/>
      <c r="L139" s="9"/>
      <c r="M139" s="9"/>
      <c r="N139" s="9"/>
      <c r="O139" s="9"/>
      <c r="P139" s="9"/>
      <c r="Q139" s="9"/>
      <c r="R139" s="9"/>
    </row>
    <row r="140" spans="2:18" x14ac:dyDescent="0.3">
      <c r="B140" s="226"/>
      <c r="C140" s="226"/>
      <c r="D140" s="226"/>
      <c r="E140" s="226"/>
      <c r="F140" s="9"/>
      <c r="G140" s="9"/>
      <c r="H140" s="9"/>
      <c r="I140" s="244"/>
      <c r="J140" s="244"/>
      <c r="K140" s="9"/>
      <c r="L140" s="9"/>
      <c r="M140" s="9"/>
      <c r="N140" s="9"/>
      <c r="O140" s="9"/>
      <c r="P140" s="9"/>
      <c r="Q140" s="9"/>
      <c r="R140" s="9"/>
    </row>
    <row r="141" spans="2:18" x14ac:dyDescent="0.3">
      <c r="B141" s="226"/>
      <c r="C141" s="226"/>
      <c r="D141" s="226"/>
      <c r="E141" s="226"/>
      <c r="F141" s="9"/>
      <c r="G141" s="9"/>
      <c r="H141" s="9"/>
      <c r="I141" s="244"/>
      <c r="J141" s="244"/>
      <c r="K141" s="9"/>
      <c r="L141" s="9"/>
      <c r="M141" s="9"/>
      <c r="N141" s="9"/>
      <c r="O141" s="9"/>
      <c r="P141" s="9"/>
      <c r="Q141" s="9"/>
      <c r="R141" s="9"/>
    </row>
    <row r="142" spans="2:18" x14ac:dyDescent="0.3">
      <c r="B142" s="226"/>
      <c r="C142" s="226"/>
      <c r="D142" s="226"/>
      <c r="E142" s="226"/>
      <c r="F142" s="9"/>
      <c r="G142" s="9"/>
      <c r="H142" s="9"/>
      <c r="I142" s="244"/>
      <c r="J142" s="244"/>
      <c r="K142" s="9"/>
      <c r="L142" s="9"/>
      <c r="M142" s="9"/>
      <c r="N142" s="9"/>
      <c r="O142" s="9"/>
      <c r="P142" s="9"/>
      <c r="Q142" s="9"/>
      <c r="R142" s="9"/>
    </row>
    <row r="143" spans="2:18" x14ac:dyDescent="0.3">
      <c r="B143" s="226"/>
      <c r="C143" s="226"/>
      <c r="D143" s="226"/>
      <c r="E143" s="226"/>
      <c r="F143" s="9"/>
      <c r="G143" s="9"/>
      <c r="H143" s="9"/>
      <c r="I143" s="244"/>
      <c r="J143" s="244"/>
      <c r="K143" s="9"/>
      <c r="L143" s="9"/>
      <c r="M143" s="9"/>
      <c r="N143" s="9"/>
      <c r="O143" s="9"/>
      <c r="P143" s="9"/>
      <c r="Q143" s="9"/>
      <c r="R143" s="9"/>
    </row>
    <row r="144" spans="2:18" x14ac:dyDescent="0.3">
      <c r="B144" s="226"/>
      <c r="C144" s="226"/>
      <c r="D144" s="226"/>
      <c r="E144" s="226"/>
      <c r="F144" s="9"/>
      <c r="G144" s="9"/>
      <c r="H144" s="9"/>
      <c r="I144" s="244"/>
      <c r="J144" s="244"/>
      <c r="K144" s="9"/>
      <c r="L144" s="9"/>
      <c r="M144" s="9"/>
      <c r="N144" s="9"/>
      <c r="O144" s="9"/>
      <c r="P144" s="9"/>
      <c r="Q144" s="9"/>
      <c r="R144" s="9"/>
    </row>
    <row r="145" spans="2:18" x14ac:dyDescent="0.3">
      <c r="B145" s="226"/>
      <c r="C145" s="226"/>
      <c r="D145" s="226"/>
      <c r="E145" s="226"/>
      <c r="F145" s="9"/>
      <c r="G145" s="9"/>
      <c r="H145" s="9"/>
      <c r="I145" s="244"/>
      <c r="J145" s="244"/>
      <c r="K145" s="9"/>
      <c r="L145" s="9"/>
      <c r="M145" s="9"/>
      <c r="N145" s="9"/>
      <c r="O145" s="9"/>
      <c r="P145" s="9"/>
      <c r="Q145" s="9"/>
      <c r="R145" s="9"/>
    </row>
    <row r="146" spans="2:18" x14ac:dyDescent="0.3">
      <c r="B146" s="226"/>
      <c r="C146" s="226"/>
      <c r="D146" s="226"/>
      <c r="E146" s="226"/>
      <c r="F146" s="9"/>
      <c r="G146" s="9"/>
      <c r="H146" s="9"/>
      <c r="I146" s="244"/>
      <c r="J146" s="244"/>
      <c r="K146" s="9"/>
      <c r="L146" s="9"/>
      <c r="M146" s="9"/>
      <c r="N146" s="9"/>
      <c r="O146" s="9"/>
      <c r="P146" s="9"/>
      <c r="Q146" s="9"/>
      <c r="R146" s="9"/>
    </row>
    <row r="147" spans="2:18" x14ac:dyDescent="0.3">
      <c r="B147" s="226"/>
      <c r="C147" s="226"/>
      <c r="D147" s="226"/>
      <c r="E147" s="226"/>
      <c r="F147" s="9"/>
      <c r="G147" s="9"/>
      <c r="H147" s="9"/>
      <c r="I147" s="244"/>
      <c r="J147" s="244"/>
      <c r="K147" s="9"/>
      <c r="L147" s="9"/>
      <c r="M147" s="9"/>
      <c r="N147" s="9"/>
      <c r="O147" s="9"/>
      <c r="P147" s="9"/>
      <c r="Q147" s="9"/>
      <c r="R147" s="9"/>
    </row>
    <row r="148" spans="2:18" x14ac:dyDescent="0.3">
      <c r="B148" s="226"/>
      <c r="C148" s="226"/>
      <c r="D148" s="226"/>
      <c r="E148" s="226"/>
      <c r="F148" s="9"/>
      <c r="G148" s="9"/>
      <c r="H148" s="9"/>
      <c r="I148" s="244"/>
      <c r="J148" s="244"/>
      <c r="K148" s="9"/>
      <c r="L148" s="9"/>
      <c r="M148" s="9"/>
      <c r="N148" s="9"/>
      <c r="O148" s="9"/>
      <c r="P148" s="9"/>
      <c r="Q148" s="9"/>
      <c r="R148" s="9"/>
    </row>
    <row r="149" spans="2:18" x14ac:dyDescent="0.3">
      <c r="B149" s="226"/>
      <c r="C149" s="226"/>
      <c r="D149" s="226"/>
      <c r="E149" s="226"/>
      <c r="F149" s="9"/>
      <c r="G149" s="9"/>
      <c r="H149" s="9"/>
      <c r="I149" s="244"/>
      <c r="J149" s="244"/>
      <c r="K149" s="9"/>
      <c r="L149" s="9"/>
      <c r="M149" s="9"/>
      <c r="N149" s="9"/>
      <c r="O149" s="9"/>
      <c r="P149" s="9"/>
      <c r="Q149" s="9"/>
      <c r="R149" s="9"/>
    </row>
    <row r="150" spans="2:18" x14ac:dyDescent="0.3">
      <c r="B150" s="226"/>
      <c r="C150" s="226"/>
      <c r="D150" s="226"/>
      <c r="E150" s="226"/>
      <c r="F150" s="9"/>
      <c r="G150" s="9"/>
      <c r="H150" s="9"/>
      <c r="I150" s="244"/>
      <c r="J150" s="244"/>
      <c r="K150" s="9"/>
      <c r="L150" s="9"/>
      <c r="M150" s="9"/>
      <c r="N150" s="9"/>
      <c r="O150" s="9"/>
      <c r="P150" s="9"/>
      <c r="Q150" s="9"/>
      <c r="R150" s="9"/>
    </row>
    <row r="151" spans="2:18" x14ac:dyDescent="0.3">
      <c r="B151" s="226"/>
      <c r="C151" s="226"/>
      <c r="D151" s="226"/>
      <c r="E151" s="226"/>
      <c r="F151" s="9"/>
      <c r="G151" s="9"/>
      <c r="H151" s="9"/>
      <c r="I151" s="244"/>
      <c r="J151" s="244"/>
      <c r="K151" s="9"/>
      <c r="L151" s="9"/>
      <c r="M151" s="9"/>
      <c r="N151" s="9"/>
      <c r="O151" s="9"/>
      <c r="P151" s="9"/>
      <c r="Q151" s="9"/>
      <c r="R151" s="9"/>
    </row>
    <row r="152" spans="2:18" x14ac:dyDescent="0.3">
      <c r="B152" s="226"/>
      <c r="C152" s="226"/>
      <c r="D152" s="226"/>
      <c r="E152" s="226"/>
      <c r="F152" s="9"/>
      <c r="G152" s="9"/>
      <c r="H152" s="9"/>
      <c r="I152" s="244"/>
      <c r="J152" s="244"/>
      <c r="K152" s="9"/>
      <c r="L152" s="9"/>
      <c r="M152" s="9"/>
      <c r="N152" s="9"/>
      <c r="O152" s="9"/>
      <c r="P152" s="9"/>
      <c r="Q152" s="9"/>
      <c r="R152" s="9"/>
    </row>
    <row r="153" spans="2:18" x14ac:dyDescent="0.3">
      <c r="B153" s="226"/>
      <c r="C153" s="226"/>
      <c r="D153" s="226"/>
      <c r="E153" s="226"/>
      <c r="F153" s="9"/>
      <c r="G153" s="9"/>
      <c r="H153" s="9"/>
      <c r="I153" s="244"/>
      <c r="J153" s="244"/>
      <c r="K153" s="9"/>
      <c r="L153" s="9"/>
      <c r="M153" s="9"/>
      <c r="N153" s="9"/>
      <c r="O153" s="9"/>
      <c r="P153" s="9"/>
      <c r="Q153" s="9"/>
      <c r="R153" s="9"/>
    </row>
    <row r="154" spans="2:18" x14ac:dyDescent="0.3">
      <c r="B154" s="226"/>
      <c r="C154" s="226"/>
      <c r="D154" s="226"/>
      <c r="E154" s="226"/>
      <c r="F154" s="9"/>
      <c r="G154" s="9"/>
      <c r="H154" s="9"/>
      <c r="I154" s="244"/>
      <c r="J154" s="244"/>
      <c r="K154" s="9"/>
      <c r="L154" s="9"/>
      <c r="M154" s="9"/>
      <c r="N154" s="9"/>
      <c r="O154" s="9"/>
      <c r="P154" s="9"/>
      <c r="Q154" s="9"/>
      <c r="R154" s="9"/>
    </row>
    <row r="155" spans="2:18" x14ac:dyDescent="0.3">
      <c r="B155" s="226"/>
      <c r="C155" s="226"/>
      <c r="D155" s="226"/>
      <c r="E155" s="226"/>
      <c r="F155" s="9"/>
      <c r="G155" s="9"/>
      <c r="H155" s="9"/>
      <c r="I155" s="244"/>
      <c r="J155" s="244"/>
      <c r="K155" s="9"/>
      <c r="L155" s="9"/>
      <c r="M155" s="9"/>
      <c r="N155" s="9"/>
      <c r="O155" s="9"/>
      <c r="P155" s="9"/>
      <c r="Q155" s="9"/>
      <c r="R155" s="9"/>
    </row>
    <row r="156" spans="2:18" x14ac:dyDescent="0.3">
      <c r="B156" s="226"/>
      <c r="C156" s="226"/>
      <c r="D156" s="226"/>
      <c r="E156" s="226"/>
      <c r="F156" s="9"/>
      <c r="G156" s="9"/>
      <c r="H156" s="9"/>
      <c r="I156" s="244"/>
      <c r="J156" s="244"/>
      <c r="K156" s="9"/>
      <c r="L156" s="9"/>
      <c r="M156" s="9"/>
      <c r="N156" s="9"/>
      <c r="O156" s="9"/>
      <c r="P156" s="9"/>
      <c r="Q156" s="9"/>
      <c r="R156" s="9"/>
    </row>
    <row r="157" spans="2:18" x14ac:dyDescent="0.3">
      <c r="B157" s="226"/>
      <c r="C157" s="226"/>
      <c r="D157" s="226"/>
      <c r="E157" s="226"/>
      <c r="F157" s="9"/>
      <c r="G157" s="9"/>
      <c r="H157" s="9"/>
      <c r="I157" s="244"/>
      <c r="J157" s="244"/>
      <c r="K157" s="9"/>
      <c r="L157" s="9"/>
      <c r="M157" s="9"/>
      <c r="N157" s="9"/>
      <c r="O157" s="9"/>
      <c r="P157" s="9"/>
      <c r="Q157" s="9"/>
      <c r="R157" s="9"/>
    </row>
    <row r="158" spans="2:18" x14ac:dyDescent="0.3">
      <c r="B158" s="226"/>
      <c r="C158" s="226"/>
      <c r="D158" s="226"/>
      <c r="E158" s="226"/>
      <c r="F158" s="9"/>
      <c r="G158" s="9"/>
      <c r="H158" s="9"/>
      <c r="I158" s="244"/>
      <c r="J158" s="244"/>
      <c r="K158" s="9"/>
      <c r="L158" s="9"/>
      <c r="M158" s="9"/>
      <c r="N158" s="9"/>
      <c r="O158" s="9"/>
      <c r="P158" s="9"/>
      <c r="Q158" s="9"/>
      <c r="R158" s="9"/>
    </row>
    <row r="159" spans="2:18" x14ac:dyDescent="0.3">
      <c r="B159" s="226"/>
      <c r="C159" s="226"/>
      <c r="D159" s="226"/>
      <c r="E159" s="226"/>
      <c r="F159" s="9"/>
      <c r="G159" s="9"/>
      <c r="H159" s="9"/>
      <c r="I159" s="244"/>
      <c r="J159" s="244"/>
      <c r="K159" s="9"/>
      <c r="L159" s="9"/>
      <c r="M159" s="9"/>
      <c r="N159" s="9"/>
      <c r="O159" s="9"/>
      <c r="P159" s="9"/>
      <c r="Q159" s="9"/>
      <c r="R159" s="9"/>
    </row>
    <row r="160" spans="2:18" x14ac:dyDescent="0.3">
      <c r="B160" s="226"/>
      <c r="C160" s="226"/>
      <c r="D160" s="226"/>
      <c r="E160" s="226"/>
      <c r="F160" s="9"/>
      <c r="G160" s="9"/>
      <c r="H160" s="9"/>
      <c r="I160" s="244"/>
      <c r="J160" s="244"/>
      <c r="K160" s="9"/>
      <c r="L160" s="9"/>
      <c r="M160" s="9"/>
      <c r="N160" s="9"/>
      <c r="O160" s="9"/>
      <c r="P160" s="9"/>
      <c r="Q160" s="9"/>
      <c r="R160" s="9"/>
    </row>
    <row r="161" spans="2:18" x14ac:dyDescent="0.3">
      <c r="B161" s="226"/>
      <c r="C161" s="226"/>
      <c r="D161" s="226"/>
      <c r="E161" s="226"/>
      <c r="F161" s="9"/>
      <c r="G161" s="9"/>
      <c r="H161" s="9"/>
      <c r="I161" s="244"/>
      <c r="J161" s="244"/>
      <c r="K161" s="9"/>
      <c r="L161" s="9"/>
      <c r="M161" s="9"/>
      <c r="N161" s="9"/>
      <c r="O161" s="9"/>
      <c r="P161" s="9"/>
      <c r="Q161" s="9"/>
      <c r="R161" s="9"/>
    </row>
    <row r="162" spans="2:18" x14ac:dyDescent="0.3">
      <c r="B162" s="226"/>
      <c r="C162" s="226"/>
      <c r="D162" s="226"/>
      <c r="E162" s="226"/>
      <c r="F162" s="9"/>
      <c r="G162" s="9"/>
      <c r="H162" s="9"/>
      <c r="I162" s="244"/>
      <c r="J162" s="244"/>
      <c r="K162" s="9"/>
      <c r="L162" s="9"/>
      <c r="M162" s="9"/>
      <c r="N162" s="9"/>
      <c r="O162" s="9"/>
      <c r="P162" s="9"/>
      <c r="Q162" s="9"/>
      <c r="R162" s="9"/>
    </row>
    <row r="163" spans="2:18" x14ac:dyDescent="0.3">
      <c r="B163" s="226"/>
      <c r="C163" s="226"/>
      <c r="D163" s="226"/>
      <c r="E163" s="226"/>
      <c r="F163" s="9"/>
      <c r="G163" s="9"/>
      <c r="H163" s="9"/>
      <c r="I163" s="244"/>
      <c r="J163" s="244"/>
      <c r="K163" s="9"/>
      <c r="L163" s="9"/>
      <c r="M163" s="9"/>
      <c r="N163" s="9"/>
      <c r="O163" s="9"/>
      <c r="P163" s="9"/>
      <c r="Q163" s="9"/>
      <c r="R163" s="9"/>
    </row>
    <row r="164" spans="2:18" x14ac:dyDescent="0.3">
      <c r="B164" s="226"/>
      <c r="C164" s="226"/>
      <c r="D164" s="226"/>
      <c r="E164" s="226"/>
      <c r="F164" s="9"/>
      <c r="G164" s="9"/>
      <c r="H164" s="9"/>
      <c r="I164" s="244"/>
      <c r="J164" s="244"/>
      <c r="K164" s="9"/>
      <c r="L164" s="9"/>
      <c r="M164" s="9"/>
      <c r="N164" s="9"/>
      <c r="O164" s="9"/>
      <c r="P164" s="9"/>
      <c r="Q164" s="9"/>
      <c r="R164" s="9"/>
    </row>
    <row r="165" spans="2:18" x14ac:dyDescent="0.3">
      <c r="B165" s="226"/>
      <c r="C165" s="226"/>
      <c r="D165" s="226"/>
      <c r="E165" s="226"/>
      <c r="F165" s="9"/>
      <c r="G165" s="9"/>
      <c r="H165" s="9"/>
      <c r="I165" s="244"/>
      <c r="J165" s="244"/>
      <c r="K165" s="9"/>
      <c r="L165" s="9"/>
      <c r="M165" s="9"/>
      <c r="N165" s="9"/>
      <c r="O165" s="9"/>
      <c r="P165" s="9"/>
      <c r="Q165" s="9"/>
      <c r="R165" s="9"/>
    </row>
    <row r="166" spans="2:18" x14ac:dyDescent="0.3">
      <c r="B166" s="226"/>
      <c r="C166" s="226"/>
      <c r="D166" s="226"/>
      <c r="E166" s="226"/>
      <c r="F166" s="9"/>
      <c r="G166" s="9"/>
      <c r="H166" s="9"/>
      <c r="I166" s="244"/>
      <c r="J166" s="244"/>
      <c r="K166" s="9"/>
      <c r="L166" s="9"/>
      <c r="M166" s="9"/>
      <c r="N166" s="9"/>
      <c r="O166" s="9"/>
      <c r="P166" s="9"/>
      <c r="Q166" s="9"/>
      <c r="R166" s="9"/>
    </row>
    <row r="167" spans="2:18" x14ac:dyDescent="0.3">
      <c r="B167" s="226"/>
      <c r="C167" s="226"/>
      <c r="D167" s="226"/>
      <c r="E167" s="226"/>
      <c r="F167" s="9"/>
      <c r="G167" s="9"/>
      <c r="H167" s="9"/>
      <c r="I167" s="244"/>
      <c r="J167" s="244"/>
      <c r="K167" s="9"/>
      <c r="L167" s="9"/>
      <c r="M167" s="9"/>
      <c r="N167" s="9"/>
      <c r="O167" s="9"/>
      <c r="P167" s="9"/>
      <c r="Q167" s="9"/>
      <c r="R167" s="9"/>
    </row>
    <row r="168" spans="2:18" x14ac:dyDescent="0.3">
      <c r="B168" s="226"/>
      <c r="C168" s="226"/>
      <c r="D168" s="226"/>
      <c r="E168" s="226"/>
      <c r="F168" s="9"/>
      <c r="G168" s="9"/>
      <c r="H168" s="9"/>
      <c r="I168" s="244"/>
      <c r="J168" s="244"/>
      <c r="K168" s="9"/>
      <c r="L168" s="9"/>
      <c r="M168" s="9"/>
      <c r="N168" s="9"/>
      <c r="O168" s="9"/>
      <c r="P168" s="9"/>
      <c r="Q168" s="9"/>
      <c r="R168" s="9"/>
    </row>
    <row r="169" spans="2:18" x14ac:dyDescent="0.3">
      <c r="B169" s="226"/>
      <c r="C169" s="226"/>
      <c r="D169" s="226"/>
      <c r="E169" s="226"/>
      <c r="F169" s="9"/>
      <c r="G169" s="9"/>
      <c r="H169" s="9"/>
      <c r="I169" s="244"/>
      <c r="J169" s="244"/>
      <c r="K169" s="9"/>
      <c r="L169" s="9"/>
      <c r="M169" s="9"/>
      <c r="N169" s="9"/>
      <c r="O169" s="9"/>
      <c r="P169" s="9"/>
      <c r="Q169" s="9"/>
      <c r="R169" s="9"/>
    </row>
    <row r="170" spans="2:18" x14ac:dyDescent="0.3">
      <c r="B170" s="226"/>
      <c r="C170" s="226"/>
      <c r="D170" s="226"/>
      <c r="E170" s="226"/>
      <c r="F170" s="9"/>
      <c r="G170" s="9"/>
      <c r="H170" s="9"/>
      <c r="I170" s="244"/>
      <c r="J170" s="244"/>
      <c r="K170" s="9"/>
      <c r="L170" s="9"/>
      <c r="M170" s="9"/>
      <c r="N170" s="9"/>
      <c r="O170" s="9"/>
      <c r="P170" s="9"/>
      <c r="Q170" s="9"/>
      <c r="R170" s="9"/>
    </row>
    <row r="171" spans="2:18" x14ac:dyDescent="0.3">
      <c r="B171" s="226"/>
      <c r="C171" s="226"/>
      <c r="D171" s="226"/>
      <c r="E171" s="226"/>
      <c r="F171" s="9"/>
      <c r="G171" s="9"/>
      <c r="H171" s="9"/>
      <c r="I171" s="244"/>
      <c r="J171" s="244"/>
      <c r="K171" s="9"/>
      <c r="L171" s="9"/>
      <c r="M171" s="9"/>
      <c r="N171" s="9"/>
      <c r="O171" s="9"/>
      <c r="P171" s="9"/>
      <c r="Q171" s="9"/>
      <c r="R171" s="9"/>
    </row>
    <row r="172" spans="2:18" x14ac:dyDescent="0.3">
      <c r="B172" s="226"/>
      <c r="C172" s="226"/>
      <c r="D172" s="226"/>
      <c r="E172" s="226"/>
      <c r="F172" s="9"/>
      <c r="G172" s="9"/>
      <c r="H172" s="9"/>
      <c r="I172" s="244"/>
      <c r="J172" s="244"/>
      <c r="K172" s="9"/>
      <c r="L172" s="9"/>
      <c r="M172" s="9"/>
      <c r="N172" s="9"/>
      <c r="O172" s="9"/>
      <c r="P172" s="9"/>
      <c r="Q172" s="9"/>
      <c r="R172" s="9"/>
    </row>
    <row r="173" spans="2:18" x14ac:dyDescent="0.3">
      <c r="B173" s="226"/>
      <c r="C173" s="226"/>
      <c r="D173" s="226"/>
      <c r="E173" s="226"/>
      <c r="F173" s="9"/>
      <c r="G173" s="9"/>
      <c r="H173" s="9"/>
      <c r="I173" s="244"/>
      <c r="J173" s="244"/>
      <c r="K173" s="9"/>
      <c r="L173" s="9"/>
      <c r="M173" s="9"/>
      <c r="N173" s="9"/>
      <c r="O173" s="9"/>
      <c r="P173" s="9"/>
      <c r="Q173" s="9"/>
      <c r="R173" s="9"/>
    </row>
    <row r="174" spans="2:18" x14ac:dyDescent="0.3">
      <c r="B174" s="226"/>
      <c r="C174" s="226"/>
      <c r="D174" s="226"/>
      <c r="E174" s="226"/>
      <c r="F174" s="9"/>
      <c r="G174" s="9"/>
      <c r="H174" s="9"/>
      <c r="I174" s="244"/>
      <c r="J174" s="244"/>
      <c r="K174" s="9"/>
      <c r="L174" s="9"/>
      <c r="M174" s="9"/>
      <c r="N174" s="9"/>
      <c r="O174" s="9"/>
      <c r="P174" s="9"/>
      <c r="Q174" s="9"/>
      <c r="R174" s="9"/>
    </row>
    <row r="175" spans="2:18" x14ac:dyDescent="0.3">
      <c r="B175" s="226"/>
      <c r="C175" s="226"/>
      <c r="D175" s="226"/>
      <c r="E175" s="226"/>
      <c r="F175" s="9"/>
      <c r="G175" s="9"/>
      <c r="H175" s="9"/>
      <c r="I175" s="244"/>
      <c r="J175" s="244"/>
      <c r="K175" s="9"/>
      <c r="L175" s="9"/>
      <c r="M175" s="9"/>
      <c r="N175" s="9"/>
      <c r="O175" s="9"/>
      <c r="P175" s="9"/>
      <c r="Q175" s="9"/>
      <c r="R175" s="9"/>
    </row>
    <row r="176" spans="2:18" x14ac:dyDescent="0.3">
      <c r="B176" s="226"/>
      <c r="C176" s="226"/>
      <c r="D176" s="226"/>
      <c r="E176" s="226"/>
      <c r="F176" s="9"/>
      <c r="G176" s="9"/>
      <c r="H176" s="9"/>
      <c r="I176" s="244"/>
      <c r="J176" s="244"/>
      <c r="K176" s="9"/>
      <c r="L176" s="9"/>
      <c r="M176" s="9"/>
      <c r="N176" s="9"/>
      <c r="O176" s="9"/>
      <c r="P176" s="9"/>
      <c r="Q176" s="9"/>
      <c r="R176" s="9"/>
    </row>
    <row r="177" spans="2:18" x14ac:dyDescent="0.3">
      <c r="B177" s="226"/>
      <c r="C177" s="226"/>
      <c r="D177" s="226"/>
      <c r="E177" s="226"/>
      <c r="F177" s="9"/>
      <c r="G177" s="9"/>
      <c r="H177" s="9"/>
      <c r="I177" s="244"/>
      <c r="J177" s="244"/>
      <c r="K177" s="9"/>
      <c r="L177" s="9"/>
      <c r="M177" s="9"/>
      <c r="N177" s="9"/>
      <c r="O177" s="9"/>
      <c r="P177" s="9"/>
      <c r="Q177" s="9"/>
      <c r="R177" s="9"/>
    </row>
    <row r="178" spans="2:18" x14ac:dyDescent="0.3">
      <c r="B178" s="226"/>
      <c r="C178" s="226"/>
      <c r="D178" s="226"/>
      <c r="E178" s="226"/>
      <c r="F178" s="9"/>
      <c r="G178" s="9"/>
      <c r="H178" s="9"/>
      <c r="I178" s="244"/>
      <c r="J178" s="244"/>
      <c r="K178" s="9"/>
      <c r="L178" s="9"/>
      <c r="M178" s="9"/>
      <c r="N178" s="9"/>
      <c r="O178" s="9"/>
      <c r="P178" s="9"/>
      <c r="Q178" s="9"/>
      <c r="R178" s="9"/>
    </row>
    <row r="179" spans="2:18" x14ac:dyDescent="0.3">
      <c r="B179" s="226"/>
      <c r="C179" s="226"/>
      <c r="D179" s="226"/>
      <c r="E179" s="226"/>
      <c r="F179" s="9"/>
      <c r="G179" s="9"/>
      <c r="H179" s="9"/>
      <c r="I179" s="244"/>
      <c r="J179" s="244"/>
      <c r="K179" s="9"/>
      <c r="L179" s="9"/>
      <c r="M179" s="9"/>
      <c r="N179" s="9"/>
      <c r="O179" s="9"/>
      <c r="P179" s="9"/>
      <c r="Q179" s="9"/>
      <c r="R179" s="9"/>
    </row>
    <row r="180" spans="2:18" x14ac:dyDescent="0.3">
      <c r="B180" s="226"/>
      <c r="C180" s="226"/>
      <c r="D180" s="226"/>
      <c r="E180" s="226"/>
      <c r="F180" s="9"/>
      <c r="G180" s="9"/>
      <c r="H180" s="9"/>
      <c r="I180" s="244"/>
      <c r="J180" s="244"/>
      <c r="K180" s="9"/>
      <c r="L180" s="9"/>
      <c r="M180" s="9"/>
      <c r="N180" s="9"/>
      <c r="O180" s="9"/>
      <c r="P180" s="9"/>
      <c r="Q180" s="9"/>
      <c r="R180" s="9"/>
    </row>
    <row r="181" spans="2:18" x14ac:dyDescent="0.3">
      <c r="B181" s="226"/>
      <c r="C181" s="226"/>
      <c r="D181" s="226"/>
      <c r="E181" s="226"/>
      <c r="F181" s="9"/>
      <c r="G181" s="9"/>
      <c r="H181" s="9"/>
      <c r="I181" s="244"/>
      <c r="J181" s="244"/>
      <c r="K181" s="9"/>
      <c r="L181" s="9"/>
      <c r="M181" s="9"/>
      <c r="N181" s="9"/>
      <c r="O181" s="9"/>
      <c r="P181" s="9"/>
      <c r="Q181" s="9"/>
      <c r="R181" s="9"/>
    </row>
    <row r="182" spans="2:18" x14ac:dyDescent="0.3">
      <c r="B182" s="226"/>
      <c r="C182" s="226"/>
      <c r="D182" s="226"/>
      <c r="E182" s="226"/>
      <c r="F182" s="9"/>
      <c r="G182" s="9"/>
      <c r="H182" s="9"/>
      <c r="I182" s="244"/>
      <c r="J182" s="244"/>
      <c r="K182" s="9"/>
      <c r="L182" s="9"/>
      <c r="M182" s="9"/>
      <c r="N182" s="9"/>
      <c r="O182" s="9"/>
      <c r="P182" s="9"/>
      <c r="Q182" s="9"/>
      <c r="R182" s="9"/>
    </row>
    <row r="183" spans="2:18" x14ac:dyDescent="0.3">
      <c r="B183" s="226"/>
      <c r="C183" s="226"/>
      <c r="D183" s="226"/>
      <c r="E183" s="226"/>
      <c r="F183" s="9"/>
      <c r="G183" s="9"/>
      <c r="H183" s="9"/>
      <c r="I183" s="244"/>
      <c r="J183" s="244"/>
      <c r="K183" s="9"/>
      <c r="L183" s="9"/>
      <c r="M183" s="9"/>
      <c r="N183" s="9"/>
      <c r="O183" s="9"/>
      <c r="P183" s="9"/>
      <c r="Q183" s="9"/>
      <c r="R183" s="9"/>
    </row>
    <row r="184" spans="2:18" x14ac:dyDescent="0.3">
      <c r="B184" s="226"/>
      <c r="C184" s="226"/>
      <c r="D184" s="226"/>
      <c r="E184" s="226"/>
      <c r="F184" s="9"/>
      <c r="G184" s="9"/>
      <c r="H184" s="9"/>
      <c r="I184" s="244"/>
      <c r="J184" s="244"/>
      <c r="K184" s="9"/>
      <c r="L184" s="9"/>
      <c r="M184" s="9"/>
      <c r="N184" s="9"/>
      <c r="O184" s="9"/>
      <c r="P184" s="9"/>
      <c r="Q184" s="9"/>
      <c r="R184" s="9"/>
    </row>
    <row r="185" spans="2:18" x14ac:dyDescent="0.3">
      <c r="B185" s="226"/>
      <c r="C185" s="226"/>
      <c r="D185" s="226"/>
      <c r="E185" s="226"/>
      <c r="F185" s="9"/>
      <c r="G185" s="9"/>
      <c r="H185" s="9"/>
      <c r="I185" s="244"/>
      <c r="J185" s="244"/>
      <c r="K185" s="9"/>
      <c r="L185" s="9"/>
      <c r="M185" s="9"/>
      <c r="N185" s="9"/>
      <c r="O185" s="9"/>
      <c r="P185" s="9"/>
      <c r="Q185" s="9"/>
      <c r="R185" s="9"/>
    </row>
    <row r="186" spans="2:18" x14ac:dyDescent="0.3">
      <c r="B186" s="226"/>
      <c r="C186" s="226"/>
      <c r="D186" s="226"/>
      <c r="E186" s="226"/>
      <c r="F186" s="9"/>
      <c r="G186" s="9"/>
      <c r="H186" s="9"/>
      <c r="I186" s="244"/>
      <c r="J186" s="244"/>
      <c r="K186" s="9"/>
      <c r="L186" s="9"/>
      <c r="M186" s="9"/>
      <c r="N186" s="9"/>
      <c r="O186" s="9"/>
      <c r="P186" s="9"/>
      <c r="Q186" s="9"/>
      <c r="R186" s="9"/>
    </row>
    <row r="187" spans="2:18" x14ac:dyDescent="0.3">
      <c r="B187" s="226"/>
      <c r="C187" s="226"/>
      <c r="D187" s="226"/>
      <c r="E187" s="226"/>
      <c r="F187" s="9"/>
      <c r="G187" s="9"/>
      <c r="H187" s="9"/>
      <c r="I187" s="244"/>
      <c r="J187" s="244"/>
      <c r="K187" s="9"/>
      <c r="L187" s="9"/>
      <c r="M187" s="9"/>
      <c r="N187" s="9"/>
      <c r="O187" s="9"/>
      <c r="P187" s="9"/>
      <c r="Q187" s="9"/>
      <c r="R187" s="9"/>
    </row>
    <row r="188" spans="2:18" x14ac:dyDescent="0.3">
      <c r="B188" s="226"/>
      <c r="C188" s="226"/>
      <c r="D188" s="226"/>
      <c r="E188" s="226"/>
      <c r="F188" s="9"/>
      <c r="G188" s="9"/>
      <c r="H188" s="9"/>
      <c r="I188" s="244"/>
      <c r="J188" s="244"/>
      <c r="K188" s="9"/>
      <c r="L188" s="9"/>
      <c r="M188" s="9"/>
      <c r="N188" s="9"/>
      <c r="O188" s="9"/>
      <c r="P188" s="9"/>
      <c r="Q188" s="9"/>
      <c r="R188" s="9"/>
    </row>
    <row r="189" spans="2:18" x14ac:dyDescent="0.3">
      <c r="B189" s="226"/>
      <c r="C189" s="226"/>
      <c r="D189" s="226"/>
      <c r="E189" s="226"/>
      <c r="F189" s="9"/>
      <c r="G189" s="9"/>
      <c r="H189" s="9"/>
      <c r="I189" s="244"/>
      <c r="J189" s="244"/>
      <c r="K189" s="9"/>
      <c r="L189" s="9"/>
      <c r="M189" s="9"/>
      <c r="N189" s="9"/>
      <c r="O189" s="9"/>
      <c r="P189" s="9"/>
      <c r="Q189" s="9"/>
      <c r="R189" s="9"/>
    </row>
    <row r="190" spans="2:18" x14ac:dyDescent="0.3">
      <c r="B190" s="226"/>
      <c r="C190" s="226"/>
      <c r="D190" s="226"/>
      <c r="E190" s="226"/>
      <c r="F190" s="9"/>
      <c r="G190" s="9"/>
      <c r="H190" s="9"/>
      <c r="I190" s="244"/>
      <c r="J190" s="244"/>
      <c r="K190" s="9"/>
      <c r="L190" s="9"/>
      <c r="M190" s="9"/>
      <c r="N190" s="9"/>
      <c r="O190" s="9"/>
      <c r="P190" s="9"/>
      <c r="Q190" s="9"/>
      <c r="R190" s="9"/>
    </row>
    <row r="191" spans="2:18" x14ac:dyDescent="0.3">
      <c r="B191" s="226"/>
      <c r="C191" s="226"/>
      <c r="D191" s="226"/>
      <c r="E191" s="226"/>
      <c r="F191" s="9"/>
      <c r="G191" s="9"/>
      <c r="H191" s="9"/>
      <c r="I191" s="244"/>
      <c r="J191" s="244"/>
      <c r="K191" s="9"/>
      <c r="L191" s="9"/>
      <c r="M191" s="9"/>
      <c r="N191" s="9"/>
      <c r="O191" s="9"/>
      <c r="P191" s="9"/>
      <c r="Q191" s="9"/>
      <c r="R191" s="9"/>
    </row>
    <row r="192" spans="2:18" x14ac:dyDescent="0.3">
      <c r="B192" s="226"/>
      <c r="C192" s="226"/>
      <c r="D192" s="226"/>
      <c r="E192" s="226"/>
      <c r="F192" s="9"/>
      <c r="G192" s="9"/>
      <c r="H192" s="9"/>
      <c r="I192" s="244"/>
      <c r="J192" s="244"/>
      <c r="K192" s="9"/>
      <c r="L192" s="9"/>
      <c r="M192" s="9"/>
      <c r="N192" s="9"/>
      <c r="O192" s="9"/>
      <c r="P192" s="9"/>
      <c r="Q192" s="9"/>
      <c r="R192" s="9"/>
    </row>
    <row r="193" spans="2:18" x14ac:dyDescent="0.3">
      <c r="B193" s="226"/>
      <c r="C193" s="226"/>
      <c r="D193" s="226"/>
      <c r="E193" s="226"/>
      <c r="F193" s="9"/>
      <c r="G193" s="9"/>
      <c r="H193" s="9"/>
      <c r="I193" s="244"/>
      <c r="J193" s="244"/>
      <c r="K193" s="9"/>
      <c r="L193" s="9"/>
      <c r="M193" s="9"/>
      <c r="N193" s="9"/>
      <c r="O193" s="9"/>
      <c r="P193" s="9"/>
      <c r="Q193" s="9"/>
      <c r="R193" s="9"/>
    </row>
    <row r="194" spans="2:18" x14ac:dyDescent="0.3">
      <c r="B194" s="226"/>
      <c r="C194" s="226"/>
      <c r="D194" s="226"/>
      <c r="E194" s="226"/>
      <c r="F194" s="9"/>
      <c r="G194" s="9"/>
      <c r="H194" s="9"/>
      <c r="I194" s="244"/>
      <c r="J194" s="244"/>
      <c r="K194" s="9"/>
      <c r="L194" s="9"/>
      <c r="M194" s="9"/>
      <c r="N194" s="9"/>
      <c r="O194" s="9"/>
      <c r="P194" s="9"/>
      <c r="Q194" s="9"/>
      <c r="R194" s="9"/>
    </row>
    <row r="195" spans="2:18" x14ac:dyDescent="0.3">
      <c r="B195" s="226"/>
      <c r="C195" s="226"/>
      <c r="D195" s="226"/>
      <c r="E195" s="226"/>
      <c r="F195" s="9"/>
      <c r="G195" s="9"/>
      <c r="H195" s="9"/>
      <c r="I195" s="244"/>
      <c r="J195" s="244"/>
      <c r="K195" s="9"/>
      <c r="L195" s="9"/>
      <c r="M195" s="9"/>
      <c r="N195" s="9"/>
      <c r="O195" s="9"/>
      <c r="P195" s="9"/>
      <c r="Q195" s="9"/>
      <c r="R195" s="9"/>
    </row>
    <row r="196" spans="2:18" x14ac:dyDescent="0.3">
      <c r="B196" s="226"/>
      <c r="C196" s="226"/>
      <c r="D196" s="226"/>
      <c r="E196" s="226"/>
      <c r="F196" s="9"/>
      <c r="G196" s="9"/>
      <c r="H196" s="9"/>
      <c r="I196" s="244"/>
      <c r="J196" s="244"/>
      <c r="K196" s="9"/>
      <c r="L196" s="9"/>
      <c r="M196" s="9"/>
      <c r="N196" s="9"/>
      <c r="O196" s="9"/>
      <c r="P196" s="9"/>
      <c r="Q196" s="9"/>
      <c r="R196" s="9"/>
    </row>
    <row r="197" spans="2:18" x14ac:dyDescent="0.3">
      <c r="B197" s="226"/>
      <c r="C197" s="226"/>
      <c r="D197" s="226"/>
      <c r="E197" s="226"/>
      <c r="F197" s="9"/>
      <c r="G197" s="9"/>
      <c r="H197" s="9"/>
      <c r="I197" s="244"/>
      <c r="J197" s="244"/>
      <c r="K197" s="9"/>
      <c r="L197" s="9"/>
      <c r="M197" s="9"/>
      <c r="N197" s="9"/>
      <c r="O197" s="9"/>
      <c r="P197" s="9"/>
      <c r="Q197" s="9"/>
      <c r="R197" s="9"/>
    </row>
    <row r="198" spans="2:18" x14ac:dyDescent="0.3">
      <c r="B198" s="226"/>
      <c r="C198" s="226"/>
      <c r="D198" s="226"/>
      <c r="E198" s="226"/>
      <c r="F198" s="9"/>
      <c r="G198" s="9"/>
      <c r="H198" s="9"/>
      <c r="I198" s="244"/>
      <c r="J198" s="244"/>
      <c r="K198" s="9"/>
      <c r="L198" s="9"/>
      <c r="M198" s="9"/>
      <c r="N198" s="9"/>
      <c r="O198" s="9"/>
      <c r="P198" s="9"/>
      <c r="Q198" s="9"/>
      <c r="R198" s="9"/>
    </row>
    <row r="199" spans="2:18" x14ac:dyDescent="0.3">
      <c r="B199" s="226"/>
      <c r="C199" s="226"/>
      <c r="D199" s="226"/>
      <c r="E199" s="226"/>
      <c r="F199" s="9"/>
      <c r="G199" s="9"/>
      <c r="H199" s="9"/>
      <c r="I199" s="244"/>
      <c r="J199" s="244"/>
      <c r="K199" s="9"/>
      <c r="L199" s="9"/>
      <c r="M199" s="9"/>
      <c r="N199" s="9"/>
      <c r="O199" s="9"/>
      <c r="P199" s="9"/>
      <c r="Q199" s="9"/>
      <c r="R199" s="9"/>
    </row>
    <row r="200" spans="2:18" x14ac:dyDescent="0.3">
      <c r="B200" s="226"/>
      <c r="C200" s="226"/>
      <c r="D200" s="226"/>
      <c r="E200" s="226"/>
      <c r="F200" s="9"/>
      <c r="G200" s="9"/>
      <c r="H200" s="9"/>
      <c r="I200" s="244"/>
      <c r="J200" s="244"/>
      <c r="K200" s="9"/>
      <c r="L200" s="9"/>
      <c r="M200" s="9"/>
      <c r="N200" s="9"/>
      <c r="O200" s="9"/>
      <c r="P200" s="9"/>
      <c r="Q200" s="9"/>
      <c r="R200" s="9"/>
    </row>
    <row r="201" spans="2:18" x14ac:dyDescent="0.3">
      <c r="B201" s="226"/>
      <c r="C201" s="226"/>
      <c r="D201" s="226"/>
      <c r="E201" s="226"/>
      <c r="F201" s="9"/>
      <c r="G201" s="9"/>
      <c r="H201" s="9"/>
      <c r="I201" s="244"/>
      <c r="J201" s="244"/>
      <c r="K201" s="9"/>
      <c r="L201" s="9"/>
      <c r="M201" s="9"/>
      <c r="N201" s="9"/>
      <c r="O201" s="9"/>
      <c r="P201" s="9"/>
      <c r="Q201" s="9"/>
      <c r="R201" s="9"/>
    </row>
    <row r="202" spans="2:18" x14ac:dyDescent="0.3">
      <c r="B202" s="226"/>
      <c r="C202" s="226"/>
      <c r="D202" s="226"/>
      <c r="E202" s="226"/>
      <c r="F202" s="9"/>
      <c r="G202" s="9"/>
      <c r="H202" s="9"/>
      <c r="I202" s="244"/>
      <c r="J202" s="244"/>
      <c r="K202" s="9"/>
      <c r="L202" s="9"/>
      <c r="M202" s="9"/>
      <c r="N202" s="9"/>
      <c r="O202" s="9"/>
      <c r="P202" s="9"/>
      <c r="Q202" s="9"/>
      <c r="R202" s="9"/>
    </row>
    <row r="203" spans="2:18" x14ac:dyDescent="0.3">
      <c r="B203" s="226"/>
      <c r="C203" s="226"/>
      <c r="D203" s="226"/>
      <c r="E203" s="226"/>
      <c r="F203" s="9"/>
      <c r="G203" s="9"/>
      <c r="H203" s="9"/>
      <c r="I203" s="244"/>
      <c r="J203" s="244"/>
      <c r="K203" s="9"/>
      <c r="L203" s="9"/>
      <c r="M203" s="9"/>
      <c r="N203" s="9"/>
      <c r="O203" s="9"/>
      <c r="P203" s="9"/>
      <c r="Q203" s="9"/>
      <c r="R203" s="9"/>
    </row>
    <row r="204" spans="2:18" x14ac:dyDescent="0.3">
      <c r="B204" s="226"/>
      <c r="C204" s="226"/>
      <c r="D204" s="226"/>
      <c r="E204" s="226"/>
      <c r="F204" s="9"/>
      <c r="G204" s="9"/>
      <c r="H204" s="9"/>
      <c r="I204" s="244"/>
      <c r="J204" s="244"/>
      <c r="K204" s="9"/>
      <c r="L204" s="9"/>
      <c r="M204" s="9"/>
      <c r="N204" s="9"/>
      <c r="O204" s="9"/>
      <c r="P204" s="9"/>
      <c r="Q204" s="9"/>
      <c r="R204" s="9"/>
    </row>
    <row r="205" spans="2:18" x14ac:dyDescent="0.3">
      <c r="B205" s="226"/>
      <c r="C205" s="226"/>
      <c r="D205" s="226"/>
      <c r="E205" s="226"/>
      <c r="F205" s="9"/>
      <c r="G205" s="9"/>
      <c r="H205" s="9"/>
      <c r="I205" s="244"/>
      <c r="J205" s="244"/>
      <c r="K205" s="9"/>
      <c r="L205" s="9"/>
      <c r="M205" s="9"/>
      <c r="N205" s="9"/>
      <c r="O205" s="9"/>
      <c r="P205" s="9"/>
      <c r="Q205" s="9"/>
      <c r="R205" s="9"/>
    </row>
    <row r="206" spans="2:18" x14ac:dyDescent="0.3">
      <c r="B206" s="226"/>
      <c r="C206" s="226"/>
      <c r="D206" s="226"/>
      <c r="E206" s="226"/>
      <c r="F206" s="9"/>
      <c r="G206" s="9"/>
      <c r="H206" s="9"/>
      <c r="I206" s="244"/>
      <c r="J206" s="244"/>
      <c r="K206" s="9"/>
      <c r="L206" s="9"/>
      <c r="M206" s="9"/>
      <c r="N206" s="9"/>
      <c r="O206" s="9"/>
      <c r="P206" s="9"/>
      <c r="Q206" s="9"/>
      <c r="R206" s="9"/>
    </row>
    <row r="207" spans="2:18" x14ac:dyDescent="0.3">
      <c r="B207" s="226"/>
      <c r="C207" s="226"/>
      <c r="D207" s="226"/>
      <c r="E207" s="226"/>
      <c r="F207" s="9"/>
      <c r="G207" s="9"/>
      <c r="H207" s="9"/>
      <c r="I207" s="244"/>
      <c r="J207" s="244"/>
      <c r="K207" s="9"/>
      <c r="L207" s="9"/>
      <c r="M207" s="9"/>
      <c r="N207" s="9"/>
      <c r="O207" s="9"/>
      <c r="P207" s="9"/>
      <c r="Q207" s="9"/>
      <c r="R207" s="9"/>
    </row>
    <row r="208" spans="2:18" x14ac:dyDescent="0.3">
      <c r="B208" s="226"/>
      <c r="C208" s="226"/>
      <c r="D208" s="226"/>
      <c r="E208" s="226"/>
      <c r="F208" s="9"/>
      <c r="G208" s="9"/>
      <c r="H208" s="9"/>
      <c r="I208" s="244"/>
      <c r="J208" s="244"/>
      <c r="K208" s="9"/>
      <c r="L208" s="9"/>
      <c r="M208" s="9"/>
      <c r="N208" s="9"/>
      <c r="O208" s="9"/>
      <c r="P208" s="9"/>
      <c r="Q208" s="9"/>
      <c r="R208" s="9"/>
    </row>
    <row r="209" spans="2:18" x14ac:dyDescent="0.3">
      <c r="B209" s="226"/>
      <c r="C209" s="226"/>
      <c r="D209" s="226"/>
      <c r="E209" s="226"/>
      <c r="F209" s="9"/>
      <c r="G209" s="9"/>
      <c r="H209" s="9"/>
      <c r="I209" s="244"/>
      <c r="J209" s="244"/>
      <c r="K209" s="9"/>
      <c r="L209" s="9"/>
      <c r="M209" s="9"/>
      <c r="N209" s="9"/>
      <c r="O209" s="9"/>
      <c r="P209" s="9"/>
      <c r="Q209" s="9"/>
      <c r="R209" s="9"/>
    </row>
    <row r="210" spans="2:18" x14ac:dyDescent="0.3">
      <c r="B210" s="226"/>
      <c r="C210" s="226"/>
      <c r="D210" s="226"/>
      <c r="E210" s="226"/>
      <c r="F210" s="9"/>
      <c r="G210" s="9"/>
      <c r="H210" s="9"/>
      <c r="I210" s="244"/>
      <c r="J210" s="244"/>
      <c r="K210" s="9"/>
      <c r="L210" s="9"/>
      <c r="M210" s="9"/>
      <c r="N210" s="9"/>
      <c r="O210" s="9"/>
      <c r="P210" s="9"/>
      <c r="Q210" s="9"/>
      <c r="R210" s="9"/>
    </row>
    <row r="211" spans="2:18" x14ac:dyDescent="0.3">
      <c r="B211" s="226"/>
      <c r="C211" s="226"/>
      <c r="D211" s="226"/>
      <c r="E211" s="226"/>
      <c r="F211" s="9"/>
      <c r="G211" s="9"/>
      <c r="H211" s="9"/>
      <c r="I211" s="244"/>
      <c r="J211" s="244"/>
      <c r="K211" s="9"/>
      <c r="L211" s="9"/>
      <c r="M211" s="9"/>
      <c r="N211" s="9"/>
      <c r="O211" s="9"/>
      <c r="P211" s="9"/>
      <c r="Q211" s="9"/>
      <c r="R211" s="9"/>
    </row>
    <row r="212" spans="2:18" x14ac:dyDescent="0.3">
      <c r="B212" s="226"/>
      <c r="C212" s="226"/>
      <c r="D212" s="226"/>
      <c r="E212" s="226"/>
      <c r="F212" s="9"/>
      <c r="G212" s="9"/>
      <c r="H212" s="9"/>
      <c r="I212" s="244"/>
      <c r="J212" s="244"/>
      <c r="K212" s="9"/>
      <c r="L212" s="9"/>
      <c r="M212" s="9"/>
      <c r="N212" s="9"/>
      <c r="O212" s="9"/>
      <c r="P212" s="9"/>
      <c r="Q212" s="9"/>
      <c r="R212" s="9"/>
    </row>
    <row r="213" spans="2:18" x14ac:dyDescent="0.3">
      <c r="B213" s="226"/>
      <c r="C213" s="226"/>
      <c r="D213" s="226"/>
      <c r="E213" s="226"/>
      <c r="F213" s="9"/>
      <c r="G213" s="9"/>
      <c r="H213" s="9"/>
      <c r="I213" s="244"/>
      <c r="J213" s="244"/>
      <c r="K213" s="9"/>
      <c r="L213" s="9"/>
      <c r="M213" s="9"/>
      <c r="N213" s="9"/>
      <c r="O213" s="9"/>
      <c r="P213" s="9"/>
      <c r="Q213" s="9"/>
      <c r="R213" s="9"/>
    </row>
    <row r="214" spans="2:18" x14ac:dyDescent="0.3">
      <c r="B214" s="226"/>
      <c r="C214" s="226"/>
      <c r="D214" s="226"/>
      <c r="E214" s="226"/>
      <c r="F214" s="9"/>
      <c r="G214" s="9"/>
      <c r="H214" s="9"/>
      <c r="I214" s="244"/>
      <c r="J214" s="244"/>
      <c r="K214" s="9"/>
      <c r="L214" s="9"/>
      <c r="M214" s="9"/>
      <c r="N214" s="9"/>
      <c r="O214" s="9"/>
      <c r="P214" s="9"/>
      <c r="Q214" s="9"/>
      <c r="R214" s="9"/>
    </row>
    <row r="215" spans="2:18" x14ac:dyDescent="0.3">
      <c r="B215" s="226"/>
      <c r="C215" s="226"/>
      <c r="D215" s="226"/>
      <c r="E215" s="226"/>
      <c r="F215" s="9"/>
      <c r="G215" s="9"/>
      <c r="H215" s="9"/>
      <c r="I215" s="244"/>
      <c r="J215" s="244"/>
      <c r="K215" s="9"/>
      <c r="L215" s="9"/>
      <c r="M215" s="9"/>
      <c r="N215" s="9"/>
      <c r="O215" s="9"/>
      <c r="P215" s="9"/>
      <c r="Q215" s="9"/>
      <c r="R215" s="9"/>
    </row>
    <row r="216" spans="2:18" x14ac:dyDescent="0.3">
      <c r="B216" s="226"/>
      <c r="C216" s="226"/>
      <c r="D216" s="226"/>
      <c r="E216" s="226"/>
      <c r="F216" s="9"/>
      <c r="G216" s="9"/>
      <c r="H216" s="9"/>
      <c r="I216" s="244"/>
      <c r="J216" s="244"/>
      <c r="K216" s="9"/>
      <c r="L216" s="9"/>
      <c r="M216" s="9"/>
      <c r="N216" s="9"/>
      <c r="O216" s="9"/>
      <c r="P216" s="9"/>
      <c r="Q216" s="9"/>
      <c r="R216" s="9"/>
    </row>
    <row r="217" spans="2:18" x14ac:dyDescent="0.3">
      <c r="B217" s="226"/>
      <c r="C217" s="226"/>
      <c r="D217" s="226"/>
      <c r="E217" s="226"/>
      <c r="F217" s="9"/>
      <c r="G217" s="9"/>
      <c r="H217" s="9"/>
      <c r="I217" s="244"/>
      <c r="J217" s="244"/>
      <c r="K217" s="9"/>
      <c r="L217" s="9"/>
      <c r="M217" s="9"/>
      <c r="N217" s="9"/>
      <c r="O217" s="9"/>
      <c r="P217" s="9"/>
      <c r="Q217" s="9"/>
      <c r="R217" s="9"/>
    </row>
  </sheetData>
  <mergeCells count="3">
    <mergeCell ref="A3:E3"/>
    <mergeCell ref="A5:E5"/>
    <mergeCell ref="A4:H4"/>
  </mergeCells>
  <printOptions horizontalCentered="1" verticalCentered="1"/>
  <pageMargins left="0.35" right="0.25" top="0.98425196850393704" bottom="0.54" header="0.511811023622047" footer="0.511811023622047"/>
  <pageSetup paperSize="9" scale="61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>
    <outlinePr applyStyles="1" summaryBelow="0"/>
    <pageSetUpPr fitToPage="1"/>
  </sheetPr>
  <dimension ref="A2:T6"/>
  <sheetViews>
    <sheetView workbookViewId="0">
      <selection activeCell="A4" sqref="A4"/>
    </sheetView>
  </sheetViews>
  <sheetFormatPr defaultColWidth="9.109375" defaultRowHeight="13.8" x14ac:dyDescent="0.3"/>
  <cols>
    <col min="1" max="1" width="54.33203125" style="17" bestFit="1" customWidth="1"/>
    <col min="2" max="2" width="10.5546875" style="17" bestFit="1" customWidth="1"/>
    <col min="3" max="3" width="11.44140625" style="17" bestFit="1" customWidth="1"/>
    <col min="4" max="4" width="6.33203125" style="17" bestFit="1" customWidth="1"/>
    <col min="5" max="5" width="7.5546875" style="17" hidden="1" customWidth="1"/>
    <col min="6" max="16384" width="9.109375" style="17"/>
  </cols>
  <sheetData>
    <row r="2" spans="1:20" ht="36.75" customHeight="1" x14ac:dyDescent="0.35">
      <c r="A2" s="273" t="s">
        <v>68</v>
      </c>
      <c r="B2" s="274"/>
      <c r="C2" s="274"/>
      <c r="D2" s="274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</row>
    <row r="3" spans="1:20" x14ac:dyDescent="0.3">
      <c r="A3" s="243"/>
    </row>
    <row r="5" spans="1:20" s="12" customFormat="1" x14ac:dyDescent="0.3">
      <c r="D5" s="21"/>
    </row>
    <row r="6" spans="1:20" s="145" customFormat="1" x14ac:dyDescent="0.25"/>
  </sheetData>
  <mergeCells count="1">
    <mergeCell ref="A2:D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4">
    <outlinePr applyStyles="1" summaryBelow="0"/>
    <pageSetUpPr fitToPage="1"/>
  </sheetPr>
  <dimension ref="A2:T6"/>
  <sheetViews>
    <sheetView workbookViewId="0">
      <selection activeCell="A4" sqref="A4"/>
    </sheetView>
  </sheetViews>
  <sheetFormatPr defaultColWidth="9.109375" defaultRowHeight="13.8" x14ac:dyDescent="0.3"/>
  <cols>
    <col min="1" max="1" width="54.33203125" style="17" bestFit="1" customWidth="1"/>
    <col min="2" max="2" width="10.5546875" style="17" bestFit="1" customWidth="1"/>
    <col min="3" max="3" width="11.44140625" style="17" bestFit="1" customWidth="1"/>
    <col min="4" max="4" width="6.33203125" style="17" bestFit="1" customWidth="1"/>
    <col min="5" max="5" width="7.5546875" style="17" hidden="1" customWidth="1"/>
    <col min="6" max="16384" width="9.109375" style="17"/>
  </cols>
  <sheetData>
    <row r="2" spans="1:20" ht="35.25" customHeight="1" x14ac:dyDescent="0.35">
      <c r="A2" s="273" t="s">
        <v>77</v>
      </c>
      <c r="B2" s="274"/>
      <c r="C2" s="274"/>
      <c r="D2" s="274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</row>
    <row r="3" spans="1:20" x14ac:dyDescent="0.3">
      <c r="A3" s="243"/>
    </row>
    <row r="5" spans="1:20" s="12" customFormat="1" x14ac:dyDescent="0.3">
      <c r="D5" s="21"/>
    </row>
    <row r="6" spans="1:20" s="145" customFormat="1" x14ac:dyDescent="0.25"/>
  </sheetData>
  <mergeCells count="1">
    <mergeCell ref="A2:D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7">
    <outlinePr applyStyles="1" summaryBelow="0"/>
    <pageSetUpPr fitToPage="1"/>
  </sheetPr>
  <dimension ref="A2:T5"/>
  <sheetViews>
    <sheetView workbookViewId="0">
      <selection activeCell="A4" sqref="A4:IV4"/>
    </sheetView>
  </sheetViews>
  <sheetFormatPr defaultColWidth="9.109375" defaultRowHeight="13.8" x14ac:dyDescent="0.3"/>
  <cols>
    <col min="1" max="1" width="77.33203125" style="17" bestFit="1" customWidth="1"/>
    <col min="2" max="7" width="8.6640625" style="17" bestFit="1" customWidth="1"/>
    <col min="8" max="8" width="7.5546875" style="17" hidden="1" customWidth="1"/>
    <col min="9" max="16384" width="9.109375" style="17"/>
  </cols>
  <sheetData>
    <row r="2" spans="1:20" ht="18" x14ac:dyDescent="0.35">
      <c r="A2" s="5" t="s">
        <v>192</v>
      </c>
      <c r="B2" s="274"/>
      <c r="C2" s="274"/>
      <c r="D2" s="274"/>
      <c r="E2" s="274"/>
      <c r="F2" s="274"/>
      <c r="G2" s="274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</row>
    <row r="3" spans="1:20" x14ac:dyDescent="0.3">
      <c r="A3" s="243"/>
    </row>
    <row r="4" spans="1:20" s="12" customFormat="1" x14ac:dyDescent="0.3">
      <c r="G4" s="21" t="s">
        <v>185</v>
      </c>
    </row>
    <row r="5" spans="1:20" s="145" customFormat="1" x14ac:dyDescent="0.25"/>
  </sheetData>
  <mergeCells count="1">
    <mergeCell ref="A2:G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9">
    <pageSetUpPr fitToPage="1"/>
  </sheetPr>
  <dimension ref="A8"/>
  <sheetViews>
    <sheetView workbookViewId="0">
      <selection activeCell="A8" sqref="A8:IV8"/>
    </sheetView>
  </sheetViews>
  <sheetFormatPr defaultRowHeight="13.2" x14ac:dyDescent="0.25"/>
  <sheetData>
    <row r="8" s="75" customFormat="1" x14ac:dyDescent="0.25"/>
  </sheetData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tabColor indexed="14"/>
  </sheetPr>
  <dimension ref="A1:G12"/>
  <sheetViews>
    <sheetView workbookViewId="0">
      <selection activeCell="A8" sqref="A8"/>
    </sheetView>
  </sheetViews>
  <sheetFormatPr defaultRowHeight="13.2" x14ac:dyDescent="0.25"/>
  <cols>
    <col min="1" max="1" width="15.109375" customWidth="1"/>
    <col min="2" max="2" width="17" customWidth="1"/>
    <col min="3" max="6" width="15.109375" bestFit="1" customWidth="1"/>
    <col min="7" max="7" width="11" bestFit="1" customWidth="1"/>
  </cols>
  <sheetData>
    <row r="1" spans="1:7" x14ac:dyDescent="0.25">
      <c r="A1" t="s">
        <v>212</v>
      </c>
    </row>
    <row r="3" spans="1:7" x14ac:dyDescent="0.25">
      <c r="A3" t="s">
        <v>132</v>
      </c>
      <c r="B3" s="169">
        <v>43982</v>
      </c>
      <c r="C3" s="201" t="s">
        <v>93</v>
      </c>
    </row>
    <row r="4" spans="1:7" x14ac:dyDescent="0.25">
      <c r="A4" t="s">
        <v>11</v>
      </c>
      <c r="B4">
        <v>1000000000</v>
      </c>
      <c r="C4" t="str">
        <f t="shared" ref="C4:E4" si="0">IF($A$9="UKR",C6,C7 )</f>
        <v>млрд. дол. США</v>
      </c>
      <c r="D4" t="str">
        <f t="shared" si="0"/>
        <v>млрд. грн</v>
      </c>
      <c r="E4" t="str">
        <f t="shared" si="0"/>
        <v>млрд. одиниць</v>
      </c>
      <c r="F4">
        <f>1000000000/DDELIMER</f>
        <v>1</v>
      </c>
      <c r="G4">
        <f>IF($B$4=1,1000000000,IF($B$4=1000,1000000,IF($B$4=1000000,1000,IF($B$4=1000000000,1))))</f>
        <v>1</v>
      </c>
    </row>
    <row r="5" spans="1:7" x14ac:dyDescent="0.25">
      <c r="A5" t="s">
        <v>19</v>
      </c>
      <c r="B5" t="s">
        <v>195</v>
      </c>
    </row>
    <row r="6" spans="1:7" x14ac:dyDescent="0.25">
      <c r="C6" t="str">
        <f>IF($B$4=1,"дол. США",IF($B$4=1000,"тис. дол. США",IF($B$4=1000000,"млн. дол. США",IF($B$4=1000000000,"млрд. дол. США"))))</f>
        <v>млрд. дол. США</v>
      </c>
      <c r="D6" t="str">
        <f>IF($B$4=1,"грн",IF($B$4=1000,"тис. грн",IF($B$4=1000000,"млн. грн",IF($B$4=1000000000,"млрд. грн"))))</f>
        <v>млрд. грн</v>
      </c>
      <c r="E6" t="str">
        <f>IF($B$4=1,"одиниць",IF($B$4=1000,"тис. одиниць",IF($B$4=1000000,"млн. одиниць",IF($B$4=1000000000,"млрд. одиниць"))))</f>
        <v>млрд. одиниць</v>
      </c>
    </row>
    <row r="7" spans="1:7" x14ac:dyDescent="0.25">
      <c r="C7" t="str">
        <f>IF($B$4=1,"дол. США",IF($B$4=1000,"th USD",IF($B$4=1000000,"ml USD",IF($B$4=1000000000,"bn USD"))))</f>
        <v>bn USD</v>
      </c>
      <c r="D7" t="str">
        <f>IF($B$4=1,"грн",IF($B$4=1000,"th UAH",IF($B$4=1000000,"ml UAH",IF($B$4=1000000000,"bn UAH"))))</f>
        <v>bn UAH</v>
      </c>
      <c r="E7" t="str">
        <f>IF($B$4=1,"одиниць",IF($B$4=1000,"th units",IF($B$4=1000000,"ml units",IF($B$4=1000000000,"bn units"))))</f>
        <v>bn units</v>
      </c>
    </row>
    <row r="8" spans="1:7" x14ac:dyDescent="0.25">
      <c r="A8" t="s">
        <v>72</v>
      </c>
    </row>
    <row r="9" spans="1:7" x14ac:dyDescent="0.25">
      <c r="A9" t="s">
        <v>142</v>
      </c>
    </row>
    <row r="12" spans="1:7" x14ac:dyDescent="0.25">
      <c r="A12">
        <v>1000000000</v>
      </c>
    </row>
  </sheetData>
  <pageMargins left="0.75" right="0.75" top="1" bottom="1" header="0.5" footer="0.5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0">
    <pageSetUpPr fitToPage="1"/>
  </sheetPr>
  <dimension ref="A7:A8"/>
  <sheetViews>
    <sheetView workbookViewId="0">
      <selection activeCell="Q12" sqref="Q12"/>
    </sheetView>
  </sheetViews>
  <sheetFormatPr defaultRowHeight="13.2" x14ac:dyDescent="0.25"/>
  <sheetData>
    <row r="7" s="177" customFormat="1" x14ac:dyDescent="0.25"/>
    <row r="8" s="100" customFormat="1" ht="10.199999999999999" x14ac:dyDescent="0.25"/>
  </sheetData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9">
    <tabColor indexed="57"/>
    <outlinePr applyStyles="1" summaryBelow="0"/>
    <pageSetUpPr fitToPage="1"/>
  </sheetPr>
  <dimension ref="A1:L180"/>
  <sheetViews>
    <sheetView workbookViewId="0">
      <selection activeCell="A6" sqref="A6"/>
    </sheetView>
  </sheetViews>
  <sheetFormatPr defaultColWidth="9.109375" defaultRowHeight="10.199999999999999" outlineLevelRow="3" x14ac:dyDescent="0.2"/>
  <cols>
    <col min="1" max="1" width="52" style="34" customWidth="1"/>
    <col min="2" max="7" width="15.109375" style="252" customWidth="1"/>
    <col min="8" max="16384" width="9.109375" style="34"/>
  </cols>
  <sheetData>
    <row r="1" spans="1:12" s="17" customFormat="1" ht="13.8" x14ac:dyDescent="0.3">
      <c r="B1" s="233"/>
      <c r="C1" s="233"/>
      <c r="D1" s="233"/>
      <c r="E1" s="233"/>
      <c r="F1" s="233"/>
      <c r="G1" s="233"/>
    </row>
    <row r="2" spans="1:12" s="17" customFormat="1" ht="18" x14ac:dyDescent="0.3">
      <c r="A2" s="5" t="str">
        <f>IF(REPORT_LANG="UKR","Державний та гарантований державою борг України за поточний рік","State debt and State guaranteed debt of  Ukraine for the current year")</f>
        <v>Державний та гарантований державою борг України за поточний рік</v>
      </c>
      <c r="B2" s="5"/>
      <c r="C2" s="5"/>
      <c r="D2" s="5"/>
      <c r="E2" s="5"/>
      <c r="F2" s="5"/>
      <c r="G2" s="5"/>
      <c r="H2" s="52"/>
      <c r="I2" s="52"/>
      <c r="J2" s="52"/>
      <c r="K2" s="52"/>
      <c r="L2" s="52"/>
    </row>
    <row r="3" spans="1:12" s="17" customFormat="1" ht="13.8" x14ac:dyDescent="0.3">
      <c r="A3" s="243"/>
      <c r="B3" s="233"/>
      <c r="C3" s="233"/>
      <c r="D3" s="233"/>
      <c r="E3" s="233"/>
      <c r="F3" s="233"/>
      <c r="G3" s="233"/>
    </row>
    <row r="4" spans="1:12" s="12" customFormat="1" ht="13.8" x14ac:dyDescent="0.3">
      <c r="B4" s="247"/>
      <c r="C4" s="247"/>
      <c r="D4" s="247"/>
      <c r="E4" s="247"/>
      <c r="F4" s="247"/>
      <c r="G4" s="247" t="str">
        <f>VALUSD</f>
        <v>млрд. дол. США</v>
      </c>
    </row>
    <row r="5" spans="1:12" s="11" customFormat="1" ht="13.8" x14ac:dyDescent="0.25">
      <c r="A5" s="50"/>
      <c r="B5" s="168">
        <v>43830</v>
      </c>
      <c r="C5" s="168">
        <v>43861</v>
      </c>
      <c r="D5" s="168">
        <v>43890</v>
      </c>
      <c r="E5" s="168">
        <v>43921</v>
      </c>
      <c r="F5" s="168">
        <v>43951</v>
      </c>
      <c r="G5" s="168">
        <v>43982</v>
      </c>
    </row>
    <row r="6" spans="1:12" s="196" customFormat="1" ht="31.2" x14ac:dyDescent="0.25">
      <c r="A6" s="250" t="str">
        <f>IF(REPORT_LANG="UKR","Загальна сума державного та гарантованого державою боргу","Total amount of state debt and state guaranteed debt")</f>
        <v>Загальна сума державного та гарантованого державою боргу</v>
      </c>
      <c r="B6" s="141">
        <f t="shared" ref="B6:F6" si="0">B$7+B$77</f>
        <v>84.365406859510017</v>
      </c>
      <c r="C6" s="141">
        <f t="shared" si="0"/>
        <v>83.394522378510004</v>
      </c>
      <c r="D6" s="141">
        <f t="shared" si="0"/>
        <v>83.377322845519998</v>
      </c>
      <c r="E6" s="141">
        <f t="shared" si="0"/>
        <v>80.378909253790027</v>
      </c>
      <c r="F6" s="141">
        <f t="shared" si="0"/>
        <v>81.435055081279984</v>
      </c>
      <c r="G6" s="141">
        <v>82.118183048470001</v>
      </c>
    </row>
    <row r="7" spans="1:12" s="99" customFormat="1" ht="14.4" x14ac:dyDescent="0.25">
      <c r="A7" s="191" t="s">
        <v>64</v>
      </c>
      <c r="B7" s="246">
        <f t="shared" ref="B7:G7" si="1">B$8+B$46</f>
        <v>74.362672420230012</v>
      </c>
      <c r="C7" s="246">
        <f t="shared" si="1"/>
        <v>73.501587510809998</v>
      </c>
      <c r="D7" s="246">
        <f t="shared" si="1"/>
        <v>73.622899957480001</v>
      </c>
      <c r="E7" s="246">
        <f t="shared" si="1"/>
        <v>70.873209701620027</v>
      </c>
      <c r="F7" s="246">
        <f t="shared" si="1"/>
        <v>71.73853206954999</v>
      </c>
      <c r="G7" s="246">
        <f t="shared" si="1"/>
        <v>72.396398257469997</v>
      </c>
    </row>
    <row r="8" spans="1:12" s="157" customFormat="1" ht="14.4" outlineLevel="1" x14ac:dyDescent="0.25">
      <c r="A8" s="162" t="s">
        <v>47</v>
      </c>
      <c r="B8" s="253">
        <f t="shared" ref="B8:G8" si="2">B$9+B$44</f>
        <v>35.020184952060006</v>
      </c>
      <c r="C8" s="253">
        <f t="shared" si="2"/>
        <v>32.91943734513</v>
      </c>
      <c r="D8" s="253">
        <f t="shared" si="2"/>
        <v>33.16822136183</v>
      </c>
      <c r="E8" s="253">
        <f t="shared" si="2"/>
        <v>30.534149888430015</v>
      </c>
      <c r="F8" s="253">
        <f t="shared" si="2"/>
        <v>31.57348433888999</v>
      </c>
      <c r="G8" s="253">
        <f t="shared" si="2"/>
        <v>33.07254007996</v>
      </c>
    </row>
    <row r="9" spans="1:12" s="30" customFormat="1" ht="13.8" outlineLevel="2" x14ac:dyDescent="0.25">
      <c r="A9" s="77" t="s">
        <v>188</v>
      </c>
      <c r="B9" s="210">
        <f t="shared" ref="B9:F9" si="3">SUM(B$10:B$43)</f>
        <v>34.930848530000006</v>
      </c>
      <c r="C9" s="210">
        <f t="shared" si="3"/>
        <v>32.834522645050001</v>
      </c>
      <c r="D9" s="210">
        <f t="shared" si="3"/>
        <v>33.082066874630002</v>
      </c>
      <c r="E9" s="210">
        <f t="shared" si="3"/>
        <v>30.459920883230016</v>
      </c>
      <c r="F9" s="210">
        <f t="shared" si="3"/>
        <v>31.496255228439992</v>
      </c>
      <c r="G9" s="210">
        <v>32.995122962170001</v>
      </c>
    </row>
    <row r="10" spans="1:12" s="28" customFormat="1" ht="13.8" outlineLevel="3" x14ac:dyDescent="0.25">
      <c r="A10" s="56" t="s">
        <v>135</v>
      </c>
      <c r="B10" s="216">
        <v>3.0702229567899999</v>
      </c>
      <c r="C10" s="216">
        <v>2.9182617296800002</v>
      </c>
      <c r="D10" s="216">
        <v>2.9608694678799998</v>
      </c>
      <c r="E10" s="216">
        <v>2.55766495022</v>
      </c>
      <c r="F10" s="216">
        <v>2.6610378030200001</v>
      </c>
      <c r="G10" s="216">
        <v>2.66751586086</v>
      </c>
    </row>
    <row r="11" spans="1:12" ht="13.8" outlineLevel="3" x14ac:dyDescent="0.3">
      <c r="A11" s="209" t="s">
        <v>197</v>
      </c>
      <c r="B11" s="173">
        <v>0.80354805750000002</v>
      </c>
      <c r="C11" s="173">
        <v>0.76377630458000001</v>
      </c>
      <c r="D11" s="173">
        <v>0.77492773093</v>
      </c>
      <c r="E11" s="173">
        <v>0.67826024981999999</v>
      </c>
      <c r="F11" s="173">
        <v>0.70567341700999997</v>
      </c>
      <c r="G11" s="173">
        <v>0.70739131568000002</v>
      </c>
      <c r="H11" s="22"/>
      <c r="I11" s="22"/>
      <c r="J11" s="22"/>
    </row>
    <row r="12" spans="1:12" ht="13.8" outlineLevel="3" x14ac:dyDescent="0.3">
      <c r="A12" s="209" t="s">
        <v>30</v>
      </c>
      <c r="B12" s="173">
        <v>1.59467773396</v>
      </c>
      <c r="C12" s="173">
        <v>1.43081576495</v>
      </c>
      <c r="D12" s="173">
        <v>1.4643309630100001</v>
      </c>
      <c r="E12" s="173">
        <v>1.49449625996</v>
      </c>
      <c r="F12" s="173">
        <v>1.2044079809699999</v>
      </c>
      <c r="G12" s="173">
        <v>1.14874811201</v>
      </c>
      <c r="H12" s="22"/>
      <c r="I12" s="22"/>
      <c r="J12" s="22"/>
    </row>
    <row r="13" spans="1:12" ht="13.8" outlineLevel="3" x14ac:dyDescent="0.3">
      <c r="A13" s="209" t="s">
        <v>34</v>
      </c>
      <c r="B13" s="173">
        <v>1.54098166862</v>
      </c>
      <c r="C13" s="173">
        <v>1.4647105089600001</v>
      </c>
      <c r="D13" s="173">
        <v>1.486095843</v>
      </c>
      <c r="E13" s="173">
        <v>1.3007145020599999</v>
      </c>
      <c r="F13" s="173">
        <v>1.35328533188</v>
      </c>
      <c r="G13" s="173">
        <v>1.35657978365</v>
      </c>
      <c r="H13" s="22"/>
      <c r="I13" s="22"/>
      <c r="J13" s="22"/>
    </row>
    <row r="14" spans="1:12" ht="13.8" outlineLevel="3" x14ac:dyDescent="0.3">
      <c r="A14" s="209" t="s">
        <v>79</v>
      </c>
      <c r="B14" s="173">
        <v>1.2116760391900001</v>
      </c>
      <c r="C14" s="173">
        <v>1.1517039197800001</v>
      </c>
      <c r="D14" s="173">
        <v>1.16851923781</v>
      </c>
      <c r="E14" s="173">
        <v>1.02275363041</v>
      </c>
      <c r="F14" s="173">
        <v>1.06409014735</v>
      </c>
      <c r="G14" s="173">
        <v>1.06668057937</v>
      </c>
      <c r="H14" s="22"/>
      <c r="I14" s="22"/>
      <c r="J14" s="22"/>
    </row>
    <row r="15" spans="1:12" ht="13.8" outlineLevel="3" x14ac:dyDescent="0.3">
      <c r="A15" s="209" t="s">
        <v>127</v>
      </c>
      <c r="B15" s="173">
        <v>1.98005589748</v>
      </c>
      <c r="C15" s="173">
        <v>1.88205268138</v>
      </c>
      <c r="D15" s="173">
        <v>1.9095313708499999</v>
      </c>
      <c r="E15" s="173">
        <v>1.67132904512</v>
      </c>
      <c r="F15" s="173">
        <v>1.7388789606799999</v>
      </c>
      <c r="G15" s="173">
        <v>1.7431121055500001</v>
      </c>
      <c r="H15" s="22"/>
      <c r="I15" s="22"/>
      <c r="J15" s="22"/>
    </row>
    <row r="16" spans="1:12" ht="13.8" outlineLevel="3" x14ac:dyDescent="0.3">
      <c r="A16" s="209" t="s">
        <v>189</v>
      </c>
      <c r="B16" s="173">
        <v>3.9448563720599998</v>
      </c>
      <c r="C16" s="173">
        <v>3.7496050096500002</v>
      </c>
      <c r="D16" s="173">
        <v>3.80435067788</v>
      </c>
      <c r="E16" s="173">
        <v>3.3297812661699999</v>
      </c>
      <c r="F16" s="173">
        <v>3.4643606561000002</v>
      </c>
      <c r="G16" s="173">
        <v>3.4727943313799998</v>
      </c>
      <c r="H16" s="22"/>
      <c r="I16" s="22"/>
      <c r="J16" s="22"/>
    </row>
    <row r="17" spans="1:10" ht="13.8" outlineLevel="3" x14ac:dyDescent="0.3">
      <c r="A17" s="209" t="s">
        <v>25</v>
      </c>
      <c r="B17" s="173">
        <v>0.51075073250000003</v>
      </c>
      <c r="C17" s="173">
        <v>0.48547103483999998</v>
      </c>
      <c r="D17" s="173">
        <v>0.49255909776000001</v>
      </c>
      <c r="E17" s="173">
        <v>0.43111537160000002</v>
      </c>
      <c r="F17" s="173">
        <v>0.44853971244000002</v>
      </c>
      <c r="G17" s="173">
        <v>0.44963164214000001</v>
      </c>
      <c r="H17" s="22"/>
      <c r="I17" s="22"/>
      <c r="J17" s="22"/>
    </row>
    <row r="18" spans="1:10" ht="13.8" outlineLevel="3" x14ac:dyDescent="0.3">
      <c r="A18" s="209" t="s">
        <v>74</v>
      </c>
      <c r="B18" s="173">
        <v>0.51075073250000003</v>
      </c>
      <c r="C18" s="173">
        <v>0.48547103483999998</v>
      </c>
      <c r="D18" s="173">
        <v>0.49255909776000001</v>
      </c>
      <c r="E18" s="173">
        <v>0.43111537160000002</v>
      </c>
      <c r="F18" s="173">
        <v>0.44853971244000002</v>
      </c>
      <c r="G18" s="173">
        <v>0.44963164214000001</v>
      </c>
      <c r="H18" s="22"/>
      <c r="I18" s="22"/>
      <c r="J18" s="22"/>
    </row>
    <row r="19" spans="1:10" ht="13.8" outlineLevel="3" x14ac:dyDescent="0.3">
      <c r="A19" s="209" t="s">
        <v>164</v>
      </c>
      <c r="B19" s="173">
        <v>1.3257462422599999</v>
      </c>
      <c r="C19" s="173">
        <v>0.75066537555000001</v>
      </c>
      <c r="D19" s="173">
        <v>0.88646899999999995</v>
      </c>
      <c r="E19" s="173">
        <v>0.88646899999999995</v>
      </c>
      <c r="F19" s="173">
        <v>0.88646899999999995</v>
      </c>
      <c r="G19" s="173">
        <v>0.88646899999999995</v>
      </c>
      <c r="H19" s="22"/>
      <c r="I19" s="22"/>
      <c r="J19" s="22"/>
    </row>
    <row r="20" spans="1:10" ht="13.8" outlineLevel="3" x14ac:dyDescent="0.3">
      <c r="A20" s="209" t="s">
        <v>122</v>
      </c>
      <c r="B20" s="173">
        <v>0.51075073250000003</v>
      </c>
      <c r="C20" s="173">
        <v>0.48547103483999998</v>
      </c>
      <c r="D20" s="173">
        <v>0.49255909776000001</v>
      </c>
      <c r="E20" s="173">
        <v>0.43111537160000002</v>
      </c>
      <c r="F20" s="173">
        <v>0.44853971244000002</v>
      </c>
      <c r="G20" s="173">
        <v>0.44963164214000001</v>
      </c>
      <c r="H20" s="22"/>
      <c r="I20" s="22"/>
      <c r="J20" s="22"/>
    </row>
    <row r="21" spans="1:10" ht="13.8" outlineLevel="3" x14ac:dyDescent="0.3">
      <c r="A21" s="209" t="s">
        <v>186</v>
      </c>
      <c r="B21" s="173">
        <v>0.51075073250000003</v>
      </c>
      <c r="C21" s="173">
        <v>0.48547103483999998</v>
      </c>
      <c r="D21" s="173">
        <v>0.49255909776000001</v>
      </c>
      <c r="E21" s="173">
        <v>0.43111537160000002</v>
      </c>
      <c r="F21" s="173">
        <v>0.44853971244000002</v>
      </c>
      <c r="G21" s="173">
        <v>0.44963164214000001</v>
      </c>
      <c r="H21" s="22"/>
      <c r="I21" s="22"/>
      <c r="J21" s="22"/>
    </row>
    <row r="22" spans="1:10" ht="13.8" outlineLevel="3" x14ac:dyDescent="0.3">
      <c r="A22" s="209" t="s">
        <v>209</v>
      </c>
      <c r="B22" s="173">
        <v>1.9942664029399999</v>
      </c>
      <c r="C22" s="173">
        <v>1.8370133561199999</v>
      </c>
      <c r="D22" s="173">
        <v>1.9142222632400001</v>
      </c>
      <c r="E22" s="173">
        <v>1.80757944771</v>
      </c>
      <c r="F22" s="173">
        <v>1.88997044119</v>
      </c>
      <c r="G22" s="173">
        <v>1.8918656136300001</v>
      </c>
      <c r="H22" s="22"/>
      <c r="I22" s="22"/>
      <c r="J22" s="22"/>
    </row>
    <row r="23" spans="1:10" ht="13.8" outlineLevel="3" x14ac:dyDescent="0.3">
      <c r="A23" s="209" t="s">
        <v>144</v>
      </c>
      <c r="B23" s="173">
        <v>0.51075073250000003</v>
      </c>
      <c r="C23" s="173">
        <v>0.48547103483999998</v>
      </c>
      <c r="D23" s="173">
        <v>0.49255909776000001</v>
      </c>
      <c r="E23" s="173">
        <v>0.43111537160000002</v>
      </c>
      <c r="F23" s="173">
        <v>0.44853971244000002</v>
      </c>
      <c r="G23" s="173">
        <v>0.44963164214000001</v>
      </c>
      <c r="H23" s="22"/>
      <c r="I23" s="22"/>
      <c r="J23" s="22"/>
    </row>
    <row r="24" spans="1:10" ht="13.8" outlineLevel="3" x14ac:dyDescent="0.3">
      <c r="A24" s="209" t="s">
        <v>107</v>
      </c>
      <c r="B24" s="173">
        <v>0.51075073250000003</v>
      </c>
      <c r="C24" s="173">
        <v>0.48547103483999998</v>
      </c>
      <c r="D24" s="173">
        <v>0.49255909776000001</v>
      </c>
      <c r="E24" s="173">
        <v>0.43111537160000002</v>
      </c>
      <c r="F24" s="173">
        <v>0.44853971244000002</v>
      </c>
      <c r="G24" s="173">
        <v>0.44963164214000001</v>
      </c>
      <c r="H24" s="22"/>
      <c r="I24" s="22"/>
      <c r="J24" s="22"/>
    </row>
    <row r="25" spans="1:10" ht="13.8" outlineLevel="3" x14ac:dyDescent="0.3">
      <c r="A25" s="209" t="s">
        <v>168</v>
      </c>
      <c r="B25" s="173">
        <v>0.51075073250000003</v>
      </c>
      <c r="C25" s="173">
        <v>0.48547103483999998</v>
      </c>
      <c r="D25" s="173">
        <v>0.49255909776000001</v>
      </c>
      <c r="E25" s="173">
        <v>0.43111537160000002</v>
      </c>
      <c r="F25" s="173">
        <v>0.44853971244000002</v>
      </c>
      <c r="G25" s="173">
        <v>0.44963164214000001</v>
      </c>
      <c r="H25" s="22"/>
      <c r="I25" s="22"/>
      <c r="J25" s="22"/>
    </row>
    <row r="26" spans="1:10" ht="13.8" outlineLevel="3" x14ac:dyDescent="0.3">
      <c r="A26" s="209" t="s">
        <v>6</v>
      </c>
      <c r="B26" s="173">
        <v>0.51075073250000003</v>
      </c>
      <c r="C26" s="173">
        <v>0.48547103483999998</v>
      </c>
      <c r="D26" s="173">
        <v>0.49255909776000001</v>
      </c>
      <c r="E26" s="173">
        <v>0.43111537160000002</v>
      </c>
      <c r="F26" s="173">
        <v>0.44853971244000002</v>
      </c>
      <c r="G26" s="173">
        <v>0.44963164214000001</v>
      </c>
      <c r="H26" s="22"/>
      <c r="I26" s="22"/>
      <c r="J26" s="22"/>
    </row>
    <row r="27" spans="1:10" ht="13.8" outlineLevel="3" x14ac:dyDescent="0.3">
      <c r="A27" s="209" t="s">
        <v>50</v>
      </c>
      <c r="B27" s="173">
        <v>0.51075073250000003</v>
      </c>
      <c r="C27" s="173">
        <v>0.48547103483999998</v>
      </c>
      <c r="D27" s="173">
        <v>0.49255909776000001</v>
      </c>
      <c r="E27" s="173">
        <v>0.43111537160000002</v>
      </c>
      <c r="F27" s="173">
        <v>0.44853971244000002</v>
      </c>
      <c r="G27" s="173">
        <v>0.44963164214000001</v>
      </c>
      <c r="H27" s="22"/>
      <c r="I27" s="22"/>
      <c r="J27" s="22"/>
    </row>
    <row r="28" spans="1:10" ht="13.8" outlineLevel="3" x14ac:dyDescent="0.3">
      <c r="A28" s="209" t="s">
        <v>95</v>
      </c>
      <c r="B28" s="173">
        <v>0.51075073250000003</v>
      </c>
      <c r="C28" s="173">
        <v>0.48547103483999998</v>
      </c>
      <c r="D28" s="173">
        <v>0.49255909776000001</v>
      </c>
      <c r="E28" s="173">
        <v>0.43111537160000002</v>
      </c>
      <c r="F28" s="173">
        <v>0.44853971244000002</v>
      </c>
      <c r="G28" s="173">
        <v>0.44963164214000001</v>
      </c>
      <c r="H28" s="22"/>
      <c r="I28" s="22"/>
      <c r="J28" s="22"/>
    </row>
    <row r="29" spans="1:10" ht="13.8" outlineLevel="3" x14ac:dyDescent="0.3">
      <c r="A29" s="209" t="s">
        <v>86</v>
      </c>
      <c r="B29" s="173">
        <v>0.51075073250000003</v>
      </c>
      <c r="C29" s="173">
        <v>0.48547103483999998</v>
      </c>
      <c r="D29" s="173">
        <v>0.49255909776000001</v>
      </c>
      <c r="E29" s="173">
        <v>0.43111537160000002</v>
      </c>
      <c r="F29" s="173">
        <v>0.44853971244000002</v>
      </c>
      <c r="G29" s="173">
        <v>0.44963164214000001</v>
      </c>
      <c r="H29" s="22"/>
      <c r="I29" s="22"/>
      <c r="J29" s="22"/>
    </row>
    <row r="30" spans="1:10" ht="13.8" outlineLevel="3" x14ac:dyDescent="0.3">
      <c r="A30" s="209" t="s">
        <v>141</v>
      </c>
      <c r="B30" s="173">
        <v>0.51075073250000003</v>
      </c>
      <c r="C30" s="173">
        <v>0.48547103483999998</v>
      </c>
      <c r="D30" s="173">
        <v>0.49255909776000001</v>
      </c>
      <c r="E30" s="173">
        <v>0.43111537160000002</v>
      </c>
      <c r="F30" s="173">
        <v>0.44853971244000002</v>
      </c>
      <c r="G30" s="173">
        <v>0.44963164214000001</v>
      </c>
      <c r="H30" s="22"/>
      <c r="I30" s="22"/>
      <c r="J30" s="22"/>
    </row>
    <row r="31" spans="1:10" ht="13.8" outlineLevel="3" x14ac:dyDescent="0.3">
      <c r="A31" s="209" t="s">
        <v>198</v>
      </c>
      <c r="B31" s="173">
        <v>0.51075073250000003</v>
      </c>
      <c r="C31" s="173">
        <v>0.48547103483999998</v>
      </c>
      <c r="D31" s="173">
        <v>0.49255909776000001</v>
      </c>
      <c r="E31" s="173">
        <v>0.43111537160000002</v>
      </c>
      <c r="F31" s="173">
        <v>0.44853971244000002</v>
      </c>
      <c r="G31" s="173">
        <v>0.44963164214000001</v>
      </c>
      <c r="H31" s="22"/>
      <c r="I31" s="22"/>
      <c r="J31" s="22"/>
    </row>
    <row r="32" spans="1:10" ht="13.8" outlineLevel="3" x14ac:dyDescent="0.3">
      <c r="A32" s="209" t="s">
        <v>31</v>
      </c>
      <c r="B32" s="173">
        <v>0.51075073250000003</v>
      </c>
      <c r="C32" s="173">
        <v>0.48547103483999998</v>
      </c>
      <c r="D32" s="173">
        <v>0.49255909776000001</v>
      </c>
      <c r="E32" s="173">
        <v>0.43111537160000002</v>
      </c>
      <c r="F32" s="173">
        <v>0.44853971244000002</v>
      </c>
      <c r="G32" s="173">
        <v>0.44963164214000001</v>
      </c>
      <c r="H32" s="22"/>
      <c r="I32" s="22"/>
      <c r="J32" s="22"/>
    </row>
    <row r="33" spans="1:10" ht="13.8" outlineLevel="3" x14ac:dyDescent="0.3">
      <c r="A33" s="209" t="s">
        <v>55</v>
      </c>
      <c r="B33" s="173">
        <v>0</v>
      </c>
      <c r="C33" s="173">
        <v>0</v>
      </c>
      <c r="D33" s="173">
        <v>0</v>
      </c>
      <c r="E33" s="173">
        <v>0.80713999999999997</v>
      </c>
      <c r="F33" s="173">
        <v>1.0124664939900001</v>
      </c>
      <c r="G33" s="173">
        <v>1.8929172087199999</v>
      </c>
      <c r="H33" s="22"/>
      <c r="I33" s="22"/>
      <c r="J33" s="22"/>
    </row>
    <row r="34" spans="1:10" ht="13.8" outlineLevel="3" x14ac:dyDescent="0.3">
      <c r="A34" s="209" t="s">
        <v>44</v>
      </c>
      <c r="B34" s="173">
        <v>3.3713226771100002</v>
      </c>
      <c r="C34" s="173">
        <v>3.21388453495</v>
      </c>
      <c r="D34" s="173">
        <v>2.8962211476399999</v>
      </c>
      <c r="E34" s="173">
        <v>2.5164443116599999</v>
      </c>
      <c r="F34" s="173">
        <v>2.5874388882699999</v>
      </c>
      <c r="G34" s="173">
        <v>2.3222137536199998</v>
      </c>
      <c r="H34" s="22"/>
      <c r="I34" s="22"/>
      <c r="J34" s="22"/>
    </row>
    <row r="35" spans="1:10" ht="13.8" outlineLevel="3" x14ac:dyDescent="0.3">
      <c r="A35" s="209" t="s">
        <v>43</v>
      </c>
      <c r="B35" s="173">
        <v>0.51075102803000005</v>
      </c>
      <c r="C35" s="173">
        <v>0.48547131575000002</v>
      </c>
      <c r="D35" s="173">
        <v>0.49255938276</v>
      </c>
      <c r="E35" s="173">
        <v>0.43111562105000001</v>
      </c>
      <c r="F35" s="173">
        <v>0.44853997197000001</v>
      </c>
      <c r="G35" s="173">
        <v>0.4496319023</v>
      </c>
      <c r="H35" s="22"/>
      <c r="I35" s="22"/>
      <c r="J35" s="22"/>
    </row>
    <row r="36" spans="1:10" ht="13.8" outlineLevel="3" x14ac:dyDescent="0.3">
      <c r="A36" s="209" t="s">
        <v>87</v>
      </c>
      <c r="B36" s="173">
        <v>0.29679729124999998</v>
      </c>
      <c r="C36" s="173">
        <v>0.40249442205000002</v>
      </c>
      <c r="D36" s="173">
        <v>0.53317996010000002</v>
      </c>
      <c r="E36" s="173">
        <v>0.46666903052999997</v>
      </c>
      <c r="F36" s="173">
        <v>0.48553033955000002</v>
      </c>
      <c r="G36" s="173">
        <v>0.48671231959</v>
      </c>
      <c r="H36" s="22"/>
      <c r="I36" s="22"/>
      <c r="J36" s="22"/>
    </row>
    <row r="37" spans="1:10" ht="13.8" outlineLevel="3" x14ac:dyDescent="0.3">
      <c r="A37" s="209" t="s">
        <v>147</v>
      </c>
      <c r="B37" s="173">
        <v>1.9655999696199999</v>
      </c>
      <c r="C37" s="173">
        <v>1.81737684392</v>
      </c>
      <c r="D37" s="173">
        <v>1.71769488215</v>
      </c>
      <c r="E37" s="173">
        <v>1.50342298167</v>
      </c>
      <c r="F37" s="173">
        <v>1.56418665697</v>
      </c>
      <c r="G37" s="173">
        <v>1.5679945290599999</v>
      </c>
      <c r="H37" s="22"/>
      <c r="I37" s="22"/>
      <c r="J37" s="22"/>
    </row>
    <row r="38" spans="1:10" ht="13.8" outlineLevel="3" x14ac:dyDescent="0.3">
      <c r="A38" s="209" t="s">
        <v>152</v>
      </c>
      <c r="B38" s="173">
        <v>0</v>
      </c>
      <c r="C38" s="173">
        <v>0</v>
      </c>
      <c r="D38" s="173">
        <v>0</v>
      </c>
      <c r="E38" s="173">
        <v>0.22067031342000001</v>
      </c>
      <c r="F38" s="173">
        <v>0.21684006020999999</v>
      </c>
      <c r="G38" s="173">
        <v>0.89013381173999995</v>
      </c>
      <c r="H38" s="22"/>
      <c r="I38" s="22"/>
      <c r="J38" s="22"/>
    </row>
    <row r="39" spans="1:10" ht="13.8" outlineLevel="3" x14ac:dyDescent="0.3">
      <c r="A39" s="209" t="s">
        <v>202</v>
      </c>
      <c r="B39" s="173">
        <v>1.6746145857300001</v>
      </c>
      <c r="C39" s="173">
        <v>1.5917292412499999</v>
      </c>
      <c r="D39" s="173">
        <v>1.6149690973699999</v>
      </c>
      <c r="E39" s="173">
        <v>1.4135116084299999</v>
      </c>
      <c r="F39" s="173">
        <v>1.4706413460100001</v>
      </c>
      <c r="G39" s="173">
        <v>1.4742214904499999</v>
      </c>
      <c r="H39" s="22"/>
      <c r="I39" s="22"/>
      <c r="J39" s="22"/>
    </row>
    <row r="40" spans="1:10" ht="13.8" outlineLevel="3" x14ac:dyDescent="0.3">
      <c r="A40" s="209" t="s">
        <v>38</v>
      </c>
      <c r="B40" s="173">
        <v>0.99645835970999996</v>
      </c>
      <c r="C40" s="173">
        <v>1.15378569479</v>
      </c>
      <c r="D40" s="173">
        <v>1.1169175929299999</v>
      </c>
      <c r="E40" s="173">
        <v>0.97758897426000002</v>
      </c>
      <c r="F40" s="173">
        <v>0.95933273765000004</v>
      </c>
      <c r="G40" s="173">
        <v>0.92768768191999995</v>
      </c>
      <c r="H40" s="22"/>
      <c r="I40" s="22"/>
      <c r="J40" s="22"/>
    </row>
    <row r="41" spans="1:10" ht="13.8" outlineLevel="3" x14ac:dyDescent="0.3">
      <c r="A41" s="209" t="s">
        <v>83</v>
      </c>
      <c r="B41" s="173">
        <v>0.73882682741000005</v>
      </c>
      <c r="C41" s="173">
        <v>0.70225846319999996</v>
      </c>
      <c r="D41" s="173">
        <v>0.71251170556999999</v>
      </c>
      <c r="E41" s="173">
        <v>0.62363024072999995</v>
      </c>
      <c r="F41" s="173">
        <v>0.64883543312000003</v>
      </c>
      <c r="G41" s="173">
        <v>0.65041496478000005</v>
      </c>
      <c r="H41" s="22"/>
      <c r="I41" s="22"/>
      <c r="J41" s="22"/>
    </row>
    <row r="42" spans="1:10" ht="13.8" outlineLevel="3" x14ac:dyDescent="0.3">
      <c r="A42" s="209" t="s">
        <v>187</v>
      </c>
      <c r="B42" s="173">
        <v>0</v>
      </c>
      <c r="C42" s="173">
        <v>0</v>
      </c>
      <c r="D42" s="173">
        <v>0</v>
      </c>
      <c r="E42" s="173">
        <v>7.3616000000000001E-2</v>
      </c>
      <c r="F42" s="173">
        <v>0.18734000000000001</v>
      </c>
      <c r="G42" s="173">
        <v>0.42819735842000001</v>
      </c>
      <c r="H42" s="22"/>
      <c r="I42" s="22"/>
      <c r="J42" s="22"/>
    </row>
    <row r="43" spans="1:10" ht="13.8" outlineLevel="3" x14ac:dyDescent="0.3">
      <c r="A43" s="209" t="s">
        <v>136</v>
      </c>
      <c r="B43" s="173">
        <v>0.75993616533999997</v>
      </c>
      <c r="C43" s="173">
        <v>0.72232299072999995</v>
      </c>
      <c r="D43" s="173">
        <v>0.73286918287000002</v>
      </c>
      <c r="E43" s="173">
        <v>0.64144824760999997</v>
      </c>
      <c r="F43" s="173">
        <v>0.66737358834000005</v>
      </c>
      <c r="G43" s="173">
        <v>0.66899824947999997</v>
      </c>
      <c r="H43" s="22"/>
      <c r="I43" s="22"/>
      <c r="J43" s="22"/>
    </row>
    <row r="44" spans="1:10" ht="13.8" outlineLevel="2" x14ac:dyDescent="0.3">
      <c r="A44" s="228" t="s">
        <v>111</v>
      </c>
      <c r="B44" s="163">
        <f t="shared" ref="B44:F44" si="4">SUM(B$45:B$45)</f>
        <v>8.9336422060000004E-2</v>
      </c>
      <c r="C44" s="163">
        <f t="shared" si="4"/>
        <v>8.4914700080000002E-2</v>
      </c>
      <c r="D44" s="163">
        <f t="shared" si="4"/>
        <v>8.6154487200000004E-2</v>
      </c>
      <c r="E44" s="163">
        <f t="shared" si="4"/>
        <v>7.4229005200000003E-2</v>
      </c>
      <c r="F44" s="163">
        <f t="shared" si="4"/>
        <v>7.7229110449999999E-2</v>
      </c>
      <c r="G44" s="163">
        <v>7.7417117790000003E-2</v>
      </c>
      <c r="H44" s="22"/>
      <c r="I44" s="22"/>
      <c r="J44" s="22"/>
    </row>
    <row r="45" spans="1:10" ht="13.8" outlineLevel="3" x14ac:dyDescent="0.3">
      <c r="A45" s="209" t="s">
        <v>28</v>
      </c>
      <c r="B45" s="173">
        <v>8.9336422060000004E-2</v>
      </c>
      <c r="C45" s="173">
        <v>8.4914700080000002E-2</v>
      </c>
      <c r="D45" s="173">
        <v>8.6154487200000004E-2</v>
      </c>
      <c r="E45" s="173">
        <v>7.4229005200000003E-2</v>
      </c>
      <c r="F45" s="173">
        <v>7.7229110449999999E-2</v>
      </c>
      <c r="G45" s="173">
        <v>7.7417117790000003E-2</v>
      </c>
      <c r="H45" s="22"/>
      <c r="I45" s="22"/>
      <c r="J45" s="22"/>
    </row>
    <row r="46" spans="1:10" ht="14.4" outlineLevel="1" x14ac:dyDescent="0.3">
      <c r="A46" s="218" t="s">
        <v>59</v>
      </c>
      <c r="B46" s="91">
        <f t="shared" ref="B46:G46" si="5">B$47+B$54+B$62+B$67+B$75</f>
        <v>39.342487468169999</v>
      </c>
      <c r="C46" s="91">
        <f t="shared" si="5"/>
        <v>40.582150165680005</v>
      </c>
      <c r="D46" s="91">
        <f t="shared" si="5"/>
        <v>40.454678595650002</v>
      </c>
      <c r="E46" s="91">
        <f t="shared" si="5"/>
        <v>40.339059813190005</v>
      </c>
      <c r="F46" s="91">
        <f t="shared" si="5"/>
        <v>40.165047730660007</v>
      </c>
      <c r="G46" s="91">
        <f t="shared" si="5"/>
        <v>39.323858177510004</v>
      </c>
      <c r="H46" s="22"/>
      <c r="I46" s="22"/>
      <c r="J46" s="22"/>
    </row>
    <row r="47" spans="1:10" ht="13.8" outlineLevel="2" x14ac:dyDescent="0.3">
      <c r="A47" s="228" t="s">
        <v>170</v>
      </c>
      <c r="B47" s="163">
        <f t="shared" ref="B47:F47" si="6">SUM(B$48:B$53)</f>
        <v>12.33617275898</v>
      </c>
      <c r="C47" s="163">
        <f t="shared" si="6"/>
        <v>12.235566617920002</v>
      </c>
      <c r="D47" s="163">
        <f t="shared" si="6"/>
        <v>12.175478251540001</v>
      </c>
      <c r="E47" s="163">
        <f t="shared" si="6"/>
        <v>12.19567169714</v>
      </c>
      <c r="F47" s="163">
        <f t="shared" si="6"/>
        <v>12.083266045310001</v>
      </c>
      <c r="G47" s="163">
        <v>12.181312442999999</v>
      </c>
      <c r="H47" s="22"/>
      <c r="I47" s="22"/>
      <c r="J47" s="22"/>
    </row>
    <row r="48" spans="1:10" ht="13.8" outlineLevel="3" x14ac:dyDescent="0.3">
      <c r="A48" s="209" t="s">
        <v>17</v>
      </c>
      <c r="B48" s="173">
        <v>3.6923111347500002</v>
      </c>
      <c r="C48" s="173">
        <v>3.6494398385200002</v>
      </c>
      <c r="D48" s="173">
        <v>3.6292483612400002</v>
      </c>
      <c r="E48" s="173">
        <v>3.6520936870799998</v>
      </c>
      <c r="F48" s="173">
        <v>3.5887029965099999</v>
      </c>
      <c r="G48" s="173">
        <v>3.6443105043899999</v>
      </c>
      <c r="H48" s="22"/>
      <c r="I48" s="22"/>
      <c r="J48" s="22"/>
    </row>
    <row r="49" spans="1:10" ht="13.8" outlineLevel="3" x14ac:dyDescent="0.3">
      <c r="A49" s="209" t="s">
        <v>51</v>
      </c>
      <c r="B49" s="173">
        <v>0.50583389292000003</v>
      </c>
      <c r="C49" s="173">
        <v>0.50482436150999999</v>
      </c>
      <c r="D49" s="173">
        <v>0.49346231443999999</v>
      </c>
      <c r="E49" s="173">
        <v>0.50176243274999999</v>
      </c>
      <c r="F49" s="173">
        <v>0.48630684792000001</v>
      </c>
      <c r="G49" s="173">
        <v>0.4673186761</v>
      </c>
      <c r="H49" s="22"/>
      <c r="I49" s="22"/>
      <c r="J49" s="22"/>
    </row>
    <row r="50" spans="1:10" ht="13.8" outlineLevel="3" x14ac:dyDescent="0.3">
      <c r="A50" s="209" t="s">
        <v>89</v>
      </c>
      <c r="B50" s="173">
        <v>0.78487537830999998</v>
      </c>
      <c r="C50" s="173">
        <v>0.77576221756999997</v>
      </c>
      <c r="D50" s="173">
        <v>0.76121602231999996</v>
      </c>
      <c r="E50" s="173">
        <v>0.76600771092999997</v>
      </c>
      <c r="F50" s="173">
        <v>0.75253114228999995</v>
      </c>
      <c r="G50" s="173">
        <v>0.76481888309000001</v>
      </c>
      <c r="H50" s="22"/>
      <c r="I50" s="22"/>
      <c r="J50" s="22"/>
    </row>
    <row r="51" spans="1:10" ht="13.8" outlineLevel="3" x14ac:dyDescent="0.3">
      <c r="A51" s="209" t="s">
        <v>125</v>
      </c>
      <c r="B51" s="173">
        <v>4.90298972188</v>
      </c>
      <c r="C51" s="173">
        <v>4.8656883093300003</v>
      </c>
      <c r="D51" s="173">
        <v>4.8579527031399996</v>
      </c>
      <c r="E51" s="173">
        <v>4.8571012931100004</v>
      </c>
      <c r="F51" s="173">
        <v>4.8342026341700004</v>
      </c>
      <c r="G51" s="173">
        <v>4.8731544933500004</v>
      </c>
      <c r="H51" s="22"/>
      <c r="I51" s="22"/>
      <c r="J51" s="22"/>
    </row>
    <row r="52" spans="1:10" ht="13.8" outlineLevel="3" x14ac:dyDescent="0.3">
      <c r="A52" s="209" t="s">
        <v>139</v>
      </c>
      <c r="B52" s="173">
        <v>2.4272968759200002</v>
      </c>
      <c r="C52" s="173">
        <v>2.4169861357900002</v>
      </c>
      <c r="D52" s="173">
        <v>2.41054512416</v>
      </c>
      <c r="E52" s="173">
        <v>2.39565284703</v>
      </c>
      <c r="F52" s="173">
        <v>2.3984686981799999</v>
      </c>
      <c r="G52" s="173">
        <v>2.40832628165</v>
      </c>
      <c r="H52" s="22"/>
      <c r="I52" s="22"/>
      <c r="J52" s="22"/>
    </row>
    <row r="53" spans="1:10" ht="13.8" outlineLevel="3" x14ac:dyDescent="0.3">
      <c r="A53" s="209" t="s">
        <v>134</v>
      </c>
      <c r="B53" s="173">
        <v>2.2865755200000001E-2</v>
      </c>
      <c r="C53" s="173">
        <v>2.2865755200000001E-2</v>
      </c>
      <c r="D53" s="173">
        <v>2.3053726239999999E-2</v>
      </c>
      <c r="E53" s="173">
        <v>2.3053726239999999E-2</v>
      </c>
      <c r="F53" s="173">
        <v>2.3053726239999999E-2</v>
      </c>
      <c r="G53" s="173">
        <v>2.3383604419999999E-2</v>
      </c>
      <c r="H53" s="22"/>
      <c r="I53" s="22"/>
      <c r="J53" s="22"/>
    </row>
    <row r="54" spans="1:10" ht="13.8" outlineLevel="2" x14ac:dyDescent="0.3">
      <c r="A54" s="228" t="s">
        <v>42</v>
      </c>
      <c r="B54" s="163">
        <f t="shared" ref="B54:F54" si="7">SUM(B$55:B$61)</f>
        <v>1.6291030925099999</v>
      </c>
      <c r="C54" s="163">
        <f t="shared" si="7"/>
        <v>1.6276943553000001</v>
      </c>
      <c r="D54" s="163">
        <f t="shared" si="7"/>
        <v>1.6191511011599999</v>
      </c>
      <c r="E54" s="163">
        <f t="shared" si="7"/>
        <v>1.4755234084700002</v>
      </c>
      <c r="F54" s="163">
        <f t="shared" si="7"/>
        <v>1.4785291076300002</v>
      </c>
      <c r="G54" s="163">
        <v>1.47679607753</v>
      </c>
      <c r="H54" s="22"/>
      <c r="I54" s="22"/>
      <c r="J54" s="22"/>
    </row>
    <row r="55" spans="1:10" ht="13.8" outlineLevel="3" x14ac:dyDescent="0.3">
      <c r="A55" s="209" t="s">
        <v>27</v>
      </c>
      <c r="B55" s="173">
        <v>0.15284089470000001</v>
      </c>
      <c r="C55" s="173">
        <v>0.1513716111</v>
      </c>
      <c r="D55" s="173">
        <v>0.14973413134999999</v>
      </c>
      <c r="E55" s="173">
        <v>0</v>
      </c>
      <c r="F55" s="173">
        <v>0</v>
      </c>
      <c r="G55" s="173">
        <v>0</v>
      </c>
      <c r="H55" s="22"/>
      <c r="I55" s="22"/>
      <c r="J55" s="22"/>
    </row>
    <row r="56" spans="1:10" ht="13.8" outlineLevel="3" x14ac:dyDescent="0.3">
      <c r="A56" s="209" t="s">
        <v>48</v>
      </c>
      <c r="B56" s="173">
        <v>0.27155235158000002</v>
      </c>
      <c r="C56" s="173">
        <v>0.26839936666000003</v>
      </c>
      <c r="D56" s="173">
        <v>0.2669143772</v>
      </c>
      <c r="E56" s="173">
        <v>0.26859454492000001</v>
      </c>
      <c r="F56" s="173">
        <v>0.26393245376000002</v>
      </c>
      <c r="G56" s="173">
        <v>0.26802212794000002</v>
      </c>
      <c r="H56" s="22"/>
      <c r="I56" s="22"/>
      <c r="J56" s="22"/>
    </row>
    <row r="57" spans="1:10" ht="13.8" outlineLevel="3" x14ac:dyDescent="0.3">
      <c r="A57" s="209" t="s">
        <v>106</v>
      </c>
      <c r="B57" s="173">
        <v>6.4909268300000003E-3</v>
      </c>
      <c r="C57" s="173">
        <v>6.4155608999999997E-3</v>
      </c>
      <c r="D57" s="173">
        <v>6.3800651400000002E-3</v>
      </c>
      <c r="E57" s="173">
        <v>6.4202262500000001E-3</v>
      </c>
      <c r="F57" s="173">
        <v>6.3087880999999997E-3</v>
      </c>
      <c r="G57" s="173">
        <v>6.4065437500000003E-3</v>
      </c>
      <c r="H57" s="22"/>
      <c r="I57" s="22"/>
      <c r="J57" s="22"/>
    </row>
    <row r="58" spans="1:10" ht="13.8" outlineLevel="3" x14ac:dyDescent="0.3">
      <c r="A58" s="209" t="s">
        <v>116</v>
      </c>
      <c r="B58" s="173">
        <v>0.60585586000000002</v>
      </c>
      <c r="C58" s="173">
        <v>0.60585586000000002</v>
      </c>
      <c r="D58" s="173">
        <v>0.60585586000000002</v>
      </c>
      <c r="E58" s="173">
        <v>0.60585586000000002</v>
      </c>
      <c r="F58" s="173">
        <v>0.60585586000000002</v>
      </c>
      <c r="G58" s="173">
        <v>0.60585586000000002</v>
      </c>
      <c r="H58" s="22"/>
      <c r="I58" s="22"/>
      <c r="J58" s="22"/>
    </row>
    <row r="59" spans="1:10" ht="13.8" outlineLevel="3" x14ac:dyDescent="0.3">
      <c r="A59" s="209" t="s">
        <v>129</v>
      </c>
      <c r="B59" s="173">
        <v>3.3223687899999999E-3</v>
      </c>
      <c r="C59" s="173">
        <v>3.3223687899999999E-3</v>
      </c>
      <c r="D59" s="173">
        <v>3.3223687899999999E-3</v>
      </c>
      <c r="E59" s="173">
        <v>3.3223687899999999E-3</v>
      </c>
      <c r="F59" s="173">
        <v>3.3223687899999999E-3</v>
      </c>
      <c r="G59" s="173">
        <v>3.3223687899999999E-3</v>
      </c>
      <c r="H59" s="22"/>
      <c r="I59" s="22"/>
      <c r="J59" s="22"/>
    </row>
    <row r="60" spans="1:10" ht="13.8" outlineLevel="3" x14ac:dyDescent="0.3">
      <c r="A60" s="209" t="s">
        <v>207</v>
      </c>
      <c r="B60" s="173">
        <v>2.4816354990000001E-2</v>
      </c>
      <c r="C60" s="173">
        <v>2.4528213149999999E-2</v>
      </c>
      <c r="D60" s="173">
        <v>2.4392504419999999E-2</v>
      </c>
      <c r="E60" s="173">
        <v>2.389845568E-2</v>
      </c>
      <c r="F60" s="173">
        <v>2.3483641669999999E-2</v>
      </c>
      <c r="G60" s="173">
        <v>2.3847524330000001E-2</v>
      </c>
      <c r="H60" s="22"/>
      <c r="I60" s="22"/>
      <c r="J60" s="22"/>
    </row>
    <row r="61" spans="1:10" ht="13.8" outlineLevel="3" x14ac:dyDescent="0.3">
      <c r="A61" s="209" t="s">
        <v>24</v>
      </c>
      <c r="B61" s="173">
        <v>0.56422433561999996</v>
      </c>
      <c r="C61" s="173">
        <v>0.56780137470000003</v>
      </c>
      <c r="D61" s="173">
        <v>0.56255179426000002</v>
      </c>
      <c r="E61" s="173">
        <v>0.56743195283000003</v>
      </c>
      <c r="F61" s="173">
        <v>0.57562599531000003</v>
      </c>
      <c r="G61" s="173">
        <v>0.56934165272000004</v>
      </c>
      <c r="H61" s="22"/>
      <c r="I61" s="22"/>
      <c r="J61" s="22"/>
    </row>
    <row r="62" spans="1:10" ht="13.8" outlineLevel="2" x14ac:dyDescent="0.3">
      <c r="A62" s="228" t="s">
        <v>210</v>
      </c>
      <c r="B62" s="163">
        <f t="shared" ref="B62:F62" si="8">SUM(B$63:B$66)</f>
        <v>1.4076640828</v>
      </c>
      <c r="C62" s="163">
        <f t="shared" si="8"/>
        <v>1.39131974407</v>
      </c>
      <c r="D62" s="163">
        <f t="shared" si="8"/>
        <v>1.3507111811800001</v>
      </c>
      <c r="E62" s="163">
        <f t="shared" si="8"/>
        <v>1.3534158220100001</v>
      </c>
      <c r="F62" s="163">
        <f t="shared" si="8"/>
        <v>1.3299241016700001</v>
      </c>
      <c r="G62" s="163">
        <v>1.34772525652</v>
      </c>
      <c r="H62" s="22"/>
      <c r="I62" s="22"/>
      <c r="J62" s="22"/>
    </row>
    <row r="63" spans="1:10" ht="13.8" outlineLevel="3" x14ac:dyDescent="0.3">
      <c r="A63" s="209" t="s">
        <v>60</v>
      </c>
      <c r="B63" s="173">
        <v>0.27887546335000002</v>
      </c>
      <c r="C63" s="173">
        <v>0.27563745004000001</v>
      </c>
      <c r="D63" s="173">
        <v>0.27411241399000003</v>
      </c>
      <c r="E63" s="173">
        <v>0.27583789177000001</v>
      </c>
      <c r="F63" s="173">
        <v>0.27105007527000002</v>
      </c>
      <c r="G63" s="173">
        <v>0.27525003809999998</v>
      </c>
      <c r="H63" s="22"/>
      <c r="I63" s="22"/>
      <c r="J63" s="22"/>
    </row>
    <row r="64" spans="1:10" ht="13.8" outlineLevel="3" x14ac:dyDescent="0.3">
      <c r="A64" s="209" t="s">
        <v>182</v>
      </c>
      <c r="B64" s="173">
        <v>5.7034719999999999E-5</v>
      </c>
      <c r="C64" s="173">
        <v>5.6372490000000002E-5</v>
      </c>
      <c r="D64" s="173">
        <v>5.6060590000000003E-5</v>
      </c>
      <c r="E64" s="173">
        <v>5.6413480000000003E-5</v>
      </c>
      <c r="F64" s="173">
        <v>5.5434289999999998E-5</v>
      </c>
      <c r="G64" s="173">
        <v>5.6293260000000003E-5</v>
      </c>
      <c r="H64" s="22"/>
      <c r="I64" s="22"/>
      <c r="J64" s="22"/>
    </row>
    <row r="65" spans="1:10" ht="13.8" outlineLevel="3" x14ac:dyDescent="0.3">
      <c r="A65" s="209" t="s">
        <v>169</v>
      </c>
      <c r="B65" s="173">
        <v>0.18226253311000001</v>
      </c>
      <c r="C65" s="173">
        <v>0.18014628917</v>
      </c>
      <c r="D65" s="173">
        <v>0.17914958285999999</v>
      </c>
      <c r="E65" s="173">
        <v>0.17447949929000001</v>
      </c>
      <c r="F65" s="173">
        <v>0.17145099649000001</v>
      </c>
      <c r="G65" s="173">
        <v>0.17130143144000001</v>
      </c>
      <c r="H65" s="22"/>
      <c r="I65" s="22"/>
      <c r="J65" s="22"/>
    </row>
    <row r="66" spans="1:10" ht="13.8" outlineLevel="3" x14ac:dyDescent="0.3">
      <c r="A66" s="209" t="s">
        <v>204</v>
      </c>
      <c r="B66" s="173">
        <v>0.94646905161999995</v>
      </c>
      <c r="C66" s="173">
        <v>0.93547963236999998</v>
      </c>
      <c r="D66" s="173">
        <v>0.89739312374000002</v>
      </c>
      <c r="E66" s="173">
        <v>0.90304201747000001</v>
      </c>
      <c r="F66" s="173">
        <v>0.88736759562</v>
      </c>
      <c r="G66" s="173">
        <v>0.90111749372000005</v>
      </c>
      <c r="H66" s="22"/>
      <c r="I66" s="22"/>
      <c r="J66" s="22"/>
    </row>
    <row r="67" spans="1:10" ht="13.8" outlineLevel="2" x14ac:dyDescent="0.3">
      <c r="A67" s="228" t="s">
        <v>52</v>
      </c>
      <c r="B67" s="163">
        <f t="shared" ref="B67:F67" si="9">SUM(B$68:B$74)</f>
        <v>22.271436853400001</v>
      </c>
      <c r="C67" s="163">
        <f t="shared" si="9"/>
        <v>23.636672050359998</v>
      </c>
      <c r="D67" s="163">
        <f t="shared" si="9"/>
        <v>23.622946725910001</v>
      </c>
      <c r="E67" s="163">
        <f t="shared" si="9"/>
        <v>23.638476025960003</v>
      </c>
      <c r="F67" s="163">
        <f t="shared" si="9"/>
        <v>23.595385677380001</v>
      </c>
      <c r="G67" s="163">
        <v>22.633185342859999</v>
      </c>
      <c r="H67" s="22"/>
      <c r="I67" s="22"/>
      <c r="J67" s="22"/>
    </row>
    <row r="68" spans="1:10" ht="13.8" outlineLevel="3" x14ac:dyDescent="0.3">
      <c r="A68" s="209" t="s">
        <v>113</v>
      </c>
      <c r="B68" s="173">
        <v>3</v>
      </c>
      <c r="C68" s="173">
        <v>3</v>
      </c>
      <c r="D68" s="173">
        <v>3</v>
      </c>
      <c r="E68" s="173">
        <v>3</v>
      </c>
      <c r="F68" s="173">
        <v>3</v>
      </c>
      <c r="G68" s="173">
        <v>3</v>
      </c>
      <c r="H68" s="22"/>
      <c r="I68" s="22"/>
      <c r="J68" s="22"/>
    </row>
    <row r="69" spans="1:10" ht="13.8" outlineLevel="3" x14ac:dyDescent="0.3">
      <c r="A69" s="209" t="s">
        <v>196</v>
      </c>
      <c r="B69" s="173">
        <v>11.805935</v>
      </c>
      <c r="C69" s="173">
        <v>11.805935</v>
      </c>
      <c r="D69" s="173">
        <v>11.805935</v>
      </c>
      <c r="E69" s="173">
        <v>11.805935</v>
      </c>
      <c r="F69" s="173">
        <v>11.805935</v>
      </c>
      <c r="G69" s="173">
        <v>10.805935</v>
      </c>
      <c r="H69" s="22"/>
      <c r="I69" s="22"/>
      <c r="J69" s="22"/>
    </row>
    <row r="70" spans="1:10" ht="13.8" outlineLevel="3" x14ac:dyDescent="0.3">
      <c r="A70" s="209" t="s">
        <v>171</v>
      </c>
      <c r="B70" s="173">
        <v>1</v>
      </c>
      <c r="C70" s="173">
        <v>1</v>
      </c>
      <c r="D70" s="173">
        <v>1</v>
      </c>
      <c r="E70" s="173">
        <v>1</v>
      </c>
      <c r="F70" s="173">
        <v>1</v>
      </c>
      <c r="G70" s="173">
        <v>1</v>
      </c>
      <c r="H70" s="22"/>
      <c r="I70" s="22"/>
      <c r="J70" s="22"/>
    </row>
    <row r="71" spans="1:10" ht="13.8" outlineLevel="3" x14ac:dyDescent="0.3">
      <c r="A71" s="209" t="s">
        <v>211</v>
      </c>
      <c r="B71" s="173">
        <v>3</v>
      </c>
      <c r="C71" s="173">
        <v>3</v>
      </c>
      <c r="D71" s="173">
        <v>3</v>
      </c>
      <c r="E71" s="173">
        <v>3</v>
      </c>
      <c r="F71" s="173">
        <v>3</v>
      </c>
      <c r="G71" s="173">
        <v>3</v>
      </c>
      <c r="H71" s="22"/>
      <c r="I71" s="22"/>
      <c r="J71" s="22"/>
    </row>
    <row r="72" spans="1:10" ht="13.8" outlineLevel="3" x14ac:dyDescent="0.3">
      <c r="A72" s="209" t="s">
        <v>23</v>
      </c>
      <c r="B72" s="173">
        <v>2.35</v>
      </c>
      <c r="C72" s="173">
        <v>2.35</v>
      </c>
      <c r="D72" s="173">
        <v>2.35</v>
      </c>
      <c r="E72" s="173">
        <v>2.35</v>
      </c>
      <c r="F72" s="173">
        <v>2.35</v>
      </c>
      <c r="G72" s="173">
        <v>2.35</v>
      </c>
      <c r="H72" s="22"/>
      <c r="I72" s="22"/>
      <c r="J72" s="22"/>
    </row>
    <row r="73" spans="1:10" ht="13.8" outlineLevel="3" x14ac:dyDescent="0.3">
      <c r="A73" s="209" t="s">
        <v>58</v>
      </c>
      <c r="B73" s="173">
        <v>1.1155018534000001</v>
      </c>
      <c r="C73" s="173">
        <v>1.10254980016</v>
      </c>
      <c r="D73" s="173">
        <v>1.0964496559600001</v>
      </c>
      <c r="E73" s="173">
        <v>1.10335156709</v>
      </c>
      <c r="F73" s="173">
        <v>1.0842003010600001</v>
      </c>
      <c r="G73" s="173">
        <v>1.1010001523799999</v>
      </c>
      <c r="H73" s="22"/>
      <c r="I73" s="22"/>
      <c r="J73" s="22"/>
    </row>
    <row r="74" spans="1:10" ht="13.8" outlineLevel="3" x14ac:dyDescent="0.3">
      <c r="A74" s="209" t="s">
        <v>177</v>
      </c>
      <c r="B74" s="173">
        <v>0</v>
      </c>
      <c r="C74" s="173">
        <v>1.3781872502000001</v>
      </c>
      <c r="D74" s="173">
        <v>1.3705620699500001</v>
      </c>
      <c r="E74" s="173">
        <v>1.37918945887</v>
      </c>
      <c r="F74" s="173">
        <v>1.3552503763199999</v>
      </c>
      <c r="G74" s="173">
        <v>1.37625019048</v>
      </c>
      <c r="H74" s="22"/>
      <c r="I74" s="22"/>
      <c r="J74" s="22"/>
    </row>
    <row r="75" spans="1:10" ht="13.8" outlineLevel="2" x14ac:dyDescent="0.3">
      <c r="A75" s="228" t="s">
        <v>173</v>
      </c>
      <c r="B75" s="163">
        <f t="shared" ref="B75:F75" si="10">SUM(B$76:B$76)</f>
        <v>1.6981106804799999</v>
      </c>
      <c r="C75" s="163">
        <f t="shared" si="10"/>
        <v>1.6908973980299999</v>
      </c>
      <c r="D75" s="163">
        <f t="shared" si="10"/>
        <v>1.68639133586</v>
      </c>
      <c r="E75" s="163">
        <f t="shared" si="10"/>
        <v>1.6759728596100001</v>
      </c>
      <c r="F75" s="163">
        <f t="shared" si="10"/>
        <v>1.67794279867</v>
      </c>
      <c r="G75" s="163">
        <v>1.6848390576000001</v>
      </c>
      <c r="H75" s="22"/>
      <c r="I75" s="22"/>
      <c r="J75" s="22"/>
    </row>
    <row r="76" spans="1:10" ht="13.8" outlineLevel="3" x14ac:dyDescent="0.3">
      <c r="A76" s="209" t="s">
        <v>139</v>
      </c>
      <c r="B76" s="173">
        <v>1.6981106804799999</v>
      </c>
      <c r="C76" s="173">
        <v>1.6908973980299999</v>
      </c>
      <c r="D76" s="173">
        <v>1.68639133586</v>
      </c>
      <c r="E76" s="173">
        <v>1.6759728596100001</v>
      </c>
      <c r="F76" s="173">
        <v>1.67794279867</v>
      </c>
      <c r="G76" s="173">
        <v>1.6848390576000001</v>
      </c>
      <c r="H76" s="22"/>
      <c r="I76" s="22"/>
      <c r="J76" s="22"/>
    </row>
    <row r="77" spans="1:10" ht="14.4" x14ac:dyDescent="0.3">
      <c r="A77" s="195" t="s">
        <v>14</v>
      </c>
      <c r="B77" s="35">
        <f t="shared" ref="B77:G77" si="11">B$78+B$90</f>
        <v>10.002734439280003</v>
      </c>
      <c r="C77" s="35">
        <f t="shared" si="11"/>
        <v>9.8929348676999993</v>
      </c>
      <c r="D77" s="35">
        <f t="shared" si="11"/>
        <v>9.7544228880399988</v>
      </c>
      <c r="E77" s="35">
        <f t="shared" si="11"/>
        <v>9.5056995521700003</v>
      </c>
      <c r="F77" s="35">
        <f t="shared" si="11"/>
        <v>9.696523011730001</v>
      </c>
      <c r="G77" s="35">
        <f t="shared" si="11"/>
        <v>9.7217847909999993</v>
      </c>
      <c r="H77" s="22"/>
      <c r="I77" s="22"/>
      <c r="J77" s="22"/>
    </row>
    <row r="78" spans="1:10" ht="14.4" outlineLevel="1" x14ac:dyDescent="0.3">
      <c r="A78" s="218" t="s">
        <v>47</v>
      </c>
      <c r="B78" s="91">
        <f t="shared" ref="B78:G78" si="12">B$79+B$84+B$88</f>
        <v>0.39486344792</v>
      </c>
      <c r="C78" s="91">
        <f t="shared" si="12"/>
        <v>0.37570912465999995</v>
      </c>
      <c r="D78" s="91">
        <f t="shared" si="12"/>
        <v>0.39027526194000001</v>
      </c>
      <c r="E78" s="91">
        <f t="shared" si="12"/>
        <v>0.38892082644999998</v>
      </c>
      <c r="F78" s="91">
        <f t="shared" si="12"/>
        <v>0.59104778197000007</v>
      </c>
      <c r="G78" s="91">
        <f t="shared" si="12"/>
        <v>0.59162290430999998</v>
      </c>
      <c r="H78" s="22"/>
      <c r="I78" s="22"/>
      <c r="J78" s="22"/>
    </row>
    <row r="79" spans="1:10" ht="13.8" outlineLevel="2" x14ac:dyDescent="0.3">
      <c r="A79" s="228" t="s">
        <v>188</v>
      </c>
      <c r="B79" s="163">
        <f t="shared" ref="B79:F79" si="13">SUM(B$80:B$83)</f>
        <v>0.17681230419999999</v>
      </c>
      <c r="C79" s="163">
        <f t="shared" si="13"/>
        <v>0.16806094800999999</v>
      </c>
      <c r="D79" s="163">
        <f t="shared" si="13"/>
        <v>0.17051470215999998</v>
      </c>
      <c r="E79" s="163">
        <f t="shared" si="13"/>
        <v>0.1951075887</v>
      </c>
      <c r="F79" s="163">
        <f t="shared" si="13"/>
        <v>0.41736845695000002</v>
      </c>
      <c r="G79" s="163">
        <v>0.41838450301000002</v>
      </c>
      <c r="H79" s="22"/>
      <c r="I79" s="22"/>
      <c r="J79" s="22"/>
    </row>
    <row r="80" spans="1:10" ht="13.8" outlineLevel="3" x14ac:dyDescent="0.3">
      <c r="A80" s="209" t="s">
        <v>105</v>
      </c>
      <c r="B80" s="173">
        <v>4.8973999999999999E-7</v>
      </c>
      <c r="C80" s="173">
        <v>4.6549999999999998E-7</v>
      </c>
      <c r="D80" s="173">
        <v>4.7229E-7</v>
      </c>
      <c r="E80" s="173">
        <v>4.1338000000000001E-7</v>
      </c>
      <c r="F80" s="173">
        <v>4.3009000000000001E-7</v>
      </c>
      <c r="G80" s="173">
        <v>4.3113000000000002E-7</v>
      </c>
      <c r="H80" s="22"/>
      <c r="I80" s="22"/>
      <c r="J80" s="22"/>
    </row>
    <row r="81" spans="1:10" ht="13.8" outlineLevel="3" x14ac:dyDescent="0.3">
      <c r="A81" s="209" t="s">
        <v>71</v>
      </c>
      <c r="B81" s="173">
        <v>9.2374462759999998E-2</v>
      </c>
      <c r="C81" s="173">
        <v>8.7802372429999997E-2</v>
      </c>
      <c r="D81" s="173">
        <v>8.9084320669999995E-2</v>
      </c>
      <c r="E81" s="173">
        <v>0.1238351478</v>
      </c>
      <c r="F81" s="173">
        <v>0.12884017884999999</v>
      </c>
      <c r="G81" s="173">
        <v>0.12915382871</v>
      </c>
      <c r="H81" s="22"/>
      <c r="I81" s="22"/>
      <c r="J81" s="22"/>
    </row>
    <row r="82" spans="1:10" ht="13.8" outlineLevel="3" x14ac:dyDescent="0.3">
      <c r="A82" s="209" t="s">
        <v>1</v>
      </c>
      <c r="B82" s="173">
        <v>8.4437351699999996E-2</v>
      </c>
      <c r="C82" s="173">
        <v>8.025811008E-2</v>
      </c>
      <c r="D82" s="173">
        <v>8.1429909199999997E-2</v>
      </c>
      <c r="E82" s="173">
        <v>7.1272027520000003E-2</v>
      </c>
      <c r="F82" s="173">
        <v>7.4152620919999995E-2</v>
      </c>
      <c r="G82" s="173">
        <v>7.4333138820000005E-2</v>
      </c>
      <c r="H82" s="22"/>
      <c r="I82" s="22"/>
      <c r="J82" s="22"/>
    </row>
    <row r="83" spans="1:10" ht="13.8" outlineLevel="3" x14ac:dyDescent="0.3">
      <c r="A83" s="209" t="s">
        <v>183</v>
      </c>
      <c r="B83" s="173">
        <v>0</v>
      </c>
      <c r="C83" s="173">
        <v>0</v>
      </c>
      <c r="D83" s="173">
        <v>0</v>
      </c>
      <c r="E83" s="173">
        <v>0</v>
      </c>
      <c r="F83" s="173">
        <v>0.21437522709000001</v>
      </c>
      <c r="G83" s="173">
        <v>0.21489710435000001</v>
      </c>
      <c r="H83" s="22"/>
      <c r="I83" s="22"/>
      <c r="J83" s="22"/>
    </row>
    <row r="84" spans="1:10" ht="13.8" outlineLevel="2" x14ac:dyDescent="0.3">
      <c r="A84" s="228" t="s">
        <v>111</v>
      </c>
      <c r="B84" s="163">
        <f t="shared" ref="B84:F84" si="14">SUM(B$85:B$87)</f>
        <v>0.21801083966000001</v>
      </c>
      <c r="C84" s="163">
        <f t="shared" si="14"/>
        <v>0.20760986744999999</v>
      </c>
      <c r="D84" s="163">
        <f t="shared" si="14"/>
        <v>0.21972169125000002</v>
      </c>
      <c r="E84" s="163">
        <f t="shared" si="14"/>
        <v>0.19377921782999999</v>
      </c>
      <c r="F84" s="163">
        <f t="shared" si="14"/>
        <v>0.17364393011999998</v>
      </c>
      <c r="G84" s="163">
        <v>0.17320292023</v>
      </c>
      <c r="H84" s="22"/>
      <c r="I84" s="22"/>
      <c r="J84" s="22"/>
    </row>
    <row r="85" spans="1:10" ht="13.8" outlineLevel="3" x14ac:dyDescent="0.3">
      <c r="A85" s="209" t="s">
        <v>46</v>
      </c>
      <c r="B85" s="173">
        <v>7.3951316520000004E-2</v>
      </c>
      <c r="C85" s="173">
        <v>7.1304444319999993E-2</v>
      </c>
      <c r="D85" s="173">
        <v>7.8216048290000006E-2</v>
      </c>
      <c r="E85" s="173">
        <v>6.8955894899999995E-2</v>
      </c>
      <c r="F85" s="173">
        <v>4.4021563469999997E-2</v>
      </c>
      <c r="G85" s="173">
        <v>4.1914954980000002E-2</v>
      </c>
      <c r="H85" s="22"/>
      <c r="I85" s="22"/>
      <c r="J85" s="22"/>
    </row>
    <row r="86" spans="1:10" ht="13.8" outlineLevel="3" x14ac:dyDescent="0.3">
      <c r="A86" s="209" t="s">
        <v>117</v>
      </c>
      <c r="B86" s="173">
        <v>0.14157806559</v>
      </c>
      <c r="C86" s="173">
        <v>0.13410061106999999</v>
      </c>
      <c r="D86" s="173">
        <v>0.13926863980000001</v>
      </c>
      <c r="E86" s="173">
        <v>0.12286537219</v>
      </c>
      <c r="F86" s="173">
        <v>0.12772740497999999</v>
      </c>
      <c r="G86" s="173">
        <v>0.12938839046</v>
      </c>
      <c r="H86" s="22"/>
      <c r="I86" s="22"/>
      <c r="J86" s="22"/>
    </row>
    <row r="87" spans="1:10" ht="13.8" outlineLevel="3" x14ac:dyDescent="0.3">
      <c r="A87" s="209" t="s">
        <v>88</v>
      </c>
      <c r="B87" s="173">
        <v>2.4814575499999998E-3</v>
      </c>
      <c r="C87" s="173">
        <v>2.2048120600000002E-3</v>
      </c>
      <c r="D87" s="173">
        <v>2.2370031599999998E-3</v>
      </c>
      <c r="E87" s="173">
        <v>1.95795074E-3</v>
      </c>
      <c r="F87" s="173">
        <v>1.8949616700000001E-3</v>
      </c>
      <c r="G87" s="173">
        <v>1.8995747900000001E-3</v>
      </c>
      <c r="H87" s="22"/>
      <c r="I87" s="22"/>
      <c r="J87" s="22"/>
    </row>
    <row r="88" spans="1:10" ht="13.8" outlineLevel="2" x14ac:dyDescent="0.3">
      <c r="A88" s="228" t="s">
        <v>130</v>
      </c>
      <c r="B88" s="163">
        <f t="shared" ref="B88:F88" si="15">SUM(B$89:B$89)</f>
        <v>4.0304060000000003E-5</v>
      </c>
      <c r="C88" s="163">
        <f t="shared" si="15"/>
        <v>3.8309200000000002E-5</v>
      </c>
      <c r="D88" s="163">
        <f t="shared" si="15"/>
        <v>3.8868529999999998E-5</v>
      </c>
      <c r="E88" s="163">
        <f t="shared" si="15"/>
        <v>3.4019919999999997E-5</v>
      </c>
      <c r="F88" s="163">
        <f t="shared" si="15"/>
        <v>3.5394900000000002E-5</v>
      </c>
      <c r="G88" s="163">
        <v>3.5481069999999999E-5</v>
      </c>
      <c r="H88" s="22"/>
      <c r="I88" s="22"/>
      <c r="J88" s="22"/>
    </row>
    <row r="89" spans="1:10" ht="13.8" outlineLevel="3" x14ac:dyDescent="0.3">
      <c r="A89" s="209" t="s">
        <v>65</v>
      </c>
      <c r="B89" s="173">
        <v>4.0304060000000003E-5</v>
      </c>
      <c r="C89" s="173">
        <v>3.8309200000000002E-5</v>
      </c>
      <c r="D89" s="173">
        <v>3.8868529999999998E-5</v>
      </c>
      <c r="E89" s="173">
        <v>3.4019919999999997E-5</v>
      </c>
      <c r="F89" s="173">
        <v>3.5394900000000002E-5</v>
      </c>
      <c r="G89" s="173">
        <v>3.5481069999999999E-5</v>
      </c>
      <c r="H89" s="22"/>
      <c r="I89" s="22"/>
      <c r="J89" s="22"/>
    </row>
    <row r="90" spans="1:10" ht="14.4" outlineLevel="1" x14ac:dyDescent="0.3">
      <c r="A90" s="218" t="s">
        <v>59</v>
      </c>
      <c r="B90" s="91">
        <f t="shared" ref="B90:G90" si="16">B$91+B$97+B$98+B$105</f>
        <v>9.6078709913600022</v>
      </c>
      <c r="C90" s="91">
        <f t="shared" si="16"/>
        <v>9.5172257430399991</v>
      </c>
      <c r="D90" s="91">
        <f t="shared" si="16"/>
        <v>9.3641476260999994</v>
      </c>
      <c r="E90" s="91">
        <f t="shared" si="16"/>
        <v>9.1167787257199997</v>
      </c>
      <c r="F90" s="91">
        <f t="shared" si="16"/>
        <v>9.1054752297600015</v>
      </c>
      <c r="G90" s="91">
        <f t="shared" si="16"/>
        <v>9.130161886689999</v>
      </c>
      <c r="H90" s="22"/>
      <c r="I90" s="22"/>
      <c r="J90" s="22"/>
    </row>
    <row r="91" spans="1:10" ht="13.8" outlineLevel="2" x14ac:dyDescent="0.3">
      <c r="A91" s="228" t="s">
        <v>170</v>
      </c>
      <c r="B91" s="163">
        <f t="shared" ref="B91:F91" si="17">SUM(B$92:B$96)</f>
        <v>8.0575646315700009</v>
      </c>
      <c r="C91" s="163">
        <f t="shared" si="17"/>
        <v>8.0345556162600005</v>
      </c>
      <c r="D91" s="163">
        <f t="shared" si="17"/>
        <v>7.8819336805100004</v>
      </c>
      <c r="E91" s="163">
        <f t="shared" si="17"/>
        <v>7.6404359729799998</v>
      </c>
      <c r="F91" s="163">
        <f t="shared" si="17"/>
        <v>7.6349511340700005</v>
      </c>
      <c r="G91" s="163">
        <v>7.67400734831</v>
      </c>
      <c r="H91" s="22"/>
      <c r="I91" s="22"/>
      <c r="J91" s="22"/>
    </row>
    <row r="92" spans="1:10" ht="13.8" outlineLevel="3" x14ac:dyDescent="0.3">
      <c r="A92" s="209" t="s">
        <v>61</v>
      </c>
      <c r="B92" s="173">
        <v>0.11155018534</v>
      </c>
      <c r="C92" s="173">
        <v>0.11025498002</v>
      </c>
      <c r="D92" s="173">
        <v>0.10964496560000001</v>
      </c>
      <c r="E92" s="173">
        <v>0.11033515671000001</v>
      </c>
      <c r="F92" s="173">
        <v>0.10842003011</v>
      </c>
      <c r="G92" s="173">
        <v>0.11010001524</v>
      </c>
      <c r="H92" s="22"/>
      <c r="I92" s="22"/>
      <c r="J92" s="22"/>
    </row>
    <row r="93" spans="1:10" ht="13.8" outlineLevel="3" x14ac:dyDescent="0.3">
      <c r="A93" s="209" t="s">
        <v>51</v>
      </c>
      <c r="B93" s="173">
        <v>0.33752435519000001</v>
      </c>
      <c r="C93" s="173">
        <v>0.34663851504999998</v>
      </c>
      <c r="D93" s="173">
        <v>0.34905527846000001</v>
      </c>
      <c r="E93" s="173">
        <v>0.33466680347</v>
      </c>
      <c r="F93" s="173">
        <v>0.33377661745999998</v>
      </c>
      <c r="G93" s="173">
        <v>0.33966238096000001</v>
      </c>
      <c r="H93" s="22"/>
      <c r="I93" s="22"/>
      <c r="J93" s="22"/>
    </row>
    <row r="94" spans="1:10" ht="13.8" outlineLevel="3" x14ac:dyDescent="0.3">
      <c r="A94" s="209" t="s">
        <v>89</v>
      </c>
      <c r="B94" s="173">
        <v>6.1090459E-2</v>
      </c>
      <c r="C94" s="173">
        <v>6.0381139809999998E-2</v>
      </c>
      <c r="D94" s="173">
        <v>6.0047065410000003E-2</v>
      </c>
      <c r="E94" s="173">
        <v>6.0425048570000001E-2</v>
      </c>
      <c r="F94" s="173">
        <v>5.9376229490000001E-2</v>
      </c>
      <c r="G94" s="173">
        <v>6.0296273349999999E-2</v>
      </c>
      <c r="H94" s="22"/>
      <c r="I94" s="22"/>
      <c r="J94" s="22"/>
    </row>
    <row r="95" spans="1:10" ht="13.8" outlineLevel="3" x14ac:dyDescent="0.3">
      <c r="A95" s="209" t="s">
        <v>125</v>
      </c>
      <c r="B95" s="173">
        <v>0.45703505259999999</v>
      </c>
      <c r="C95" s="173">
        <v>0.45703505259999999</v>
      </c>
      <c r="D95" s="173">
        <v>0.45703505259999999</v>
      </c>
      <c r="E95" s="173">
        <v>0.45703505259999999</v>
      </c>
      <c r="F95" s="173">
        <v>0.44755505262</v>
      </c>
      <c r="G95" s="173">
        <v>0.45064708353999999</v>
      </c>
      <c r="H95" s="22"/>
      <c r="I95" s="22"/>
      <c r="J95" s="22"/>
    </row>
    <row r="96" spans="1:10" ht="13.8" outlineLevel="3" x14ac:dyDescent="0.3">
      <c r="A96" s="209" t="s">
        <v>139</v>
      </c>
      <c r="B96" s="173">
        <v>7.0903645794400001</v>
      </c>
      <c r="C96" s="173">
        <v>7.0602459287799997</v>
      </c>
      <c r="D96" s="173">
        <v>6.9061513184400001</v>
      </c>
      <c r="E96" s="173">
        <v>6.6779739116299996</v>
      </c>
      <c r="F96" s="173">
        <v>6.6858232043900001</v>
      </c>
      <c r="G96" s="173">
        <v>6.7133015952199999</v>
      </c>
      <c r="H96" s="22"/>
      <c r="I96" s="22"/>
      <c r="J96" s="22"/>
    </row>
    <row r="97" spans="1:10" ht="13.8" outlineLevel="2" x14ac:dyDescent="0.3">
      <c r="A97" s="228" t="s">
        <v>42</v>
      </c>
      <c r="B97" s="163"/>
      <c r="C97" s="163"/>
      <c r="D97" s="163"/>
      <c r="E97" s="163"/>
      <c r="F97" s="163"/>
      <c r="G97" s="163"/>
      <c r="H97" s="22"/>
      <c r="I97" s="22"/>
      <c r="J97" s="22"/>
    </row>
    <row r="98" spans="1:10" ht="13.8" outlineLevel="2" x14ac:dyDescent="0.3">
      <c r="A98" s="228" t="s">
        <v>210</v>
      </c>
      <c r="B98" s="163">
        <f t="shared" ref="B98:F98" si="18">SUM(B$99:B$104)</f>
        <v>1.4376842756799999</v>
      </c>
      <c r="C98" s="163">
        <f t="shared" si="18"/>
        <v>1.3705264419399998</v>
      </c>
      <c r="D98" s="163">
        <f t="shared" si="18"/>
        <v>1.3703691117699999</v>
      </c>
      <c r="E98" s="163">
        <f t="shared" si="18"/>
        <v>1.3651888930299998</v>
      </c>
      <c r="F98" s="163">
        <f t="shared" si="18"/>
        <v>1.3592395856899999</v>
      </c>
      <c r="G98" s="163">
        <v>1.3444126547499999</v>
      </c>
      <c r="H98" s="22"/>
      <c r="I98" s="22"/>
      <c r="J98" s="22"/>
    </row>
    <row r="99" spans="1:10" ht="13.8" outlineLevel="3" x14ac:dyDescent="0.3">
      <c r="A99" s="209" t="s">
        <v>70</v>
      </c>
      <c r="B99" s="173">
        <v>0.14482956551000001</v>
      </c>
      <c r="C99" s="173">
        <v>0.15301404440999999</v>
      </c>
      <c r="D99" s="173">
        <v>0.15301404440999999</v>
      </c>
      <c r="E99" s="173">
        <v>0.15659051952</v>
      </c>
      <c r="F99" s="173">
        <v>0.15757387699</v>
      </c>
      <c r="G99" s="173">
        <v>0.15757387699</v>
      </c>
      <c r="H99" s="22"/>
      <c r="I99" s="22"/>
      <c r="J99" s="22"/>
    </row>
    <row r="100" spans="1:10" ht="13.8" outlineLevel="3" x14ac:dyDescent="0.3">
      <c r="A100" s="209" t="s">
        <v>204</v>
      </c>
      <c r="B100" s="173">
        <v>3.0354194519999999E-2</v>
      </c>
      <c r="C100" s="173">
        <v>3.0121974329999999E-2</v>
      </c>
      <c r="D100" s="173">
        <v>3.0016495380000001E-2</v>
      </c>
      <c r="E100" s="173">
        <v>2.5890379429999999E-2</v>
      </c>
      <c r="F100" s="173">
        <v>2.58391075E-2</v>
      </c>
      <c r="G100" s="173">
        <v>2.7250152190000002E-2</v>
      </c>
      <c r="H100" s="22"/>
      <c r="I100" s="22"/>
      <c r="J100" s="22"/>
    </row>
    <row r="101" spans="1:10" ht="13.8" outlineLevel="3" x14ac:dyDescent="0.3">
      <c r="A101" s="209" t="s">
        <v>121</v>
      </c>
      <c r="B101" s="173">
        <v>9.4817656499999996E-3</v>
      </c>
      <c r="C101" s="173">
        <v>9.3716731999999997E-3</v>
      </c>
      <c r="D101" s="173">
        <v>9.3198219800000003E-3</v>
      </c>
      <c r="E101" s="173">
        <v>4.6892440800000001E-3</v>
      </c>
      <c r="F101" s="173">
        <v>4.6078511999999997E-3</v>
      </c>
      <c r="G101" s="173">
        <v>4.6792505699999997E-3</v>
      </c>
      <c r="H101" s="22"/>
      <c r="I101" s="22"/>
      <c r="J101" s="22"/>
    </row>
    <row r="102" spans="1:10" ht="13.8" outlineLevel="3" x14ac:dyDescent="0.3">
      <c r="A102" s="209" t="s">
        <v>143</v>
      </c>
      <c r="B102" s="173">
        <v>2.0400000000000001E-2</v>
      </c>
      <c r="C102" s="173">
        <v>2.0400000000000001E-2</v>
      </c>
      <c r="D102" s="173">
        <v>2.0400000000000001E-2</v>
      </c>
      <c r="E102" s="173">
        <v>2.0400000000000001E-2</v>
      </c>
      <c r="F102" s="173">
        <v>1.3599999999999999E-2</v>
      </c>
      <c r="G102" s="173">
        <v>1.3599999999999999E-2</v>
      </c>
      <c r="H102" s="22"/>
      <c r="I102" s="22"/>
      <c r="J102" s="22"/>
    </row>
    <row r="103" spans="1:10" ht="13.8" outlineLevel="3" x14ac:dyDescent="0.3">
      <c r="A103" s="209" t="s">
        <v>115</v>
      </c>
      <c r="B103" s="173">
        <v>1.2</v>
      </c>
      <c r="C103" s="173">
        <v>1.125</v>
      </c>
      <c r="D103" s="173">
        <v>1.125</v>
      </c>
      <c r="E103" s="173">
        <v>1.125</v>
      </c>
      <c r="F103" s="173">
        <v>1.125</v>
      </c>
      <c r="G103" s="173">
        <v>1.125</v>
      </c>
      <c r="H103" s="22"/>
      <c r="I103" s="22"/>
      <c r="J103" s="22"/>
    </row>
    <row r="104" spans="1:10" ht="13.8" outlineLevel="3" x14ac:dyDescent="0.3">
      <c r="A104" s="209" t="s">
        <v>97</v>
      </c>
      <c r="B104" s="173">
        <v>3.2618750000000002E-2</v>
      </c>
      <c r="C104" s="173">
        <v>3.2618750000000002E-2</v>
      </c>
      <c r="D104" s="173">
        <v>3.2618750000000002E-2</v>
      </c>
      <c r="E104" s="173">
        <v>3.2618750000000002E-2</v>
      </c>
      <c r="F104" s="173">
        <v>3.2618750000000002E-2</v>
      </c>
      <c r="G104" s="173">
        <v>1.6309375000000001E-2</v>
      </c>
      <c r="H104" s="22"/>
      <c r="I104" s="22"/>
      <c r="J104" s="22"/>
    </row>
    <row r="105" spans="1:10" ht="13.8" outlineLevel="2" x14ac:dyDescent="0.3">
      <c r="A105" s="228" t="s">
        <v>173</v>
      </c>
      <c r="B105" s="163">
        <f t="shared" ref="B105:F105" si="19">SUM(B$106:B$106)</f>
        <v>0.11262208411000001</v>
      </c>
      <c r="C105" s="163">
        <f t="shared" si="19"/>
        <v>0.11214368483999999</v>
      </c>
      <c r="D105" s="163">
        <f t="shared" si="19"/>
        <v>0.11184483382</v>
      </c>
      <c r="E105" s="163">
        <f t="shared" si="19"/>
        <v>0.11115385971</v>
      </c>
      <c r="F105" s="163">
        <f t="shared" si="19"/>
        <v>0.11128451</v>
      </c>
      <c r="G105" s="163">
        <v>0.11174188363</v>
      </c>
      <c r="H105" s="22"/>
      <c r="I105" s="22"/>
      <c r="J105" s="22"/>
    </row>
    <row r="106" spans="1:10" ht="13.8" outlineLevel="3" x14ac:dyDescent="0.3">
      <c r="A106" s="209" t="s">
        <v>139</v>
      </c>
      <c r="B106" s="173">
        <v>0.11262208411000001</v>
      </c>
      <c r="C106" s="173">
        <v>0.11214368483999999</v>
      </c>
      <c r="D106" s="173">
        <v>0.11184483382</v>
      </c>
      <c r="E106" s="173">
        <v>0.11115385971</v>
      </c>
      <c r="F106" s="173">
        <v>0.11128451</v>
      </c>
      <c r="G106" s="173">
        <v>0.11174188363</v>
      </c>
      <c r="H106" s="22"/>
      <c r="I106" s="22"/>
      <c r="J106" s="22"/>
    </row>
    <row r="107" spans="1:10" x14ac:dyDescent="0.2">
      <c r="B107" s="242"/>
      <c r="C107" s="242"/>
      <c r="D107" s="242"/>
      <c r="E107" s="242"/>
      <c r="F107" s="242"/>
      <c r="G107" s="242"/>
      <c r="H107" s="22"/>
      <c r="I107" s="22"/>
      <c r="J107" s="22"/>
    </row>
    <row r="108" spans="1:10" x14ac:dyDescent="0.2">
      <c r="B108" s="242"/>
      <c r="C108" s="242"/>
      <c r="D108" s="242"/>
      <c r="E108" s="242"/>
      <c r="F108" s="242"/>
      <c r="G108" s="242"/>
      <c r="H108" s="22"/>
      <c r="I108" s="22"/>
      <c r="J108" s="22"/>
    </row>
    <row r="109" spans="1:10" x14ac:dyDescent="0.2">
      <c r="B109" s="242"/>
      <c r="C109" s="242"/>
      <c r="D109" s="242"/>
      <c r="E109" s="242"/>
      <c r="F109" s="242"/>
      <c r="G109" s="242"/>
      <c r="H109" s="22"/>
      <c r="I109" s="22"/>
      <c r="J109" s="22"/>
    </row>
    <row r="110" spans="1:10" x14ac:dyDescent="0.2">
      <c r="B110" s="242"/>
      <c r="C110" s="242"/>
      <c r="D110" s="242"/>
      <c r="E110" s="242"/>
      <c r="F110" s="242"/>
      <c r="G110" s="242"/>
      <c r="H110" s="22"/>
      <c r="I110" s="22"/>
      <c r="J110" s="22"/>
    </row>
    <row r="111" spans="1:10" x14ac:dyDescent="0.2">
      <c r="B111" s="242"/>
      <c r="C111" s="242"/>
      <c r="D111" s="242"/>
      <c r="E111" s="242"/>
      <c r="F111" s="242"/>
      <c r="G111" s="242"/>
      <c r="H111" s="22"/>
      <c r="I111" s="22"/>
      <c r="J111" s="22"/>
    </row>
    <row r="112" spans="1:10" x14ac:dyDescent="0.2">
      <c r="B112" s="242"/>
      <c r="C112" s="242"/>
      <c r="D112" s="242"/>
      <c r="E112" s="242"/>
      <c r="F112" s="242"/>
      <c r="G112" s="242"/>
      <c r="H112" s="22"/>
      <c r="I112" s="22"/>
      <c r="J112" s="22"/>
    </row>
    <row r="113" spans="2:10" x14ac:dyDescent="0.2">
      <c r="B113" s="242"/>
      <c r="C113" s="242"/>
      <c r="D113" s="242"/>
      <c r="E113" s="242"/>
      <c r="F113" s="242"/>
      <c r="G113" s="242"/>
      <c r="H113" s="22"/>
      <c r="I113" s="22"/>
      <c r="J113" s="22"/>
    </row>
    <row r="114" spans="2:10" x14ac:dyDescent="0.2">
      <c r="B114" s="242"/>
      <c r="C114" s="242"/>
      <c r="D114" s="242"/>
      <c r="E114" s="242"/>
      <c r="F114" s="242"/>
      <c r="G114" s="242"/>
      <c r="H114" s="22"/>
      <c r="I114" s="22"/>
      <c r="J114" s="22"/>
    </row>
    <row r="115" spans="2:10" x14ac:dyDescent="0.2">
      <c r="B115" s="242"/>
      <c r="C115" s="242"/>
      <c r="D115" s="242"/>
      <c r="E115" s="242"/>
      <c r="F115" s="242"/>
      <c r="G115" s="242"/>
      <c r="H115" s="22"/>
      <c r="I115" s="22"/>
      <c r="J115" s="22"/>
    </row>
    <row r="116" spans="2:10" x14ac:dyDescent="0.2">
      <c r="B116" s="242"/>
      <c r="C116" s="242"/>
      <c r="D116" s="242"/>
      <c r="E116" s="242"/>
      <c r="F116" s="242"/>
      <c r="G116" s="242"/>
      <c r="H116" s="22"/>
      <c r="I116" s="22"/>
      <c r="J116" s="22"/>
    </row>
    <row r="117" spans="2:10" x14ac:dyDescent="0.2">
      <c r="B117" s="242"/>
      <c r="C117" s="242"/>
      <c r="D117" s="242"/>
      <c r="E117" s="242"/>
      <c r="F117" s="242"/>
      <c r="G117" s="242"/>
      <c r="H117" s="22"/>
      <c r="I117" s="22"/>
      <c r="J117" s="22"/>
    </row>
    <row r="118" spans="2:10" x14ac:dyDescent="0.2">
      <c r="B118" s="242"/>
      <c r="C118" s="242"/>
      <c r="D118" s="242"/>
      <c r="E118" s="242"/>
      <c r="F118" s="242"/>
      <c r="G118" s="242"/>
      <c r="H118" s="22"/>
      <c r="I118" s="22"/>
      <c r="J118" s="22"/>
    </row>
    <row r="119" spans="2:10" x14ac:dyDescent="0.2">
      <c r="B119" s="242"/>
      <c r="C119" s="242"/>
      <c r="D119" s="242"/>
      <c r="E119" s="242"/>
      <c r="F119" s="242"/>
      <c r="G119" s="242"/>
      <c r="H119" s="22"/>
      <c r="I119" s="22"/>
      <c r="J119" s="22"/>
    </row>
    <row r="120" spans="2:10" x14ac:dyDescent="0.2">
      <c r="B120" s="242"/>
      <c r="C120" s="242"/>
      <c r="D120" s="242"/>
      <c r="E120" s="242"/>
      <c r="F120" s="242"/>
      <c r="G120" s="242"/>
      <c r="H120" s="22"/>
      <c r="I120" s="22"/>
      <c r="J120" s="22"/>
    </row>
    <row r="121" spans="2:10" x14ac:dyDescent="0.2">
      <c r="B121" s="242"/>
      <c r="C121" s="242"/>
      <c r="D121" s="242"/>
      <c r="E121" s="242"/>
      <c r="F121" s="242"/>
      <c r="G121" s="242"/>
      <c r="H121" s="22"/>
      <c r="I121" s="22"/>
      <c r="J121" s="22"/>
    </row>
    <row r="122" spans="2:10" x14ac:dyDescent="0.2">
      <c r="B122" s="242"/>
      <c r="C122" s="242"/>
      <c r="D122" s="242"/>
      <c r="E122" s="242"/>
      <c r="F122" s="242"/>
      <c r="G122" s="242"/>
      <c r="H122" s="22"/>
      <c r="I122" s="22"/>
      <c r="J122" s="22"/>
    </row>
    <row r="123" spans="2:10" x14ac:dyDescent="0.2">
      <c r="B123" s="242"/>
      <c r="C123" s="242"/>
      <c r="D123" s="242"/>
      <c r="E123" s="242"/>
      <c r="F123" s="242"/>
      <c r="G123" s="242"/>
      <c r="H123" s="22"/>
      <c r="I123" s="22"/>
      <c r="J123" s="22"/>
    </row>
    <row r="124" spans="2:10" x14ac:dyDescent="0.2">
      <c r="B124" s="242"/>
      <c r="C124" s="242"/>
      <c r="D124" s="242"/>
      <c r="E124" s="242"/>
      <c r="F124" s="242"/>
      <c r="G124" s="242"/>
      <c r="H124" s="22"/>
      <c r="I124" s="22"/>
      <c r="J124" s="22"/>
    </row>
    <row r="125" spans="2:10" x14ac:dyDescent="0.2">
      <c r="B125" s="242"/>
      <c r="C125" s="242"/>
      <c r="D125" s="242"/>
      <c r="E125" s="242"/>
      <c r="F125" s="242"/>
      <c r="G125" s="242"/>
      <c r="H125" s="22"/>
      <c r="I125" s="22"/>
      <c r="J125" s="22"/>
    </row>
    <row r="126" spans="2:10" x14ac:dyDescent="0.2">
      <c r="B126" s="242"/>
      <c r="C126" s="242"/>
      <c r="D126" s="242"/>
      <c r="E126" s="242"/>
      <c r="F126" s="242"/>
      <c r="G126" s="242"/>
      <c r="H126" s="22"/>
      <c r="I126" s="22"/>
      <c r="J126" s="22"/>
    </row>
    <row r="127" spans="2:10" x14ac:dyDescent="0.2">
      <c r="B127" s="242"/>
      <c r="C127" s="242"/>
      <c r="D127" s="242"/>
      <c r="E127" s="242"/>
      <c r="F127" s="242"/>
      <c r="G127" s="242"/>
      <c r="H127" s="22"/>
      <c r="I127" s="22"/>
      <c r="J127" s="22"/>
    </row>
    <row r="128" spans="2:10" x14ac:dyDescent="0.2">
      <c r="B128" s="242"/>
      <c r="C128" s="242"/>
      <c r="D128" s="242"/>
      <c r="E128" s="242"/>
      <c r="F128" s="242"/>
      <c r="G128" s="242"/>
      <c r="H128" s="22"/>
      <c r="I128" s="22"/>
      <c r="J128" s="22"/>
    </row>
    <row r="129" spans="2:10" x14ac:dyDescent="0.2">
      <c r="B129" s="242"/>
      <c r="C129" s="242"/>
      <c r="D129" s="242"/>
      <c r="E129" s="242"/>
      <c r="F129" s="242"/>
      <c r="G129" s="242"/>
      <c r="H129" s="22"/>
      <c r="I129" s="22"/>
      <c r="J129" s="22"/>
    </row>
    <row r="130" spans="2:10" x14ac:dyDescent="0.2">
      <c r="B130" s="242"/>
      <c r="C130" s="242"/>
      <c r="D130" s="242"/>
      <c r="E130" s="242"/>
      <c r="F130" s="242"/>
      <c r="G130" s="242"/>
      <c r="H130" s="22"/>
      <c r="I130" s="22"/>
      <c r="J130" s="22"/>
    </row>
    <row r="131" spans="2:10" x14ac:dyDescent="0.2">
      <c r="B131" s="242"/>
      <c r="C131" s="242"/>
      <c r="D131" s="242"/>
      <c r="E131" s="242"/>
      <c r="F131" s="242"/>
      <c r="G131" s="242"/>
      <c r="H131" s="22"/>
      <c r="I131" s="22"/>
      <c r="J131" s="22"/>
    </row>
    <row r="132" spans="2:10" x14ac:dyDescent="0.2">
      <c r="B132" s="242"/>
      <c r="C132" s="242"/>
      <c r="D132" s="242"/>
      <c r="E132" s="242"/>
      <c r="F132" s="242"/>
      <c r="G132" s="242"/>
      <c r="H132" s="22"/>
      <c r="I132" s="22"/>
      <c r="J132" s="22"/>
    </row>
    <row r="133" spans="2:10" x14ac:dyDescent="0.2">
      <c r="B133" s="242"/>
      <c r="C133" s="242"/>
      <c r="D133" s="242"/>
      <c r="E133" s="242"/>
      <c r="F133" s="242"/>
      <c r="G133" s="242"/>
      <c r="H133" s="22"/>
      <c r="I133" s="22"/>
      <c r="J133" s="22"/>
    </row>
    <row r="134" spans="2:10" x14ac:dyDescent="0.2">
      <c r="B134" s="242"/>
      <c r="C134" s="242"/>
      <c r="D134" s="242"/>
      <c r="E134" s="242"/>
      <c r="F134" s="242"/>
      <c r="G134" s="242"/>
      <c r="H134" s="22"/>
      <c r="I134" s="22"/>
      <c r="J134" s="22"/>
    </row>
    <row r="135" spans="2:10" x14ac:dyDescent="0.2">
      <c r="B135" s="242"/>
      <c r="C135" s="242"/>
      <c r="D135" s="242"/>
      <c r="E135" s="242"/>
      <c r="F135" s="242"/>
      <c r="G135" s="242"/>
      <c r="H135" s="22"/>
      <c r="I135" s="22"/>
      <c r="J135" s="22"/>
    </row>
    <row r="136" spans="2:10" x14ac:dyDescent="0.2">
      <c r="B136" s="242"/>
      <c r="C136" s="242"/>
      <c r="D136" s="242"/>
      <c r="E136" s="242"/>
      <c r="F136" s="242"/>
      <c r="G136" s="242"/>
      <c r="H136" s="22"/>
      <c r="I136" s="22"/>
      <c r="J136" s="22"/>
    </row>
    <row r="137" spans="2:10" x14ac:dyDescent="0.2">
      <c r="B137" s="242"/>
      <c r="C137" s="242"/>
      <c r="D137" s="242"/>
      <c r="E137" s="242"/>
      <c r="F137" s="242"/>
      <c r="G137" s="242"/>
      <c r="H137" s="22"/>
      <c r="I137" s="22"/>
      <c r="J137" s="22"/>
    </row>
    <row r="138" spans="2:10" x14ac:dyDescent="0.2">
      <c r="B138" s="242"/>
      <c r="C138" s="242"/>
      <c r="D138" s="242"/>
      <c r="E138" s="242"/>
      <c r="F138" s="242"/>
      <c r="G138" s="242"/>
      <c r="H138" s="22"/>
      <c r="I138" s="22"/>
      <c r="J138" s="22"/>
    </row>
    <row r="139" spans="2:10" x14ac:dyDescent="0.2">
      <c r="B139" s="242"/>
      <c r="C139" s="242"/>
      <c r="D139" s="242"/>
      <c r="E139" s="242"/>
      <c r="F139" s="242"/>
      <c r="G139" s="242"/>
      <c r="H139" s="22"/>
      <c r="I139" s="22"/>
      <c r="J139" s="22"/>
    </row>
    <row r="140" spans="2:10" x14ac:dyDescent="0.2">
      <c r="B140" s="242"/>
      <c r="C140" s="242"/>
      <c r="D140" s="242"/>
      <c r="E140" s="242"/>
      <c r="F140" s="242"/>
      <c r="G140" s="242"/>
      <c r="H140" s="22"/>
      <c r="I140" s="22"/>
      <c r="J140" s="22"/>
    </row>
    <row r="141" spans="2:10" x14ac:dyDescent="0.2">
      <c r="B141" s="242"/>
      <c r="C141" s="242"/>
      <c r="D141" s="242"/>
      <c r="E141" s="242"/>
      <c r="F141" s="242"/>
      <c r="G141" s="242"/>
      <c r="H141" s="22"/>
      <c r="I141" s="22"/>
      <c r="J141" s="22"/>
    </row>
    <row r="142" spans="2:10" x14ac:dyDescent="0.2">
      <c r="B142" s="242"/>
      <c r="C142" s="242"/>
      <c r="D142" s="242"/>
      <c r="E142" s="242"/>
      <c r="F142" s="242"/>
      <c r="G142" s="242"/>
      <c r="H142" s="22"/>
      <c r="I142" s="22"/>
      <c r="J142" s="22"/>
    </row>
    <row r="143" spans="2:10" x14ac:dyDescent="0.2">
      <c r="B143" s="242"/>
      <c r="C143" s="242"/>
      <c r="D143" s="242"/>
      <c r="E143" s="242"/>
      <c r="F143" s="242"/>
      <c r="G143" s="242"/>
      <c r="H143" s="22"/>
      <c r="I143" s="22"/>
      <c r="J143" s="22"/>
    </row>
    <row r="144" spans="2:10" x14ac:dyDescent="0.2">
      <c r="B144" s="242"/>
      <c r="C144" s="242"/>
      <c r="D144" s="242"/>
      <c r="E144" s="242"/>
      <c r="F144" s="242"/>
      <c r="G144" s="242"/>
      <c r="H144" s="22"/>
      <c r="I144" s="22"/>
      <c r="J144" s="22"/>
    </row>
    <row r="145" spans="2:10" x14ac:dyDescent="0.2">
      <c r="B145" s="242"/>
      <c r="C145" s="242"/>
      <c r="D145" s="242"/>
      <c r="E145" s="242"/>
      <c r="F145" s="242"/>
      <c r="G145" s="242"/>
      <c r="H145" s="22"/>
      <c r="I145" s="22"/>
      <c r="J145" s="22"/>
    </row>
    <row r="146" spans="2:10" x14ac:dyDescent="0.2">
      <c r="B146" s="242"/>
      <c r="C146" s="242"/>
      <c r="D146" s="242"/>
      <c r="E146" s="242"/>
      <c r="F146" s="242"/>
      <c r="G146" s="242"/>
      <c r="H146" s="22"/>
      <c r="I146" s="22"/>
      <c r="J146" s="22"/>
    </row>
    <row r="147" spans="2:10" x14ac:dyDescent="0.2">
      <c r="B147" s="242"/>
      <c r="C147" s="242"/>
      <c r="D147" s="242"/>
      <c r="E147" s="242"/>
      <c r="F147" s="242"/>
      <c r="G147" s="242"/>
      <c r="H147" s="22"/>
      <c r="I147" s="22"/>
      <c r="J147" s="22"/>
    </row>
    <row r="148" spans="2:10" x14ac:dyDescent="0.2">
      <c r="B148" s="242"/>
      <c r="C148" s="242"/>
      <c r="D148" s="242"/>
      <c r="E148" s="242"/>
      <c r="F148" s="242"/>
      <c r="G148" s="242"/>
      <c r="H148" s="22"/>
      <c r="I148" s="22"/>
      <c r="J148" s="22"/>
    </row>
    <row r="149" spans="2:10" x14ac:dyDescent="0.2">
      <c r="B149" s="242"/>
      <c r="C149" s="242"/>
      <c r="D149" s="242"/>
      <c r="E149" s="242"/>
      <c r="F149" s="242"/>
      <c r="G149" s="242"/>
      <c r="H149" s="22"/>
      <c r="I149" s="22"/>
      <c r="J149" s="22"/>
    </row>
    <row r="150" spans="2:10" x14ac:dyDescent="0.2">
      <c r="B150" s="242"/>
      <c r="C150" s="242"/>
      <c r="D150" s="242"/>
      <c r="E150" s="242"/>
      <c r="F150" s="242"/>
      <c r="G150" s="242"/>
      <c r="H150" s="22"/>
      <c r="I150" s="22"/>
      <c r="J150" s="22"/>
    </row>
    <row r="151" spans="2:10" x14ac:dyDescent="0.2">
      <c r="B151" s="242"/>
      <c r="C151" s="242"/>
      <c r="D151" s="242"/>
      <c r="E151" s="242"/>
      <c r="F151" s="242"/>
      <c r="G151" s="242"/>
      <c r="H151" s="22"/>
      <c r="I151" s="22"/>
      <c r="J151" s="22"/>
    </row>
    <row r="152" spans="2:10" x14ac:dyDescent="0.2">
      <c r="B152" s="242"/>
      <c r="C152" s="242"/>
      <c r="D152" s="242"/>
      <c r="E152" s="242"/>
      <c r="F152" s="242"/>
      <c r="G152" s="242"/>
      <c r="H152" s="22"/>
      <c r="I152" s="22"/>
      <c r="J152" s="22"/>
    </row>
    <row r="153" spans="2:10" x14ac:dyDescent="0.2">
      <c r="B153" s="242"/>
      <c r="C153" s="242"/>
      <c r="D153" s="242"/>
      <c r="E153" s="242"/>
      <c r="F153" s="242"/>
      <c r="G153" s="242"/>
      <c r="H153" s="22"/>
      <c r="I153" s="22"/>
      <c r="J153" s="22"/>
    </row>
    <row r="154" spans="2:10" x14ac:dyDescent="0.2">
      <c r="B154" s="242"/>
      <c r="C154" s="242"/>
      <c r="D154" s="242"/>
      <c r="E154" s="242"/>
      <c r="F154" s="242"/>
      <c r="G154" s="242"/>
      <c r="H154" s="22"/>
      <c r="I154" s="22"/>
      <c r="J154" s="22"/>
    </row>
    <row r="155" spans="2:10" x14ac:dyDescent="0.2">
      <c r="B155" s="242"/>
      <c r="C155" s="242"/>
      <c r="D155" s="242"/>
      <c r="E155" s="242"/>
      <c r="F155" s="242"/>
      <c r="G155" s="242"/>
      <c r="H155" s="22"/>
      <c r="I155" s="22"/>
      <c r="J155" s="22"/>
    </row>
    <row r="156" spans="2:10" x14ac:dyDescent="0.2">
      <c r="B156" s="242"/>
      <c r="C156" s="242"/>
      <c r="D156" s="242"/>
      <c r="E156" s="242"/>
      <c r="F156" s="242"/>
      <c r="G156" s="242"/>
      <c r="H156" s="22"/>
      <c r="I156" s="22"/>
      <c r="J156" s="22"/>
    </row>
    <row r="157" spans="2:10" x14ac:dyDescent="0.2">
      <c r="B157" s="242"/>
      <c r="C157" s="242"/>
      <c r="D157" s="242"/>
      <c r="E157" s="242"/>
      <c r="F157" s="242"/>
      <c r="G157" s="242"/>
      <c r="H157" s="22"/>
      <c r="I157" s="22"/>
      <c r="J157" s="22"/>
    </row>
    <row r="158" spans="2:10" x14ac:dyDescent="0.2">
      <c r="B158" s="242"/>
      <c r="C158" s="242"/>
      <c r="D158" s="242"/>
      <c r="E158" s="242"/>
      <c r="F158" s="242"/>
      <c r="G158" s="242"/>
      <c r="H158" s="22"/>
      <c r="I158" s="22"/>
      <c r="J158" s="22"/>
    </row>
    <row r="159" spans="2:10" x14ac:dyDescent="0.2">
      <c r="B159" s="242"/>
      <c r="C159" s="242"/>
      <c r="D159" s="242"/>
      <c r="E159" s="242"/>
      <c r="F159" s="242"/>
      <c r="G159" s="242"/>
      <c r="H159" s="22"/>
      <c r="I159" s="22"/>
      <c r="J159" s="22"/>
    </row>
    <row r="160" spans="2:10" x14ac:dyDescent="0.2">
      <c r="B160" s="242"/>
      <c r="C160" s="242"/>
      <c r="D160" s="242"/>
      <c r="E160" s="242"/>
      <c r="F160" s="242"/>
      <c r="G160" s="242"/>
      <c r="H160" s="22"/>
      <c r="I160" s="22"/>
      <c r="J160" s="22"/>
    </row>
    <row r="161" spans="2:10" x14ac:dyDescent="0.2">
      <c r="B161" s="242"/>
      <c r="C161" s="242"/>
      <c r="D161" s="242"/>
      <c r="E161" s="242"/>
      <c r="F161" s="242"/>
      <c r="G161" s="242"/>
      <c r="H161" s="22"/>
      <c r="I161" s="22"/>
      <c r="J161" s="22"/>
    </row>
    <row r="162" spans="2:10" x14ac:dyDescent="0.2">
      <c r="B162" s="242"/>
      <c r="C162" s="242"/>
      <c r="D162" s="242"/>
      <c r="E162" s="242"/>
      <c r="F162" s="242"/>
      <c r="G162" s="242"/>
      <c r="H162" s="22"/>
      <c r="I162" s="22"/>
      <c r="J162" s="22"/>
    </row>
    <row r="163" spans="2:10" x14ac:dyDescent="0.2">
      <c r="B163" s="242"/>
      <c r="C163" s="242"/>
      <c r="D163" s="242"/>
      <c r="E163" s="242"/>
      <c r="F163" s="242"/>
      <c r="G163" s="242"/>
      <c r="H163" s="22"/>
      <c r="I163" s="22"/>
      <c r="J163" s="22"/>
    </row>
    <row r="164" spans="2:10" x14ac:dyDescent="0.2">
      <c r="B164" s="242"/>
      <c r="C164" s="242"/>
      <c r="D164" s="242"/>
      <c r="E164" s="242"/>
      <c r="F164" s="242"/>
      <c r="G164" s="242"/>
      <c r="H164" s="22"/>
      <c r="I164" s="22"/>
      <c r="J164" s="22"/>
    </row>
    <row r="165" spans="2:10" x14ac:dyDescent="0.2">
      <c r="B165" s="242"/>
      <c r="C165" s="242"/>
      <c r="D165" s="242"/>
      <c r="E165" s="242"/>
      <c r="F165" s="242"/>
      <c r="G165" s="242"/>
      <c r="H165" s="22"/>
      <c r="I165" s="22"/>
      <c r="J165" s="22"/>
    </row>
    <row r="166" spans="2:10" x14ac:dyDescent="0.2">
      <c r="B166" s="242"/>
      <c r="C166" s="242"/>
      <c r="D166" s="242"/>
      <c r="E166" s="242"/>
      <c r="F166" s="242"/>
      <c r="G166" s="242"/>
      <c r="H166" s="22"/>
      <c r="I166" s="22"/>
      <c r="J166" s="22"/>
    </row>
    <row r="167" spans="2:10" x14ac:dyDescent="0.2">
      <c r="B167" s="242"/>
      <c r="C167" s="242"/>
      <c r="D167" s="242"/>
      <c r="E167" s="242"/>
      <c r="F167" s="242"/>
      <c r="G167" s="242"/>
      <c r="H167" s="22"/>
      <c r="I167" s="22"/>
      <c r="J167" s="22"/>
    </row>
    <row r="168" spans="2:10" x14ac:dyDescent="0.2">
      <c r="B168" s="242"/>
      <c r="C168" s="242"/>
      <c r="D168" s="242"/>
      <c r="E168" s="242"/>
      <c r="F168" s="242"/>
      <c r="G168" s="242"/>
      <c r="H168" s="22"/>
      <c r="I168" s="22"/>
      <c r="J168" s="22"/>
    </row>
    <row r="169" spans="2:10" x14ac:dyDescent="0.2">
      <c r="B169" s="242"/>
      <c r="C169" s="242"/>
      <c r="D169" s="242"/>
      <c r="E169" s="242"/>
      <c r="F169" s="242"/>
      <c r="G169" s="242"/>
      <c r="H169" s="22"/>
      <c r="I169" s="22"/>
      <c r="J169" s="22"/>
    </row>
    <row r="170" spans="2:10" x14ac:dyDescent="0.2">
      <c r="B170" s="242"/>
      <c r="C170" s="242"/>
      <c r="D170" s="242"/>
      <c r="E170" s="242"/>
      <c r="F170" s="242"/>
      <c r="G170" s="242"/>
      <c r="H170" s="22"/>
      <c r="I170" s="22"/>
      <c r="J170" s="22"/>
    </row>
    <row r="171" spans="2:10" x14ac:dyDescent="0.2">
      <c r="B171" s="242"/>
      <c r="C171" s="242"/>
      <c r="D171" s="242"/>
      <c r="E171" s="242"/>
      <c r="F171" s="242"/>
      <c r="G171" s="242"/>
      <c r="H171" s="22"/>
      <c r="I171" s="22"/>
      <c r="J171" s="22"/>
    </row>
    <row r="172" spans="2:10" x14ac:dyDescent="0.2">
      <c r="B172" s="242"/>
      <c r="C172" s="242"/>
      <c r="D172" s="242"/>
      <c r="E172" s="242"/>
      <c r="F172" s="242"/>
      <c r="G172" s="242"/>
      <c r="H172" s="22"/>
      <c r="I172" s="22"/>
      <c r="J172" s="22"/>
    </row>
    <row r="173" spans="2:10" x14ac:dyDescent="0.2">
      <c r="B173" s="242"/>
      <c r="C173" s="242"/>
      <c r="D173" s="242"/>
      <c r="E173" s="242"/>
      <c r="F173" s="242"/>
      <c r="G173" s="242"/>
      <c r="H173" s="22"/>
      <c r="I173" s="22"/>
      <c r="J173" s="22"/>
    </row>
    <row r="174" spans="2:10" x14ac:dyDescent="0.2">
      <c r="B174" s="242"/>
      <c r="C174" s="242"/>
      <c r="D174" s="242"/>
      <c r="E174" s="242"/>
      <c r="F174" s="242"/>
      <c r="G174" s="242"/>
      <c r="H174" s="22"/>
      <c r="I174" s="22"/>
      <c r="J174" s="22"/>
    </row>
    <row r="175" spans="2:10" x14ac:dyDescent="0.2">
      <c r="B175" s="242"/>
      <c r="C175" s="242"/>
      <c r="D175" s="242"/>
      <c r="E175" s="242"/>
      <c r="F175" s="242"/>
      <c r="G175" s="242"/>
      <c r="H175" s="22"/>
      <c r="I175" s="22"/>
      <c r="J175" s="22"/>
    </row>
    <row r="176" spans="2:10" x14ac:dyDescent="0.2">
      <c r="B176" s="242"/>
      <c r="C176" s="242"/>
      <c r="D176" s="242"/>
      <c r="E176" s="242"/>
      <c r="F176" s="242"/>
      <c r="G176" s="242"/>
      <c r="H176" s="22"/>
      <c r="I176" s="22"/>
      <c r="J176" s="22"/>
    </row>
    <row r="177" spans="2:10" x14ac:dyDescent="0.2">
      <c r="B177" s="242"/>
      <c r="C177" s="242"/>
      <c r="D177" s="242"/>
      <c r="E177" s="242"/>
      <c r="F177" s="242"/>
      <c r="G177" s="242"/>
      <c r="H177" s="22"/>
      <c r="I177" s="22"/>
      <c r="J177" s="22"/>
    </row>
    <row r="178" spans="2:10" x14ac:dyDescent="0.2">
      <c r="B178" s="242"/>
      <c r="C178" s="242"/>
      <c r="D178" s="242"/>
      <c r="E178" s="242"/>
      <c r="F178" s="242"/>
      <c r="G178" s="242"/>
      <c r="H178" s="22"/>
      <c r="I178" s="22"/>
      <c r="J178" s="22"/>
    </row>
    <row r="179" spans="2:10" x14ac:dyDescent="0.2">
      <c r="B179" s="242"/>
      <c r="C179" s="242"/>
      <c r="D179" s="242"/>
      <c r="E179" s="242"/>
      <c r="F179" s="242"/>
      <c r="G179" s="242"/>
      <c r="H179" s="22"/>
      <c r="I179" s="22"/>
      <c r="J179" s="22"/>
    </row>
    <row r="180" spans="2:10" x14ac:dyDescent="0.2">
      <c r="B180" s="242"/>
      <c r="C180" s="242"/>
      <c r="D180" s="242"/>
      <c r="E180" s="242"/>
      <c r="F180" s="242"/>
      <c r="G180" s="242"/>
      <c r="H180" s="22"/>
      <c r="I180" s="22"/>
      <c r="J180" s="22"/>
    </row>
  </sheetData>
  <mergeCells count="1">
    <mergeCell ref="A2:G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tabColor indexed="57"/>
    <outlinePr applyStyles="1" summaryBelow="0"/>
    <pageSetUpPr fitToPage="1"/>
  </sheetPr>
  <dimension ref="A2:J247"/>
  <sheetViews>
    <sheetView workbookViewId="0">
      <selection activeCell="B25" sqref="B25"/>
    </sheetView>
  </sheetViews>
  <sheetFormatPr defaultColWidth="9.109375" defaultRowHeight="13.8" x14ac:dyDescent="0.3"/>
  <cols>
    <col min="1" max="1" width="52.6640625" style="17" bestFit="1" customWidth="1"/>
    <col min="2" max="7" width="15.109375" style="17" customWidth="1"/>
    <col min="8" max="16384" width="9.109375" style="17"/>
  </cols>
  <sheetData>
    <row r="2" spans="1:10" ht="18" x14ac:dyDescent="0.3">
      <c r="A2" s="5" t="s">
        <v>102</v>
      </c>
      <c r="B2" s="5"/>
      <c r="C2" s="5"/>
      <c r="D2" s="5"/>
      <c r="E2" s="5"/>
      <c r="F2" s="5"/>
      <c r="G2" s="5"/>
      <c r="H2" s="9"/>
      <c r="I2" s="9"/>
      <c r="J2" s="9"/>
    </row>
    <row r="3" spans="1:10" x14ac:dyDescent="0.3">
      <c r="A3" s="243"/>
    </row>
    <row r="4" spans="1:10" s="12" customFormat="1" x14ac:dyDescent="0.3">
      <c r="A4" s="204" t="str">
        <f>$A$2 &amp; " (" &amp;G4 &amp; ")"</f>
        <v>Державний та гарантований державою борг України за поточний рік (млрд. грн)</v>
      </c>
      <c r="G4" s="12" t="str">
        <f>VALUAH</f>
        <v>млрд. грн</v>
      </c>
    </row>
    <row r="5" spans="1:10" s="11" customFormat="1" x14ac:dyDescent="0.25">
      <c r="A5" s="50"/>
      <c r="B5" s="168">
        <v>43830</v>
      </c>
      <c r="C5" s="168">
        <v>43861</v>
      </c>
      <c r="D5" s="168">
        <v>43890</v>
      </c>
      <c r="E5" s="168">
        <v>43921</v>
      </c>
      <c r="F5" s="168">
        <v>43951</v>
      </c>
      <c r="G5" s="181">
        <v>43982</v>
      </c>
    </row>
    <row r="6" spans="1:10" s="196" customFormat="1" x14ac:dyDescent="0.25">
      <c r="A6" s="18" t="s">
        <v>145</v>
      </c>
      <c r="B6" s="179">
        <f t="shared" ref="B6:G6" si="0">SUM(B7:B8)</f>
        <v>1998.2958999565099</v>
      </c>
      <c r="C6" s="179">
        <f t="shared" si="0"/>
        <v>2078.15813987208</v>
      </c>
      <c r="D6" s="179">
        <f t="shared" si="0"/>
        <v>2047.83042640639</v>
      </c>
      <c r="E6" s="179">
        <f t="shared" si="0"/>
        <v>2255.55276201996</v>
      </c>
      <c r="F6" s="179">
        <f t="shared" si="0"/>
        <v>2196.4174446163702</v>
      </c>
      <c r="G6" s="179">
        <f t="shared" si="0"/>
        <v>2209.4636212732303</v>
      </c>
    </row>
    <row r="7" spans="1:10" s="15" customFormat="1" x14ac:dyDescent="0.3">
      <c r="A7" s="176" t="s">
        <v>47</v>
      </c>
      <c r="B7" s="112">
        <v>838.84791941263995</v>
      </c>
      <c r="C7" s="112">
        <v>829.70173197741997</v>
      </c>
      <c r="D7" s="112">
        <v>824.23023557528995</v>
      </c>
      <c r="E7" s="112">
        <v>867.74774885986994</v>
      </c>
      <c r="F7" s="112">
        <v>867.52246164277005</v>
      </c>
      <c r="G7" s="173">
        <v>905.76460282768005</v>
      </c>
    </row>
    <row r="8" spans="1:10" s="15" customFormat="1" x14ac:dyDescent="0.3">
      <c r="A8" s="176" t="s">
        <v>59</v>
      </c>
      <c r="B8" s="112">
        <v>1159.44798054387</v>
      </c>
      <c r="C8" s="112">
        <v>1248.4564078946601</v>
      </c>
      <c r="D8" s="112">
        <v>1223.6001908311</v>
      </c>
      <c r="E8" s="112">
        <v>1387.8050131600901</v>
      </c>
      <c r="F8" s="112">
        <v>1328.8949829736</v>
      </c>
      <c r="G8" s="173">
        <v>1303.6990184455501</v>
      </c>
    </row>
    <row r="9" spans="1:10" x14ac:dyDescent="0.3">
      <c r="B9" s="9"/>
      <c r="C9" s="9"/>
      <c r="D9" s="9"/>
      <c r="E9" s="9"/>
      <c r="F9" s="9"/>
      <c r="G9" s="9"/>
      <c r="H9" s="9"/>
    </row>
    <row r="10" spans="1:10" x14ac:dyDescent="0.3">
      <c r="A10" s="204" t="str">
        <f>$A$2 &amp; " (" &amp;G10 &amp; ")"</f>
        <v>Державний та гарантований державою борг України за поточний рік (млрд. дол. США)</v>
      </c>
      <c r="B10" s="9"/>
      <c r="C10" s="9"/>
      <c r="D10" s="9"/>
      <c r="E10" s="9"/>
      <c r="F10" s="9"/>
      <c r="G10" s="12" t="str">
        <f>VALUSD</f>
        <v>млрд. дол. США</v>
      </c>
      <c r="H10" s="9"/>
    </row>
    <row r="11" spans="1:10" s="104" customFormat="1" x14ac:dyDescent="0.3">
      <c r="A11" s="50"/>
      <c r="B11" s="168">
        <v>43830</v>
      </c>
      <c r="C11" s="168">
        <v>43861</v>
      </c>
      <c r="D11" s="168">
        <v>43890</v>
      </c>
      <c r="E11" s="168">
        <v>43921</v>
      </c>
      <c r="F11" s="168">
        <v>43951</v>
      </c>
      <c r="G11" s="181">
        <v>43982</v>
      </c>
      <c r="H11" s="11"/>
      <c r="I11" s="11"/>
      <c r="J11" s="11"/>
    </row>
    <row r="12" spans="1:10" s="37" customFormat="1" x14ac:dyDescent="0.3">
      <c r="A12" s="18" t="s">
        <v>145</v>
      </c>
      <c r="B12" s="179">
        <f t="shared" ref="B12:G12" si="1">SUM(B13:B14)</f>
        <v>84.365406859510003</v>
      </c>
      <c r="C12" s="179">
        <f t="shared" si="1"/>
        <v>83.394522378510004</v>
      </c>
      <c r="D12" s="179">
        <f t="shared" si="1"/>
        <v>83.377322845519998</v>
      </c>
      <c r="E12" s="179">
        <f t="shared" si="1"/>
        <v>80.378909253789999</v>
      </c>
      <c r="F12" s="179">
        <f t="shared" si="1"/>
        <v>81.435055081280012</v>
      </c>
      <c r="G12" s="179">
        <f t="shared" si="1"/>
        <v>82.118183048470001</v>
      </c>
      <c r="H12" s="27"/>
    </row>
    <row r="13" spans="1:10" s="131" customFormat="1" x14ac:dyDescent="0.3">
      <c r="A13" s="72" t="s">
        <v>47</v>
      </c>
      <c r="B13" s="112">
        <v>35.415048399980002</v>
      </c>
      <c r="C13" s="112">
        <v>33.295146469789998</v>
      </c>
      <c r="D13" s="112">
        <v>33.558496623769997</v>
      </c>
      <c r="E13" s="112">
        <v>30.923070714880001</v>
      </c>
      <c r="F13" s="112">
        <v>32.164532120860002</v>
      </c>
      <c r="G13" s="173">
        <v>33.66416298427</v>
      </c>
      <c r="H13" s="122"/>
    </row>
    <row r="14" spans="1:10" s="131" customFormat="1" x14ac:dyDescent="0.3">
      <c r="A14" s="72" t="s">
        <v>59</v>
      </c>
      <c r="B14" s="112">
        <v>48.950358459530001</v>
      </c>
      <c r="C14" s="112">
        <v>50.099375908719999</v>
      </c>
      <c r="D14" s="112">
        <v>49.818826221750001</v>
      </c>
      <c r="E14" s="112">
        <v>49.455838538910001</v>
      </c>
      <c r="F14" s="112">
        <v>49.270522960420003</v>
      </c>
      <c r="G14" s="173">
        <v>48.454020064200002</v>
      </c>
      <c r="H14" s="122"/>
    </row>
    <row r="15" spans="1:10" x14ac:dyDescent="0.3">
      <c r="B15" s="9"/>
      <c r="C15" s="9"/>
      <c r="D15" s="9"/>
      <c r="E15" s="9"/>
      <c r="F15" s="9"/>
      <c r="G15" s="9"/>
      <c r="H15" s="9"/>
    </row>
    <row r="16" spans="1:10" s="83" customFormat="1" x14ac:dyDescent="0.3">
      <c r="B16" s="74"/>
      <c r="C16" s="74"/>
      <c r="D16" s="74"/>
      <c r="E16" s="74"/>
      <c r="F16" s="74"/>
      <c r="G16" s="21" t="s">
        <v>39</v>
      </c>
      <c r="H16" s="74"/>
    </row>
    <row r="17" spans="1:10" s="104" customFormat="1" x14ac:dyDescent="0.3">
      <c r="A17" s="14"/>
      <c r="B17" s="168">
        <v>43830</v>
      </c>
      <c r="C17" s="168">
        <v>43861</v>
      </c>
      <c r="D17" s="168">
        <v>43890</v>
      </c>
      <c r="E17" s="168">
        <v>43921</v>
      </c>
      <c r="F17" s="168">
        <v>43951</v>
      </c>
      <c r="G17" s="168">
        <v>43982</v>
      </c>
      <c r="H17" s="11"/>
      <c r="I17" s="11"/>
      <c r="J17" s="11"/>
    </row>
    <row r="18" spans="1:10" s="37" customFormat="1" x14ac:dyDescent="0.3">
      <c r="A18" s="164" t="s">
        <v>145</v>
      </c>
      <c r="B18" s="179">
        <f t="shared" ref="B18:G18" si="2">SUM(B19:B20)</f>
        <v>1</v>
      </c>
      <c r="C18" s="179">
        <f t="shared" si="2"/>
        <v>1</v>
      </c>
      <c r="D18" s="179">
        <f t="shared" si="2"/>
        <v>1</v>
      </c>
      <c r="E18" s="179">
        <f t="shared" si="2"/>
        <v>1</v>
      </c>
      <c r="F18" s="179">
        <f t="shared" si="2"/>
        <v>1</v>
      </c>
      <c r="G18" s="179">
        <f t="shared" si="2"/>
        <v>1</v>
      </c>
      <c r="H18" s="27"/>
    </row>
    <row r="19" spans="1:10" s="131" customFormat="1" x14ac:dyDescent="0.3">
      <c r="A19" s="72" t="s">
        <v>47</v>
      </c>
      <c r="B19" s="261">
        <v>0.41978199999999999</v>
      </c>
      <c r="C19" s="261">
        <v>0.39924900000000002</v>
      </c>
      <c r="D19" s="261">
        <v>0.40248899999999999</v>
      </c>
      <c r="E19" s="261">
        <v>0.384716</v>
      </c>
      <c r="F19" s="261">
        <v>0.39497199999999999</v>
      </c>
      <c r="G19" s="66">
        <v>0.40994799999999998</v>
      </c>
      <c r="H19" s="122"/>
    </row>
    <row r="20" spans="1:10" s="131" customFormat="1" x14ac:dyDescent="0.3">
      <c r="A20" s="72" t="s">
        <v>59</v>
      </c>
      <c r="B20" s="261">
        <v>0.58021800000000001</v>
      </c>
      <c r="C20" s="261">
        <v>0.60075100000000003</v>
      </c>
      <c r="D20" s="261">
        <v>0.59751100000000001</v>
      </c>
      <c r="E20" s="261">
        <v>0.61528400000000005</v>
      </c>
      <c r="F20" s="261">
        <v>0.60502800000000001</v>
      </c>
      <c r="G20" s="66">
        <v>0.59005200000000002</v>
      </c>
      <c r="H20" s="122"/>
    </row>
    <row r="21" spans="1:10" x14ac:dyDescent="0.3">
      <c r="B21" s="9"/>
      <c r="C21" s="9"/>
      <c r="D21" s="9"/>
      <c r="E21" s="9"/>
      <c r="F21" s="9"/>
      <c r="G21" s="9"/>
      <c r="H21" s="9"/>
    </row>
    <row r="22" spans="1:10" x14ac:dyDescent="0.3">
      <c r="B22" s="9"/>
      <c r="C22" s="9"/>
      <c r="D22" s="9"/>
      <c r="E22" s="9"/>
      <c r="F22" s="9"/>
      <c r="G22" s="9"/>
      <c r="H22" s="9"/>
    </row>
    <row r="23" spans="1:10" x14ac:dyDescent="0.3">
      <c r="B23" s="9"/>
      <c r="C23" s="9"/>
      <c r="D23" s="9"/>
      <c r="E23" s="9"/>
      <c r="F23" s="9"/>
      <c r="G23" s="9"/>
      <c r="H23" s="9"/>
    </row>
    <row r="24" spans="1:10" x14ac:dyDescent="0.3">
      <c r="B24" s="9"/>
      <c r="C24" s="9"/>
      <c r="D24" s="9"/>
      <c r="E24" s="9"/>
      <c r="F24" s="9"/>
      <c r="G24" s="9"/>
      <c r="H24" s="9"/>
    </row>
    <row r="25" spans="1:10" s="83" customFormat="1" x14ac:dyDescent="0.3">
      <c r="B25" s="74"/>
      <c r="C25" s="74"/>
      <c r="D25" s="74"/>
      <c r="E25" s="74"/>
      <c r="F25" s="74"/>
      <c r="G25" s="74"/>
      <c r="H25" s="74"/>
    </row>
    <row r="26" spans="1:10" x14ac:dyDescent="0.3">
      <c r="B26" s="9"/>
      <c r="C26" s="9"/>
      <c r="D26" s="9"/>
      <c r="E26" s="9"/>
      <c r="F26" s="9"/>
      <c r="G26" s="9"/>
      <c r="H26" s="9"/>
    </row>
    <row r="27" spans="1:10" x14ac:dyDescent="0.3">
      <c r="B27" s="9"/>
      <c r="C27" s="9"/>
      <c r="D27" s="9"/>
      <c r="E27" s="9"/>
      <c r="F27" s="9"/>
      <c r="G27" s="9"/>
      <c r="H27" s="9"/>
    </row>
    <row r="28" spans="1:10" x14ac:dyDescent="0.3">
      <c r="B28" s="9"/>
      <c r="C28" s="9"/>
      <c r="D28" s="9"/>
      <c r="E28" s="9"/>
      <c r="F28" s="9"/>
      <c r="G28" s="9"/>
      <c r="H28" s="9"/>
    </row>
    <row r="29" spans="1:10" x14ac:dyDescent="0.3">
      <c r="B29" s="9"/>
      <c r="C29" s="9"/>
      <c r="D29" s="9"/>
      <c r="E29" s="9"/>
      <c r="F29" s="9"/>
      <c r="G29" s="9"/>
      <c r="H29" s="9"/>
    </row>
    <row r="30" spans="1:10" x14ac:dyDescent="0.3">
      <c r="B30" s="9"/>
      <c r="C30" s="9"/>
      <c r="D30" s="9"/>
      <c r="E30" s="9"/>
      <c r="F30" s="9"/>
      <c r="G30" s="9"/>
      <c r="H30" s="9"/>
    </row>
    <row r="31" spans="1:10" x14ac:dyDescent="0.3">
      <c r="B31" s="9"/>
      <c r="C31" s="9"/>
      <c r="D31" s="9"/>
      <c r="E31" s="9"/>
      <c r="F31" s="9"/>
      <c r="G31" s="9"/>
      <c r="H31" s="9"/>
    </row>
    <row r="32" spans="1:10" x14ac:dyDescent="0.3">
      <c r="B32" s="9"/>
      <c r="C32" s="9"/>
      <c r="D32" s="9"/>
      <c r="E32" s="9"/>
      <c r="F32" s="9"/>
      <c r="G32" s="9"/>
      <c r="H32" s="9"/>
    </row>
    <row r="33" spans="2:8" x14ac:dyDescent="0.3">
      <c r="B33" s="9"/>
      <c r="C33" s="9"/>
      <c r="D33" s="9"/>
      <c r="E33" s="9"/>
      <c r="F33" s="9"/>
      <c r="G33" s="9"/>
      <c r="H33" s="9"/>
    </row>
    <row r="34" spans="2:8" x14ac:dyDescent="0.3">
      <c r="B34" s="9"/>
      <c r="C34" s="9"/>
      <c r="D34" s="9"/>
      <c r="E34" s="9"/>
      <c r="F34" s="9"/>
      <c r="G34" s="9"/>
      <c r="H34" s="9"/>
    </row>
    <row r="35" spans="2:8" x14ac:dyDescent="0.3">
      <c r="B35" s="9"/>
      <c r="C35" s="9"/>
      <c r="D35" s="9"/>
      <c r="E35" s="9"/>
      <c r="F35" s="9"/>
      <c r="G35" s="9"/>
      <c r="H35" s="9"/>
    </row>
    <row r="36" spans="2:8" x14ac:dyDescent="0.3">
      <c r="B36" s="9"/>
      <c r="C36" s="9"/>
      <c r="D36" s="9"/>
      <c r="E36" s="9"/>
      <c r="F36" s="9"/>
      <c r="G36" s="9"/>
      <c r="H36" s="9"/>
    </row>
    <row r="37" spans="2:8" x14ac:dyDescent="0.3">
      <c r="B37" s="9"/>
      <c r="C37" s="9"/>
      <c r="D37" s="9"/>
      <c r="E37" s="9"/>
      <c r="F37" s="9"/>
      <c r="G37" s="9"/>
      <c r="H37" s="9"/>
    </row>
    <row r="38" spans="2:8" x14ac:dyDescent="0.3">
      <c r="B38" s="9"/>
      <c r="C38" s="9"/>
      <c r="D38" s="9"/>
      <c r="E38" s="9"/>
      <c r="F38" s="9"/>
      <c r="G38" s="9"/>
      <c r="H38" s="9"/>
    </row>
    <row r="39" spans="2:8" x14ac:dyDescent="0.3">
      <c r="B39" s="9"/>
      <c r="C39" s="9"/>
      <c r="D39" s="9"/>
      <c r="E39" s="9"/>
      <c r="F39" s="9"/>
      <c r="G39" s="9"/>
      <c r="H39" s="9"/>
    </row>
    <row r="40" spans="2:8" x14ac:dyDescent="0.3">
      <c r="B40" s="9"/>
      <c r="C40" s="9"/>
      <c r="D40" s="9"/>
      <c r="E40" s="9"/>
      <c r="F40" s="9"/>
      <c r="G40" s="9"/>
      <c r="H40" s="9"/>
    </row>
    <row r="41" spans="2:8" x14ac:dyDescent="0.3">
      <c r="B41" s="9"/>
      <c r="C41" s="9"/>
      <c r="D41" s="9"/>
      <c r="E41" s="9"/>
      <c r="F41" s="9"/>
      <c r="G41" s="9"/>
      <c r="H41" s="9"/>
    </row>
    <row r="42" spans="2:8" x14ac:dyDescent="0.3">
      <c r="B42" s="9"/>
      <c r="C42" s="9"/>
      <c r="D42" s="9"/>
      <c r="E42" s="9"/>
      <c r="F42" s="9"/>
      <c r="G42" s="9"/>
      <c r="H42" s="9"/>
    </row>
    <row r="43" spans="2:8" x14ac:dyDescent="0.3">
      <c r="B43" s="9"/>
      <c r="C43" s="9"/>
      <c r="D43" s="9"/>
      <c r="E43" s="9"/>
      <c r="F43" s="9"/>
      <c r="G43" s="9"/>
      <c r="H43" s="9"/>
    </row>
    <row r="44" spans="2:8" x14ac:dyDescent="0.3">
      <c r="B44" s="9"/>
      <c r="C44" s="9"/>
      <c r="D44" s="9"/>
      <c r="E44" s="9"/>
      <c r="F44" s="9"/>
      <c r="G44" s="9"/>
      <c r="H44" s="9"/>
    </row>
    <row r="45" spans="2:8" x14ac:dyDescent="0.3">
      <c r="B45" s="9"/>
      <c r="C45" s="9"/>
      <c r="D45" s="9"/>
      <c r="E45" s="9"/>
      <c r="F45" s="9"/>
      <c r="G45" s="9"/>
      <c r="H45" s="9"/>
    </row>
    <row r="46" spans="2:8" x14ac:dyDescent="0.3">
      <c r="B46" s="9"/>
      <c r="C46" s="9"/>
      <c r="D46" s="9"/>
      <c r="E46" s="9"/>
      <c r="F46" s="9"/>
      <c r="G46" s="9"/>
      <c r="H46" s="9"/>
    </row>
    <row r="47" spans="2:8" x14ac:dyDescent="0.3">
      <c r="B47" s="9"/>
      <c r="C47" s="9"/>
      <c r="D47" s="9"/>
      <c r="E47" s="9"/>
      <c r="F47" s="9"/>
      <c r="G47" s="9"/>
      <c r="H47" s="9"/>
    </row>
    <row r="48" spans="2:8" x14ac:dyDescent="0.3">
      <c r="B48" s="9"/>
      <c r="C48" s="9"/>
      <c r="D48" s="9"/>
      <c r="E48" s="9"/>
      <c r="F48" s="9"/>
      <c r="G48" s="9"/>
      <c r="H48" s="9"/>
    </row>
    <row r="49" spans="2:8" x14ac:dyDescent="0.3">
      <c r="B49" s="9"/>
      <c r="C49" s="9"/>
      <c r="D49" s="9"/>
      <c r="E49" s="9"/>
      <c r="F49" s="9"/>
      <c r="G49" s="9"/>
      <c r="H49" s="9"/>
    </row>
    <row r="50" spans="2:8" x14ac:dyDescent="0.3">
      <c r="B50" s="9"/>
      <c r="C50" s="9"/>
      <c r="D50" s="9"/>
      <c r="E50" s="9"/>
      <c r="F50" s="9"/>
      <c r="G50" s="9"/>
      <c r="H50" s="9"/>
    </row>
    <row r="51" spans="2:8" x14ac:dyDescent="0.3">
      <c r="B51" s="9"/>
      <c r="C51" s="9"/>
      <c r="D51" s="9"/>
      <c r="E51" s="9"/>
      <c r="F51" s="9"/>
      <c r="G51" s="9"/>
      <c r="H51" s="9"/>
    </row>
    <row r="52" spans="2:8" x14ac:dyDescent="0.3">
      <c r="B52" s="9"/>
      <c r="C52" s="9"/>
      <c r="D52" s="9"/>
      <c r="E52" s="9"/>
      <c r="F52" s="9"/>
      <c r="G52" s="9"/>
      <c r="H52" s="9"/>
    </row>
    <row r="53" spans="2:8" x14ac:dyDescent="0.3">
      <c r="B53" s="9"/>
      <c r="C53" s="9"/>
      <c r="D53" s="9"/>
      <c r="E53" s="9"/>
      <c r="F53" s="9"/>
      <c r="G53" s="9"/>
      <c r="H53" s="9"/>
    </row>
    <row r="54" spans="2:8" x14ac:dyDescent="0.3">
      <c r="B54" s="9"/>
      <c r="C54" s="9"/>
      <c r="D54" s="9"/>
      <c r="E54" s="9"/>
      <c r="F54" s="9"/>
      <c r="G54" s="9"/>
      <c r="H54" s="9"/>
    </row>
    <row r="55" spans="2:8" x14ac:dyDescent="0.3">
      <c r="B55" s="9"/>
      <c r="C55" s="9"/>
      <c r="D55" s="9"/>
      <c r="E55" s="9"/>
      <c r="F55" s="9"/>
      <c r="G55" s="9"/>
      <c r="H55" s="9"/>
    </row>
    <row r="56" spans="2:8" x14ac:dyDescent="0.3">
      <c r="B56" s="9"/>
      <c r="C56" s="9"/>
      <c r="D56" s="9"/>
      <c r="E56" s="9"/>
      <c r="F56" s="9"/>
      <c r="G56" s="9"/>
      <c r="H56" s="9"/>
    </row>
    <row r="57" spans="2:8" x14ac:dyDescent="0.3">
      <c r="B57" s="9"/>
      <c r="C57" s="9"/>
      <c r="D57" s="9"/>
      <c r="E57" s="9"/>
      <c r="F57" s="9"/>
      <c r="G57" s="9"/>
      <c r="H57" s="9"/>
    </row>
    <row r="58" spans="2:8" x14ac:dyDescent="0.3">
      <c r="B58" s="9"/>
      <c r="C58" s="9"/>
      <c r="D58" s="9"/>
      <c r="E58" s="9"/>
      <c r="F58" s="9"/>
      <c r="G58" s="9"/>
      <c r="H58" s="9"/>
    </row>
    <row r="59" spans="2:8" x14ac:dyDescent="0.3">
      <c r="B59" s="9"/>
      <c r="C59" s="9"/>
      <c r="D59" s="9"/>
      <c r="E59" s="9"/>
      <c r="F59" s="9"/>
      <c r="G59" s="9"/>
      <c r="H59" s="9"/>
    </row>
    <row r="60" spans="2:8" x14ac:dyDescent="0.3">
      <c r="B60" s="9"/>
      <c r="C60" s="9"/>
      <c r="D60" s="9"/>
      <c r="E60" s="9"/>
      <c r="F60" s="9"/>
      <c r="G60" s="9"/>
      <c r="H60" s="9"/>
    </row>
    <row r="61" spans="2:8" x14ac:dyDescent="0.3">
      <c r="B61" s="9"/>
      <c r="C61" s="9"/>
      <c r="D61" s="9"/>
      <c r="E61" s="9"/>
      <c r="F61" s="9"/>
      <c r="G61" s="9"/>
      <c r="H61" s="9"/>
    </row>
    <row r="62" spans="2:8" x14ac:dyDescent="0.3">
      <c r="B62" s="9"/>
      <c r="C62" s="9"/>
      <c r="D62" s="9"/>
      <c r="E62" s="9"/>
      <c r="F62" s="9"/>
      <c r="G62" s="9"/>
      <c r="H62" s="9"/>
    </row>
    <row r="63" spans="2:8" x14ac:dyDescent="0.3">
      <c r="B63" s="9"/>
      <c r="C63" s="9"/>
      <c r="D63" s="9"/>
      <c r="E63" s="9"/>
      <c r="F63" s="9"/>
      <c r="G63" s="9"/>
      <c r="H63" s="9"/>
    </row>
    <row r="64" spans="2:8" x14ac:dyDescent="0.3">
      <c r="B64" s="9"/>
      <c r="C64" s="9"/>
      <c r="D64" s="9"/>
      <c r="E64" s="9"/>
      <c r="F64" s="9"/>
      <c r="G64" s="9"/>
      <c r="H64" s="9"/>
    </row>
    <row r="65" spans="2:8" x14ac:dyDescent="0.3">
      <c r="B65" s="9"/>
      <c r="C65" s="9"/>
      <c r="D65" s="9"/>
      <c r="E65" s="9"/>
      <c r="F65" s="9"/>
      <c r="G65" s="9"/>
      <c r="H65" s="9"/>
    </row>
    <row r="66" spans="2:8" x14ac:dyDescent="0.3">
      <c r="B66" s="9"/>
      <c r="C66" s="9"/>
      <c r="D66" s="9"/>
      <c r="E66" s="9"/>
      <c r="F66" s="9"/>
      <c r="G66" s="9"/>
      <c r="H66" s="9"/>
    </row>
    <row r="67" spans="2:8" x14ac:dyDescent="0.3">
      <c r="B67" s="9"/>
      <c r="C67" s="9"/>
      <c r="D67" s="9"/>
      <c r="E67" s="9"/>
      <c r="F67" s="9"/>
      <c r="G67" s="9"/>
      <c r="H67" s="9"/>
    </row>
    <row r="68" spans="2:8" x14ac:dyDescent="0.3">
      <c r="B68" s="9"/>
      <c r="C68" s="9"/>
      <c r="D68" s="9"/>
      <c r="E68" s="9"/>
      <c r="F68" s="9"/>
      <c r="G68" s="9"/>
      <c r="H68" s="9"/>
    </row>
    <row r="69" spans="2:8" x14ac:dyDescent="0.3">
      <c r="B69" s="9"/>
      <c r="C69" s="9"/>
      <c r="D69" s="9"/>
      <c r="E69" s="9"/>
      <c r="F69" s="9"/>
      <c r="G69" s="9"/>
      <c r="H69" s="9"/>
    </row>
    <row r="70" spans="2:8" x14ac:dyDescent="0.3">
      <c r="B70" s="9"/>
      <c r="C70" s="9"/>
      <c r="D70" s="9"/>
      <c r="E70" s="9"/>
      <c r="F70" s="9"/>
      <c r="G70" s="9"/>
      <c r="H70" s="9"/>
    </row>
    <row r="71" spans="2:8" x14ac:dyDescent="0.3">
      <c r="B71" s="9"/>
      <c r="C71" s="9"/>
      <c r="D71" s="9"/>
      <c r="E71" s="9"/>
      <c r="F71" s="9"/>
      <c r="G71" s="9"/>
      <c r="H71" s="9"/>
    </row>
    <row r="72" spans="2:8" x14ac:dyDescent="0.3">
      <c r="B72" s="9"/>
      <c r="C72" s="9"/>
      <c r="D72" s="9"/>
      <c r="E72" s="9"/>
      <c r="F72" s="9"/>
      <c r="G72" s="9"/>
      <c r="H72" s="9"/>
    </row>
    <row r="73" spans="2:8" x14ac:dyDescent="0.3">
      <c r="B73" s="9"/>
      <c r="C73" s="9"/>
      <c r="D73" s="9"/>
      <c r="E73" s="9"/>
      <c r="F73" s="9"/>
      <c r="G73" s="9"/>
      <c r="H73" s="9"/>
    </row>
    <row r="74" spans="2:8" x14ac:dyDescent="0.3">
      <c r="B74" s="9"/>
      <c r="C74" s="9"/>
      <c r="D74" s="9"/>
      <c r="E74" s="9"/>
      <c r="F74" s="9"/>
      <c r="G74" s="9"/>
      <c r="H74" s="9"/>
    </row>
    <row r="75" spans="2:8" x14ac:dyDescent="0.3">
      <c r="B75" s="9"/>
      <c r="C75" s="9"/>
      <c r="D75" s="9"/>
      <c r="E75" s="9"/>
      <c r="F75" s="9"/>
      <c r="G75" s="9"/>
      <c r="H75" s="9"/>
    </row>
    <row r="76" spans="2:8" x14ac:dyDescent="0.3">
      <c r="B76" s="9"/>
      <c r="C76" s="9"/>
      <c r="D76" s="9"/>
      <c r="E76" s="9"/>
      <c r="F76" s="9"/>
      <c r="G76" s="9"/>
      <c r="H76" s="9"/>
    </row>
    <row r="77" spans="2:8" x14ac:dyDescent="0.3">
      <c r="B77" s="9"/>
      <c r="C77" s="9"/>
      <c r="D77" s="9"/>
      <c r="E77" s="9"/>
      <c r="F77" s="9"/>
      <c r="G77" s="9"/>
      <c r="H77" s="9"/>
    </row>
    <row r="78" spans="2:8" x14ac:dyDescent="0.3">
      <c r="B78" s="9"/>
      <c r="C78" s="9"/>
      <c r="D78" s="9"/>
      <c r="E78" s="9"/>
      <c r="F78" s="9"/>
      <c r="G78" s="9"/>
      <c r="H78" s="9"/>
    </row>
    <row r="79" spans="2:8" x14ac:dyDescent="0.3">
      <c r="B79" s="9"/>
      <c r="C79" s="9"/>
      <c r="D79" s="9"/>
      <c r="E79" s="9"/>
      <c r="F79" s="9"/>
      <c r="G79" s="9"/>
      <c r="H79" s="9"/>
    </row>
    <row r="80" spans="2:8" x14ac:dyDescent="0.3">
      <c r="B80" s="9"/>
      <c r="C80" s="9"/>
      <c r="D80" s="9"/>
      <c r="E80" s="9"/>
      <c r="F80" s="9"/>
      <c r="G80" s="9"/>
      <c r="H80" s="9"/>
    </row>
    <row r="81" spans="2:8" x14ac:dyDescent="0.3">
      <c r="B81" s="9"/>
      <c r="C81" s="9"/>
      <c r="D81" s="9"/>
      <c r="E81" s="9"/>
      <c r="F81" s="9"/>
      <c r="G81" s="9"/>
      <c r="H81" s="9"/>
    </row>
    <row r="82" spans="2:8" x14ac:dyDescent="0.3">
      <c r="B82" s="9"/>
      <c r="C82" s="9"/>
      <c r="D82" s="9"/>
      <c r="E82" s="9"/>
      <c r="F82" s="9"/>
      <c r="G82" s="9"/>
      <c r="H82" s="9"/>
    </row>
    <row r="83" spans="2:8" x14ac:dyDescent="0.3">
      <c r="B83" s="9"/>
      <c r="C83" s="9"/>
      <c r="D83" s="9"/>
      <c r="E83" s="9"/>
      <c r="F83" s="9"/>
      <c r="G83" s="9"/>
      <c r="H83" s="9"/>
    </row>
    <row r="84" spans="2:8" x14ac:dyDescent="0.3">
      <c r="B84" s="9"/>
      <c r="C84" s="9"/>
      <c r="D84" s="9"/>
      <c r="E84" s="9"/>
      <c r="F84" s="9"/>
      <c r="G84" s="9"/>
      <c r="H84" s="9"/>
    </row>
    <row r="85" spans="2:8" x14ac:dyDescent="0.3">
      <c r="B85" s="9"/>
      <c r="C85" s="9"/>
      <c r="D85" s="9"/>
      <c r="E85" s="9"/>
      <c r="F85" s="9"/>
      <c r="G85" s="9"/>
      <c r="H85" s="9"/>
    </row>
    <row r="86" spans="2:8" x14ac:dyDescent="0.3">
      <c r="B86" s="9"/>
      <c r="C86" s="9"/>
      <c r="D86" s="9"/>
      <c r="E86" s="9"/>
      <c r="F86" s="9"/>
      <c r="G86" s="9"/>
      <c r="H86" s="9"/>
    </row>
    <row r="87" spans="2:8" x14ac:dyDescent="0.3">
      <c r="B87" s="9"/>
      <c r="C87" s="9"/>
      <c r="D87" s="9"/>
      <c r="E87" s="9"/>
      <c r="F87" s="9"/>
      <c r="G87" s="9"/>
      <c r="H87" s="9"/>
    </row>
    <row r="88" spans="2:8" x14ac:dyDescent="0.3">
      <c r="B88" s="9"/>
      <c r="C88" s="9"/>
      <c r="D88" s="9"/>
      <c r="E88" s="9"/>
      <c r="F88" s="9"/>
      <c r="G88" s="9"/>
      <c r="H88" s="9"/>
    </row>
    <row r="89" spans="2:8" x14ac:dyDescent="0.3">
      <c r="B89" s="9"/>
      <c r="C89" s="9"/>
      <c r="D89" s="9"/>
      <c r="E89" s="9"/>
      <c r="F89" s="9"/>
      <c r="G89" s="9"/>
      <c r="H89" s="9"/>
    </row>
    <row r="90" spans="2:8" x14ac:dyDescent="0.3">
      <c r="B90" s="9"/>
      <c r="C90" s="9"/>
      <c r="D90" s="9"/>
      <c r="E90" s="9"/>
      <c r="F90" s="9"/>
      <c r="G90" s="9"/>
      <c r="H90" s="9"/>
    </row>
    <row r="91" spans="2:8" x14ac:dyDescent="0.3">
      <c r="B91" s="9"/>
      <c r="C91" s="9"/>
      <c r="D91" s="9"/>
      <c r="E91" s="9"/>
      <c r="F91" s="9"/>
      <c r="G91" s="9"/>
      <c r="H91" s="9"/>
    </row>
    <row r="92" spans="2:8" x14ac:dyDescent="0.3">
      <c r="B92" s="9"/>
      <c r="C92" s="9"/>
      <c r="D92" s="9"/>
      <c r="E92" s="9"/>
      <c r="F92" s="9"/>
      <c r="G92" s="9"/>
      <c r="H92" s="9"/>
    </row>
    <row r="93" spans="2:8" x14ac:dyDescent="0.3">
      <c r="B93" s="9"/>
      <c r="C93" s="9"/>
      <c r="D93" s="9"/>
      <c r="E93" s="9"/>
      <c r="F93" s="9"/>
      <c r="G93" s="9"/>
      <c r="H93" s="9"/>
    </row>
    <row r="94" spans="2:8" x14ac:dyDescent="0.3">
      <c r="B94" s="9"/>
      <c r="C94" s="9"/>
      <c r="D94" s="9"/>
      <c r="E94" s="9"/>
      <c r="F94" s="9"/>
      <c r="G94" s="9"/>
      <c r="H94" s="9"/>
    </row>
    <row r="95" spans="2:8" x14ac:dyDescent="0.3">
      <c r="B95" s="9"/>
      <c r="C95" s="9"/>
      <c r="D95" s="9"/>
      <c r="E95" s="9"/>
      <c r="F95" s="9"/>
      <c r="G95" s="9"/>
      <c r="H95" s="9"/>
    </row>
    <row r="96" spans="2:8" x14ac:dyDescent="0.3">
      <c r="B96" s="9"/>
      <c r="C96" s="9"/>
      <c r="D96" s="9"/>
      <c r="E96" s="9"/>
      <c r="F96" s="9"/>
      <c r="G96" s="9"/>
      <c r="H96" s="9"/>
    </row>
    <row r="97" spans="2:8" x14ac:dyDescent="0.3">
      <c r="B97" s="9"/>
      <c r="C97" s="9"/>
      <c r="D97" s="9"/>
      <c r="E97" s="9"/>
      <c r="F97" s="9"/>
      <c r="G97" s="9"/>
      <c r="H97" s="9"/>
    </row>
    <row r="98" spans="2:8" x14ac:dyDescent="0.3">
      <c r="B98" s="9"/>
      <c r="C98" s="9"/>
      <c r="D98" s="9"/>
      <c r="E98" s="9"/>
      <c r="F98" s="9"/>
      <c r="G98" s="9"/>
      <c r="H98" s="9"/>
    </row>
    <row r="99" spans="2:8" x14ac:dyDescent="0.3">
      <c r="B99" s="9"/>
      <c r="C99" s="9"/>
      <c r="D99" s="9"/>
      <c r="E99" s="9"/>
      <c r="F99" s="9"/>
      <c r="G99" s="9"/>
      <c r="H99" s="9"/>
    </row>
    <row r="100" spans="2:8" x14ac:dyDescent="0.3">
      <c r="B100" s="9"/>
      <c r="C100" s="9"/>
      <c r="D100" s="9"/>
      <c r="E100" s="9"/>
      <c r="F100" s="9"/>
      <c r="G100" s="9"/>
      <c r="H100" s="9"/>
    </row>
    <row r="101" spans="2:8" x14ac:dyDescent="0.3">
      <c r="B101" s="9"/>
      <c r="C101" s="9"/>
      <c r="D101" s="9"/>
      <c r="E101" s="9"/>
      <c r="F101" s="9"/>
      <c r="G101" s="9"/>
      <c r="H101" s="9"/>
    </row>
    <row r="102" spans="2:8" x14ac:dyDescent="0.3">
      <c r="B102" s="9"/>
      <c r="C102" s="9"/>
      <c r="D102" s="9"/>
      <c r="E102" s="9"/>
      <c r="F102" s="9"/>
      <c r="G102" s="9"/>
      <c r="H102" s="9"/>
    </row>
    <row r="103" spans="2:8" x14ac:dyDescent="0.3">
      <c r="B103" s="9"/>
      <c r="C103" s="9"/>
      <c r="D103" s="9"/>
      <c r="E103" s="9"/>
      <c r="F103" s="9"/>
      <c r="G103" s="9"/>
      <c r="H103" s="9"/>
    </row>
    <row r="104" spans="2:8" x14ac:dyDescent="0.3">
      <c r="B104" s="9"/>
      <c r="C104" s="9"/>
      <c r="D104" s="9"/>
      <c r="E104" s="9"/>
      <c r="F104" s="9"/>
      <c r="G104" s="9"/>
      <c r="H104" s="9"/>
    </row>
    <row r="105" spans="2:8" x14ac:dyDescent="0.3">
      <c r="B105" s="9"/>
      <c r="C105" s="9"/>
      <c r="D105" s="9"/>
      <c r="E105" s="9"/>
      <c r="F105" s="9"/>
      <c r="G105" s="9"/>
      <c r="H105" s="9"/>
    </row>
    <row r="106" spans="2:8" x14ac:dyDescent="0.3">
      <c r="B106" s="9"/>
      <c r="C106" s="9"/>
      <c r="D106" s="9"/>
      <c r="E106" s="9"/>
      <c r="F106" s="9"/>
      <c r="G106" s="9"/>
      <c r="H106" s="9"/>
    </row>
    <row r="107" spans="2:8" x14ac:dyDescent="0.3">
      <c r="B107" s="9"/>
      <c r="C107" s="9"/>
      <c r="D107" s="9"/>
      <c r="E107" s="9"/>
      <c r="F107" s="9"/>
      <c r="G107" s="9"/>
      <c r="H107" s="9"/>
    </row>
    <row r="108" spans="2:8" x14ac:dyDescent="0.3">
      <c r="B108" s="9"/>
      <c r="C108" s="9"/>
      <c r="D108" s="9"/>
      <c r="E108" s="9"/>
      <c r="F108" s="9"/>
      <c r="G108" s="9"/>
      <c r="H108" s="9"/>
    </row>
    <row r="109" spans="2:8" x14ac:dyDescent="0.3">
      <c r="B109" s="9"/>
      <c r="C109" s="9"/>
      <c r="D109" s="9"/>
      <c r="E109" s="9"/>
      <c r="F109" s="9"/>
      <c r="G109" s="9"/>
      <c r="H109" s="9"/>
    </row>
    <row r="110" spans="2:8" x14ac:dyDescent="0.3">
      <c r="B110" s="9"/>
      <c r="C110" s="9"/>
      <c r="D110" s="9"/>
      <c r="E110" s="9"/>
      <c r="F110" s="9"/>
      <c r="G110" s="9"/>
      <c r="H110" s="9"/>
    </row>
    <row r="111" spans="2:8" x14ac:dyDescent="0.3">
      <c r="B111" s="9"/>
      <c r="C111" s="9"/>
      <c r="D111" s="9"/>
      <c r="E111" s="9"/>
      <c r="F111" s="9"/>
      <c r="G111" s="9"/>
      <c r="H111" s="9"/>
    </row>
    <row r="112" spans="2:8" x14ac:dyDescent="0.3">
      <c r="B112" s="9"/>
      <c r="C112" s="9"/>
      <c r="D112" s="9"/>
      <c r="E112" s="9"/>
      <c r="F112" s="9"/>
      <c r="G112" s="9"/>
      <c r="H112" s="9"/>
    </row>
    <row r="113" spans="2:8" x14ac:dyDescent="0.3">
      <c r="B113" s="9"/>
      <c r="C113" s="9"/>
      <c r="D113" s="9"/>
      <c r="E113" s="9"/>
      <c r="F113" s="9"/>
      <c r="G113" s="9"/>
      <c r="H113" s="9"/>
    </row>
    <row r="114" spans="2:8" x14ac:dyDescent="0.3">
      <c r="B114" s="9"/>
      <c r="C114" s="9"/>
      <c r="D114" s="9"/>
      <c r="E114" s="9"/>
      <c r="F114" s="9"/>
      <c r="G114" s="9"/>
      <c r="H114" s="9"/>
    </row>
    <row r="115" spans="2:8" x14ac:dyDescent="0.3">
      <c r="B115" s="9"/>
      <c r="C115" s="9"/>
      <c r="D115" s="9"/>
      <c r="E115" s="9"/>
      <c r="F115" s="9"/>
      <c r="G115" s="9"/>
      <c r="H115" s="9"/>
    </row>
    <row r="116" spans="2:8" x14ac:dyDescent="0.3">
      <c r="B116" s="9"/>
      <c r="C116" s="9"/>
      <c r="D116" s="9"/>
      <c r="E116" s="9"/>
      <c r="F116" s="9"/>
      <c r="G116" s="9"/>
      <c r="H116" s="9"/>
    </row>
    <row r="117" spans="2:8" x14ac:dyDescent="0.3">
      <c r="B117" s="9"/>
      <c r="C117" s="9"/>
      <c r="D117" s="9"/>
      <c r="E117" s="9"/>
      <c r="F117" s="9"/>
      <c r="G117" s="9"/>
      <c r="H117" s="9"/>
    </row>
    <row r="118" spans="2:8" x14ac:dyDescent="0.3">
      <c r="B118" s="9"/>
      <c r="C118" s="9"/>
      <c r="D118" s="9"/>
      <c r="E118" s="9"/>
      <c r="F118" s="9"/>
      <c r="G118" s="9"/>
      <c r="H118" s="9"/>
    </row>
    <row r="119" spans="2:8" x14ac:dyDescent="0.3">
      <c r="B119" s="9"/>
      <c r="C119" s="9"/>
      <c r="D119" s="9"/>
      <c r="E119" s="9"/>
      <c r="F119" s="9"/>
      <c r="G119" s="9"/>
      <c r="H119" s="9"/>
    </row>
    <row r="120" spans="2:8" x14ac:dyDescent="0.3">
      <c r="B120" s="9"/>
      <c r="C120" s="9"/>
      <c r="D120" s="9"/>
      <c r="E120" s="9"/>
      <c r="F120" s="9"/>
      <c r="G120" s="9"/>
      <c r="H120" s="9"/>
    </row>
    <row r="121" spans="2:8" x14ac:dyDescent="0.3">
      <c r="B121" s="9"/>
      <c r="C121" s="9"/>
      <c r="D121" s="9"/>
      <c r="E121" s="9"/>
      <c r="F121" s="9"/>
      <c r="G121" s="9"/>
      <c r="H121" s="9"/>
    </row>
    <row r="122" spans="2:8" x14ac:dyDescent="0.3">
      <c r="B122" s="9"/>
      <c r="C122" s="9"/>
      <c r="D122" s="9"/>
      <c r="E122" s="9"/>
      <c r="F122" s="9"/>
      <c r="G122" s="9"/>
      <c r="H122" s="9"/>
    </row>
    <row r="123" spans="2:8" x14ac:dyDescent="0.3">
      <c r="B123" s="9"/>
      <c r="C123" s="9"/>
      <c r="D123" s="9"/>
      <c r="E123" s="9"/>
      <c r="F123" s="9"/>
      <c r="G123" s="9"/>
      <c r="H123" s="9"/>
    </row>
    <row r="124" spans="2:8" x14ac:dyDescent="0.3">
      <c r="B124" s="9"/>
      <c r="C124" s="9"/>
      <c r="D124" s="9"/>
      <c r="E124" s="9"/>
      <c r="F124" s="9"/>
      <c r="G124" s="9"/>
      <c r="H124" s="9"/>
    </row>
    <row r="125" spans="2:8" x14ac:dyDescent="0.3">
      <c r="B125" s="9"/>
      <c r="C125" s="9"/>
      <c r="D125" s="9"/>
      <c r="E125" s="9"/>
      <c r="F125" s="9"/>
      <c r="G125" s="9"/>
      <c r="H125" s="9"/>
    </row>
    <row r="126" spans="2:8" x14ac:dyDescent="0.3">
      <c r="B126" s="9"/>
      <c r="C126" s="9"/>
      <c r="D126" s="9"/>
      <c r="E126" s="9"/>
      <c r="F126" s="9"/>
      <c r="G126" s="9"/>
      <c r="H126" s="9"/>
    </row>
    <row r="127" spans="2:8" x14ac:dyDescent="0.3">
      <c r="B127" s="9"/>
      <c r="C127" s="9"/>
      <c r="D127" s="9"/>
      <c r="E127" s="9"/>
      <c r="F127" s="9"/>
      <c r="G127" s="9"/>
      <c r="H127" s="9"/>
    </row>
    <row r="128" spans="2:8" x14ac:dyDescent="0.3">
      <c r="B128" s="9"/>
      <c r="C128" s="9"/>
      <c r="D128" s="9"/>
      <c r="E128" s="9"/>
      <c r="F128" s="9"/>
      <c r="G128" s="9"/>
      <c r="H128" s="9"/>
    </row>
    <row r="129" spans="2:8" x14ac:dyDescent="0.3">
      <c r="B129" s="9"/>
      <c r="C129" s="9"/>
      <c r="D129" s="9"/>
      <c r="E129" s="9"/>
      <c r="F129" s="9"/>
      <c r="G129" s="9"/>
      <c r="H129" s="9"/>
    </row>
    <row r="130" spans="2:8" x14ac:dyDescent="0.3">
      <c r="B130" s="9"/>
      <c r="C130" s="9"/>
      <c r="D130" s="9"/>
      <c r="E130" s="9"/>
      <c r="F130" s="9"/>
      <c r="G130" s="9"/>
      <c r="H130" s="9"/>
    </row>
    <row r="131" spans="2:8" x14ac:dyDescent="0.3">
      <c r="B131" s="9"/>
      <c r="C131" s="9"/>
      <c r="D131" s="9"/>
      <c r="E131" s="9"/>
      <c r="F131" s="9"/>
      <c r="G131" s="9"/>
      <c r="H131" s="9"/>
    </row>
    <row r="132" spans="2:8" x14ac:dyDescent="0.3">
      <c r="B132" s="9"/>
      <c r="C132" s="9"/>
      <c r="D132" s="9"/>
      <c r="E132" s="9"/>
      <c r="F132" s="9"/>
      <c r="G132" s="9"/>
      <c r="H132" s="9"/>
    </row>
    <row r="133" spans="2:8" x14ac:dyDescent="0.3">
      <c r="B133" s="9"/>
      <c r="C133" s="9"/>
      <c r="D133" s="9"/>
      <c r="E133" s="9"/>
      <c r="F133" s="9"/>
      <c r="G133" s="9"/>
      <c r="H133" s="9"/>
    </row>
    <row r="134" spans="2:8" x14ac:dyDescent="0.3">
      <c r="B134" s="9"/>
      <c r="C134" s="9"/>
      <c r="D134" s="9"/>
      <c r="E134" s="9"/>
      <c r="F134" s="9"/>
      <c r="G134" s="9"/>
      <c r="H134" s="9"/>
    </row>
    <row r="135" spans="2:8" x14ac:dyDescent="0.3">
      <c r="B135" s="9"/>
      <c r="C135" s="9"/>
      <c r="D135" s="9"/>
      <c r="E135" s="9"/>
      <c r="F135" s="9"/>
      <c r="G135" s="9"/>
      <c r="H135" s="9"/>
    </row>
    <row r="136" spans="2:8" x14ac:dyDescent="0.3">
      <c r="B136" s="9"/>
      <c r="C136" s="9"/>
      <c r="D136" s="9"/>
      <c r="E136" s="9"/>
      <c r="F136" s="9"/>
      <c r="G136" s="9"/>
      <c r="H136" s="9"/>
    </row>
    <row r="137" spans="2:8" x14ac:dyDescent="0.3">
      <c r="B137" s="9"/>
      <c r="C137" s="9"/>
      <c r="D137" s="9"/>
      <c r="E137" s="9"/>
      <c r="F137" s="9"/>
      <c r="G137" s="9"/>
      <c r="H137" s="9"/>
    </row>
    <row r="138" spans="2:8" x14ac:dyDescent="0.3">
      <c r="B138" s="9"/>
      <c r="C138" s="9"/>
      <c r="D138" s="9"/>
      <c r="E138" s="9"/>
      <c r="F138" s="9"/>
      <c r="G138" s="9"/>
      <c r="H138" s="9"/>
    </row>
    <row r="139" spans="2:8" x14ac:dyDescent="0.3">
      <c r="B139" s="9"/>
      <c r="C139" s="9"/>
      <c r="D139" s="9"/>
      <c r="E139" s="9"/>
      <c r="F139" s="9"/>
      <c r="G139" s="9"/>
      <c r="H139" s="9"/>
    </row>
    <row r="140" spans="2:8" x14ac:dyDescent="0.3">
      <c r="B140" s="9"/>
      <c r="C140" s="9"/>
      <c r="D140" s="9"/>
      <c r="E140" s="9"/>
      <c r="F140" s="9"/>
      <c r="G140" s="9"/>
      <c r="H140" s="9"/>
    </row>
    <row r="141" spans="2:8" x14ac:dyDescent="0.3">
      <c r="B141" s="9"/>
      <c r="C141" s="9"/>
      <c r="D141" s="9"/>
      <c r="E141" s="9"/>
      <c r="F141" s="9"/>
      <c r="G141" s="9"/>
      <c r="H141" s="9"/>
    </row>
    <row r="142" spans="2:8" x14ac:dyDescent="0.3">
      <c r="B142" s="9"/>
      <c r="C142" s="9"/>
      <c r="D142" s="9"/>
      <c r="E142" s="9"/>
      <c r="F142" s="9"/>
      <c r="G142" s="9"/>
      <c r="H142" s="9"/>
    </row>
    <row r="143" spans="2:8" x14ac:dyDescent="0.3">
      <c r="B143" s="9"/>
      <c r="C143" s="9"/>
      <c r="D143" s="9"/>
      <c r="E143" s="9"/>
      <c r="F143" s="9"/>
      <c r="G143" s="9"/>
      <c r="H143" s="9"/>
    </row>
    <row r="144" spans="2:8" x14ac:dyDescent="0.3">
      <c r="B144" s="9"/>
      <c r="C144" s="9"/>
      <c r="D144" s="9"/>
      <c r="E144" s="9"/>
      <c r="F144" s="9"/>
      <c r="G144" s="9"/>
      <c r="H144" s="9"/>
    </row>
    <row r="145" spans="2:8" x14ac:dyDescent="0.3">
      <c r="B145" s="9"/>
      <c r="C145" s="9"/>
      <c r="D145" s="9"/>
      <c r="E145" s="9"/>
      <c r="F145" s="9"/>
      <c r="G145" s="9"/>
      <c r="H145" s="9"/>
    </row>
    <row r="146" spans="2:8" x14ac:dyDescent="0.3">
      <c r="B146" s="9"/>
      <c r="C146" s="9"/>
      <c r="D146" s="9"/>
      <c r="E146" s="9"/>
      <c r="F146" s="9"/>
      <c r="G146" s="9"/>
      <c r="H146" s="9"/>
    </row>
    <row r="147" spans="2:8" x14ac:dyDescent="0.3">
      <c r="B147" s="9"/>
      <c r="C147" s="9"/>
      <c r="D147" s="9"/>
      <c r="E147" s="9"/>
      <c r="F147" s="9"/>
      <c r="G147" s="9"/>
      <c r="H147" s="9"/>
    </row>
    <row r="148" spans="2:8" x14ac:dyDescent="0.3">
      <c r="B148" s="9"/>
      <c r="C148" s="9"/>
      <c r="D148" s="9"/>
      <c r="E148" s="9"/>
      <c r="F148" s="9"/>
      <c r="G148" s="9"/>
      <c r="H148" s="9"/>
    </row>
    <row r="149" spans="2:8" x14ac:dyDescent="0.3">
      <c r="B149" s="9"/>
      <c r="C149" s="9"/>
      <c r="D149" s="9"/>
      <c r="E149" s="9"/>
      <c r="F149" s="9"/>
      <c r="G149" s="9"/>
      <c r="H149" s="9"/>
    </row>
    <row r="150" spans="2:8" x14ac:dyDescent="0.3">
      <c r="B150" s="9"/>
      <c r="C150" s="9"/>
      <c r="D150" s="9"/>
      <c r="E150" s="9"/>
      <c r="F150" s="9"/>
      <c r="G150" s="9"/>
      <c r="H150" s="9"/>
    </row>
    <row r="151" spans="2:8" x14ac:dyDescent="0.3">
      <c r="B151" s="9"/>
      <c r="C151" s="9"/>
      <c r="D151" s="9"/>
      <c r="E151" s="9"/>
      <c r="F151" s="9"/>
      <c r="G151" s="9"/>
      <c r="H151" s="9"/>
    </row>
    <row r="152" spans="2:8" x14ac:dyDescent="0.3">
      <c r="B152" s="9"/>
      <c r="C152" s="9"/>
      <c r="D152" s="9"/>
      <c r="E152" s="9"/>
      <c r="F152" s="9"/>
      <c r="G152" s="9"/>
      <c r="H152" s="9"/>
    </row>
    <row r="153" spans="2:8" x14ac:dyDescent="0.3">
      <c r="B153" s="9"/>
      <c r="C153" s="9"/>
      <c r="D153" s="9"/>
      <c r="E153" s="9"/>
      <c r="F153" s="9"/>
      <c r="G153" s="9"/>
      <c r="H153" s="9"/>
    </row>
    <row r="154" spans="2:8" x14ac:dyDescent="0.3">
      <c r="B154" s="9"/>
      <c r="C154" s="9"/>
      <c r="D154" s="9"/>
      <c r="E154" s="9"/>
      <c r="F154" s="9"/>
      <c r="G154" s="9"/>
      <c r="H154" s="9"/>
    </row>
    <row r="155" spans="2:8" x14ac:dyDescent="0.3">
      <c r="B155" s="9"/>
      <c r="C155" s="9"/>
      <c r="D155" s="9"/>
      <c r="E155" s="9"/>
      <c r="F155" s="9"/>
      <c r="G155" s="9"/>
      <c r="H155" s="9"/>
    </row>
    <row r="156" spans="2:8" x14ac:dyDescent="0.3">
      <c r="B156" s="9"/>
      <c r="C156" s="9"/>
      <c r="D156" s="9"/>
      <c r="E156" s="9"/>
      <c r="F156" s="9"/>
      <c r="G156" s="9"/>
      <c r="H156" s="9"/>
    </row>
    <row r="157" spans="2:8" x14ac:dyDescent="0.3">
      <c r="B157" s="9"/>
      <c r="C157" s="9"/>
      <c r="D157" s="9"/>
      <c r="E157" s="9"/>
      <c r="F157" s="9"/>
      <c r="G157" s="9"/>
      <c r="H157" s="9"/>
    </row>
    <row r="158" spans="2:8" x14ac:dyDescent="0.3">
      <c r="B158" s="9"/>
      <c r="C158" s="9"/>
      <c r="D158" s="9"/>
      <c r="E158" s="9"/>
      <c r="F158" s="9"/>
      <c r="G158" s="9"/>
      <c r="H158" s="9"/>
    </row>
    <row r="159" spans="2:8" x14ac:dyDescent="0.3">
      <c r="B159" s="9"/>
      <c r="C159" s="9"/>
      <c r="D159" s="9"/>
      <c r="E159" s="9"/>
      <c r="F159" s="9"/>
      <c r="G159" s="9"/>
      <c r="H159" s="9"/>
    </row>
    <row r="160" spans="2:8" x14ac:dyDescent="0.3">
      <c r="B160" s="9"/>
      <c r="C160" s="9"/>
      <c r="D160" s="9"/>
      <c r="E160" s="9"/>
      <c r="F160" s="9"/>
      <c r="G160" s="9"/>
      <c r="H160" s="9"/>
    </row>
    <row r="161" spans="2:8" x14ac:dyDescent="0.3">
      <c r="B161" s="9"/>
      <c r="C161" s="9"/>
      <c r="D161" s="9"/>
      <c r="E161" s="9"/>
      <c r="F161" s="9"/>
      <c r="G161" s="9"/>
      <c r="H161" s="9"/>
    </row>
    <row r="162" spans="2:8" x14ac:dyDescent="0.3">
      <c r="B162" s="9"/>
      <c r="C162" s="9"/>
      <c r="D162" s="9"/>
      <c r="E162" s="9"/>
      <c r="F162" s="9"/>
      <c r="G162" s="9"/>
      <c r="H162" s="9"/>
    </row>
    <row r="163" spans="2:8" x14ac:dyDescent="0.3">
      <c r="B163" s="9"/>
      <c r="C163" s="9"/>
      <c r="D163" s="9"/>
      <c r="E163" s="9"/>
      <c r="F163" s="9"/>
      <c r="G163" s="9"/>
      <c r="H163" s="9"/>
    </row>
    <row r="164" spans="2:8" x14ac:dyDescent="0.3">
      <c r="B164" s="9"/>
      <c r="C164" s="9"/>
      <c r="D164" s="9"/>
      <c r="E164" s="9"/>
      <c r="F164" s="9"/>
      <c r="G164" s="9"/>
      <c r="H164" s="9"/>
    </row>
    <row r="165" spans="2:8" x14ac:dyDescent="0.3">
      <c r="B165" s="9"/>
      <c r="C165" s="9"/>
      <c r="D165" s="9"/>
      <c r="E165" s="9"/>
      <c r="F165" s="9"/>
      <c r="G165" s="9"/>
      <c r="H165" s="9"/>
    </row>
    <row r="166" spans="2:8" x14ac:dyDescent="0.3">
      <c r="B166" s="9"/>
      <c r="C166" s="9"/>
      <c r="D166" s="9"/>
      <c r="E166" s="9"/>
      <c r="F166" s="9"/>
      <c r="G166" s="9"/>
      <c r="H166" s="9"/>
    </row>
    <row r="167" spans="2:8" x14ac:dyDescent="0.3">
      <c r="B167" s="9"/>
      <c r="C167" s="9"/>
      <c r="D167" s="9"/>
      <c r="E167" s="9"/>
      <c r="F167" s="9"/>
      <c r="G167" s="9"/>
      <c r="H167" s="9"/>
    </row>
    <row r="168" spans="2:8" x14ac:dyDescent="0.3">
      <c r="B168" s="9"/>
      <c r="C168" s="9"/>
      <c r="D168" s="9"/>
      <c r="E168" s="9"/>
      <c r="F168" s="9"/>
      <c r="G168" s="9"/>
      <c r="H168" s="9"/>
    </row>
    <row r="169" spans="2:8" x14ac:dyDescent="0.3">
      <c r="B169" s="9"/>
      <c r="C169" s="9"/>
      <c r="D169" s="9"/>
      <c r="E169" s="9"/>
      <c r="F169" s="9"/>
      <c r="G169" s="9"/>
      <c r="H169" s="9"/>
    </row>
    <row r="170" spans="2:8" x14ac:dyDescent="0.3">
      <c r="B170" s="9"/>
      <c r="C170" s="9"/>
      <c r="D170" s="9"/>
      <c r="E170" s="9"/>
      <c r="F170" s="9"/>
      <c r="G170" s="9"/>
      <c r="H170" s="9"/>
    </row>
    <row r="171" spans="2:8" x14ac:dyDescent="0.3">
      <c r="B171" s="9"/>
      <c r="C171" s="9"/>
      <c r="D171" s="9"/>
      <c r="E171" s="9"/>
      <c r="F171" s="9"/>
      <c r="G171" s="9"/>
      <c r="H171" s="9"/>
    </row>
    <row r="172" spans="2:8" x14ac:dyDescent="0.3">
      <c r="B172" s="9"/>
      <c r="C172" s="9"/>
      <c r="D172" s="9"/>
      <c r="E172" s="9"/>
      <c r="F172" s="9"/>
      <c r="G172" s="9"/>
      <c r="H172" s="9"/>
    </row>
    <row r="173" spans="2:8" x14ac:dyDescent="0.3">
      <c r="B173" s="9"/>
      <c r="C173" s="9"/>
      <c r="D173" s="9"/>
      <c r="E173" s="9"/>
      <c r="F173" s="9"/>
      <c r="G173" s="9"/>
      <c r="H173" s="9"/>
    </row>
    <row r="174" spans="2:8" x14ac:dyDescent="0.3">
      <c r="B174" s="9"/>
      <c r="C174" s="9"/>
      <c r="D174" s="9"/>
      <c r="E174" s="9"/>
      <c r="F174" s="9"/>
      <c r="G174" s="9"/>
      <c r="H174" s="9"/>
    </row>
    <row r="175" spans="2:8" x14ac:dyDescent="0.3">
      <c r="B175" s="9"/>
      <c r="C175" s="9"/>
      <c r="D175" s="9"/>
      <c r="E175" s="9"/>
      <c r="F175" s="9"/>
      <c r="G175" s="9"/>
      <c r="H175" s="9"/>
    </row>
    <row r="176" spans="2:8" x14ac:dyDescent="0.3">
      <c r="B176" s="9"/>
      <c r="C176" s="9"/>
      <c r="D176" s="9"/>
      <c r="E176" s="9"/>
      <c r="F176" s="9"/>
      <c r="G176" s="9"/>
      <c r="H176" s="9"/>
    </row>
    <row r="177" spans="2:8" x14ac:dyDescent="0.3">
      <c r="B177" s="9"/>
      <c r="C177" s="9"/>
      <c r="D177" s="9"/>
      <c r="E177" s="9"/>
      <c r="F177" s="9"/>
      <c r="G177" s="9"/>
      <c r="H177" s="9"/>
    </row>
    <row r="178" spans="2:8" x14ac:dyDescent="0.3">
      <c r="B178" s="9"/>
      <c r="C178" s="9"/>
      <c r="D178" s="9"/>
      <c r="E178" s="9"/>
      <c r="F178" s="9"/>
      <c r="G178" s="9"/>
      <c r="H178" s="9"/>
    </row>
    <row r="179" spans="2:8" x14ac:dyDescent="0.3">
      <c r="B179" s="9"/>
      <c r="C179" s="9"/>
      <c r="D179" s="9"/>
      <c r="E179" s="9"/>
      <c r="F179" s="9"/>
      <c r="G179" s="9"/>
      <c r="H179" s="9"/>
    </row>
    <row r="180" spans="2:8" x14ac:dyDescent="0.3">
      <c r="B180" s="9"/>
      <c r="C180" s="9"/>
      <c r="D180" s="9"/>
      <c r="E180" s="9"/>
      <c r="F180" s="9"/>
      <c r="G180" s="9"/>
      <c r="H180" s="9"/>
    </row>
    <row r="181" spans="2:8" x14ac:dyDescent="0.3">
      <c r="B181" s="9"/>
      <c r="C181" s="9"/>
      <c r="D181" s="9"/>
      <c r="E181" s="9"/>
      <c r="F181" s="9"/>
      <c r="G181" s="9"/>
      <c r="H181" s="9"/>
    </row>
    <row r="182" spans="2:8" x14ac:dyDescent="0.3">
      <c r="B182" s="9"/>
      <c r="C182" s="9"/>
      <c r="D182" s="9"/>
      <c r="E182" s="9"/>
      <c r="F182" s="9"/>
      <c r="G182" s="9"/>
      <c r="H182" s="9"/>
    </row>
    <row r="183" spans="2:8" x14ac:dyDescent="0.3">
      <c r="B183" s="9"/>
      <c r="C183" s="9"/>
      <c r="D183" s="9"/>
      <c r="E183" s="9"/>
      <c r="F183" s="9"/>
      <c r="G183" s="9"/>
      <c r="H183" s="9"/>
    </row>
    <row r="184" spans="2:8" x14ac:dyDescent="0.3">
      <c r="B184" s="9"/>
      <c r="C184" s="9"/>
      <c r="D184" s="9"/>
      <c r="E184" s="9"/>
      <c r="F184" s="9"/>
      <c r="G184" s="9"/>
      <c r="H184" s="9"/>
    </row>
    <row r="185" spans="2:8" x14ac:dyDescent="0.3">
      <c r="B185" s="9"/>
      <c r="C185" s="9"/>
      <c r="D185" s="9"/>
      <c r="E185" s="9"/>
      <c r="F185" s="9"/>
      <c r="G185" s="9"/>
      <c r="H185" s="9"/>
    </row>
    <row r="186" spans="2:8" x14ac:dyDescent="0.3">
      <c r="B186" s="9"/>
      <c r="C186" s="9"/>
      <c r="D186" s="9"/>
      <c r="E186" s="9"/>
      <c r="F186" s="9"/>
      <c r="G186" s="9"/>
      <c r="H186" s="9"/>
    </row>
    <row r="187" spans="2:8" x14ac:dyDescent="0.3">
      <c r="B187" s="9"/>
      <c r="C187" s="9"/>
      <c r="D187" s="9"/>
      <c r="E187" s="9"/>
      <c r="F187" s="9"/>
      <c r="G187" s="9"/>
      <c r="H187" s="9"/>
    </row>
    <row r="188" spans="2:8" x14ac:dyDescent="0.3">
      <c r="B188" s="9"/>
      <c r="C188" s="9"/>
      <c r="D188" s="9"/>
      <c r="E188" s="9"/>
      <c r="F188" s="9"/>
      <c r="G188" s="9"/>
      <c r="H188" s="9"/>
    </row>
    <row r="189" spans="2:8" x14ac:dyDescent="0.3">
      <c r="B189" s="9"/>
      <c r="C189" s="9"/>
      <c r="D189" s="9"/>
      <c r="E189" s="9"/>
      <c r="F189" s="9"/>
      <c r="G189" s="9"/>
      <c r="H189" s="9"/>
    </row>
    <row r="190" spans="2:8" x14ac:dyDescent="0.3">
      <c r="B190" s="9"/>
      <c r="C190" s="9"/>
      <c r="D190" s="9"/>
      <c r="E190" s="9"/>
      <c r="F190" s="9"/>
      <c r="G190" s="9"/>
      <c r="H190" s="9"/>
    </row>
    <row r="191" spans="2:8" x14ac:dyDescent="0.3">
      <c r="B191" s="9"/>
      <c r="C191" s="9"/>
      <c r="D191" s="9"/>
      <c r="E191" s="9"/>
      <c r="F191" s="9"/>
      <c r="G191" s="9"/>
      <c r="H191" s="9"/>
    </row>
    <row r="192" spans="2:8" x14ac:dyDescent="0.3">
      <c r="B192" s="9"/>
      <c r="C192" s="9"/>
      <c r="D192" s="9"/>
      <c r="E192" s="9"/>
      <c r="F192" s="9"/>
      <c r="G192" s="9"/>
      <c r="H192" s="9"/>
    </row>
    <row r="193" spans="2:8" x14ac:dyDescent="0.3">
      <c r="B193" s="9"/>
      <c r="C193" s="9"/>
      <c r="D193" s="9"/>
      <c r="E193" s="9"/>
      <c r="F193" s="9"/>
      <c r="G193" s="9"/>
      <c r="H193" s="9"/>
    </row>
    <row r="194" spans="2:8" x14ac:dyDescent="0.3">
      <c r="B194" s="9"/>
      <c r="C194" s="9"/>
      <c r="D194" s="9"/>
      <c r="E194" s="9"/>
      <c r="F194" s="9"/>
      <c r="G194" s="9"/>
      <c r="H194" s="9"/>
    </row>
    <row r="195" spans="2:8" x14ac:dyDescent="0.3">
      <c r="B195" s="9"/>
      <c r="C195" s="9"/>
      <c r="D195" s="9"/>
      <c r="E195" s="9"/>
      <c r="F195" s="9"/>
      <c r="G195" s="9"/>
      <c r="H195" s="9"/>
    </row>
    <row r="196" spans="2:8" x14ac:dyDescent="0.3">
      <c r="B196" s="9"/>
      <c r="C196" s="9"/>
      <c r="D196" s="9"/>
      <c r="E196" s="9"/>
      <c r="F196" s="9"/>
      <c r="G196" s="9"/>
      <c r="H196" s="9"/>
    </row>
    <row r="197" spans="2:8" x14ac:dyDescent="0.3">
      <c r="B197" s="9"/>
      <c r="C197" s="9"/>
      <c r="D197" s="9"/>
      <c r="E197" s="9"/>
      <c r="F197" s="9"/>
      <c r="G197" s="9"/>
      <c r="H197" s="9"/>
    </row>
    <row r="198" spans="2:8" x14ac:dyDescent="0.3">
      <c r="B198" s="9"/>
      <c r="C198" s="9"/>
      <c r="D198" s="9"/>
      <c r="E198" s="9"/>
      <c r="F198" s="9"/>
      <c r="G198" s="9"/>
      <c r="H198" s="9"/>
    </row>
    <row r="199" spans="2:8" x14ac:dyDescent="0.3">
      <c r="B199" s="9"/>
      <c r="C199" s="9"/>
      <c r="D199" s="9"/>
      <c r="E199" s="9"/>
      <c r="F199" s="9"/>
      <c r="G199" s="9"/>
      <c r="H199" s="9"/>
    </row>
    <row r="200" spans="2:8" x14ac:dyDescent="0.3">
      <c r="B200" s="9"/>
      <c r="C200" s="9"/>
      <c r="D200" s="9"/>
      <c r="E200" s="9"/>
      <c r="F200" s="9"/>
      <c r="G200" s="9"/>
      <c r="H200" s="9"/>
    </row>
    <row r="201" spans="2:8" x14ac:dyDescent="0.3">
      <c r="B201" s="9"/>
      <c r="C201" s="9"/>
      <c r="D201" s="9"/>
      <c r="E201" s="9"/>
      <c r="F201" s="9"/>
      <c r="G201" s="9"/>
      <c r="H201" s="9"/>
    </row>
    <row r="202" spans="2:8" x14ac:dyDescent="0.3">
      <c r="B202" s="9"/>
      <c r="C202" s="9"/>
      <c r="D202" s="9"/>
      <c r="E202" s="9"/>
      <c r="F202" s="9"/>
      <c r="G202" s="9"/>
      <c r="H202" s="9"/>
    </row>
    <row r="203" spans="2:8" x14ac:dyDescent="0.3">
      <c r="B203" s="9"/>
      <c r="C203" s="9"/>
      <c r="D203" s="9"/>
      <c r="E203" s="9"/>
      <c r="F203" s="9"/>
      <c r="G203" s="9"/>
      <c r="H203" s="9"/>
    </row>
    <row r="204" spans="2:8" x14ac:dyDescent="0.3">
      <c r="B204" s="9"/>
      <c r="C204" s="9"/>
      <c r="D204" s="9"/>
      <c r="E204" s="9"/>
      <c r="F204" s="9"/>
      <c r="G204" s="9"/>
      <c r="H204" s="9"/>
    </row>
    <row r="205" spans="2:8" x14ac:dyDescent="0.3">
      <c r="B205" s="9"/>
      <c r="C205" s="9"/>
      <c r="D205" s="9"/>
      <c r="E205" s="9"/>
      <c r="F205" s="9"/>
      <c r="G205" s="9"/>
      <c r="H205" s="9"/>
    </row>
    <row r="206" spans="2:8" x14ac:dyDescent="0.3">
      <c r="B206" s="9"/>
      <c r="C206" s="9"/>
      <c r="D206" s="9"/>
      <c r="E206" s="9"/>
      <c r="F206" s="9"/>
      <c r="G206" s="9"/>
      <c r="H206" s="9"/>
    </row>
    <row r="207" spans="2:8" x14ac:dyDescent="0.3">
      <c r="B207" s="9"/>
      <c r="C207" s="9"/>
      <c r="D207" s="9"/>
      <c r="E207" s="9"/>
      <c r="F207" s="9"/>
      <c r="G207" s="9"/>
      <c r="H207" s="9"/>
    </row>
    <row r="208" spans="2:8" x14ac:dyDescent="0.3">
      <c r="B208" s="9"/>
      <c r="C208" s="9"/>
      <c r="D208" s="9"/>
      <c r="E208" s="9"/>
      <c r="F208" s="9"/>
      <c r="G208" s="9"/>
      <c r="H208" s="9"/>
    </row>
    <row r="209" spans="2:8" x14ac:dyDescent="0.3">
      <c r="B209" s="9"/>
      <c r="C209" s="9"/>
      <c r="D209" s="9"/>
      <c r="E209" s="9"/>
      <c r="F209" s="9"/>
      <c r="G209" s="9"/>
      <c r="H209" s="9"/>
    </row>
    <row r="210" spans="2:8" x14ac:dyDescent="0.3">
      <c r="B210" s="9"/>
      <c r="C210" s="9"/>
      <c r="D210" s="9"/>
      <c r="E210" s="9"/>
      <c r="F210" s="9"/>
      <c r="G210" s="9"/>
      <c r="H210" s="9"/>
    </row>
    <row r="211" spans="2:8" x14ac:dyDescent="0.3">
      <c r="B211" s="9"/>
      <c r="C211" s="9"/>
      <c r="D211" s="9"/>
      <c r="E211" s="9"/>
      <c r="F211" s="9"/>
      <c r="G211" s="9"/>
      <c r="H211" s="9"/>
    </row>
    <row r="212" spans="2:8" x14ac:dyDescent="0.3">
      <c r="B212" s="9"/>
      <c r="C212" s="9"/>
      <c r="D212" s="9"/>
      <c r="E212" s="9"/>
      <c r="F212" s="9"/>
      <c r="G212" s="9"/>
      <c r="H212" s="9"/>
    </row>
    <row r="213" spans="2:8" x14ac:dyDescent="0.3">
      <c r="B213" s="9"/>
      <c r="C213" s="9"/>
      <c r="D213" s="9"/>
      <c r="E213" s="9"/>
      <c r="F213" s="9"/>
      <c r="G213" s="9"/>
      <c r="H213" s="9"/>
    </row>
    <row r="214" spans="2:8" x14ac:dyDescent="0.3">
      <c r="B214" s="9"/>
      <c r="C214" s="9"/>
      <c r="D214" s="9"/>
      <c r="E214" s="9"/>
      <c r="F214" s="9"/>
      <c r="G214" s="9"/>
      <c r="H214" s="9"/>
    </row>
    <row r="215" spans="2:8" x14ac:dyDescent="0.3">
      <c r="B215" s="9"/>
      <c r="C215" s="9"/>
      <c r="D215" s="9"/>
      <c r="E215" s="9"/>
      <c r="F215" s="9"/>
      <c r="G215" s="9"/>
      <c r="H215" s="9"/>
    </row>
    <row r="216" spans="2:8" x14ac:dyDescent="0.3">
      <c r="B216" s="9"/>
      <c r="C216" s="9"/>
      <c r="D216" s="9"/>
      <c r="E216" s="9"/>
      <c r="F216" s="9"/>
      <c r="G216" s="9"/>
      <c r="H216" s="9"/>
    </row>
    <row r="217" spans="2:8" x14ac:dyDescent="0.3">
      <c r="B217" s="9"/>
      <c r="C217" s="9"/>
      <c r="D217" s="9"/>
      <c r="E217" s="9"/>
      <c r="F217" s="9"/>
      <c r="G217" s="9"/>
      <c r="H217" s="9"/>
    </row>
    <row r="218" spans="2:8" x14ac:dyDescent="0.3">
      <c r="B218" s="9"/>
      <c r="C218" s="9"/>
      <c r="D218" s="9"/>
      <c r="E218" s="9"/>
      <c r="F218" s="9"/>
      <c r="G218" s="9"/>
      <c r="H218" s="9"/>
    </row>
    <row r="219" spans="2:8" x14ac:dyDescent="0.3">
      <c r="B219" s="9"/>
      <c r="C219" s="9"/>
      <c r="D219" s="9"/>
      <c r="E219" s="9"/>
      <c r="F219" s="9"/>
      <c r="G219" s="9"/>
      <c r="H219" s="9"/>
    </row>
    <row r="220" spans="2:8" x14ac:dyDescent="0.3">
      <c r="B220" s="9"/>
      <c r="C220" s="9"/>
      <c r="D220" s="9"/>
      <c r="E220" s="9"/>
      <c r="F220" s="9"/>
      <c r="G220" s="9"/>
      <c r="H220" s="9"/>
    </row>
    <row r="221" spans="2:8" x14ac:dyDescent="0.3">
      <c r="B221" s="9"/>
      <c r="C221" s="9"/>
      <c r="D221" s="9"/>
      <c r="E221" s="9"/>
      <c r="F221" s="9"/>
      <c r="G221" s="9"/>
      <c r="H221" s="9"/>
    </row>
    <row r="222" spans="2:8" x14ac:dyDescent="0.3">
      <c r="B222" s="9"/>
      <c r="C222" s="9"/>
      <c r="D222" s="9"/>
      <c r="E222" s="9"/>
      <c r="F222" s="9"/>
      <c r="G222" s="9"/>
      <c r="H222" s="9"/>
    </row>
    <row r="223" spans="2:8" x14ac:dyDescent="0.3">
      <c r="B223" s="9"/>
      <c r="C223" s="9"/>
      <c r="D223" s="9"/>
      <c r="E223" s="9"/>
      <c r="F223" s="9"/>
      <c r="G223" s="9"/>
      <c r="H223" s="9"/>
    </row>
    <row r="224" spans="2:8" x14ac:dyDescent="0.3">
      <c r="B224" s="9"/>
      <c r="C224" s="9"/>
      <c r="D224" s="9"/>
      <c r="E224" s="9"/>
      <c r="F224" s="9"/>
      <c r="G224" s="9"/>
      <c r="H224" s="9"/>
    </row>
    <row r="225" spans="2:8" x14ac:dyDescent="0.3">
      <c r="B225" s="9"/>
      <c r="C225" s="9"/>
      <c r="D225" s="9"/>
      <c r="E225" s="9"/>
      <c r="F225" s="9"/>
      <c r="G225" s="9"/>
      <c r="H225" s="9"/>
    </row>
    <row r="226" spans="2:8" x14ac:dyDescent="0.3">
      <c r="B226" s="9"/>
      <c r="C226" s="9"/>
      <c r="D226" s="9"/>
      <c r="E226" s="9"/>
      <c r="F226" s="9"/>
      <c r="G226" s="9"/>
      <c r="H226" s="9"/>
    </row>
    <row r="227" spans="2:8" x14ac:dyDescent="0.3">
      <c r="B227" s="9"/>
      <c r="C227" s="9"/>
      <c r="D227" s="9"/>
      <c r="E227" s="9"/>
      <c r="F227" s="9"/>
      <c r="G227" s="9"/>
      <c r="H227" s="9"/>
    </row>
    <row r="228" spans="2:8" x14ac:dyDescent="0.3">
      <c r="B228" s="9"/>
      <c r="C228" s="9"/>
      <c r="D228" s="9"/>
      <c r="E228" s="9"/>
      <c r="F228" s="9"/>
      <c r="G228" s="9"/>
      <c r="H228" s="9"/>
    </row>
    <row r="229" spans="2:8" x14ac:dyDescent="0.3">
      <c r="B229" s="9"/>
      <c r="C229" s="9"/>
      <c r="D229" s="9"/>
      <c r="E229" s="9"/>
      <c r="F229" s="9"/>
      <c r="G229" s="9"/>
      <c r="H229" s="9"/>
    </row>
    <row r="230" spans="2:8" x14ac:dyDescent="0.3">
      <c r="B230" s="9"/>
      <c r="C230" s="9"/>
      <c r="D230" s="9"/>
      <c r="E230" s="9"/>
      <c r="F230" s="9"/>
      <c r="G230" s="9"/>
      <c r="H230" s="9"/>
    </row>
    <row r="231" spans="2:8" x14ac:dyDescent="0.3">
      <c r="B231" s="9"/>
      <c r="C231" s="9"/>
      <c r="D231" s="9"/>
      <c r="E231" s="9"/>
      <c r="F231" s="9"/>
      <c r="G231" s="9"/>
      <c r="H231" s="9"/>
    </row>
    <row r="232" spans="2:8" x14ac:dyDescent="0.3">
      <c r="B232" s="9"/>
      <c r="C232" s="9"/>
      <c r="D232" s="9"/>
      <c r="E232" s="9"/>
      <c r="F232" s="9"/>
      <c r="G232" s="9"/>
      <c r="H232" s="9"/>
    </row>
    <row r="233" spans="2:8" x14ac:dyDescent="0.3">
      <c r="B233" s="9"/>
      <c r="C233" s="9"/>
      <c r="D233" s="9"/>
      <c r="E233" s="9"/>
      <c r="F233" s="9"/>
      <c r="G233" s="9"/>
      <c r="H233" s="9"/>
    </row>
    <row r="234" spans="2:8" x14ac:dyDescent="0.3">
      <c r="B234" s="9"/>
      <c r="C234" s="9"/>
      <c r="D234" s="9"/>
      <c r="E234" s="9"/>
      <c r="F234" s="9"/>
      <c r="G234" s="9"/>
      <c r="H234" s="9"/>
    </row>
    <row r="235" spans="2:8" x14ac:dyDescent="0.3">
      <c r="B235" s="9"/>
      <c r="C235" s="9"/>
      <c r="D235" s="9"/>
      <c r="E235" s="9"/>
      <c r="F235" s="9"/>
      <c r="G235" s="9"/>
      <c r="H235" s="9"/>
    </row>
    <row r="236" spans="2:8" x14ac:dyDescent="0.3">
      <c r="B236" s="9"/>
      <c r="C236" s="9"/>
      <c r="D236" s="9"/>
      <c r="E236" s="9"/>
      <c r="F236" s="9"/>
      <c r="G236" s="9"/>
      <c r="H236" s="9"/>
    </row>
    <row r="237" spans="2:8" x14ac:dyDescent="0.3">
      <c r="B237" s="9"/>
      <c r="C237" s="9"/>
      <c r="D237" s="9"/>
      <c r="E237" s="9"/>
      <c r="F237" s="9"/>
      <c r="G237" s="9"/>
      <c r="H237" s="9"/>
    </row>
    <row r="238" spans="2:8" x14ac:dyDescent="0.3">
      <c r="B238" s="9"/>
      <c r="C238" s="9"/>
      <c r="D238" s="9"/>
      <c r="E238" s="9"/>
      <c r="F238" s="9"/>
      <c r="G238" s="9"/>
      <c r="H238" s="9"/>
    </row>
    <row r="239" spans="2:8" x14ac:dyDescent="0.3">
      <c r="B239" s="9"/>
      <c r="C239" s="9"/>
      <c r="D239" s="9"/>
      <c r="E239" s="9"/>
      <c r="F239" s="9"/>
      <c r="G239" s="9"/>
      <c r="H239" s="9"/>
    </row>
    <row r="240" spans="2:8" x14ac:dyDescent="0.3">
      <c r="B240" s="9"/>
      <c r="C240" s="9"/>
      <c r="D240" s="9"/>
      <c r="E240" s="9"/>
      <c r="F240" s="9"/>
      <c r="G240" s="9"/>
      <c r="H240" s="9"/>
    </row>
    <row r="241" spans="2:8" x14ac:dyDescent="0.3">
      <c r="B241" s="9"/>
      <c r="C241" s="9"/>
      <c r="D241" s="9"/>
      <c r="E241" s="9"/>
      <c r="F241" s="9"/>
      <c r="G241" s="9"/>
      <c r="H241" s="9"/>
    </row>
    <row r="242" spans="2:8" x14ac:dyDescent="0.3">
      <c r="B242" s="9"/>
      <c r="C242" s="9"/>
      <c r="D242" s="9"/>
      <c r="E242" s="9"/>
      <c r="F242" s="9"/>
      <c r="G242" s="9"/>
      <c r="H242" s="9"/>
    </row>
    <row r="243" spans="2:8" x14ac:dyDescent="0.3">
      <c r="B243" s="9"/>
      <c r="C243" s="9"/>
      <c r="D243" s="9"/>
      <c r="E243" s="9"/>
      <c r="F243" s="9"/>
      <c r="G243" s="9"/>
      <c r="H243" s="9"/>
    </row>
    <row r="244" spans="2:8" x14ac:dyDescent="0.3">
      <c r="B244" s="9"/>
      <c r="C244" s="9"/>
      <c r="D244" s="9"/>
      <c r="E244" s="9"/>
      <c r="F244" s="9"/>
      <c r="G244" s="9"/>
      <c r="H244" s="9"/>
    </row>
    <row r="245" spans="2:8" x14ac:dyDescent="0.3">
      <c r="B245" s="9"/>
      <c r="C245" s="9"/>
      <c r="D245" s="9"/>
      <c r="E245" s="9"/>
      <c r="F245" s="9"/>
      <c r="G245" s="9"/>
      <c r="H245" s="9"/>
    </row>
    <row r="246" spans="2:8" x14ac:dyDescent="0.3">
      <c r="B246" s="9"/>
      <c r="C246" s="9"/>
      <c r="D246" s="9"/>
      <c r="E246" s="9"/>
      <c r="F246" s="9"/>
      <c r="G246" s="9"/>
      <c r="H246" s="9"/>
    </row>
    <row r="247" spans="2:8" x14ac:dyDescent="0.3">
      <c r="B247" s="9"/>
      <c r="C247" s="9"/>
      <c r="D247" s="9"/>
      <c r="E247" s="9"/>
      <c r="F247" s="9"/>
      <c r="G247" s="9"/>
      <c r="H247" s="9"/>
    </row>
  </sheetData>
  <mergeCells count="1">
    <mergeCell ref="A2:G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tabColor indexed="57"/>
  </sheetPr>
  <dimension ref="A2:H20"/>
  <sheetViews>
    <sheetView workbookViewId="0">
      <selection activeCell="N8" sqref="N8"/>
    </sheetView>
  </sheetViews>
  <sheetFormatPr defaultColWidth="9.109375" defaultRowHeight="13.8" x14ac:dyDescent="0.3"/>
  <cols>
    <col min="1" max="1" width="52.6640625" style="17" bestFit="1" customWidth="1"/>
    <col min="2" max="7" width="10.109375" style="17" bestFit="1" customWidth="1"/>
    <col min="8" max="16384" width="9.109375" style="17"/>
  </cols>
  <sheetData>
    <row r="2" spans="1:8" ht="18" x14ac:dyDescent="0.3">
      <c r="A2" s="5" t="s">
        <v>102</v>
      </c>
      <c r="B2" s="5"/>
      <c r="C2" s="5"/>
      <c r="D2" s="5"/>
      <c r="E2" s="5"/>
      <c r="F2" s="5"/>
      <c r="G2" s="5"/>
    </row>
    <row r="4" spans="1:8" x14ac:dyDescent="0.3">
      <c r="G4" s="21" t="s">
        <v>92</v>
      </c>
    </row>
    <row r="5" spans="1:8" x14ac:dyDescent="0.3">
      <c r="A5" s="185"/>
      <c r="B5" s="149">
        <f>MT_ALL!B5</f>
        <v>43830</v>
      </c>
      <c r="C5" s="149">
        <f>MT_ALL!C5</f>
        <v>43861</v>
      </c>
      <c r="D5" s="149">
        <f>MT_ALL!D5</f>
        <v>43890</v>
      </c>
      <c r="E5" s="149">
        <f>MT_ALL!E5</f>
        <v>43921</v>
      </c>
      <c r="F5" s="149">
        <f>MT_ALL!F5</f>
        <v>43951</v>
      </c>
      <c r="G5" s="149">
        <f>MT_ALL!G5</f>
        <v>43982</v>
      </c>
      <c r="H5" s="13"/>
    </row>
    <row r="6" spans="1:8" x14ac:dyDescent="0.3">
      <c r="A6" s="175" t="str">
        <f>MT_ALL!A6</f>
        <v>Загальна сума державного та гарантованого державою боргу</v>
      </c>
      <c r="B6" s="133">
        <f t="shared" ref="B6:G6" si="0">SUM(B7:B8)</f>
        <v>1998.2958999565099</v>
      </c>
      <c r="C6" s="133">
        <f t="shared" si="0"/>
        <v>2078.15813987208</v>
      </c>
      <c r="D6" s="133">
        <f t="shared" si="0"/>
        <v>2047.83042640639</v>
      </c>
      <c r="E6" s="133">
        <f t="shared" si="0"/>
        <v>2255.55276201996</v>
      </c>
      <c r="F6" s="133">
        <f t="shared" si="0"/>
        <v>2196.4174446163702</v>
      </c>
      <c r="G6" s="133">
        <f t="shared" si="0"/>
        <v>2209.4636212732303</v>
      </c>
    </row>
    <row r="7" spans="1:8" x14ac:dyDescent="0.3">
      <c r="A7" s="54" t="str">
        <f>MT_ALL!A7</f>
        <v>Внутрішній борг</v>
      </c>
      <c r="B7" s="183">
        <f>MT_ALL!B7/DMLMLR</f>
        <v>838.84791941263995</v>
      </c>
      <c r="C7" s="183">
        <f>MT_ALL!C7/DMLMLR</f>
        <v>829.70173197741997</v>
      </c>
      <c r="D7" s="183">
        <f>MT_ALL!D7/DMLMLR</f>
        <v>824.23023557528995</v>
      </c>
      <c r="E7" s="183">
        <f>MT_ALL!E7/DMLMLR</f>
        <v>867.74774885986994</v>
      </c>
      <c r="F7" s="183">
        <f>MT_ALL!F7/DMLMLR</f>
        <v>867.52246164277005</v>
      </c>
      <c r="G7" s="183">
        <f>MT_ALL!G7/DMLMLR</f>
        <v>905.76460282768005</v>
      </c>
    </row>
    <row r="8" spans="1:8" x14ac:dyDescent="0.3">
      <c r="A8" s="54" t="str">
        <f>MT_ALL!A8</f>
        <v>Зовнішній борг</v>
      </c>
      <c r="B8" s="183">
        <f>MT_ALL!B8/DMLMLR</f>
        <v>1159.44798054387</v>
      </c>
      <c r="C8" s="183">
        <f>MT_ALL!C8/DMLMLR</f>
        <v>1248.4564078946601</v>
      </c>
      <c r="D8" s="183">
        <f>MT_ALL!D8/DMLMLR</f>
        <v>1223.6001908311</v>
      </c>
      <c r="E8" s="183">
        <f>MT_ALL!E8/DMLMLR</f>
        <v>1387.8050131600901</v>
      </c>
      <c r="F8" s="183">
        <f>MT_ALL!F8/DMLMLR</f>
        <v>1328.8949829736</v>
      </c>
      <c r="G8" s="183">
        <f>MT_ALL!G8/DMLMLR</f>
        <v>1303.6990184455501</v>
      </c>
    </row>
    <row r="10" spans="1:8" x14ac:dyDescent="0.3">
      <c r="G10" s="21" t="s">
        <v>90</v>
      </c>
    </row>
    <row r="11" spans="1:8" x14ac:dyDescent="0.3">
      <c r="A11" s="185"/>
      <c r="B11" s="149">
        <f>MT_ALL!B11</f>
        <v>43830</v>
      </c>
      <c r="C11" s="149">
        <f>MT_ALL!C11</f>
        <v>43861</v>
      </c>
      <c r="D11" s="149">
        <f>MT_ALL!D11</f>
        <v>43890</v>
      </c>
      <c r="E11" s="149">
        <f>MT_ALL!E11</f>
        <v>43921</v>
      </c>
      <c r="F11" s="149">
        <f>MT_ALL!F11</f>
        <v>43951</v>
      </c>
      <c r="G11" s="149">
        <f>MT_ALL!G11</f>
        <v>43982</v>
      </c>
    </row>
    <row r="12" spans="1:8" x14ac:dyDescent="0.3">
      <c r="A12" s="175" t="str">
        <f>MT_ALL!A12</f>
        <v>Загальна сума державного та гарантованого державою боргу</v>
      </c>
      <c r="B12" s="133">
        <f t="shared" ref="B12:G12" si="1">SUM(B13:B14)</f>
        <v>84.365406859510003</v>
      </c>
      <c r="C12" s="133">
        <f t="shared" si="1"/>
        <v>83.394522378510004</v>
      </c>
      <c r="D12" s="133">
        <f t="shared" si="1"/>
        <v>83.377322845519998</v>
      </c>
      <c r="E12" s="133">
        <f t="shared" si="1"/>
        <v>80.378909253789999</v>
      </c>
      <c r="F12" s="133">
        <f t="shared" si="1"/>
        <v>81.435055081280012</v>
      </c>
      <c r="G12" s="133">
        <f t="shared" si="1"/>
        <v>82.118183048470001</v>
      </c>
    </row>
    <row r="13" spans="1:8" x14ac:dyDescent="0.3">
      <c r="A13" s="54" t="str">
        <f>MT_ALL!A13</f>
        <v>Внутрішній борг</v>
      </c>
      <c r="B13" s="183">
        <f>MT_ALL!B13/DMLMLR</f>
        <v>35.415048399980002</v>
      </c>
      <c r="C13" s="183">
        <f>MT_ALL!C13/DMLMLR</f>
        <v>33.295146469789998</v>
      </c>
      <c r="D13" s="183">
        <f>MT_ALL!D13/DMLMLR</f>
        <v>33.558496623769997</v>
      </c>
      <c r="E13" s="183">
        <f>MT_ALL!E13/DMLMLR</f>
        <v>30.923070714880001</v>
      </c>
      <c r="F13" s="183">
        <f>MT_ALL!F13/DMLMLR</f>
        <v>32.164532120860002</v>
      </c>
      <c r="G13" s="183">
        <f>MT_ALL!G13/DMLMLR</f>
        <v>33.66416298427</v>
      </c>
    </row>
    <row r="14" spans="1:8" x14ac:dyDescent="0.3">
      <c r="A14" s="54" t="str">
        <f>MT_ALL!A14</f>
        <v>Зовнішній борг</v>
      </c>
      <c r="B14" s="183">
        <f>MT_ALL!B14/DMLMLR</f>
        <v>48.950358459530001</v>
      </c>
      <c r="C14" s="183">
        <f>MT_ALL!C14/DMLMLR</f>
        <v>50.099375908719999</v>
      </c>
      <c r="D14" s="183">
        <f>MT_ALL!D14/DMLMLR</f>
        <v>49.818826221750001</v>
      </c>
      <c r="E14" s="183">
        <f>MT_ALL!E14/DMLMLR</f>
        <v>49.455838538910001</v>
      </c>
      <c r="F14" s="183">
        <f>MT_ALL!F14/DMLMLR</f>
        <v>49.270522960420003</v>
      </c>
      <c r="G14" s="183">
        <f>MT_ALL!G14/DMLMLR</f>
        <v>48.454020064200002</v>
      </c>
    </row>
    <row r="16" spans="1:8" x14ac:dyDescent="0.3">
      <c r="G16" s="21" t="s">
        <v>39</v>
      </c>
    </row>
    <row r="17" spans="1:7" x14ac:dyDescent="0.3">
      <c r="A17" s="185"/>
      <c r="B17" s="149">
        <f>MT_ALL!B17</f>
        <v>43830</v>
      </c>
      <c r="C17" s="149">
        <f>MT_ALL!C17</f>
        <v>43861</v>
      </c>
      <c r="D17" s="149">
        <f>MT_ALL!D17</f>
        <v>43890</v>
      </c>
      <c r="E17" s="149">
        <f>MT_ALL!E17</f>
        <v>43921</v>
      </c>
      <c r="F17" s="149">
        <f>MT_ALL!F17</f>
        <v>43951</v>
      </c>
      <c r="G17" s="149">
        <f>MT_ALL!G17</f>
        <v>43982</v>
      </c>
    </row>
    <row r="18" spans="1:7" x14ac:dyDescent="0.3">
      <c r="A18" s="175" t="str">
        <f>MT_ALL!A18</f>
        <v>Загальна сума державного та гарантованого державою боргу</v>
      </c>
      <c r="B18" s="133">
        <f t="shared" ref="B18:G18" si="2">SUM(B19:B20)</f>
        <v>1</v>
      </c>
      <c r="C18" s="133">
        <f t="shared" si="2"/>
        <v>1</v>
      </c>
      <c r="D18" s="133">
        <f t="shared" si="2"/>
        <v>1</v>
      </c>
      <c r="E18" s="133">
        <f t="shared" si="2"/>
        <v>1</v>
      </c>
      <c r="F18" s="133">
        <f t="shared" si="2"/>
        <v>1</v>
      </c>
      <c r="G18" s="133">
        <f t="shared" si="2"/>
        <v>1</v>
      </c>
    </row>
    <row r="19" spans="1:7" x14ac:dyDescent="0.3">
      <c r="A19" s="54" t="str">
        <f>MT_ALL!A19</f>
        <v>Внутрішній борг</v>
      </c>
      <c r="B19" s="58">
        <f>MT_ALL!B19</f>
        <v>0.41978199999999999</v>
      </c>
      <c r="C19" s="58">
        <f>MT_ALL!C19</f>
        <v>0.39924900000000002</v>
      </c>
      <c r="D19" s="58">
        <f>MT_ALL!D19</f>
        <v>0.40248899999999999</v>
      </c>
      <c r="E19" s="58">
        <f>MT_ALL!E19</f>
        <v>0.384716</v>
      </c>
      <c r="F19" s="58">
        <f>MT_ALL!F19</f>
        <v>0.39497199999999999</v>
      </c>
      <c r="G19" s="58">
        <f>MT_ALL!G19</f>
        <v>0.40994799999999998</v>
      </c>
    </row>
    <row r="20" spans="1:7" x14ac:dyDescent="0.3">
      <c r="A20" s="54" t="str">
        <f>MT_ALL!A20</f>
        <v>Зовнішній борг</v>
      </c>
      <c r="B20" s="58">
        <f>MT_ALL!B20</f>
        <v>0.58021800000000001</v>
      </c>
      <c r="C20" s="58">
        <f>MT_ALL!C20</f>
        <v>0.60075100000000003</v>
      </c>
      <c r="D20" s="58">
        <f>MT_ALL!D20</f>
        <v>0.59751100000000001</v>
      </c>
      <c r="E20" s="58">
        <f>MT_ALL!E20</f>
        <v>0.61528400000000005</v>
      </c>
      <c r="F20" s="58">
        <f>MT_ALL!F20</f>
        <v>0.60502800000000001</v>
      </c>
      <c r="G20" s="58">
        <f>MT_ALL!G20</f>
        <v>0.59005200000000002</v>
      </c>
    </row>
  </sheetData>
  <mergeCells count="1">
    <mergeCell ref="A2:G2"/>
  </mergeCells>
  <pageMargins left="0.75" right="0.75" top="1" bottom="1" header="0.5" footer="0.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6">
    <tabColor indexed="57"/>
    <outlinePr applyStyles="1" summaryBelow="0"/>
    <pageSetUpPr fitToPage="1"/>
  </sheetPr>
  <dimension ref="A2:N247"/>
  <sheetViews>
    <sheetView workbookViewId="0">
      <selection activeCell="A4" sqref="A4"/>
    </sheetView>
  </sheetViews>
  <sheetFormatPr defaultColWidth="9.109375" defaultRowHeight="13.8" x14ac:dyDescent="0.3"/>
  <cols>
    <col min="1" max="1" width="63.33203125" style="17" bestFit="1" customWidth="1"/>
    <col min="2" max="2" width="14.6640625" style="17" customWidth="1"/>
    <col min="3" max="6" width="14.44140625" style="17" bestFit="1" customWidth="1"/>
    <col min="7" max="7" width="13" style="17" customWidth="1"/>
    <col min="8" max="16384" width="9.109375" style="17"/>
  </cols>
  <sheetData>
    <row r="2" spans="1:14" ht="18" x14ac:dyDescent="0.3">
      <c r="A2" s="5" t="s">
        <v>102</v>
      </c>
      <c r="B2" s="5"/>
      <c r="C2" s="5"/>
      <c r="D2" s="5"/>
      <c r="E2" s="5"/>
      <c r="F2" s="5"/>
      <c r="G2" s="5"/>
      <c r="H2" s="9"/>
      <c r="I2" s="9"/>
      <c r="J2" s="9"/>
      <c r="K2" s="9"/>
      <c r="L2" s="9"/>
      <c r="M2" s="9"/>
      <c r="N2" s="9"/>
    </row>
    <row r="3" spans="1:14" x14ac:dyDescent="0.3">
      <c r="A3" s="243"/>
    </row>
    <row r="4" spans="1:14" s="12" customFormat="1" x14ac:dyDescent="0.3">
      <c r="A4" s="204" t="str">
        <f>$A$2 &amp; " (" &amp;G4 &amp; ")"</f>
        <v>Державний та гарантований державою борг України за поточний рік (млрд. грн)</v>
      </c>
      <c r="G4" s="12" t="str">
        <f>VALUAH</f>
        <v>млрд. грн</v>
      </c>
    </row>
    <row r="5" spans="1:14" s="11" customFormat="1" x14ac:dyDescent="0.3">
      <c r="A5" s="214"/>
      <c r="B5" s="168">
        <v>43830</v>
      </c>
      <c r="C5" s="168">
        <v>43861</v>
      </c>
      <c r="D5" s="168">
        <v>43890</v>
      </c>
      <c r="E5" s="168">
        <v>43921</v>
      </c>
      <c r="F5" s="168">
        <v>43951</v>
      </c>
      <c r="G5" s="181">
        <v>43982</v>
      </c>
    </row>
    <row r="6" spans="1:14" s="196" customFormat="1" x14ac:dyDescent="0.25">
      <c r="A6" s="164" t="s">
        <v>145</v>
      </c>
      <c r="B6" s="179">
        <f t="shared" ref="B6:G6" si="0">SUM(B7:B8)</f>
        <v>1998.2958999565099</v>
      </c>
      <c r="C6" s="179">
        <f t="shared" si="0"/>
        <v>2078.15813987208</v>
      </c>
      <c r="D6" s="179">
        <f t="shared" si="0"/>
        <v>2047.83042640639</v>
      </c>
      <c r="E6" s="179">
        <f t="shared" si="0"/>
        <v>2255.55276201996</v>
      </c>
      <c r="F6" s="179">
        <f t="shared" si="0"/>
        <v>2196.4174446163697</v>
      </c>
      <c r="G6" s="179">
        <f t="shared" si="0"/>
        <v>2209.4636212732298</v>
      </c>
    </row>
    <row r="7" spans="1:14" s="15" customFormat="1" x14ac:dyDescent="0.25">
      <c r="A7" s="176" t="s">
        <v>64</v>
      </c>
      <c r="B7" s="216">
        <v>1761.3691314806099</v>
      </c>
      <c r="C7" s="216">
        <v>1831.6301601432399</v>
      </c>
      <c r="D7" s="216">
        <v>1808.25204585338</v>
      </c>
      <c r="E7" s="216">
        <v>1988.80857403656</v>
      </c>
      <c r="F7" s="216">
        <v>1934.88864385786</v>
      </c>
      <c r="G7" s="71">
        <v>1947.89025186505</v>
      </c>
    </row>
    <row r="8" spans="1:14" s="15" customFormat="1" x14ac:dyDescent="0.25">
      <c r="A8" s="176" t="s">
        <v>14</v>
      </c>
      <c r="B8" s="216">
        <v>236.92676847589999</v>
      </c>
      <c r="C8" s="216">
        <v>246.52797972883999</v>
      </c>
      <c r="D8" s="216">
        <v>239.57838055300999</v>
      </c>
      <c r="E8" s="216">
        <v>266.74418798340002</v>
      </c>
      <c r="F8" s="216">
        <v>261.52880075850999</v>
      </c>
      <c r="G8" s="71">
        <v>261.57336940817999</v>
      </c>
    </row>
    <row r="9" spans="1:14" x14ac:dyDescent="0.3">
      <c r="B9" s="9"/>
      <c r="C9" s="9"/>
      <c r="D9" s="9"/>
      <c r="E9" s="9"/>
      <c r="F9" s="9"/>
      <c r="G9" s="9"/>
      <c r="H9" s="9"/>
      <c r="I9" s="9"/>
      <c r="J9" s="9"/>
      <c r="K9" s="9"/>
      <c r="L9" s="9"/>
    </row>
    <row r="10" spans="1:14" x14ac:dyDescent="0.3">
      <c r="A10" s="204" t="str">
        <f>$A$2 &amp; " (" &amp;G10 &amp; ")"</f>
        <v>Державний та гарантований державою борг України за поточний рік (млрд. дол. США)</v>
      </c>
      <c r="B10" s="9"/>
      <c r="C10" s="9"/>
      <c r="D10" s="9"/>
      <c r="E10" s="9"/>
      <c r="F10" s="9"/>
      <c r="G10" s="12" t="str">
        <f>VALUSD</f>
        <v>млрд. дол. США</v>
      </c>
      <c r="H10" s="9"/>
      <c r="I10" s="9"/>
      <c r="J10" s="9"/>
      <c r="K10" s="9"/>
      <c r="L10" s="9"/>
    </row>
    <row r="11" spans="1:14" s="104" customFormat="1" x14ac:dyDescent="0.3">
      <c r="A11" s="203"/>
      <c r="B11" s="168">
        <v>43830</v>
      </c>
      <c r="C11" s="168">
        <v>43861</v>
      </c>
      <c r="D11" s="168">
        <v>43890</v>
      </c>
      <c r="E11" s="168">
        <v>43921</v>
      </c>
      <c r="F11" s="168">
        <v>43951</v>
      </c>
      <c r="G11" s="181">
        <v>43982</v>
      </c>
      <c r="H11" s="11"/>
      <c r="I11" s="11"/>
      <c r="J11" s="11"/>
      <c r="K11" s="11"/>
      <c r="L11" s="11"/>
      <c r="M11" s="11"/>
      <c r="N11" s="11"/>
    </row>
    <row r="12" spans="1:14" s="37" customFormat="1" x14ac:dyDescent="0.3">
      <c r="A12" s="164" t="s">
        <v>145</v>
      </c>
      <c r="B12" s="179">
        <f t="shared" ref="B12:G12" si="1">SUM(B13:B14)</f>
        <v>84.365406859510003</v>
      </c>
      <c r="C12" s="179">
        <f t="shared" si="1"/>
        <v>83.394522378510004</v>
      </c>
      <c r="D12" s="179">
        <f t="shared" si="1"/>
        <v>83.377322845519998</v>
      </c>
      <c r="E12" s="179">
        <f t="shared" si="1"/>
        <v>80.378909253789999</v>
      </c>
      <c r="F12" s="179">
        <f t="shared" si="1"/>
        <v>81.435055081279998</v>
      </c>
      <c r="G12" s="179">
        <f t="shared" si="1"/>
        <v>82.118183048470001</v>
      </c>
      <c r="H12" s="27"/>
      <c r="I12" s="27"/>
      <c r="J12" s="27"/>
      <c r="K12" s="27"/>
      <c r="L12" s="27"/>
    </row>
    <row r="13" spans="1:14" s="131" customFormat="1" x14ac:dyDescent="0.3">
      <c r="A13" s="72" t="s">
        <v>64</v>
      </c>
      <c r="B13" s="216">
        <v>74.362672420229998</v>
      </c>
      <c r="C13" s="216">
        <v>73.501587510809998</v>
      </c>
      <c r="D13" s="216">
        <v>73.622899957480001</v>
      </c>
      <c r="E13" s="112">
        <v>70.873209701619999</v>
      </c>
      <c r="F13" s="112">
        <v>71.738532069550004</v>
      </c>
      <c r="G13" s="173">
        <v>72.396398257469997</v>
      </c>
      <c r="H13" s="122"/>
      <c r="I13" s="122"/>
      <c r="J13" s="122"/>
      <c r="K13" s="122"/>
      <c r="L13" s="122"/>
    </row>
    <row r="14" spans="1:14" s="131" customFormat="1" x14ac:dyDescent="0.3">
      <c r="A14" s="72" t="s">
        <v>14</v>
      </c>
      <c r="B14" s="216">
        <v>10.002734439279999</v>
      </c>
      <c r="C14" s="216">
        <v>9.8929348676999993</v>
      </c>
      <c r="D14" s="216">
        <v>9.7544228880400006</v>
      </c>
      <c r="E14" s="112">
        <v>9.5056995521700003</v>
      </c>
      <c r="F14" s="112">
        <v>9.6965230117299992</v>
      </c>
      <c r="G14" s="173">
        <v>9.7217847909999993</v>
      </c>
      <c r="H14" s="122"/>
      <c r="I14" s="122"/>
      <c r="J14" s="122"/>
      <c r="K14" s="122"/>
      <c r="L14" s="122"/>
    </row>
    <row r="15" spans="1:14" x14ac:dyDescent="0.3"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</row>
    <row r="16" spans="1:14" s="12" customFormat="1" x14ac:dyDescent="0.3">
      <c r="A16" s="83"/>
      <c r="B16" s="74"/>
      <c r="C16" s="74"/>
      <c r="D16" s="74"/>
      <c r="E16" s="74"/>
      <c r="F16" s="74"/>
      <c r="G16" s="21" t="s">
        <v>39</v>
      </c>
    </row>
    <row r="17" spans="1:14" s="104" customFormat="1" x14ac:dyDescent="0.3">
      <c r="A17" s="14"/>
      <c r="B17" s="168">
        <v>43830</v>
      </c>
      <c r="C17" s="168">
        <v>43861</v>
      </c>
      <c r="D17" s="168">
        <v>43890</v>
      </c>
      <c r="E17" s="168">
        <v>43921</v>
      </c>
      <c r="F17" s="168">
        <v>43951</v>
      </c>
      <c r="G17" s="168">
        <v>43982</v>
      </c>
      <c r="H17" s="11"/>
      <c r="I17" s="11"/>
      <c r="J17" s="11"/>
      <c r="K17" s="11"/>
      <c r="L17" s="11"/>
      <c r="M17" s="11"/>
      <c r="N17" s="11"/>
    </row>
    <row r="18" spans="1:14" s="37" customFormat="1" x14ac:dyDescent="0.3">
      <c r="A18" s="164" t="s">
        <v>145</v>
      </c>
      <c r="B18" s="179">
        <f t="shared" ref="B18:G18" si="2">SUM(B19:B20)</f>
        <v>1</v>
      </c>
      <c r="C18" s="179">
        <f t="shared" si="2"/>
        <v>1</v>
      </c>
      <c r="D18" s="179">
        <f t="shared" si="2"/>
        <v>1</v>
      </c>
      <c r="E18" s="179">
        <f t="shared" si="2"/>
        <v>1</v>
      </c>
      <c r="F18" s="179">
        <f t="shared" si="2"/>
        <v>1</v>
      </c>
      <c r="G18" s="179">
        <f t="shared" si="2"/>
        <v>1</v>
      </c>
      <c r="H18" s="27"/>
      <c r="I18" s="27"/>
      <c r="J18" s="27"/>
      <c r="K18" s="27"/>
      <c r="L18" s="27"/>
    </row>
    <row r="19" spans="1:14" s="131" customFormat="1" x14ac:dyDescent="0.3">
      <c r="A19" s="72" t="s">
        <v>64</v>
      </c>
      <c r="B19" s="261">
        <v>0.881436</v>
      </c>
      <c r="C19" s="261">
        <v>0.88137200000000004</v>
      </c>
      <c r="D19" s="261">
        <v>0.88300900000000004</v>
      </c>
      <c r="E19" s="261">
        <v>0.88173900000000005</v>
      </c>
      <c r="F19" s="261">
        <v>0.88092899999999996</v>
      </c>
      <c r="G19" s="66">
        <v>0.88161199999999995</v>
      </c>
      <c r="H19" s="122"/>
      <c r="I19" s="122"/>
      <c r="J19" s="122"/>
      <c r="K19" s="122"/>
      <c r="L19" s="122"/>
    </row>
    <row r="20" spans="1:14" s="131" customFormat="1" x14ac:dyDescent="0.3">
      <c r="A20" s="72" t="s">
        <v>14</v>
      </c>
      <c r="B20" s="261">
        <v>0.118564</v>
      </c>
      <c r="C20" s="261">
        <v>0.118628</v>
      </c>
      <c r="D20" s="261">
        <v>0.116991</v>
      </c>
      <c r="E20" s="261">
        <v>0.11826100000000001</v>
      </c>
      <c r="F20" s="261">
        <v>0.119071</v>
      </c>
      <c r="G20" s="66">
        <v>0.11838799999999999</v>
      </c>
      <c r="H20" s="122"/>
      <c r="I20" s="122"/>
      <c r="J20" s="122"/>
      <c r="K20" s="122"/>
      <c r="L20" s="122"/>
    </row>
    <row r="21" spans="1:14" x14ac:dyDescent="0.3"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</row>
    <row r="22" spans="1:14" x14ac:dyDescent="0.3"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</row>
    <row r="23" spans="1:14" x14ac:dyDescent="0.3"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</row>
    <row r="24" spans="1:14" x14ac:dyDescent="0.3"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</row>
    <row r="25" spans="1:14" s="83" customFormat="1" x14ac:dyDescent="0.3">
      <c r="B25" s="74"/>
      <c r="C25" s="74"/>
      <c r="D25" s="74"/>
      <c r="E25" s="74"/>
      <c r="F25" s="74"/>
      <c r="G25" s="74"/>
      <c r="H25" s="74"/>
      <c r="I25" s="74"/>
      <c r="J25" s="74"/>
      <c r="K25" s="74"/>
      <c r="L25" s="74"/>
    </row>
    <row r="26" spans="1:14" x14ac:dyDescent="0.3"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</row>
    <row r="27" spans="1:14" x14ac:dyDescent="0.3"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</row>
    <row r="28" spans="1:14" x14ac:dyDescent="0.3"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</row>
    <row r="29" spans="1:14" x14ac:dyDescent="0.3"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</row>
    <row r="30" spans="1:14" x14ac:dyDescent="0.3"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</row>
    <row r="31" spans="1:14" x14ac:dyDescent="0.3"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</row>
    <row r="32" spans="1:14" x14ac:dyDescent="0.3"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</row>
    <row r="33" spans="2:12" x14ac:dyDescent="0.3"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</row>
    <row r="34" spans="2:12" x14ac:dyDescent="0.3"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</row>
    <row r="35" spans="2:12" x14ac:dyDescent="0.3"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</row>
    <row r="36" spans="2:12" x14ac:dyDescent="0.3"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</row>
    <row r="37" spans="2:12" x14ac:dyDescent="0.3"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</row>
    <row r="38" spans="2:12" x14ac:dyDescent="0.3"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</row>
    <row r="39" spans="2:12" x14ac:dyDescent="0.3"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</row>
    <row r="40" spans="2:12" x14ac:dyDescent="0.3"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</row>
    <row r="41" spans="2:12" x14ac:dyDescent="0.3"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</row>
    <row r="42" spans="2:12" x14ac:dyDescent="0.3"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</row>
    <row r="43" spans="2:12" x14ac:dyDescent="0.3"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</row>
    <row r="44" spans="2:12" x14ac:dyDescent="0.3"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</row>
    <row r="45" spans="2:12" x14ac:dyDescent="0.3"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</row>
    <row r="46" spans="2:12" x14ac:dyDescent="0.3"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</row>
    <row r="47" spans="2:12" x14ac:dyDescent="0.3"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</row>
    <row r="48" spans="2:12" x14ac:dyDescent="0.3"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</row>
    <row r="49" spans="2:12" x14ac:dyDescent="0.3"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</row>
    <row r="50" spans="2:12" x14ac:dyDescent="0.3"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</row>
    <row r="51" spans="2:12" x14ac:dyDescent="0.3"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</row>
    <row r="52" spans="2:12" x14ac:dyDescent="0.3"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</row>
    <row r="53" spans="2:12" x14ac:dyDescent="0.3"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</row>
    <row r="54" spans="2:12" x14ac:dyDescent="0.3"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</row>
    <row r="55" spans="2:12" x14ac:dyDescent="0.3"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</row>
    <row r="56" spans="2:12" x14ac:dyDescent="0.3"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</row>
    <row r="57" spans="2:12" x14ac:dyDescent="0.3"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</row>
    <row r="58" spans="2:12" x14ac:dyDescent="0.3"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</row>
    <row r="59" spans="2:12" x14ac:dyDescent="0.3"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</row>
    <row r="60" spans="2:12" x14ac:dyDescent="0.3"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</row>
    <row r="61" spans="2:12" x14ac:dyDescent="0.3"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</row>
    <row r="62" spans="2:12" x14ac:dyDescent="0.3"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</row>
    <row r="63" spans="2:12" x14ac:dyDescent="0.3"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</row>
    <row r="64" spans="2:12" x14ac:dyDescent="0.3"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</row>
    <row r="65" spans="2:12" x14ac:dyDescent="0.3"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</row>
    <row r="66" spans="2:12" x14ac:dyDescent="0.3"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</row>
    <row r="67" spans="2:12" x14ac:dyDescent="0.3"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</row>
    <row r="68" spans="2:12" x14ac:dyDescent="0.3"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</row>
    <row r="69" spans="2:12" x14ac:dyDescent="0.3"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</row>
    <row r="70" spans="2:12" x14ac:dyDescent="0.3"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</row>
    <row r="71" spans="2:12" x14ac:dyDescent="0.3"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</row>
    <row r="72" spans="2:12" x14ac:dyDescent="0.3"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</row>
    <row r="73" spans="2:12" x14ac:dyDescent="0.3"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</row>
    <row r="74" spans="2:12" x14ac:dyDescent="0.3"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</row>
    <row r="75" spans="2:12" x14ac:dyDescent="0.3"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</row>
    <row r="76" spans="2:12" x14ac:dyDescent="0.3"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</row>
    <row r="77" spans="2:12" x14ac:dyDescent="0.3"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</row>
    <row r="78" spans="2:12" x14ac:dyDescent="0.3"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</row>
    <row r="79" spans="2:12" x14ac:dyDescent="0.3"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</row>
    <row r="80" spans="2:12" x14ac:dyDescent="0.3"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</row>
    <row r="81" spans="2:12" x14ac:dyDescent="0.3"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</row>
    <row r="82" spans="2:12" x14ac:dyDescent="0.3"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</row>
    <row r="83" spans="2:12" x14ac:dyDescent="0.3"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</row>
    <row r="84" spans="2:12" x14ac:dyDescent="0.3"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</row>
    <row r="85" spans="2:12" x14ac:dyDescent="0.3"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</row>
    <row r="86" spans="2:12" x14ac:dyDescent="0.3"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</row>
    <row r="87" spans="2:12" x14ac:dyDescent="0.3"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</row>
    <row r="88" spans="2:12" x14ac:dyDescent="0.3"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</row>
    <row r="89" spans="2:12" x14ac:dyDescent="0.3"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</row>
    <row r="90" spans="2:12" x14ac:dyDescent="0.3"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</row>
    <row r="91" spans="2:12" x14ac:dyDescent="0.3"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</row>
    <row r="92" spans="2:12" x14ac:dyDescent="0.3"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</row>
    <row r="93" spans="2:12" x14ac:dyDescent="0.3"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</row>
    <row r="94" spans="2:12" x14ac:dyDescent="0.3"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</row>
    <row r="95" spans="2:12" x14ac:dyDescent="0.3"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</row>
    <row r="96" spans="2:12" x14ac:dyDescent="0.3"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</row>
    <row r="97" spans="2:12" x14ac:dyDescent="0.3"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</row>
    <row r="98" spans="2:12" x14ac:dyDescent="0.3"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</row>
    <row r="99" spans="2:12" x14ac:dyDescent="0.3"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</row>
    <row r="100" spans="2:12" x14ac:dyDescent="0.3"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</row>
    <row r="101" spans="2:12" x14ac:dyDescent="0.3"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</row>
    <row r="102" spans="2:12" x14ac:dyDescent="0.3"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</row>
    <row r="103" spans="2:12" x14ac:dyDescent="0.3"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</row>
    <row r="104" spans="2:12" x14ac:dyDescent="0.3"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</row>
    <row r="105" spans="2:12" x14ac:dyDescent="0.3"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</row>
    <row r="106" spans="2:12" x14ac:dyDescent="0.3"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</row>
    <row r="107" spans="2:12" x14ac:dyDescent="0.3"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</row>
    <row r="108" spans="2:12" x14ac:dyDescent="0.3"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</row>
    <row r="109" spans="2:12" x14ac:dyDescent="0.3"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9"/>
    </row>
    <row r="110" spans="2:12" x14ac:dyDescent="0.3"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</row>
    <row r="111" spans="2:12" x14ac:dyDescent="0.3"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9"/>
    </row>
    <row r="112" spans="2:12" x14ac:dyDescent="0.3"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/>
    </row>
    <row r="113" spans="2:12" x14ac:dyDescent="0.3">
      <c r="B113" s="9"/>
      <c r="C113" s="9"/>
      <c r="D113" s="9"/>
      <c r="E113" s="9"/>
      <c r="F113" s="9"/>
      <c r="G113" s="9"/>
      <c r="H113" s="9"/>
      <c r="I113" s="9"/>
      <c r="J113" s="9"/>
      <c r="K113" s="9"/>
      <c r="L113" s="9"/>
    </row>
    <row r="114" spans="2:12" x14ac:dyDescent="0.3">
      <c r="B114" s="9"/>
      <c r="C114" s="9"/>
      <c r="D114" s="9"/>
      <c r="E114" s="9"/>
      <c r="F114" s="9"/>
      <c r="G114" s="9"/>
      <c r="H114" s="9"/>
      <c r="I114" s="9"/>
      <c r="J114" s="9"/>
      <c r="K114" s="9"/>
      <c r="L114" s="9"/>
    </row>
    <row r="115" spans="2:12" x14ac:dyDescent="0.3">
      <c r="B115" s="9"/>
      <c r="C115" s="9"/>
      <c r="D115" s="9"/>
      <c r="E115" s="9"/>
      <c r="F115" s="9"/>
      <c r="G115" s="9"/>
      <c r="H115" s="9"/>
      <c r="I115" s="9"/>
      <c r="J115" s="9"/>
      <c r="K115" s="9"/>
      <c r="L115" s="9"/>
    </row>
    <row r="116" spans="2:12" x14ac:dyDescent="0.3">
      <c r="B116" s="9"/>
      <c r="C116" s="9"/>
      <c r="D116" s="9"/>
      <c r="E116" s="9"/>
      <c r="F116" s="9"/>
      <c r="G116" s="9"/>
      <c r="H116" s="9"/>
      <c r="I116" s="9"/>
      <c r="J116" s="9"/>
      <c r="K116" s="9"/>
      <c r="L116" s="9"/>
    </row>
    <row r="117" spans="2:12" x14ac:dyDescent="0.3">
      <c r="B117" s="9"/>
      <c r="C117" s="9"/>
      <c r="D117" s="9"/>
      <c r="E117" s="9"/>
      <c r="F117" s="9"/>
      <c r="G117" s="9"/>
      <c r="H117" s="9"/>
      <c r="I117" s="9"/>
      <c r="J117" s="9"/>
      <c r="K117" s="9"/>
      <c r="L117" s="9"/>
    </row>
    <row r="118" spans="2:12" x14ac:dyDescent="0.3">
      <c r="B118" s="9"/>
      <c r="C118" s="9"/>
      <c r="D118" s="9"/>
      <c r="E118" s="9"/>
      <c r="F118" s="9"/>
      <c r="G118" s="9"/>
      <c r="H118" s="9"/>
      <c r="I118" s="9"/>
      <c r="J118" s="9"/>
      <c r="K118" s="9"/>
      <c r="L118" s="9"/>
    </row>
    <row r="119" spans="2:12" x14ac:dyDescent="0.3">
      <c r="B119" s="9"/>
      <c r="C119" s="9"/>
      <c r="D119" s="9"/>
      <c r="E119" s="9"/>
      <c r="F119" s="9"/>
      <c r="G119" s="9"/>
      <c r="H119" s="9"/>
      <c r="I119" s="9"/>
      <c r="J119" s="9"/>
      <c r="K119" s="9"/>
      <c r="L119" s="9"/>
    </row>
    <row r="120" spans="2:12" x14ac:dyDescent="0.3">
      <c r="B120" s="9"/>
      <c r="C120" s="9"/>
      <c r="D120" s="9"/>
      <c r="E120" s="9"/>
      <c r="F120" s="9"/>
      <c r="G120" s="9"/>
      <c r="H120" s="9"/>
      <c r="I120" s="9"/>
      <c r="J120" s="9"/>
      <c r="K120" s="9"/>
      <c r="L120" s="9"/>
    </row>
    <row r="121" spans="2:12" x14ac:dyDescent="0.3"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</row>
    <row r="122" spans="2:12" x14ac:dyDescent="0.3">
      <c r="B122" s="9"/>
      <c r="C122" s="9"/>
      <c r="D122" s="9"/>
      <c r="E122" s="9"/>
      <c r="F122" s="9"/>
      <c r="G122" s="9"/>
      <c r="H122" s="9"/>
      <c r="I122" s="9"/>
      <c r="J122" s="9"/>
      <c r="K122" s="9"/>
      <c r="L122" s="9"/>
    </row>
    <row r="123" spans="2:12" x14ac:dyDescent="0.3">
      <c r="B123" s="9"/>
      <c r="C123" s="9"/>
      <c r="D123" s="9"/>
      <c r="E123" s="9"/>
      <c r="F123" s="9"/>
      <c r="G123" s="9"/>
      <c r="H123" s="9"/>
      <c r="I123" s="9"/>
      <c r="J123" s="9"/>
      <c r="K123" s="9"/>
      <c r="L123" s="9"/>
    </row>
    <row r="124" spans="2:12" x14ac:dyDescent="0.3">
      <c r="B124" s="9"/>
      <c r="C124" s="9"/>
      <c r="D124" s="9"/>
      <c r="E124" s="9"/>
      <c r="F124" s="9"/>
      <c r="G124" s="9"/>
      <c r="H124" s="9"/>
      <c r="I124" s="9"/>
      <c r="J124" s="9"/>
      <c r="K124" s="9"/>
      <c r="L124" s="9"/>
    </row>
    <row r="125" spans="2:12" x14ac:dyDescent="0.3">
      <c r="B125" s="9"/>
      <c r="C125" s="9"/>
      <c r="D125" s="9"/>
      <c r="E125" s="9"/>
      <c r="F125" s="9"/>
      <c r="G125" s="9"/>
      <c r="H125" s="9"/>
      <c r="I125" s="9"/>
      <c r="J125" s="9"/>
      <c r="K125" s="9"/>
      <c r="L125" s="9"/>
    </row>
    <row r="126" spans="2:12" x14ac:dyDescent="0.3">
      <c r="B126" s="9"/>
      <c r="C126" s="9"/>
      <c r="D126" s="9"/>
      <c r="E126" s="9"/>
      <c r="F126" s="9"/>
      <c r="G126" s="9"/>
      <c r="H126" s="9"/>
      <c r="I126" s="9"/>
      <c r="J126" s="9"/>
      <c r="K126" s="9"/>
      <c r="L126" s="9"/>
    </row>
    <row r="127" spans="2:12" x14ac:dyDescent="0.3">
      <c r="B127" s="9"/>
      <c r="C127" s="9"/>
      <c r="D127" s="9"/>
      <c r="E127" s="9"/>
      <c r="F127" s="9"/>
      <c r="G127" s="9"/>
      <c r="H127" s="9"/>
      <c r="I127" s="9"/>
      <c r="J127" s="9"/>
      <c r="K127" s="9"/>
      <c r="L127" s="9"/>
    </row>
    <row r="128" spans="2:12" x14ac:dyDescent="0.3">
      <c r="B128" s="9"/>
      <c r="C128" s="9"/>
      <c r="D128" s="9"/>
      <c r="E128" s="9"/>
      <c r="F128" s="9"/>
      <c r="G128" s="9"/>
      <c r="H128" s="9"/>
      <c r="I128" s="9"/>
      <c r="J128" s="9"/>
      <c r="K128" s="9"/>
      <c r="L128" s="9"/>
    </row>
    <row r="129" spans="2:12" x14ac:dyDescent="0.3">
      <c r="B129" s="9"/>
      <c r="C129" s="9"/>
      <c r="D129" s="9"/>
      <c r="E129" s="9"/>
      <c r="F129" s="9"/>
      <c r="G129" s="9"/>
      <c r="H129" s="9"/>
      <c r="I129" s="9"/>
      <c r="J129" s="9"/>
      <c r="K129" s="9"/>
      <c r="L129" s="9"/>
    </row>
    <row r="130" spans="2:12" x14ac:dyDescent="0.3">
      <c r="B130" s="9"/>
      <c r="C130" s="9"/>
      <c r="D130" s="9"/>
      <c r="E130" s="9"/>
      <c r="F130" s="9"/>
      <c r="G130" s="9"/>
      <c r="H130" s="9"/>
      <c r="I130" s="9"/>
      <c r="J130" s="9"/>
      <c r="K130" s="9"/>
      <c r="L130" s="9"/>
    </row>
    <row r="131" spans="2:12" x14ac:dyDescent="0.3">
      <c r="B131" s="9"/>
      <c r="C131" s="9"/>
      <c r="D131" s="9"/>
      <c r="E131" s="9"/>
      <c r="F131" s="9"/>
      <c r="G131" s="9"/>
      <c r="H131" s="9"/>
      <c r="I131" s="9"/>
      <c r="J131" s="9"/>
      <c r="K131" s="9"/>
      <c r="L131" s="9"/>
    </row>
    <row r="132" spans="2:12" x14ac:dyDescent="0.3">
      <c r="B132" s="9"/>
      <c r="C132" s="9"/>
      <c r="D132" s="9"/>
      <c r="E132" s="9"/>
      <c r="F132" s="9"/>
      <c r="G132" s="9"/>
      <c r="H132" s="9"/>
      <c r="I132" s="9"/>
      <c r="J132" s="9"/>
      <c r="K132" s="9"/>
      <c r="L132" s="9"/>
    </row>
    <row r="133" spans="2:12" x14ac:dyDescent="0.3">
      <c r="B133" s="9"/>
      <c r="C133" s="9"/>
      <c r="D133" s="9"/>
      <c r="E133" s="9"/>
      <c r="F133" s="9"/>
      <c r="G133" s="9"/>
      <c r="H133" s="9"/>
      <c r="I133" s="9"/>
      <c r="J133" s="9"/>
      <c r="K133" s="9"/>
      <c r="L133" s="9"/>
    </row>
    <row r="134" spans="2:12" x14ac:dyDescent="0.3">
      <c r="B134" s="9"/>
      <c r="C134" s="9"/>
      <c r="D134" s="9"/>
      <c r="E134" s="9"/>
      <c r="F134" s="9"/>
      <c r="G134" s="9"/>
      <c r="H134" s="9"/>
      <c r="I134" s="9"/>
      <c r="J134" s="9"/>
      <c r="K134" s="9"/>
      <c r="L134" s="9"/>
    </row>
    <row r="135" spans="2:12" x14ac:dyDescent="0.3">
      <c r="B135" s="9"/>
      <c r="C135" s="9"/>
      <c r="D135" s="9"/>
      <c r="E135" s="9"/>
      <c r="F135" s="9"/>
      <c r="G135" s="9"/>
      <c r="H135" s="9"/>
      <c r="I135" s="9"/>
      <c r="J135" s="9"/>
      <c r="K135" s="9"/>
      <c r="L135" s="9"/>
    </row>
    <row r="136" spans="2:12" x14ac:dyDescent="0.3">
      <c r="B136" s="9"/>
      <c r="C136" s="9"/>
      <c r="D136" s="9"/>
      <c r="E136" s="9"/>
      <c r="F136" s="9"/>
      <c r="G136" s="9"/>
      <c r="H136" s="9"/>
      <c r="I136" s="9"/>
      <c r="J136" s="9"/>
      <c r="K136" s="9"/>
      <c r="L136" s="9"/>
    </row>
    <row r="137" spans="2:12" x14ac:dyDescent="0.3">
      <c r="B137" s="9"/>
      <c r="C137" s="9"/>
      <c r="D137" s="9"/>
      <c r="E137" s="9"/>
      <c r="F137" s="9"/>
      <c r="G137" s="9"/>
      <c r="H137" s="9"/>
      <c r="I137" s="9"/>
      <c r="J137" s="9"/>
      <c r="K137" s="9"/>
      <c r="L137" s="9"/>
    </row>
    <row r="138" spans="2:12" x14ac:dyDescent="0.3">
      <c r="B138" s="9"/>
      <c r="C138" s="9"/>
      <c r="D138" s="9"/>
      <c r="E138" s="9"/>
      <c r="F138" s="9"/>
      <c r="G138" s="9"/>
      <c r="H138" s="9"/>
      <c r="I138" s="9"/>
      <c r="J138" s="9"/>
      <c r="K138" s="9"/>
      <c r="L138" s="9"/>
    </row>
    <row r="139" spans="2:12" x14ac:dyDescent="0.3">
      <c r="B139" s="9"/>
      <c r="C139" s="9"/>
      <c r="D139" s="9"/>
      <c r="E139" s="9"/>
      <c r="F139" s="9"/>
      <c r="G139" s="9"/>
      <c r="H139" s="9"/>
      <c r="I139" s="9"/>
      <c r="J139" s="9"/>
      <c r="K139" s="9"/>
      <c r="L139" s="9"/>
    </row>
    <row r="140" spans="2:12" x14ac:dyDescent="0.3">
      <c r="B140" s="9"/>
      <c r="C140" s="9"/>
      <c r="D140" s="9"/>
      <c r="E140" s="9"/>
      <c r="F140" s="9"/>
      <c r="G140" s="9"/>
      <c r="H140" s="9"/>
      <c r="I140" s="9"/>
      <c r="J140" s="9"/>
      <c r="K140" s="9"/>
      <c r="L140" s="9"/>
    </row>
    <row r="141" spans="2:12" x14ac:dyDescent="0.3">
      <c r="B141" s="9"/>
      <c r="C141" s="9"/>
      <c r="D141" s="9"/>
      <c r="E141" s="9"/>
      <c r="F141" s="9"/>
      <c r="G141" s="9"/>
      <c r="H141" s="9"/>
      <c r="I141" s="9"/>
      <c r="J141" s="9"/>
      <c r="K141" s="9"/>
      <c r="L141" s="9"/>
    </row>
    <row r="142" spans="2:12" x14ac:dyDescent="0.3">
      <c r="B142" s="9"/>
      <c r="C142" s="9"/>
      <c r="D142" s="9"/>
      <c r="E142" s="9"/>
      <c r="F142" s="9"/>
      <c r="G142" s="9"/>
      <c r="H142" s="9"/>
      <c r="I142" s="9"/>
      <c r="J142" s="9"/>
      <c r="K142" s="9"/>
      <c r="L142" s="9"/>
    </row>
    <row r="143" spans="2:12" x14ac:dyDescent="0.3">
      <c r="B143" s="9"/>
      <c r="C143" s="9"/>
      <c r="D143" s="9"/>
      <c r="E143" s="9"/>
      <c r="F143" s="9"/>
      <c r="G143" s="9"/>
      <c r="H143" s="9"/>
      <c r="I143" s="9"/>
      <c r="J143" s="9"/>
      <c r="K143" s="9"/>
      <c r="L143" s="9"/>
    </row>
    <row r="144" spans="2:12" x14ac:dyDescent="0.3">
      <c r="B144" s="9"/>
      <c r="C144" s="9"/>
      <c r="D144" s="9"/>
      <c r="E144" s="9"/>
      <c r="F144" s="9"/>
      <c r="G144" s="9"/>
      <c r="H144" s="9"/>
      <c r="I144" s="9"/>
      <c r="J144" s="9"/>
      <c r="K144" s="9"/>
      <c r="L144" s="9"/>
    </row>
    <row r="145" spans="2:12" x14ac:dyDescent="0.3">
      <c r="B145" s="9"/>
      <c r="C145" s="9"/>
      <c r="D145" s="9"/>
      <c r="E145" s="9"/>
      <c r="F145" s="9"/>
      <c r="G145" s="9"/>
      <c r="H145" s="9"/>
      <c r="I145" s="9"/>
      <c r="J145" s="9"/>
      <c r="K145" s="9"/>
      <c r="L145" s="9"/>
    </row>
    <row r="146" spans="2:12" x14ac:dyDescent="0.3">
      <c r="B146" s="9"/>
      <c r="C146" s="9"/>
      <c r="D146" s="9"/>
      <c r="E146" s="9"/>
      <c r="F146" s="9"/>
      <c r="G146" s="9"/>
      <c r="H146" s="9"/>
      <c r="I146" s="9"/>
      <c r="J146" s="9"/>
      <c r="K146" s="9"/>
      <c r="L146" s="9"/>
    </row>
    <row r="147" spans="2:12" x14ac:dyDescent="0.3">
      <c r="B147" s="9"/>
      <c r="C147" s="9"/>
      <c r="D147" s="9"/>
      <c r="E147" s="9"/>
      <c r="F147" s="9"/>
      <c r="G147" s="9"/>
      <c r="H147" s="9"/>
      <c r="I147" s="9"/>
      <c r="J147" s="9"/>
      <c r="K147" s="9"/>
      <c r="L147" s="9"/>
    </row>
    <row r="148" spans="2:12" x14ac:dyDescent="0.3">
      <c r="B148" s="9"/>
      <c r="C148" s="9"/>
      <c r="D148" s="9"/>
      <c r="E148" s="9"/>
      <c r="F148" s="9"/>
      <c r="G148" s="9"/>
      <c r="H148" s="9"/>
      <c r="I148" s="9"/>
      <c r="J148" s="9"/>
      <c r="K148" s="9"/>
      <c r="L148" s="9"/>
    </row>
    <row r="149" spans="2:12" x14ac:dyDescent="0.3">
      <c r="B149" s="9"/>
      <c r="C149" s="9"/>
      <c r="D149" s="9"/>
      <c r="E149" s="9"/>
      <c r="F149" s="9"/>
      <c r="G149" s="9"/>
      <c r="H149" s="9"/>
      <c r="I149" s="9"/>
      <c r="J149" s="9"/>
      <c r="K149" s="9"/>
      <c r="L149" s="9"/>
    </row>
    <row r="150" spans="2:12" x14ac:dyDescent="0.3">
      <c r="B150" s="9"/>
      <c r="C150" s="9"/>
      <c r="D150" s="9"/>
      <c r="E150" s="9"/>
      <c r="F150" s="9"/>
      <c r="G150" s="9"/>
      <c r="H150" s="9"/>
      <c r="I150" s="9"/>
      <c r="J150" s="9"/>
      <c r="K150" s="9"/>
      <c r="L150" s="9"/>
    </row>
    <row r="151" spans="2:12" x14ac:dyDescent="0.3">
      <c r="B151" s="9"/>
      <c r="C151" s="9"/>
      <c r="D151" s="9"/>
      <c r="E151" s="9"/>
      <c r="F151" s="9"/>
      <c r="G151" s="9"/>
      <c r="H151" s="9"/>
      <c r="I151" s="9"/>
      <c r="J151" s="9"/>
      <c r="K151" s="9"/>
      <c r="L151" s="9"/>
    </row>
    <row r="152" spans="2:12" x14ac:dyDescent="0.3">
      <c r="B152" s="9"/>
      <c r="C152" s="9"/>
      <c r="D152" s="9"/>
      <c r="E152" s="9"/>
      <c r="F152" s="9"/>
      <c r="G152" s="9"/>
      <c r="H152" s="9"/>
      <c r="I152" s="9"/>
      <c r="J152" s="9"/>
      <c r="K152" s="9"/>
      <c r="L152" s="9"/>
    </row>
    <row r="153" spans="2:12" x14ac:dyDescent="0.3">
      <c r="B153" s="9"/>
      <c r="C153" s="9"/>
      <c r="D153" s="9"/>
      <c r="E153" s="9"/>
      <c r="F153" s="9"/>
      <c r="G153" s="9"/>
      <c r="H153" s="9"/>
      <c r="I153" s="9"/>
      <c r="J153" s="9"/>
      <c r="K153" s="9"/>
      <c r="L153" s="9"/>
    </row>
    <row r="154" spans="2:12" x14ac:dyDescent="0.3">
      <c r="B154" s="9"/>
      <c r="C154" s="9"/>
      <c r="D154" s="9"/>
      <c r="E154" s="9"/>
      <c r="F154" s="9"/>
      <c r="G154" s="9"/>
      <c r="H154" s="9"/>
      <c r="I154" s="9"/>
      <c r="J154" s="9"/>
      <c r="K154" s="9"/>
      <c r="L154" s="9"/>
    </row>
    <row r="155" spans="2:12" x14ac:dyDescent="0.3">
      <c r="B155" s="9"/>
      <c r="C155" s="9"/>
      <c r="D155" s="9"/>
      <c r="E155" s="9"/>
      <c r="F155" s="9"/>
      <c r="G155" s="9"/>
      <c r="H155" s="9"/>
      <c r="I155" s="9"/>
      <c r="J155" s="9"/>
      <c r="K155" s="9"/>
      <c r="L155" s="9"/>
    </row>
    <row r="156" spans="2:12" x14ac:dyDescent="0.3">
      <c r="B156" s="9"/>
      <c r="C156" s="9"/>
      <c r="D156" s="9"/>
      <c r="E156" s="9"/>
      <c r="F156" s="9"/>
      <c r="G156" s="9"/>
      <c r="H156" s="9"/>
      <c r="I156" s="9"/>
      <c r="J156" s="9"/>
      <c r="K156" s="9"/>
      <c r="L156" s="9"/>
    </row>
    <row r="157" spans="2:12" x14ac:dyDescent="0.3">
      <c r="B157" s="9"/>
      <c r="C157" s="9"/>
      <c r="D157" s="9"/>
      <c r="E157" s="9"/>
      <c r="F157" s="9"/>
      <c r="G157" s="9"/>
      <c r="H157" s="9"/>
      <c r="I157" s="9"/>
      <c r="J157" s="9"/>
      <c r="K157" s="9"/>
      <c r="L157" s="9"/>
    </row>
    <row r="158" spans="2:12" x14ac:dyDescent="0.3">
      <c r="B158" s="9"/>
      <c r="C158" s="9"/>
      <c r="D158" s="9"/>
      <c r="E158" s="9"/>
      <c r="F158" s="9"/>
      <c r="G158" s="9"/>
      <c r="H158" s="9"/>
      <c r="I158" s="9"/>
      <c r="J158" s="9"/>
      <c r="K158" s="9"/>
      <c r="L158" s="9"/>
    </row>
    <row r="159" spans="2:12" x14ac:dyDescent="0.3">
      <c r="B159" s="9"/>
      <c r="C159" s="9"/>
      <c r="D159" s="9"/>
      <c r="E159" s="9"/>
      <c r="F159" s="9"/>
      <c r="G159" s="9"/>
      <c r="H159" s="9"/>
      <c r="I159" s="9"/>
      <c r="J159" s="9"/>
      <c r="K159" s="9"/>
      <c r="L159" s="9"/>
    </row>
    <row r="160" spans="2:12" x14ac:dyDescent="0.3">
      <c r="B160" s="9"/>
      <c r="C160" s="9"/>
      <c r="D160" s="9"/>
      <c r="E160" s="9"/>
      <c r="F160" s="9"/>
      <c r="G160" s="9"/>
      <c r="H160" s="9"/>
      <c r="I160" s="9"/>
      <c r="J160" s="9"/>
      <c r="K160" s="9"/>
      <c r="L160" s="9"/>
    </row>
    <row r="161" spans="2:12" x14ac:dyDescent="0.3">
      <c r="B161" s="9"/>
      <c r="C161" s="9"/>
      <c r="D161" s="9"/>
      <c r="E161" s="9"/>
      <c r="F161" s="9"/>
      <c r="G161" s="9"/>
      <c r="H161" s="9"/>
      <c r="I161" s="9"/>
      <c r="J161" s="9"/>
      <c r="K161" s="9"/>
      <c r="L161" s="9"/>
    </row>
    <row r="162" spans="2:12" x14ac:dyDescent="0.3">
      <c r="B162" s="9"/>
      <c r="C162" s="9"/>
      <c r="D162" s="9"/>
      <c r="E162" s="9"/>
      <c r="F162" s="9"/>
      <c r="G162" s="9"/>
      <c r="H162" s="9"/>
      <c r="I162" s="9"/>
      <c r="J162" s="9"/>
      <c r="K162" s="9"/>
      <c r="L162" s="9"/>
    </row>
    <row r="163" spans="2:12" x14ac:dyDescent="0.3">
      <c r="B163" s="9"/>
      <c r="C163" s="9"/>
      <c r="D163" s="9"/>
      <c r="E163" s="9"/>
      <c r="F163" s="9"/>
      <c r="G163" s="9"/>
      <c r="H163" s="9"/>
      <c r="I163" s="9"/>
      <c r="J163" s="9"/>
      <c r="K163" s="9"/>
      <c r="L163" s="9"/>
    </row>
    <row r="164" spans="2:12" x14ac:dyDescent="0.3">
      <c r="B164" s="9"/>
      <c r="C164" s="9"/>
      <c r="D164" s="9"/>
      <c r="E164" s="9"/>
      <c r="F164" s="9"/>
      <c r="G164" s="9"/>
      <c r="H164" s="9"/>
      <c r="I164" s="9"/>
      <c r="J164" s="9"/>
      <c r="K164" s="9"/>
      <c r="L164" s="9"/>
    </row>
    <row r="165" spans="2:12" x14ac:dyDescent="0.3">
      <c r="B165" s="9"/>
      <c r="C165" s="9"/>
      <c r="D165" s="9"/>
      <c r="E165" s="9"/>
      <c r="F165" s="9"/>
      <c r="G165" s="9"/>
      <c r="H165" s="9"/>
      <c r="I165" s="9"/>
      <c r="J165" s="9"/>
      <c r="K165" s="9"/>
      <c r="L165" s="9"/>
    </row>
    <row r="166" spans="2:12" x14ac:dyDescent="0.3">
      <c r="B166" s="9"/>
      <c r="C166" s="9"/>
      <c r="D166" s="9"/>
      <c r="E166" s="9"/>
      <c r="F166" s="9"/>
      <c r="G166" s="9"/>
      <c r="H166" s="9"/>
      <c r="I166" s="9"/>
      <c r="J166" s="9"/>
      <c r="K166" s="9"/>
      <c r="L166" s="9"/>
    </row>
    <row r="167" spans="2:12" x14ac:dyDescent="0.3">
      <c r="B167" s="9"/>
      <c r="C167" s="9"/>
      <c r="D167" s="9"/>
      <c r="E167" s="9"/>
      <c r="F167" s="9"/>
      <c r="G167" s="9"/>
      <c r="H167" s="9"/>
      <c r="I167" s="9"/>
      <c r="J167" s="9"/>
      <c r="K167" s="9"/>
      <c r="L167" s="9"/>
    </row>
    <row r="168" spans="2:12" x14ac:dyDescent="0.3">
      <c r="B168" s="9"/>
      <c r="C168" s="9"/>
      <c r="D168" s="9"/>
      <c r="E168" s="9"/>
      <c r="F168" s="9"/>
      <c r="G168" s="9"/>
      <c r="H168" s="9"/>
      <c r="I168" s="9"/>
      <c r="J168" s="9"/>
      <c r="K168" s="9"/>
      <c r="L168" s="9"/>
    </row>
    <row r="169" spans="2:12" x14ac:dyDescent="0.3">
      <c r="B169" s="9"/>
      <c r="C169" s="9"/>
      <c r="D169" s="9"/>
      <c r="E169" s="9"/>
      <c r="F169" s="9"/>
      <c r="G169" s="9"/>
      <c r="H169" s="9"/>
      <c r="I169" s="9"/>
      <c r="J169" s="9"/>
      <c r="K169" s="9"/>
      <c r="L169" s="9"/>
    </row>
    <row r="170" spans="2:12" x14ac:dyDescent="0.3">
      <c r="B170" s="9"/>
      <c r="C170" s="9"/>
      <c r="D170" s="9"/>
      <c r="E170" s="9"/>
      <c r="F170" s="9"/>
      <c r="G170" s="9"/>
      <c r="H170" s="9"/>
      <c r="I170" s="9"/>
      <c r="J170" s="9"/>
      <c r="K170" s="9"/>
      <c r="L170" s="9"/>
    </row>
    <row r="171" spans="2:12" x14ac:dyDescent="0.3">
      <c r="B171" s="9"/>
      <c r="C171" s="9"/>
      <c r="D171" s="9"/>
      <c r="E171" s="9"/>
      <c r="F171" s="9"/>
      <c r="G171" s="9"/>
      <c r="H171" s="9"/>
      <c r="I171" s="9"/>
      <c r="J171" s="9"/>
      <c r="K171" s="9"/>
      <c r="L171" s="9"/>
    </row>
    <row r="172" spans="2:12" x14ac:dyDescent="0.3">
      <c r="B172" s="9"/>
      <c r="C172" s="9"/>
      <c r="D172" s="9"/>
      <c r="E172" s="9"/>
      <c r="F172" s="9"/>
      <c r="G172" s="9"/>
      <c r="H172" s="9"/>
      <c r="I172" s="9"/>
      <c r="J172" s="9"/>
      <c r="K172" s="9"/>
      <c r="L172" s="9"/>
    </row>
    <row r="173" spans="2:12" x14ac:dyDescent="0.3">
      <c r="B173" s="9"/>
      <c r="C173" s="9"/>
      <c r="D173" s="9"/>
      <c r="E173" s="9"/>
      <c r="F173" s="9"/>
      <c r="G173" s="9"/>
      <c r="H173" s="9"/>
      <c r="I173" s="9"/>
      <c r="J173" s="9"/>
      <c r="K173" s="9"/>
      <c r="L173" s="9"/>
    </row>
    <row r="174" spans="2:12" x14ac:dyDescent="0.3">
      <c r="B174" s="9"/>
      <c r="C174" s="9"/>
      <c r="D174" s="9"/>
      <c r="E174" s="9"/>
      <c r="F174" s="9"/>
      <c r="G174" s="9"/>
      <c r="H174" s="9"/>
      <c r="I174" s="9"/>
      <c r="J174" s="9"/>
      <c r="K174" s="9"/>
      <c r="L174" s="9"/>
    </row>
    <row r="175" spans="2:12" x14ac:dyDescent="0.3">
      <c r="B175" s="9"/>
      <c r="C175" s="9"/>
      <c r="D175" s="9"/>
      <c r="E175" s="9"/>
      <c r="F175" s="9"/>
      <c r="G175" s="9"/>
      <c r="H175" s="9"/>
      <c r="I175" s="9"/>
      <c r="J175" s="9"/>
      <c r="K175" s="9"/>
      <c r="L175" s="9"/>
    </row>
    <row r="176" spans="2:12" x14ac:dyDescent="0.3">
      <c r="B176" s="9"/>
      <c r="C176" s="9"/>
      <c r="D176" s="9"/>
      <c r="E176" s="9"/>
      <c r="F176" s="9"/>
      <c r="G176" s="9"/>
      <c r="H176" s="9"/>
      <c r="I176" s="9"/>
      <c r="J176" s="9"/>
      <c r="K176" s="9"/>
      <c r="L176" s="9"/>
    </row>
    <row r="177" spans="2:12" x14ac:dyDescent="0.3">
      <c r="B177" s="9"/>
      <c r="C177" s="9"/>
      <c r="D177" s="9"/>
      <c r="E177" s="9"/>
      <c r="F177" s="9"/>
      <c r="G177" s="9"/>
      <c r="H177" s="9"/>
      <c r="I177" s="9"/>
      <c r="J177" s="9"/>
      <c r="K177" s="9"/>
      <c r="L177" s="9"/>
    </row>
    <row r="178" spans="2:12" x14ac:dyDescent="0.3">
      <c r="B178" s="9"/>
      <c r="C178" s="9"/>
      <c r="D178" s="9"/>
      <c r="E178" s="9"/>
      <c r="F178" s="9"/>
      <c r="G178" s="9"/>
      <c r="H178" s="9"/>
      <c r="I178" s="9"/>
      <c r="J178" s="9"/>
      <c r="K178" s="9"/>
      <c r="L178" s="9"/>
    </row>
    <row r="179" spans="2:12" x14ac:dyDescent="0.3">
      <c r="B179" s="9"/>
      <c r="C179" s="9"/>
      <c r="D179" s="9"/>
      <c r="E179" s="9"/>
      <c r="F179" s="9"/>
      <c r="G179" s="9"/>
      <c r="H179" s="9"/>
      <c r="I179" s="9"/>
      <c r="J179" s="9"/>
      <c r="K179" s="9"/>
      <c r="L179" s="9"/>
    </row>
    <row r="180" spans="2:12" x14ac:dyDescent="0.3">
      <c r="B180" s="9"/>
      <c r="C180" s="9"/>
      <c r="D180" s="9"/>
      <c r="E180" s="9"/>
      <c r="F180" s="9"/>
      <c r="G180" s="9"/>
      <c r="H180" s="9"/>
      <c r="I180" s="9"/>
      <c r="J180" s="9"/>
      <c r="K180" s="9"/>
      <c r="L180" s="9"/>
    </row>
    <row r="181" spans="2:12" x14ac:dyDescent="0.3">
      <c r="B181" s="9"/>
      <c r="C181" s="9"/>
      <c r="D181" s="9"/>
      <c r="E181" s="9"/>
      <c r="F181" s="9"/>
      <c r="G181" s="9"/>
      <c r="H181" s="9"/>
      <c r="I181" s="9"/>
      <c r="J181" s="9"/>
      <c r="K181" s="9"/>
      <c r="L181" s="9"/>
    </row>
    <row r="182" spans="2:12" x14ac:dyDescent="0.3">
      <c r="B182" s="9"/>
      <c r="C182" s="9"/>
      <c r="D182" s="9"/>
      <c r="E182" s="9"/>
      <c r="F182" s="9"/>
      <c r="G182" s="9"/>
      <c r="H182" s="9"/>
      <c r="I182" s="9"/>
      <c r="J182" s="9"/>
      <c r="K182" s="9"/>
      <c r="L182" s="9"/>
    </row>
    <row r="183" spans="2:12" x14ac:dyDescent="0.3">
      <c r="B183" s="9"/>
      <c r="C183" s="9"/>
      <c r="D183" s="9"/>
      <c r="E183" s="9"/>
      <c r="F183" s="9"/>
      <c r="G183" s="9"/>
      <c r="H183" s="9"/>
      <c r="I183" s="9"/>
      <c r="J183" s="9"/>
      <c r="K183" s="9"/>
      <c r="L183" s="9"/>
    </row>
    <row r="184" spans="2:12" x14ac:dyDescent="0.3">
      <c r="B184" s="9"/>
      <c r="C184" s="9"/>
      <c r="D184" s="9"/>
      <c r="E184" s="9"/>
      <c r="F184" s="9"/>
      <c r="G184" s="9"/>
      <c r="H184" s="9"/>
      <c r="I184" s="9"/>
      <c r="J184" s="9"/>
      <c r="K184" s="9"/>
      <c r="L184" s="9"/>
    </row>
    <row r="185" spans="2:12" x14ac:dyDescent="0.3">
      <c r="B185" s="9"/>
      <c r="C185" s="9"/>
      <c r="D185" s="9"/>
      <c r="E185" s="9"/>
      <c r="F185" s="9"/>
      <c r="G185" s="9"/>
      <c r="H185" s="9"/>
      <c r="I185" s="9"/>
      <c r="J185" s="9"/>
      <c r="K185" s="9"/>
      <c r="L185" s="9"/>
    </row>
    <row r="186" spans="2:12" x14ac:dyDescent="0.3">
      <c r="B186" s="9"/>
      <c r="C186" s="9"/>
      <c r="D186" s="9"/>
      <c r="E186" s="9"/>
      <c r="F186" s="9"/>
      <c r="G186" s="9"/>
      <c r="H186" s="9"/>
      <c r="I186" s="9"/>
      <c r="J186" s="9"/>
      <c r="K186" s="9"/>
      <c r="L186" s="9"/>
    </row>
    <row r="187" spans="2:12" x14ac:dyDescent="0.3">
      <c r="B187" s="9"/>
      <c r="C187" s="9"/>
      <c r="D187" s="9"/>
      <c r="E187" s="9"/>
      <c r="F187" s="9"/>
      <c r="G187" s="9"/>
      <c r="H187" s="9"/>
      <c r="I187" s="9"/>
      <c r="J187" s="9"/>
      <c r="K187" s="9"/>
      <c r="L187" s="9"/>
    </row>
    <row r="188" spans="2:12" x14ac:dyDescent="0.3">
      <c r="B188" s="9"/>
      <c r="C188" s="9"/>
      <c r="D188" s="9"/>
      <c r="E188" s="9"/>
      <c r="F188" s="9"/>
      <c r="G188" s="9"/>
      <c r="H188" s="9"/>
      <c r="I188" s="9"/>
      <c r="J188" s="9"/>
      <c r="K188" s="9"/>
      <c r="L188" s="9"/>
    </row>
    <row r="189" spans="2:12" x14ac:dyDescent="0.3">
      <c r="B189" s="9"/>
      <c r="C189" s="9"/>
      <c r="D189" s="9"/>
      <c r="E189" s="9"/>
      <c r="F189" s="9"/>
      <c r="G189" s="9"/>
      <c r="H189" s="9"/>
      <c r="I189" s="9"/>
      <c r="J189" s="9"/>
      <c r="K189" s="9"/>
      <c r="L189" s="9"/>
    </row>
    <row r="190" spans="2:12" x14ac:dyDescent="0.3">
      <c r="B190" s="9"/>
      <c r="C190" s="9"/>
      <c r="D190" s="9"/>
      <c r="E190" s="9"/>
      <c r="F190" s="9"/>
      <c r="G190" s="9"/>
      <c r="H190" s="9"/>
      <c r="I190" s="9"/>
      <c r="J190" s="9"/>
      <c r="K190" s="9"/>
      <c r="L190" s="9"/>
    </row>
    <row r="191" spans="2:12" x14ac:dyDescent="0.3">
      <c r="B191" s="9"/>
      <c r="C191" s="9"/>
      <c r="D191" s="9"/>
      <c r="E191" s="9"/>
      <c r="F191" s="9"/>
      <c r="G191" s="9"/>
      <c r="H191" s="9"/>
      <c r="I191" s="9"/>
      <c r="J191" s="9"/>
      <c r="K191" s="9"/>
      <c r="L191" s="9"/>
    </row>
    <row r="192" spans="2:12" x14ac:dyDescent="0.3">
      <c r="B192" s="9"/>
      <c r="C192" s="9"/>
      <c r="D192" s="9"/>
      <c r="E192" s="9"/>
      <c r="F192" s="9"/>
      <c r="G192" s="9"/>
      <c r="H192" s="9"/>
      <c r="I192" s="9"/>
      <c r="J192" s="9"/>
      <c r="K192" s="9"/>
      <c r="L192" s="9"/>
    </row>
    <row r="193" spans="2:12" x14ac:dyDescent="0.3">
      <c r="B193" s="9"/>
      <c r="C193" s="9"/>
      <c r="D193" s="9"/>
      <c r="E193" s="9"/>
      <c r="F193" s="9"/>
      <c r="G193" s="9"/>
      <c r="H193" s="9"/>
      <c r="I193" s="9"/>
      <c r="J193" s="9"/>
      <c r="K193" s="9"/>
      <c r="L193" s="9"/>
    </row>
    <row r="194" spans="2:12" x14ac:dyDescent="0.3">
      <c r="B194" s="9"/>
      <c r="C194" s="9"/>
      <c r="D194" s="9"/>
      <c r="E194" s="9"/>
      <c r="F194" s="9"/>
      <c r="G194" s="9"/>
      <c r="H194" s="9"/>
      <c r="I194" s="9"/>
      <c r="J194" s="9"/>
      <c r="K194" s="9"/>
      <c r="L194" s="9"/>
    </row>
    <row r="195" spans="2:12" x14ac:dyDescent="0.3">
      <c r="B195" s="9"/>
      <c r="C195" s="9"/>
      <c r="D195" s="9"/>
      <c r="E195" s="9"/>
      <c r="F195" s="9"/>
      <c r="G195" s="9"/>
      <c r="H195" s="9"/>
      <c r="I195" s="9"/>
      <c r="J195" s="9"/>
      <c r="K195" s="9"/>
      <c r="L195" s="9"/>
    </row>
    <row r="196" spans="2:12" x14ac:dyDescent="0.3">
      <c r="B196" s="9"/>
      <c r="C196" s="9"/>
      <c r="D196" s="9"/>
      <c r="E196" s="9"/>
      <c r="F196" s="9"/>
      <c r="G196" s="9"/>
      <c r="H196" s="9"/>
      <c r="I196" s="9"/>
      <c r="J196" s="9"/>
      <c r="K196" s="9"/>
      <c r="L196" s="9"/>
    </row>
    <row r="197" spans="2:12" x14ac:dyDescent="0.3">
      <c r="B197" s="9"/>
      <c r="C197" s="9"/>
      <c r="D197" s="9"/>
      <c r="E197" s="9"/>
      <c r="F197" s="9"/>
      <c r="G197" s="9"/>
      <c r="H197" s="9"/>
      <c r="I197" s="9"/>
      <c r="J197" s="9"/>
      <c r="K197" s="9"/>
      <c r="L197" s="9"/>
    </row>
    <row r="198" spans="2:12" x14ac:dyDescent="0.3">
      <c r="B198" s="9"/>
      <c r="C198" s="9"/>
      <c r="D198" s="9"/>
      <c r="E198" s="9"/>
      <c r="F198" s="9"/>
      <c r="G198" s="9"/>
      <c r="H198" s="9"/>
      <c r="I198" s="9"/>
      <c r="J198" s="9"/>
      <c r="K198" s="9"/>
      <c r="L198" s="9"/>
    </row>
    <row r="199" spans="2:12" x14ac:dyDescent="0.3">
      <c r="B199" s="9"/>
      <c r="C199" s="9"/>
      <c r="D199" s="9"/>
      <c r="E199" s="9"/>
      <c r="F199" s="9"/>
      <c r="G199" s="9"/>
      <c r="H199" s="9"/>
      <c r="I199" s="9"/>
      <c r="J199" s="9"/>
      <c r="K199" s="9"/>
      <c r="L199" s="9"/>
    </row>
    <row r="200" spans="2:12" x14ac:dyDescent="0.3">
      <c r="B200" s="9"/>
      <c r="C200" s="9"/>
      <c r="D200" s="9"/>
      <c r="E200" s="9"/>
      <c r="F200" s="9"/>
      <c r="G200" s="9"/>
      <c r="H200" s="9"/>
      <c r="I200" s="9"/>
      <c r="J200" s="9"/>
      <c r="K200" s="9"/>
      <c r="L200" s="9"/>
    </row>
    <row r="201" spans="2:12" x14ac:dyDescent="0.3">
      <c r="B201" s="9"/>
      <c r="C201" s="9"/>
      <c r="D201" s="9"/>
      <c r="E201" s="9"/>
      <c r="F201" s="9"/>
      <c r="G201" s="9"/>
      <c r="H201" s="9"/>
      <c r="I201" s="9"/>
      <c r="J201" s="9"/>
      <c r="K201" s="9"/>
      <c r="L201" s="9"/>
    </row>
    <row r="202" spans="2:12" x14ac:dyDescent="0.3">
      <c r="B202" s="9"/>
      <c r="C202" s="9"/>
      <c r="D202" s="9"/>
      <c r="E202" s="9"/>
      <c r="F202" s="9"/>
      <c r="G202" s="9"/>
      <c r="H202" s="9"/>
      <c r="I202" s="9"/>
      <c r="J202" s="9"/>
      <c r="K202" s="9"/>
      <c r="L202" s="9"/>
    </row>
    <row r="203" spans="2:12" x14ac:dyDescent="0.3">
      <c r="B203" s="9"/>
      <c r="C203" s="9"/>
      <c r="D203" s="9"/>
      <c r="E203" s="9"/>
      <c r="F203" s="9"/>
      <c r="G203" s="9"/>
      <c r="H203" s="9"/>
      <c r="I203" s="9"/>
      <c r="J203" s="9"/>
      <c r="K203" s="9"/>
      <c r="L203" s="9"/>
    </row>
    <row r="204" spans="2:12" x14ac:dyDescent="0.3">
      <c r="B204" s="9"/>
      <c r="C204" s="9"/>
      <c r="D204" s="9"/>
      <c r="E204" s="9"/>
      <c r="F204" s="9"/>
      <c r="G204" s="9"/>
      <c r="H204" s="9"/>
      <c r="I204" s="9"/>
      <c r="J204" s="9"/>
      <c r="K204" s="9"/>
      <c r="L204" s="9"/>
    </row>
    <row r="205" spans="2:12" x14ac:dyDescent="0.3">
      <c r="B205" s="9"/>
      <c r="C205" s="9"/>
      <c r="D205" s="9"/>
      <c r="E205" s="9"/>
      <c r="F205" s="9"/>
      <c r="G205" s="9"/>
      <c r="H205" s="9"/>
      <c r="I205" s="9"/>
      <c r="J205" s="9"/>
      <c r="K205" s="9"/>
      <c r="L205" s="9"/>
    </row>
    <row r="206" spans="2:12" x14ac:dyDescent="0.3">
      <c r="B206" s="9"/>
      <c r="C206" s="9"/>
      <c r="D206" s="9"/>
      <c r="E206" s="9"/>
      <c r="F206" s="9"/>
      <c r="G206" s="9"/>
      <c r="H206" s="9"/>
      <c r="I206" s="9"/>
      <c r="J206" s="9"/>
      <c r="K206" s="9"/>
      <c r="L206" s="9"/>
    </row>
    <row r="207" spans="2:12" x14ac:dyDescent="0.3">
      <c r="B207" s="9"/>
      <c r="C207" s="9"/>
      <c r="D207" s="9"/>
      <c r="E207" s="9"/>
      <c r="F207" s="9"/>
      <c r="G207" s="9"/>
      <c r="H207" s="9"/>
      <c r="I207" s="9"/>
      <c r="J207" s="9"/>
      <c r="K207" s="9"/>
      <c r="L207" s="9"/>
    </row>
    <row r="208" spans="2:12" x14ac:dyDescent="0.3">
      <c r="B208" s="9"/>
      <c r="C208" s="9"/>
      <c r="D208" s="9"/>
      <c r="E208" s="9"/>
      <c r="F208" s="9"/>
      <c r="G208" s="9"/>
      <c r="H208" s="9"/>
      <c r="I208" s="9"/>
      <c r="J208" s="9"/>
      <c r="K208" s="9"/>
      <c r="L208" s="9"/>
    </row>
    <row r="209" spans="2:12" x14ac:dyDescent="0.3">
      <c r="B209" s="9"/>
      <c r="C209" s="9"/>
      <c r="D209" s="9"/>
      <c r="E209" s="9"/>
      <c r="F209" s="9"/>
      <c r="G209" s="9"/>
      <c r="H209" s="9"/>
      <c r="I209" s="9"/>
      <c r="J209" s="9"/>
      <c r="K209" s="9"/>
      <c r="L209" s="9"/>
    </row>
    <row r="210" spans="2:12" x14ac:dyDescent="0.3">
      <c r="B210" s="9"/>
      <c r="C210" s="9"/>
      <c r="D210" s="9"/>
      <c r="E210" s="9"/>
      <c r="F210" s="9"/>
      <c r="G210" s="9"/>
      <c r="H210" s="9"/>
      <c r="I210" s="9"/>
      <c r="J210" s="9"/>
      <c r="K210" s="9"/>
      <c r="L210" s="9"/>
    </row>
    <row r="211" spans="2:12" x14ac:dyDescent="0.3">
      <c r="B211" s="9"/>
      <c r="C211" s="9"/>
      <c r="D211" s="9"/>
      <c r="E211" s="9"/>
      <c r="F211" s="9"/>
      <c r="G211" s="9"/>
      <c r="H211" s="9"/>
      <c r="I211" s="9"/>
      <c r="J211" s="9"/>
      <c r="K211" s="9"/>
      <c r="L211" s="9"/>
    </row>
    <row r="212" spans="2:12" x14ac:dyDescent="0.3">
      <c r="B212" s="9"/>
      <c r="C212" s="9"/>
      <c r="D212" s="9"/>
      <c r="E212" s="9"/>
      <c r="F212" s="9"/>
      <c r="G212" s="9"/>
      <c r="H212" s="9"/>
      <c r="I212" s="9"/>
      <c r="J212" s="9"/>
      <c r="K212" s="9"/>
      <c r="L212" s="9"/>
    </row>
    <row r="213" spans="2:12" x14ac:dyDescent="0.3">
      <c r="B213" s="9"/>
      <c r="C213" s="9"/>
      <c r="D213" s="9"/>
      <c r="E213" s="9"/>
      <c r="F213" s="9"/>
      <c r="G213" s="9"/>
      <c r="H213" s="9"/>
      <c r="I213" s="9"/>
      <c r="J213" s="9"/>
      <c r="K213" s="9"/>
      <c r="L213" s="9"/>
    </row>
    <row r="214" spans="2:12" x14ac:dyDescent="0.3">
      <c r="B214" s="9"/>
      <c r="C214" s="9"/>
      <c r="D214" s="9"/>
      <c r="E214" s="9"/>
      <c r="F214" s="9"/>
      <c r="G214" s="9"/>
      <c r="H214" s="9"/>
      <c r="I214" s="9"/>
      <c r="J214" s="9"/>
      <c r="K214" s="9"/>
      <c r="L214" s="9"/>
    </row>
    <row r="215" spans="2:12" x14ac:dyDescent="0.3">
      <c r="B215" s="9"/>
      <c r="C215" s="9"/>
      <c r="D215" s="9"/>
      <c r="E215" s="9"/>
      <c r="F215" s="9"/>
      <c r="G215" s="9"/>
      <c r="H215" s="9"/>
      <c r="I215" s="9"/>
      <c r="J215" s="9"/>
      <c r="K215" s="9"/>
      <c r="L215" s="9"/>
    </row>
    <row r="216" spans="2:12" x14ac:dyDescent="0.3">
      <c r="B216" s="9"/>
      <c r="C216" s="9"/>
      <c r="D216" s="9"/>
      <c r="E216" s="9"/>
      <c r="F216" s="9"/>
      <c r="G216" s="9"/>
      <c r="H216" s="9"/>
      <c r="I216" s="9"/>
      <c r="J216" s="9"/>
      <c r="K216" s="9"/>
      <c r="L216" s="9"/>
    </row>
    <row r="217" spans="2:12" x14ac:dyDescent="0.3">
      <c r="B217" s="9"/>
      <c r="C217" s="9"/>
      <c r="D217" s="9"/>
      <c r="E217" s="9"/>
      <c r="F217" s="9"/>
      <c r="G217" s="9"/>
      <c r="H217" s="9"/>
      <c r="I217" s="9"/>
      <c r="J217" s="9"/>
      <c r="K217" s="9"/>
      <c r="L217" s="9"/>
    </row>
    <row r="218" spans="2:12" x14ac:dyDescent="0.3">
      <c r="B218" s="9"/>
      <c r="C218" s="9"/>
      <c r="D218" s="9"/>
      <c r="E218" s="9"/>
      <c r="F218" s="9"/>
      <c r="G218" s="9"/>
      <c r="H218" s="9"/>
      <c r="I218" s="9"/>
      <c r="J218" s="9"/>
      <c r="K218" s="9"/>
      <c r="L218" s="9"/>
    </row>
    <row r="219" spans="2:12" x14ac:dyDescent="0.3">
      <c r="B219" s="9"/>
      <c r="C219" s="9"/>
      <c r="D219" s="9"/>
      <c r="E219" s="9"/>
      <c r="F219" s="9"/>
      <c r="G219" s="9"/>
      <c r="H219" s="9"/>
      <c r="I219" s="9"/>
      <c r="J219" s="9"/>
      <c r="K219" s="9"/>
      <c r="L219" s="9"/>
    </row>
    <row r="220" spans="2:12" x14ac:dyDescent="0.3">
      <c r="B220" s="9"/>
      <c r="C220" s="9"/>
      <c r="D220" s="9"/>
      <c r="E220" s="9"/>
      <c r="F220" s="9"/>
      <c r="G220" s="9"/>
      <c r="H220" s="9"/>
      <c r="I220" s="9"/>
      <c r="J220" s="9"/>
      <c r="K220" s="9"/>
      <c r="L220" s="9"/>
    </row>
    <row r="221" spans="2:12" x14ac:dyDescent="0.3">
      <c r="B221" s="9"/>
      <c r="C221" s="9"/>
      <c r="D221" s="9"/>
      <c r="E221" s="9"/>
      <c r="F221" s="9"/>
      <c r="G221" s="9"/>
      <c r="H221" s="9"/>
      <c r="I221" s="9"/>
      <c r="J221" s="9"/>
      <c r="K221" s="9"/>
      <c r="L221" s="9"/>
    </row>
    <row r="222" spans="2:12" x14ac:dyDescent="0.3">
      <c r="B222" s="9"/>
      <c r="C222" s="9"/>
      <c r="D222" s="9"/>
      <c r="E222" s="9"/>
      <c r="F222" s="9"/>
      <c r="G222" s="9"/>
      <c r="H222" s="9"/>
      <c r="I222" s="9"/>
      <c r="J222" s="9"/>
      <c r="K222" s="9"/>
      <c r="L222" s="9"/>
    </row>
    <row r="223" spans="2:12" x14ac:dyDescent="0.3">
      <c r="B223" s="9"/>
      <c r="C223" s="9"/>
      <c r="D223" s="9"/>
      <c r="E223" s="9"/>
      <c r="F223" s="9"/>
      <c r="G223" s="9"/>
      <c r="H223" s="9"/>
      <c r="I223" s="9"/>
      <c r="J223" s="9"/>
      <c r="K223" s="9"/>
      <c r="L223" s="9"/>
    </row>
    <row r="224" spans="2:12" x14ac:dyDescent="0.3">
      <c r="B224" s="9"/>
      <c r="C224" s="9"/>
      <c r="D224" s="9"/>
      <c r="E224" s="9"/>
      <c r="F224" s="9"/>
      <c r="G224" s="9"/>
      <c r="H224" s="9"/>
      <c r="I224" s="9"/>
      <c r="J224" s="9"/>
      <c r="K224" s="9"/>
      <c r="L224" s="9"/>
    </row>
    <row r="225" spans="2:12" x14ac:dyDescent="0.3">
      <c r="B225" s="9"/>
      <c r="C225" s="9"/>
      <c r="D225" s="9"/>
      <c r="E225" s="9"/>
      <c r="F225" s="9"/>
      <c r="G225" s="9"/>
      <c r="H225" s="9"/>
      <c r="I225" s="9"/>
      <c r="J225" s="9"/>
      <c r="K225" s="9"/>
      <c r="L225" s="9"/>
    </row>
    <row r="226" spans="2:12" x14ac:dyDescent="0.3">
      <c r="B226" s="9"/>
      <c r="C226" s="9"/>
      <c r="D226" s="9"/>
      <c r="E226" s="9"/>
      <c r="F226" s="9"/>
      <c r="G226" s="9"/>
      <c r="H226" s="9"/>
      <c r="I226" s="9"/>
      <c r="J226" s="9"/>
      <c r="K226" s="9"/>
      <c r="L226" s="9"/>
    </row>
    <row r="227" spans="2:12" x14ac:dyDescent="0.3">
      <c r="B227" s="9"/>
      <c r="C227" s="9"/>
      <c r="D227" s="9"/>
      <c r="E227" s="9"/>
      <c r="F227" s="9"/>
      <c r="G227" s="9"/>
      <c r="H227" s="9"/>
      <c r="I227" s="9"/>
      <c r="J227" s="9"/>
      <c r="K227" s="9"/>
      <c r="L227" s="9"/>
    </row>
    <row r="228" spans="2:12" x14ac:dyDescent="0.3">
      <c r="B228" s="9"/>
      <c r="C228" s="9"/>
      <c r="D228" s="9"/>
      <c r="E228" s="9"/>
      <c r="F228" s="9"/>
      <c r="G228" s="9"/>
      <c r="H228" s="9"/>
      <c r="I228" s="9"/>
      <c r="J228" s="9"/>
      <c r="K228" s="9"/>
      <c r="L228" s="9"/>
    </row>
    <row r="229" spans="2:12" x14ac:dyDescent="0.3">
      <c r="B229" s="9"/>
      <c r="C229" s="9"/>
      <c r="D229" s="9"/>
      <c r="E229" s="9"/>
      <c r="F229" s="9"/>
      <c r="G229" s="9"/>
      <c r="H229" s="9"/>
      <c r="I229" s="9"/>
      <c r="J229" s="9"/>
      <c r="K229" s="9"/>
      <c r="L229" s="9"/>
    </row>
    <row r="230" spans="2:12" x14ac:dyDescent="0.3">
      <c r="B230" s="9"/>
      <c r="C230" s="9"/>
      <c r="D230" s="9"/>
      <c r="E230" s="9"/>
      <c r="F230" s="9"/>
      <c r="G230" s="9"/>
      <c r="H230" s="9"/>
      <c r="I230" s="9"/>
      <c r="J230" s="9"/>
      <c r="K230" s="9"/>
      <c r="L230" s="9"/>
    </row>
    <row r="231" spans="2:12" x14ac:dyDescent="0.3">
      <c r="B231" s="9"/>
      <c r="C231" s="9"/>
      <c r="D231" s="9"/>
      <c r="E231" s="9"/>
      <c r="F231" s="9"/>
      <c r="G231" s="9"/>
      <c r="H231" s="9"/>
      <c r="I231" s="9"/>
      <c r="J231" s="9"/>
      <c r="K231" s="9"/>
      <c r="L231" s="9"/>
    </row>
    <row r="232" spans="2:12" x14ac:dyDescent="0.3">
      <c r="B232" s="9"/>
      <c r="C232" s="9"/>
      <c r="D232" s="9"/>
      <c r="E232" s="9"/>
      <c r="F232" s="9"/>
      <c r="G232" s="9"/>
      <c r="H232" s="9"/>
      <c r="I232" s="9"/>
      <c r="J232" s="9"/>
      <c r="K232" s="9"/>
      <c r="L232" s="9"/>
    </row>
    <row r="233" spans="2:12" x14ac:dyDescent="0.3">
      <c r="B233" s="9"/>
      <c r="C233" s="9"/>
      <c r="D233" s="9"/>
      <c r="E233" s="9"/>
      <c r="F233" s="9"/>
      <c r="G233" s="9"/>
      <c r="H233" s="9"/>
      <c r="I233" s="9"/>
      <c r="J233" s="9"/>
      <c r="K233" s="9"/>
      <c r="L233" s="9"/>
    </row>
    <row r="234" spans="2:12" x14ac:dyDescent="0.3">
      <c r="B234" s="9"/>
      <c r="C234" s="9"/>
      <c r="D234" s="9"/>
      <c r="E234" s="9"/>
      <c r="F234" s="9"/>
      <c r="G234" s="9"/>
      <c r="H234" s="9"/>
      <c r="I234" s="9"/>
      <c r="J234" s="9"/>
      <c r="K234" s="9"/>
      <c r="L234" s="9"/>
    </row>
    <row r="235" spans="2:12" x14ac:dyDescent="0.3">
      <c r="B235" s="9"/>
      <c r="C235" s="9"/>
      <c r="D235" s="9"/>
      <c r="E235" s="9"/>
      <c r="F235" s="9"/>
      <c r="G235" s="9"/>
      <c r="H235" s="9"/>
      <c r="I235" s="9"/>
      <c r="J235" s="9"/>
      <c r="K235" s="9"/>
      <c r="L235" s="9"/>
    </row>
    <row r="236" spans="2:12" x14ac:dyDescent="0.3">
      <c r="B236" s="9"/>
      <c r="C236" s="9"/>
      <c r="D236" s="9"/>
      <c r="E236" s="9"/>
      <c r="F236" s="9"/>
      <c r="G236" s="9"/>
      <c r="H236" s="9"/>
      <c r="I236" s="9"/>
      <c r="J236" s="9"/>
      <c r="K236" s="9"/>
      <c r="L236" s="9"/>
    </row>
    <row r="237" spans="2:12" x14ac:dyDescent="0.3">
      <c r="B237" s="9"/>
      <c r="C237" s="9"/>
      <c r="D237" s="9"/>
      <c r="E237" s="9"/>
      <c r="F237" s="9"/>
      <c r="G237" s="9"/>
      <c r="H237" s="9"/>
      <c r="I237" s="9"/>
      <c r="J237" s="9"/>
      <c r="K237" s="9"/>
      <c r="L237" s="9"/>
    </row>
    <row r="238" spans="2:12" x14ac:dyDescent="0.3">
      <c r="B238" s="9"/>
      <c r="C238" s="9"/>
      <c r="D238" s="9"/>
      <c r="E238" s="9"/>
      <c r="F238" s="9"/>
      <c r="G238" s="9"/>
      <c r="H238" s="9"/>
      <c r="I238" s="9"/>
      <c r="J238" s="9"/>
      <c r="K238" s="9"/>
      <c r="L238" s="9"/>
    </row>
    <row r="239" spans="2:12" x14ac:dyDescent="0.3">
      <c r="B239" s="9"/>
      <c r="C239" s="9"/>
      <c r="D239" s="9"/>
      <c r="E239" s="9"/>
      <c r="F239" s="9"/>
      <c r="G239" s="9"/>
      <c r="H239" s="9"/>
      <c r="I239" s="9"/>
      <c r="J239" s="9"/>
      <c r="K239" s="9"/>
      <c r="L239" s="9"/>
    </row>
    <row r="240" spans="2:12" x14ac:dyDescent="0.3">
      <c r="B240" s="9"/>
      <c r="C240" s="9"/>
      <c r="D240" s="9"/>
      <c r="E240" s="9"/>
      <c r="F240" s="9"/>
      <c r="G240" s="9"/>
      <c r="H240" s="9"/>
      <c r="I240" s="9"/>
      <c r="J240" s="9"/>
      <c r="K240" s="9"/>
      <c r="L240" s="9"/>
    </row>
    <row r="241" spans="2:12" x14ac:dyDescent="0.3">
      <c r="B241" s="9"/>
      <c r="C241" s="9"/>
      <c r="D241" s="9"/>
      <c r="E241" s="9"/>
      <c r="F241" s="9"/>
      <c r="G241" s="9"/>
      <c r="H241" s="9"/>
      <c r="I241" s="9"/>
      <c r="J241" s="9"/>
      <c r="K241" s="9"/>
      <c r="L241" s="9"/>
    </row>
    <row r="242" spans="2:12" x14ac:dyDescent="0.3">
      <c r="B242" s="9"/>
      <c r="C242" s="9"/>
      <c r="D242" s="9"/>
      <c r="E242" s="9"/>
      <c r="F242" s="9"/>
      <c r="G242" s="9"/>
      <c r="H242" s="9"/>
      <c r="I242" s="9"/>
      <c r="J242" s="9"/>
      <c r="K242" s="9"/>
      <c r="L242" s="9"/>
    </row>
    <row r="243" spans="2:12" x14ac:dyDescent="0.3">
      <c r="B243" s="9"/>
      <c r="C243" s="9"/>
      <c r="D243" s="9"/>
      <c r="E243" s="9"/>
      <c r="F243" s="9"/>
      <c r="G243" s="9"/>
      <c r="H243" s="9"/>
      <c r="I243" s="9"/>
      <c r="J243" s="9"/>
      <c r="K243" s="9"/>
      <c r="L243" s="9"/>
    </row>
    <row r="244" spans="2:12" x14ac:dyDescent="0.3">
      <c r="B244" s="9"/>
      <c r="C244" s="9"/>
      <c r="D244" s="9"/>
      <c r="E244" s="9"/>
      <c r="F244" s="9"/>
      <c r="G244" s="9"/>
      <c r="H244" s="9"/>
      <c r="I244" s="9"/>
      <c r="J244" s="9"/>
      <c r="K244" s="9"/>
      <c r="L244" s="9"/>
    </row>
    <row r="245" spans="2:12" x14ac:dyDescent="0.3">
      <c r="B245" s="9"/>
      <c r="C245" s="9"/>
      <c r="D245" s="9"/>
      <c r="E245" s="9"/>
      <c r="F245" s="9"/>
      <c r="G245" s="9"/>
      <c r="H245" s="9"/>
      <c r="I245" s="9"/>
      <c r="J245" s="9"/>
      <c r="K245" s="9"/>
      <c r="L245" s="9"/>
    </row>
    <row r="246" spans="2:12" x14ac:dyDescent="0.3">
      <c r="B246" s="9"/>
      <c r="C246" s="9"/>
      <c r="D246" s="9"/>
      <c r="E246" s="9"/>
      <c r="F246" s="9"/>
      <c r="G246" s="9"/>
      <c r="H246" s="9"/>
      <c r="I246" s="9"/>
      <c r="J246" s="9"/>
      <c r="K246" s="9"/>
      <c r="L246" s="9"/>
    </row>
    <row r="247" spans="2:12" x14ac:dyDescent="0.3">
      <c r="B247" s="9"/>
      <c r="C247" s="9"/>
      <c r="D247" s="9"/>
      <c r="E247" s="9"/>
      <c r="F247" s="9"/>
      <c r="G247" s="9"/>
      <c r="H247" s="9"/>
      <c r="I247" s="9"/>
      <c r="J247" s="9"/>
      <c r="K247" s="9"/>
      <c r="L247" s="9"/>
    </row>
  </sheetData>
  <mergeCells count="1">
    <mergeCell ref="A2:G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5">
    <tabColor indexed="48"/>
    <outlinePr applyStyles="1" summaryBelow="0"/>
    <pageSetUpPr fitToPage="1"/>
  </sheetPr>
  <dimension ref="A2:S247"/>
  <sheetViews>
    <sheetView workbookViewId="0">
      <selection activeCell="A2" sqref="A2:D2"/>
    </sheetView>
  </sheetViews>
  <sheetFormatPr defaultColWidth="9.109375" defaultRowHeight="13.8" x14ac:dyDescent="0.3"/>
  <cols>
    <col min="1" max="1" width="77.33203125" style="17" bestFit="1" customWidth="1"/>
    <col min="2" max="2" width="20" style="17" customWidth="1"/>
    <col min="3" max="3" width="20.88671875" style="17" customWidth="1"/>
    <col min="4" max="4" width="11.44140625" style="17" bestFit="1" customWidth="1"/>
    <col min="5" max="16384" width="9.109375" style="17"/>
  </cols>
  <sheetData>
    <row r="2" spans="1:19" ht="54.75" customHeight="1" x14ac:dyDescent="0.35">
      <c r="A2" s="4" t="str">
        <f>"Державний та гарантований державою борг України
за станом на " &amp; STRPRESENTDATE &amp; " 
(за видами відсоткових ставок)"</f>
        <v>Державний та гарантований державою борг України
за станом на 31.05.2020 
(за видами відсоткових ставок)</v>
      </c>
      <c r="B2" s="3"/>
      <c r="C2" s="3"/>
      <c r="D2" s="3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</row>
    <row r="3" spans="1:19" x14ac:dyDescent="0.3">
      <c r="A3" s="2"/>
      <c r="B3" s="2"/>
      <c r="C3" s="2"/>
      <c r="D3" s="2"/>
    </row>
    <row r="4" spans="1:19" s="12" customFormat="1" x14ac:dyDescent="0.3">
      <c r="D4" s="12" t="str">
        <f>VALVAL</f>
        <v>млрд. одиниць</v>
      </c>
    </row>
    <row r="5" spans="1:19" s="11" customFormat="1" x14ac:dyDescent="0.25">
      <c r="A5" s="50"/>
      <c r="B5" s="200" t="s">
        <v>162</v>
      </c>
      <c r="C5" s="200" t="s">
        <v>165</v>
      </c>
      <c r="D5" s="200" t="s">
        <v>185</v>
      </c>
    </row>
    <row r="6" spans="1:19" s="97" customFormat="1" ht="15.6" x14ac:dyDescent="0.25">
      <c r="A6" s="241" t="s">
        <v>145</v>
      </c>
      <c r="B6" s="258">
        <f t="shared" ref="B6:D6" si="0">SUM(B$7+ B$8)</f>
        <v>82.118183048470001</v>
      </c>
      <c r="C6" s="258">
        <f t="shared" si="0"/>
        <v>2209.4636212732298</v>
      </c>
      <c r="D6" s="153">
        <f t="shared" si="0"/>
        <v>1</v>
      </c>
    </row>
    <row r="7" spans="1:19" s="15" customFormat="1" ht="14.4" x14ac:dyDescent="0.25">
      <c r="A7" s="113" t="s">
        <v>45</v>
      </c>
      <c r="B7" s="167">
        <v>24.5857790536</v>
      </c>
      <c r="C7" s="167">
        <v>661.50251263556004</v>
      </c>
      <c r="D7" s="46">
        <v>0.29939500000000002</v>
      </c>
    </row>
    <row r="8" spans="1:19" s="15" customFormat="1" ht="14.4" x14ac:dyDescent="0.25">
      <c r="A8" s="113" t="s">
        <v>101</v>
      </c>
      <c r="B8" s="167">
        <v>57.532403994870002</v>
      </c>
      <c r="C8" s="167">
        <v>1547.9611086376699</v>
      </c>
      <c r="D8" s="46">
        <v>0.70060500000000003</v>
      </c>
    </row>
    <row r="9" spans="1:19" x14ac:dyDescent="0.3">
      <c r="B9" s="226"/>
      <c r="C9" s="226"/>
      <c r="D9" s="226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</row>
    <row r="10" spans="1:19" x14ac:dyDescent="0.3">
      <c r="B10" s="226"/>
      <c r="C10" s="226"/>
      <c r="D10" s="226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</row>
    <row r="11" spans="1:19" x14ac:dyDescent="0.3">
      <c r="B11" s="226"/>
      <c r="C11" s="226"/>
      <c r="D11" s="226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</row>
    <row r="12" spans="1:19" x14ac:dyDescent="0.3"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</row>
    <row r="13" spans="1:19" x14ac:dyDescent="0.3"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</row>
    <row r="14" spans="1:19" x14ac:dyDescent="0.3"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</row>
    <row r="15" spans="1:19" x14ac:dyDescent="0.3"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</row>
    <row r="16" spans="1:19" x14ac:dyDescent="0.3"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</row>
    <row r="17" spans="2:17" x14ac:dyDescent="0.3"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</row>
    <row r="18" spans="2:17" x14ac:dyDescent="0.3"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</row>
    <row r="19" spans="2:17" x14ac:dyDescent="0.3"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</row>
    <row r="20" spans="2:17" x14ac:dyDescent="0.3"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</row>
    <row r="21" spans="2:17" x14ac:dyDescent="0.3"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</row>
    <row r="22" spans="2:17" x14ac:dyDescent="0.3"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</row>
    <row r="23" spans="2:17" x14ac:dyDescent="0.3"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</row>
    <row r="24" spans="2:17" x14ac:dyDescent="0.3"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</row>
    <row r="25" spans="2:17" x14ac:dyDescent="0.3"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</row>
    <row r="26" spans="2:17" x14ac:dyDescent="0.3"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</row>
    <row r="27" spans="2:17" x14ac:dyDescent="0.3"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</row>
    <row r="28" spans="2:17" x14ac:dyDescent="0.3"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</row>
    <row r="29" spans="2:17" x14ac:dyDescent="0.3"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</row>
    <row r="30" spans="2:17" x14ac:dyDescent="0.3"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</row>
    <row r="31" spans="2:17" x14ac:dyDescent="0.3"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</row>
    <row r="32" spans="2:17" x14ac:dyDescent="0.3"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</row>
    <row r="33" spans="2:17" x14ac:dyDescent="0.3"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</row>
    <row r="34" spans="2:17" x14ac:dyDescent="0.3"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</row>
    <row r="35" spans="2:17" x14ac:dyDescent="0.3"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</row>
    <row r="36" spans="2:17" x14ac:dyDescent="0.3"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</row>
    <row r="37" spans="2:17" x14ac:dyDescent="0.3"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</row>
    <row r="38" spans="2:17" x14ac:dyDescent="0.3"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</row>
    <row r="39" spans="2:17" x14ac:dyDescent="0.3"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</row>
    <row r="40" spans="2:17" x14ac:dyDescent="0.3"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</row>
    <row r="41" spans="2:17" x14ac:dyDescent="0.3"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</row>
    <row r="42" spans="2:17" x14ac:dyDescent="0.3"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</row>
    <row r="43" spans="2:17" x14ac:dyDescent="0.3"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</row>
    <row r="44" spans="2:17" x14ac:dyDescent="0.3"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</row>
    <row r="45" spans="2:17" x14ac:dyDescent="0.3"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</row>
    <row r="46" spans="2:17" x14ac:dyDescent="0.3"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</row>
    <row r="47" spans="2:17" x14ac:dyDescent="0.3"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</row>
    <row r="48" spans="2:17" x14ac:dyDescent="0.3"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</row>
    <row r="49" spans="2:17" x14ac:dyDescent="0.3"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</row>
    <row r="50" spans="2:17" x14ac:dyDescent="0.3"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</row>
    <row r="51" spans="2:17" x14ac:dyDescent="0.3"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</row>
    <row r="52" spans="2:17" x14ac:dyDescent="0.3"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</row>
    <row r="53" spans="2:17" x14ac:dyDescent="0.3"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</row>
    <row r="54" spans="2:17" x14ac:dyDescent="0.3"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</row>
    <row r="55" spans="2:17" x14ac:dyDescent="0.3"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</row>
    <row r="56" spans="2:17" x14ac:dyDescent="0.3"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</row>
    <row r="57" spans="2:17" x14ac:dyDescent="0.3"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</row>
    <row r="58" spans="2:17" x14ac:dyDescent="0.3"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</row>
    <row r="59" spans="2:17" x14ac:dyDescent="0.3"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</row>
    <row r="60" spans="2:17" x14ac:dyDescent="0.3"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</row>
    <row r="61" spans="2:17" x14ac:dyDescent="0.3"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</row>
    <row r="62" spans="2:17" x14ac:dyDescent="0.3"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</row>
    <row r="63" spans="2:17" x14ac:dyDescent="0.3"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</row>
    <row r="64" spans="2:17" x14ac:dyDescent="0.3"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</row>
    <row r="65" spans="2:17" x14ac:dyDescent="0.3"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</row>
    <row r="66" spans="2:17" x14ac:dyDescent="0.3"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</row>
    <row r="67" spans="2:17" x14ac:dyDescent="0.3"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</row>
    <row r="68" spans="2:17" x14ac:dyDescent="0.3"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</row>
    <row r="69" spans="2:17" x14ac:dyDescent="0.3"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</row>
    <row r="70" spans="2:17" x14ac:dyDescent="0.3"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</row>
    <row r="71" spans="2:17" x14ac:dyDescent="0.3"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</row>
    <row r="72" spans="2:17" x14ac:dyDescent="0.3"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</row>
    <row r="73" spans="2:17" x14ac:dyDescent="0.3"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</row>
    <row r="74" spans="2:17" x14ac:dyDescent="0.3"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</row>
    <row r="75" spans="2:17" x14ac:dyDescent="0.3"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</row>
    <row r="76" spans="2:17" x14ac:dyDescent="0.3"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</row>
    <row r="77" spans="2:17" x14ac:dyDescent="0.3"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</row>
    <row r="78" spans="2:17" x14ac:dyDescent="0.3"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</row>
    <row r="79" spans="2:17" x14ac:dyDescent="0.3"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</row>
    <row r="80" spans="2:17" x14ac:dyDescent="0.3"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</row>
    <row r="81" spans="2:17" x14ac:dyDescent="0.3"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</row>
    <row r="82" spans="2:17" x14ac:dyDescent="0.3"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</row>
    <row r="83" spans="2:17" x14ac:dyDescent="0.3"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</row>
    <row r="84" spans="2:17" x14ac:dyDescent="0.3"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</row>
    <row r="85" spans="2:17" x14ac:dyDescent="0.3"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</row>
    <row r="86" spans="2:17" x14ac:dyDescent="0.3"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</row>
    <row r="87" spans="2:17" x14ac:dyDescent="0.3"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</row>
    <row r="88" spans="2:17" x14ac:dyDescent="0.3"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</row>
    <row r="89" spans="2:17" x14ac:dyDescent="0.3"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</row>
    <row r="90" spans="2:17" x14ac:dyDescent="0.3"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</row>
    <row r="91" spans="2:17" x14ac:dyDescent="0.3"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</row>
    <row r="92" spans="2:17" x14ac:dyDescent="0.3"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</row>
    <row r="93" spans="2:17" x14ac:dyDescent="0.3"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</row>
    <row r="94" spans="2:17" x14ac:dyDescent="0.3"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</row>
    <row r="95" spans="2:17" x14ac:dyDescent="0.3"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</row>
    <row r="96" spans="2:17" x14ac:dyDescent="0.3"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</row>
    <row r="97" spans="2:17" x14ac:dyDescent="0.3"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</row>
    <row r="98" spans="2:17" x14ac:dyDescent="0.3"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</row>
    <row r="99" spans="2:17" x14ac:dyDescent="0.3"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</row>
    <row r="100" spans="2:17" x14ac:dyDescent="0.3"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</row>
    <row r="101" spans="2:17" x14ac:dyDescent="0.3"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</row>
    <row r="102" spans="2:17" x14ac:dyDescent="0.3"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</row>
    <row r="103" spans="2:17" x14ac:dyDescent="0.3"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</row>
    <row r="104" spans="2:17" x14ac:dyDescent="0.3"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</row>
    <row r="105" spans="2:17" x14ac:dyDescent="0.3"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</row>
    <row r="106" spans="2:17" x14ac:dyDescent="0.3"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</row>
    <row r="107" spans="2:17" x14ac:dyDescent="0.3"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</row>
    <row r="108" spans="2:17" x14ac:dyDescent="0.3"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</row>
    <row r="109" spans="2:17" x14ac:dyDescent="0.3"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</row>
    <row r="110" spans="2:17" x14ac:dyDescent="0.3"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</row>
    <row r="111" spans="2:17" x14ac:dyDescent="0.3"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</row>
    <row r="112" spans="2:17" x14ac:dyDescent="0.3"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</row>
    <row r="113" spans="2:17" x14ac:dyDescent="0.3">
      <c r="B113" s="9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</row>
    <row r="114" spans="2:17" x14ac:dyDescent="0.3">
      <c r="B114" s="9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</row>
    <row r="115" spans="2:17" x14ac:dyDescent="0.3">
      <c r="B115" s="9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</row>
    <row r="116" spans="2:17" x14ac:dyDescent="0.3">
      <c r="B116" s="9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</row>
    <row r="117" spans="2:17" x14ac:dyDescent="0.3">
      <c r="B117" s="9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</row>
    <row r="118" spans="2:17" x14ac:dyDescent="0.3">
      <c r="B118" s="9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</row>
    <row r="119" spans="2:17" x14ac:dyDescent="0.3">
      <c r="B119" s="9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</row>
    <row r="120" spans="2:17" x14ac:dyDescent="0.3">
      <c r="B120" s="9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</row>
    <row r="121" spans="2:17" x14ac:dyDescent="0.3"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</row>
    <row r="122" spans="2:17" x14ac:dyDescent="0.3">
      <c r="B122" s="9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</row>
    <row r="123" spans="2:17" x14ac:dyDescent="0.3">
      <c r="B123" s="9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</row>
    <row r="124" spans="2:17" x14ac:dyDescent="0.3">
      <c r="B124" s="9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</row>
    <row r="125" spans="2:17" x14ac:dyDescent="0.3">
      <c r="B125" s="9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</row>
    <row r="126" spans="2:17" x14ac:dyDescent="0.3">
      <c r="B126" s="9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</row>
    <row r="127" spans="2:17" x14ac:dyDescent="0.3">
      <c r="B127" s="9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</row>
    <row r="128" spans="2:17" x14ac:dyDescent="0.3">
      <c r="B128" s="9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</row>
    <row r="129" spans="2:17" x14ac:dyDescent="0.3">
      <c r="B129" s="9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</row>
    <row r="130" spans="2:17" x14ac:dyDescent="0.3">
      <c r="B130" s="9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</row>
    <row r="131" spans="2:17" x14ac:dyDescent="0.3">
      <c r="B131" s="9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</row>
    <row r="132" spans="2:17" x14ac:dyDescent="0.3">
      <c r="B132" s="9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</row>
    <row r="133" spans="2:17" x14ac:dyDescent="0.3">
      <c r="B133" s="9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</row>
    <row r="134" spans="2:17" x14ac:dyDescent="0.3">
      <c r="B134" s="9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</row>
    <row r="135" spans="2:17" x14ac:dyDescent="0.3">
      <c r="B135" s="9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</row>
    <row r="136" spans="2:17" x14ac:dyDescent="0.3">
      <c r="B136" s="9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</row>
    <row r="137" spans="2:17" x14ac:dyDescent="0.3">
      <c r="B137" s="9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</row>
    <row r="138" spans="2:17" x14ac:dyDescent="0.3">
      <c r="B138" s="9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</row>
    <row r="139" spans="2:17" x14ac:dyDescent="0.3">
      <c r="B139" s="9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</row>
    <row r="140" spans="2:17" x14ac:dyDescent="0.3">
      <c r="B140" s="9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</row>
    <row r="141" spans="2:17" x14ac:dyDescent="0.3">
      <c r="B141" s="9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</row>
    <row r="142" spans="2:17" x14ac:dyDescent="0.3">
      <c r="B142" s="9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</row>
    <row r="143" spans="2:17" x14ac:dyDescent="0.3">
      <c r="B143" s="9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</row>
    <row r="144" spans="2:17" x14ac:dyDescent="0.3">
      <c r="B144" s="9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</row>
    <row r="145" spans="2:17" x14ac:dyDescent="0.3">
      <c r="B145" s="9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</row>
    <row r="146" spans="2:17" x14ac:dyDescent="0.3">
      <c r="B146" s="9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</row>
    <row r="147" spans="2:17" x14ac:dyDescent="0.3">
      <c r="B147" s="9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</row>
    <row r="148" spans="2:17" x14ac:dyDescent="0.3">
      <c r="B148" s="9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</row>
    <row r="149" spans="2:17" x14ac:dyDescent="0.3">
      <c r="B149" s="9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</row>
    <row r="150" spans="2:17" x14ac:dyDescent="0.3">
      <c r="B150" s="9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</row>
    <row r="151" spans="2:17" x14ac:dyDescent="0.3">
      <c r="B151" s="9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</row>
    <row r="152" spans="2:17" x14ac:dyDescent="0.3">
      <c r="B152" s="9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</row>
    <row r="153" spans="2:17" x14ac:dyDescent="0.3">
      <c r="B153" s="9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</row>
    <row r="154" spans="2:17" x14ac:dyDescent="0.3">
      <c r="B154" s="9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</row>
    <row r="155" spans="2:17" x14ac:dyDescent="0.3">
      <c r="B155" s="9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</row>
    <row r="156" spans="2:17" x14ac:dyDescent="0.3">
      <c r="B156" s="9"/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</row>
    <row r="157" spans="2:17" x14ac:dyDescent="0.3">
      <c r="B157" s="9"/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</row>
    <row r="158" spans="2:17" x14ac:dyDescent="0.3">
      <c r="B158" s="9"/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</row>
    <row r="159" spans="2:17" x14ac:dyDescent="0.3">
      <c r="B159" s="9"/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</row>
    <row r="160" spans="2:17" x14ac:dyDescent="0.3">
      <c r="B160" s="9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</row>
    <row r="161" spans="2:17" x14ac:dyDescent="0.3">
      <c r="B161" s="9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</row>
    <row r="162" spans="2:17" x14ac:dyDescent="0.3">
      <c r="B162" s="9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</row>
    <row r="163" spans="2:17" x14ac:dyDescent="0.3">
      <c r="B163" s="9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</row>
    <row r="164" spans="2:17" x14ac:dyDescent="0.3">
      <c r="B164" s="9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</row>
    <row r="165" spans="2:17" x14ac:dyDescent="0.3">
      <c r="B165" s="9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</row>
    <row r="166" spans="2:17" x14ac:dyDescent="0.3">
      <c r="B166" s="9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</row>
    <row r="167" spans="2:17" x14ac:dyDescent="0.3">
      <c r="B167" s="9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</row>
    <row r="168" spans="2:17" x14ac:dyDescent="0.3">
      <c r="B168" s="9"/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</row>
    <row r="169" spans="2:17" x14ac:dyDescent="0.3">
      <c r="B169" s="9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</row>
    <row r="170" spans="2:17" x14ac:dyDescent="0.3">
      <c r="B170" s="9"/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</row>
    <row r="171" spans="2:17" x14ac:dyDescent="0.3">
      <c r="B171" s="9"/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</row>
    <row r="172" spans="2:17" x14ac:dyDescent="0.3">
      <c r="B172" s="9"/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</row>
    <row r="173" spans="2:17" x14ac:dyDescent="0.3">
      <c r="B173" s="9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</row>
    <row r="174" spans="2:17" x14ac:dyDescent="0.3">
      <c r="B174" s="9"/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</row>
    <row r="175" spans="2:17" x14ac:dyDescent="0.3">
      <c r="B175" s="9"/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</row>
    <row r="176" spans="2:17" x14ac:dyDescent="0.3">
      <c r="B176" s="9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</row>
    <row r="177" spans="2:17" x14ac:dyDescent="0.3">
      <c r="B177" s="9"/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</row>
    <row r="178" spans="2:17" x14ac:dyDescent="0.3">
      <c r="B178" s="9"/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</row>
    <row r="179" spans="2:17" x14ac:dyDescent="0.3">
      <c r="B179" s="9"/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</row>
    <row r="180" spans="2:17" x14ac:dyDescent="0.3">
      <c r="B180" s="9"/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</row>
    <row r="181" spans="2:17" x14ac:dyDescent="0.3">
      <c r="B181" s="9"/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</row>
    <row r="182" spans="2:17" x14ac:dyDescent="0.3">
      <c r="B182" s="9"/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</row>
    <row r="183" spans="2:17" x14ac:dyDescent="0.3">
      <c r="B183" s="9"/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</row>
    <row r="184" spans="2:17" x14ac:dyDescent="0.3">
      <c r="B184" s="9"/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</row>
    <row r="185" spans="2:17" x14ac:dyDescent="0.3">
      <c r="B185" s="9"/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</row>
    <row r="186" spans="2:17" x14ac:dyDescent="0.3">
      <c r="B186" s="9"/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</row>
    <row r="187" spans="2:17" x14ac:dyDescent="0.3">
      <c r="B187" s="9"/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</row>
    <row r="188" spans="2:17" x14ac:dyDescent="0.3">
      <c r="B188" s="9"/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</row>
    <row r="189" spans="2:17" x14ac:dyDescent="0.3">
      <c r="B189" s="9"/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</row>
    <row r="190" spans="2:17" x14ac:dyDescent="0.3">
      <c r="B190" s="9"/>
      <c r="C190" s="9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</row>
    <row r="191" spans="2:17" x14ac:dyDescent="0.3">
      <c r="B191" s="9"/>
      <c r="C191" s="9"/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</row>
    <row r="192" spans="2:17" x14ac:dyDescent="0.3">
      <c r="B192" s="9"/>
      <c r="C192" s="9"/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</row>
    <row r="193" spans="2:17" x14ac:dyDescent="0.3">
      <c r="B193" s="9"/>
      <c r="C193" s="9"/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</row>
    <row r="194" spans="2:17" x14ac:dyDescent="0.3">
      <c r="B194" s="9"/>
      <c r="C194" s="9"/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</row>
    <row r="195" spans="2:17" x14ac:dyDescent="0.3">
      <c r="B195" s="9"/>
      <c r="C195" s="9"/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</row>
    <row r="196" spans="2:17" x14ac:dyDescent="0.3">
      <c r="B196" s="9"/>
      <c r="C196" s="9"/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</row>
    <row r="197" spans="2:17" x14ac:dyDescent="0.3">
      <c r="B197" s="9"/>
      <c r="C197" s="9"/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</row>
    <row r="198" spans="2:17" x14ac:dyDescent="0.3">
      <c r="B198" s="9"/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</row>
    <row r="199" spans="2:17" x14ac:dyDescent="0.3">
      <c r="B199" s="9"/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</row>
    <row r="200" spans="2:17" x14ac:dyDescent="0.3">
      <c r="B200" s="9"/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</row>
    <row r="201" spans="2:17" x14ac:dyDescent="0.3">
      <c r="B201" s="9"/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</row>
    <row r="202" spans="2:17" x14ac:dyDescent="0.3">
      <c r="B202" s="9"/>
      <c r="C202" s="9"/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</row>
    <row r="203" spans="2:17" x14ac:dyDescent="0.3">
      <c r="B203" s="9"/>
      <c r="C203" s="9"/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</row>
    <row r="204" spans="2:17" x14ac:dyDescent="0.3">
      <c r="B204" s="9"/>
      <c r="C204" s="9"/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</row>
    <row r="205" spans="2:17" x14ac:dyDescent="0.3">
      <c r="B205" s="9"/>
      <c r="C205" s="9"/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</row>
    <row r="206" spans="2:17" x14ac:dyDescent="0.3">
      <c r="B206" s="9"/>
      <c r="C206" s="9"/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</row>
    <row r="207" spans="2:17" x14ac:dyDescent="0.3">
      <c r="B207" s="9"/>
      <c r="C207" s="9"/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</row>
    <row r="208" spans="2:17" x14ac:dyDescent="0.3">
      <c r="B208" s="9"/>
      <c r="C208" s="9"/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</row>
    <row r="209" spans="2:17" x14ac:dyDescent="0.3">
      <c r="B209" s="9"/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</row>
    <row r="210" spans="2:17" x14ac:dyDescent="0.3">
      <c r="B210" s="9"/>
      <c r="C210" s="9"/>
      <c r="D210" s="9"/>
      <c r="E210" s="9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</row>
    <row r="211" spans="2:17" x14ac:dyDescent="0.3">
      <c r="B211" s="9"/>
      <c r="C211" s="9"/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</row>
    <row r="212" spans="2:17" x14ac:dyDescent="0.3">
      <c r="B212" s="9"/>
      <c r="C212" s="9"/>
      <c r="D212" s="9"/>
      <c r="E212" s="9"/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</row>
    <row r="213" spans="2:17" x14ac:dyDescent="0.3">
      <c r="B213" s="9"/>
      <c r="C213" s="9"/>
      <c r="D213" s="9"/>
      <c r="E213" s="9"/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9"/>
    </row>
    <row r="214" spans="2:17" x14ac:dyDescent="0.3">
      <c r="B214" s="9"/>
      <c r="C214" s="9"/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</row>
    <row r="215" spans="2:17" x14ac:dyDescent="0.3">
      <c r="B215" s="9"/>
      <c r="C215" s="9"/>
      <c r="D215" s="9"/>
      <c r="E215" s="9"/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</row>
    <row r="216" spans="2:17" x14ac:dyDescent="0.3">
      <c r="B216" s="9"/>
      <c r="C216" s="9"/>
      <c r="D216" s="9"/>
      <c r="E216" s="9"/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9"/>
    </row>
    <row r="217" spans="2:17" x14ac:dyDescent="0.3">
      <c r="B217" s="9"/>
      <c r="C217" s="9"/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</row>
    <row r="218" spans="2:17" x14ac:dyDescent="0.3">
      <c r="B218" s="9"/>
      <c r="C218" s="9"/>
      <c r="D218" s="9"/>
      <c r="E218" s="9"/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</row>
    <row r="219" spans="2:17" x14ac:dyDescent="0.3">
      <c r="B219" s="9"/>
      <c r="C219" s="9"/>
      <c r="D219" s="9"/>
      <c r="E219" s="9"/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9"/>
    </row>
    <row r="220" spans="2:17" x14ac:dyDescent="0.3">
      <c r="B220" s="9"/>
      <c r="C220" s="9"/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</row>
    <row r="221" spans="2:17" x14ac:dyDescent="0.3">
      <c r="B221" s="9"/>
      <c r="C221" s="9"/>
      <c r="D221" s="9"/>
      <c r="E221" s="9"/>
      <c r="F221" s="9"/>
      <c r="G221" s="9"/>
      <c r="H221" s="9"/>
      <c r="I221" s="9"/>
      <c r="J221" s="9"/>
      <c r="K221" s="9"/>
      <c r="L221" s="9"/>
      <c r="M221" s="9"/>
      <c r="N221" s="9"/>
      <c r="O221" s="9"/>
      <c r="P221" s="9"/>
      <c r="Q221" s="9"/>
    </row>
    <row r="222" spans="2:17" x14ac:dyDescent="0.3">
      <c r="B222" s="9"/>
      <c r="C222" s="9"/>
      <c r="D222" s="9"/>
      <c r="E222" s="9"/>
      <c r="F222" s="9"/>
      <c r="G222" s="9"/>
      <c r="H222" s="9"/>
      <c r="I222" s="9"/>
      <c r="J222" s="9"/>
      <c r="K222" s="9"/>
      <c r="L222" s="9"/>
      <c r="M222" s="9"/>
      <c r="N222" s="9"/>
      <c r="O222" s="9"/>
      <c r="P222" s="9"/>
      <c r="Q222" s="9"/>
    </row>
    <row r="223" spans="2:17" x14ac:dyDescent="0.3">
      <c r="B223" s="9"/>
      <c r="C223" s="9"/>
      <c r="D223" s="9"/>
      <c r="E223" s="9"/>
      <c r="F223" s="9"/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9"/>
    </row>
    <row r="224" spans="2:17" x14ac:dyDescent="0.3">
      <c r="B224" s="9"/>
      <c r="C224" s="9"/>
      <c r="D224" s="9"/>
      <c r="E224" s="9"/>
      <c r="F224" s="9"/>
      <c r="G224" s="9"/>
      <c r="H224" s="9"/>
      <c r="I224" s="9"/>
      <c r="J224" s="9"/>
      <c r="K224" s="9"/>
      <c r="L224" s="9"/>
      <c r="M224" s="9"/>
      <c r="N224" s="9"/>
      <c r="O224" s="9"/>
      <c r="P224" s="9"/>
      <c r="Q224" s="9"/>
    </row>
    <row r="225" spans="2:17" x14ac:dyDescent="0.3">
      <c r="B225" s="9"/>
      <c r="C225" s="9"/>
      <c r="D225" s="9"/>
      <c r="E225" s="9"/>
      <c r="F225" s="9"/>
      <c r="G225" s="9"/>
      <c r="H225" s="9"/>
      <c r="I225" s="9"/>
      <c r="J225" s="9"/>
      <c r="K225" s="9"/>
      <c r="L225" s="9"/>
      <c r="M225" s="9"/>
      <c r="N225" s="9"/>
      <c r="O225" s="9"/>
      <c r="P225" s="9"/>
      <c r="Q225" s="9"/>
    </row>
    <row r="226" spans="2:17" x14ac:dyDescent="0.3">
      <c r="B226" s="9"/>
      <c r="C226" s="9"/>
      <c r="D226" s="9"/>
      <c r="E226" s="9"/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</row>
    <row r="227" spans="2:17" x14ac:dyDescent="0.3">
      <c r="B227" s="9"/>
      <c r="C227" s="9"/>
      <c r="D227" s="9"/>
      <c r="E227" s="9"/>
      <c r="F227" s="9"/>
      <c r="G227" s="9"/>
      <c r="H227" s="9"/>
      <c r="I227" s="9"/>
      <c r="J227" s="9"/>
      <c r="K227" s="9"/>
      <c r="L227" s="9"/>
      <c r="M227" s="9"/>
      <c r="N227" s="9"/>
      <c r="O227" s="9"/>
      <c r="P227" s="9"/>
      <c r="Q227" s="9"/>
    </row>
    <row r="228" spans="2:17" x14ac:dyDescent="0.3">
      <c r="B228" s="9"/>
      <c r="C228" s="9"/>
      <c r="D228" s="9"/>
      <c r="E228" s="9"/>
      <c r="F228" s="9"/>
      <c r="G228" s="9"/>
      <c r="H228" s="9"/>
      <c r="I228" s="9"/>
      <c r="J228" s="9"/>
      <c r="K228" s="9"/>
      <c r="L228" s="9"/>
      <c r="M228" s="9"/>
      <c r="N228" s="9"/>
      <c r="O228" s="9"/>
      <c r="P228" s="9"/>
      <c r="Q228" s="9"/>
    </row>
    <row r="229" spans="2:17" x14ac:dyDescent="0.3">
      <c r="B229" s="9"/>
      <c r="C229" s="9"/>
      <c r="D229" s="9"/>
      <c r="E229" s="9"/>
      <c r="F229" s="9"/>
      <c r="G229" s="9"/>
      <c r="H229" s="9"/>
      <c r="I229" s="9"/>
      <c r="J229" s="9"/>
      <c r="K229" s="9"/>
      <c r="L229" s="9"/>
      <c r="M229" s="9"/>
      <c r="N229" s="9"/>
      <c r="O229" s="9"/>
      <c r="P229" s="9"/>
      <c r="Q229" s="9"/>
    </row>
    <row r="230" spans="2:17" x14ac:dyDescent="0.3">
      <c r="B230" s="9"/>
      <c r="C230" s="9"/>
      <c r="D230" s="9"/>
      <c r="E230" s="9"/>
      <c r="F230" s="9"/>
      <c r="G230" s="9"/>
      <c r="H230" s="9"/>
      <c r="I230" s="9"/>
      <c r="J230" s="9"/>
      <c r="K230" s="9"/>
      <c r="L230" s="9"/>
      <c r="M230" s="9"/>
      <c r="N230" s="9"/>
      <c r="O230" s="9"/>
      <c r="P230" s="9"/>
      <c r="Q230" s="9"/>
    </row>
    <row r="231" spans="2:17" x14ac:dyDescent="0.3">
      <c r="B231" s="9"/>
      <c r="C231" s="9"/>
      <c r="D231" s="9"/>
      <c r="E231" s="9"/>
      <c r="F231" s="9"/>
      <c r="G231" s="9"/>
      <c r="H231" s="9"/>
      <c r="I231" s="9"/>
      <c r="J231" s="9"/>
      <c r="K231" s="9"/>
      <c r="L231" s="9"/>
      <c r="M231" s="9"/>
      <c r="N231" s="9"/>
      <c r="O231" s="9"/>
      <c r="P231" s="9"/>
      <c r="Q231" s="9"/>
    </row>
    <row r="232" spans="2:17" x14ac:dyDescent="0.3">
      <c r="B232" s="9"/>
      <c r="C232" s="9"/>
      <c r="D232" s="9"/>
      <c r="E232" s="9"/>
      <c r="F232" s="9"/>
      <c r="G232" s="9"/>
      <c r="H232" s="9"/>
      <c r="I232" s="9"/>
      <c r="J232" s="9"/>
      <c r="K232" s="9"/>
      <c r="L232" s="9"/>
      <c r="M232" s="9"/>
      <c r="N232" s="9"/>
      <c r="O232" s="9"/>
      <c r="P232" s="9"/>
      <c r="Q232" s="9"/>
    </row>
    <row r="233" spans="2:17" x14ac:dyDescent="0.3">
      <c r="B233" s="9"/>
      <c r="C233" s="9"/>
      <c r="D233" s="9"/>
      <c r="E233" s="9"/>
      <c r="F233" s="9"/>
      <c r="G233" s="9"/>
      <c r="H233" s="9"/>
      <c r="I233" s="9"/>
      <c r="J233" s="9"/>
      <c r="K233" s="9"/>
      <c r="L233" s="9"/>
      <c r="M233" s="9"/>
      <c r="N233" s="9"/>
      <c r="O233" s="9"/>
      <c r="P233" s="9"/>
      <c r="Q233" s="9"/>
    </row>
    <row r="234" spans="2:17" x14ac:dyDescent="0.3">
      <c r="B234" s="9"/>
      <c r="C234" s="9"/>
      <c r="D234" s="9"/>
      <c r="E234" s="9"/>
      <c r="F234" s="9"/>
      <c r="G234" s="9"/>
      <c r="H234" s="9"/>
      <c r="I234" s="9"/>
      <c r="J234" s="9"/>
      <c r="K234" s="9"/>
      <c r="L234" s="9"/>
      <c r="M234" s="9"/>
      <c r="N234" s="9"/>
      <c r="O234" s="9"/>
      <c r="P234" s="9"/>
      <c r="Q234" s="9"/>
    </row>
    <row r="235" spans="2:17" x14ac:dyDescent="0.3">
      <c r="B235" s="9"/>
      <c r="C235" s="9"/>
      <c r="D235" s="9"/>
      <c r="E235" s="9"/>
      <c r="F235" s="9"/>
      <c r="G235" s="9"/>
      <c r="H235" s="9"/>
      <c r="I235" s="9"/>
      <c r="J235" s="9"/>
      <c r="K235" s="9"/>
      <c r="L235" s="9"/>
      <c r="M235" s="9"/>
      <c r="N235" s="9"/>
      <c r="O235" s="9"/>
      <c r="P235" s="9"/>
      <c r="Q235" s="9"/>
    </row>
    <row r="236" spans="2:17" x14ac:dyDescent="0.3">
      <c r="B236" s="9"/>
      <c r="C236" s="9"/>
      <c r="D236" s="9"/>
      <c r="E236" s="9"/>
      <c r="F236" s="9"/>
      <c r="G236" s="9"/>
      <c r="H236" s="9"/>
      <c r="I236" s="9"/>
      <c r="J236" s="9"/>
      <c r="K236" s="9"/>
      <c r="L236" s="9"/>
      <c r="M236" s="9"/>
      <c r="N236" s="9"/>
      <c r="O236" s="9"/>
      <c r="P236" s="9"/>
      <c r="Q236" s="9"/>
    </row>
    <row r="237" spans="2:17" x14ac:dyDescent="0.3">
      <c r="B237" s="9"/>
      <c r="C237" s="9"/>
      <c r="D237" s="9"/>
      <c r="E237" s="9"/>
      <c r="F237" s="9"/>
      <c r="G237" s="9"/>
      <c r="H237" s="9"/>
      <c r="I237" s="9"/>
      <c r="J237" s="9"/>
      <c r="K237" s="9"/>
      <c r="L237" s="9"/>
      <c r="M237" s="9"/>
      <c r="N237" s="9"/>
      <c r="O237" s="9"/>
      <c r="P237" s="9"/>
      <c r="Q237" s="9"/>
    </row>
    <row r="238" spans="2:17" x14ac:dyDescent="0.3">
      <c r="B238" s="9"/>
      <c r="C238" s="9"/>
      <c r="D238" s="9"/>
      <c r="E238" s="9"/>
      <c r="F238" s="9"/>
      <c r="G238" s="9"/>
      <c r="H238" s="9"/>
      <c r="I238" s="9"/>
      <c r="J238" s="9"/>
      <c r="K238" s="9"/>
      <c r="L238" s="9"/>
      <c r="M238" s="9"/>
      <c r="N238" s="9"/>
      <c r="O238" s="9"/>
      <c r="P238" s="9"/>
      <c r="Q238" s="9"/>
    </row>
    <row r="239" spans="2:17" x14ac:dyDescent="0.3">
      <c r="B239" s="9"/>
      <c r="C239" s="9"/>
      <c r="D239" s="9"/>
      <c r="E239" s="9"/>
      <c r="F239" s="9"/>
      <c r="G239" s="9"/>
      <c r="H239" s="9"/>
      <c r="I239" s="9"/>
      <c r="J239" s="9"/>
      <c r="K239" s="9"/>
      <c r="L239" s="9"/>
      <c r="M239" s="9"/>
      <c r="N239" s="9"/>
      <c r="O239" s="9"/>
      <c r="P239" s="9"/>
      <c r="Q239" s="9"/>
    </row>
    <row r="240" spans="2:17" x14ac:dyDescent="0.3">
      <c r="B240" s="9"/>
      <c r="C240" s="9"/>
      <c r="D240" s="9"/>
      <c r="E240" s="9"/>
      <c r="F240" s="9"/>
      <c r="G240" s="9"/>
      <c r="H240" s="9"/>
      <c r="I240" s="9"/>
      <c r="J240" s="9"/>
      <c r="K240" s="9"/>
      <c r="L240" s="9"/>
      <c r="M240" s="9"/>
      <c r="N240" s="9"/>
      <c r="O240" s="9"/>
      <c r="P240" s="9"/>
      <c r="Q240" s="9"/>
    </row>
    <row r="241" spans="2:17" x14ac:dyDescent="0.3">
      <c r="B241" s="9"/>
      <c r="C241" s="9"/>
      <c r="D241" s="9"/>
      <c r="E241" s="9"/>
      <c r="F241" s="9"/>
      <c r="G241" s="9"/>
      <c r="H241" s="9"/>
      <c r="I241" s="9"/>
      <c r="J241" s="9"/>
      <c r="K241" s="9"/>
      <c r="L241" s="9"/>
      <c r="M241" s="9"/>
      <c r="N241" s="9"/>
      <c r="O241" s="9"/>
      <c r="P241" s="9"/>
      <c r="Q241" s="9"/>
    </row>
    <row r="242" spans="2:17" x14ac:dyDescent="0.3">
      <c r="B242" s="9"/>
      <c r="C242" s="9"/>
      <c r="D242" s="9"/>
      <c r="E242" s="9"/>
      <c r="F242" s="9"/>
      <c r="G242" s="9"/>
      <c r="H242" s="9"/>
      <c r="I242" s="9"/>
      <c r="J242" s="9"/>
      <c r="K242" s="9"/>
      <c r="L242" s="9"/>
      <c r="M242" s="9"/>
      <c r="N242" s="9"/>
      <c r="O242" s="9"/>
      <c r="P242" s="9"/>
      <c r="Q242" s="9"/>
    </row>
    <row r="243" spans="2:17" x14ac:dyDescent="0.3">
      <c r="B243" s="9"/>
      <c r="C243" s="9"/>
      <c r="D243" s="9"/>
      <c r="E243" s="9"/>
      <c r="F243" s="9"/>
      <c r="G243" s="9"/>
      <c r="H243" s="9"/>
      <c r="I243" s="9"/>
      <c r="J243" s="9"/>
      <c r="K243" s="9"/>
      <c r="L243" s="9"/>
      <c r="M243" s="9"/>
      <c r="N243" s="9"/>
      <c r="O243" s="9"/>
      <c r="P243" s="9"/>
      <c r="Q243" s="9"/>
    </row>
    <row r="244" spans="2:17" x14ac:dyDescent="0.3">
      <c r="B244" s="9"/>
      <c r="C244" s="9"/>
      <c r="D244" s="9"/>
      <c r="E244" s="9"/>
      <c r="F244" s="9"/>
      <c r="G244" s="9"/>
      <c r="H244" s="9"/>
      <c r="I244" s="9"/>
      <c r="J244" s="9"/>
      <c r="K244" s="9"/>
      <c r="L244" s="9"/>
      <c r="M244" s="9"/>
      <c r="N244" s="9"/>
      <c r="O244" s="9"/>
      <c r="P244" s="9"/>
      <c r="Q244" s="9"/>
    </row>
    <row r="245" spans="2:17" x14ac:dyDescent="0.3">
      <c r="B245" s="9"/>
      <c r="C245" s="9"/>
      <c r="D245" s="9"/>
      <c r="E245" s="9"/>
      <c r="F245" s="9"/>
      <c r="G245" s="9"/>
      <c r="H245" s="9"/>
      <c r="I245" s="9"/>
      <c r="J245" s="9"/>
      <c r="K245" s="9"/>
      <c r="L245" s="9"/>
      <c r="M245" s="9"/>
      <c r="N245" s="9"/>
      <c r="O245" s="9"/>
      <c r="P245" s="9"/>
      <c r="Q245" s="9"/>
    </row>
    <row r="246" spans="2:17" x14ac:dyDescent="0.3">
      <c r="B246" s="9"/>
      <c r="C246" s="9"/>
      <c r="D246" s="9"/>
      <c r="E246" s="9"/>
      <c r="F246" s="9"/>
      <c r="G246" s="9"/>
      <c r="H246" s="9"/>
      <c r="I246" s="9"/>
      <c r="J246" s="9"/>
      <c r="K246" s="9"/>
      <c r="L246" s="9"/>
      <c r="M246" s="9"/>
      <c r="N246" s="9"/>
      <c r="O246" s="9"/>
      <c r="P246" s="9"/>
      <c r="Q246" s="9"/>
    </row>
    <row r="247" spans="2:17" x14ac:dyDescent="0.3">
      <c r="B247" s="9"/>
      <c r="C247" s="9"/>
      <c r="D247" s="9"/>
      <c r="E247" s="9"/>
      <c r="F247" s="9"/>
      <c r="G247" s="9"/>
      <c r="H247" s="9"/>
      <c r="I247" s="9"/>
      <c r="J247" s="9"/>
      <c r="K247" s="9"/>
      <c r="L247" s="9"/>
      <c r="M247" s="9"/>
      <c r="N247" s="9"/>
      <c r="O247" s="9"/>
      <c r="P247" s="9"/>
      <c r="Q247" s="9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2">
    <tabColor indexed="48"/>
    <outlinePr applyStyles="1" summaryBelow="0"/>
    <pageSetUpPr fitToPage="1"/>
  </sheetPr>
  <dimension ref="A2:S248"/>
  <sheetViews>
    <sheetView workbookViewId="0">
      <selection activeCell="A2" sqref="A2:D2"/>
    </sheetView>
  </sheetViews>
  <sheetFormatPr defaultColWidth="9.109375" defaultRowHeight="13.8" outlineLevelRow="1" x14ac:dyDescent="0.3"/>
  <cols>
    <col min="1" max="1" width="75.5546875" style="17" bestFit="1" customWidth="1"/>
    <col min="2" max="2" width="18" style="17" customWidth="1"/>
    <col min="3" max="3" width="19.88671875" style="17" customWidth="1"/>
    <col min="4" max="4" width="11.44140625" style="17" bestFit="1" customWidth="1"/>
    <col min="5" max="16384" width="9.109375" style="17"/>
  </cols>
  <sheetData>
    <row r="2" spans="1:19" ht="18.75" customHeight="1" x14ac:dyDescent="0.35">
      <c r="A2" s="4" t="str">
        <f>"Державний та гарантований державою борг України за станом на " &amp; STRPRESENTDATE</f>
        <v>Державний та гарантований державою борг України за станом на 31.05.2020</v>
      </c>
      <c r="B2" s="3"/>
      <c r="C2" s="3"/>
      <c r="D2" s="3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</row>
    <row r="3" spans="1:19" ht="18" x14ac:dyDescent="0.35">
      <c r="A3" s="1" t="s">
        <v>81</v>
      </c>
      <c r="B3" s="1"/>
      <c r="C3" s="1"/>
      <c r="D3" s="1"/>
    </row>
    <row r="4" spans="1:19" x14ac:dyDescent="0.3"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</row>
    <row r="5" spans="1:19" s="12" customFormat="1" x14ac:dyDescent="0.3">
      <c r="D5" s="12" t="str">
        <f>VALVAL</f>
        <v>млрд. одиниць</v>
      </c>
    </row>
    <row r="6" spans="1:19" s="11" customFormat="1" x14ac:dyDescent="0.25">
      <c r="A6" s="198"/>
      <c r="B6" s="200" t="s">
        <v>162</v>
      </c>
      <c r="C6" s="200" t="s">
        <v>165</v>
      </c>
      <c r="D6" s="200" t="s">
        <v>185</v>
      </c>
    </row>
    <row r="7" spans="1:19" s="97" customFormat="1" ht="15.6" x14ac:dyDescent="0.25">
      <c r="A7" s="241" t="s">
        <v>145</v>
      </c>
      <c r="B7" s="114">
        <f t="shared" ref="B7:D7" si="0">SUM(B$8+ B$9)</f>
        <v>82.118183048470001</v>
      </c>
      <c r="C7" s="114">
        <f t="shared" si="0"/>
        <v>2209.4636212732298</v>
      </c>
      <c r="D7" s="134">
        <f t="shared" si="0"/>
        <v>1</v>
      </c>
    </row>
    <row r="8" spans="1:19" s="15" customFormat="1" ht="14.4" x14ac:dyDescent="0.25">
      <c r="A8" s="78" t="str">
        <f>SRATE_M!A7</f>
        <v>Борг, по якому сплата відсотків здійснюється за плаваючими процентними ставками</v>
      </c>
      <c r="B8" s="167">
        <f>SRATE_M!B7</f>
        <v>24.5857790536</v>
      </c>
      <c r="C8" s="167">
        <f>SRATE_M!C7</f>
        <v>661.50251263556004</v>
      </c>
      <c r="D8" s="46">
        <f>SRATE_M!D7</f>
        <v>0.29939500000000002</v>
      </c>
    </row>
    <row r="9" spans="1:19" s="15" customFormat="1" ht="14.4" x14ac:dyDescent="0.25">
      <c r="A9" s="78" t="str">
        <f>SRATE_M!A8</f>
        <v>Борг, по якому сплата відсотків здійснюється за фіксованими процентними ставками</v>
      </c>
      <c r="B9" s="167">
        <f>SRATE_M!B8</f>
        <v>57.532403994870002</v>
      </c>
      <c r="C9" s="167">
        <f>SRATE_M!C8</f>
        <v>1547.9611086376699</v>
      </c>
      <c r="D9" s="46">
        <f>SRATE_M!D8</f>
        <v>0.70060500000000003</v>
      </c>
    </row>
    <row r="10" spans="1:19" x14ac:dyDescent="0.3"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</row>
    <row r="11" spans="1:19" x14ac:dyDescent="0.3">
      <c r="A11" s="13" t="s">
        <v>157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</row>
    <row r="12" spans="1:19" x14ac:dyDescent="0.3">
      <c r="B12" s="9"/>
      <c r="C12" s="9"/>
      <c r="D12" s="12" t="str">
        <f>VALVAL</f>
        <v>млрд. одиниць</v>
      </c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</row>
    <row r="13" spans="1:19" s="104" customFormat="1" x14ac:dyDescent="0.3">
      <c r="A13" s="50"/>
      <c r="B13" s="200" t="s">
        <v>162</v>
      </c>
      <c r="C13" s="200" t="s">
        <v>165</v>
      </c>
      <c r="D13" s="200" t="s">
        <v>185</v>
      </c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</row>
    <row r="14" spans="1:19" s="230" customFormat="1" ht="14.4" x14ac:dyDescent="0.3">
      <c r="A14" s="160" t="s">
        <v>145</v>
      </c>
      <c r="B14" s="41">
        <f t="shared" ref="B14:C14" si="1">B$15+B$18</f>
        <v>82.118183048470001</v>
      </c>
      <c r="C14" s="41">
        <f t="shared" si="1"/>
        <v>2209.4636212732298</v>
      </c>
      <c r="D14" s="57">
        <v>1</v>
      </c>
      <c r="E14" s="224"/>
      <c r="F14" s="224"/>
      <c r="G14" s="224"/>
      <c r="H14" s="224"/>
      <c r="I14" s="224"/>
      <c r="J14" s="224"/>
      <c r="K14" s="224"/>
      <c r="L14" s="224"/>
      <c r="M14" s="224"/>
      <c r="N14" s="224"/>
      <c r="O14" s="224"/>
      <c r="P14" s="224"/>
      <c r="Q14" s="224"/>
    </row>
    <row r="15" spans="1:19" s="94" customFormat="1" ht="14.4" x14ac:dyDescent="0.3">
      <c r="A15" s="130" t="s">
        <v>64</v>
      </c>
      <c r="B15" s="49">
        <f t="shared" ref="B15:C15" si="2">SUM(B$16:B$17)</f>
        <v>72.396398257469997</v>
      </c>
      <c r="C15" s="49">
        <f t="shared" si="2"/>
        <v>1947.89025186505</v>
      </c>
      <c r="D15" s="136">
        <v>1.0733060000000001</v>
      </c>
      <c r="E15" s="89"/>
      <c r="F15" s="89"/>
      <c r="G15" s="89"/>
      <c r="H15" s="89"/>
      <c r="I15" s="89"/>
      <c r="J15" s="89"/>
      <c r="K15" s="89"/>
      <c r="L15" s="89"/>
      <c r="M15" s="89"/>
      <c r="N15" s="89"/>
      <c r="O15" s="89"/>
      <c r="P15" s="89"/>
      <c r="Q15" s="89"/>
    </row>
    <row r="16" spans="1:19" s="131" customFormat="1" outlineLevel="1" x14ac:dyDescent="0.3">
      <c r="A16" s="24" t="s">
        <v>45</v>
      </c>
      <c r="B16" s="112">
        <v>15.741570309709999</v>
      </c>
      <c r="C16" s="112">
        <v>423.54111659324002</v>
      </c>
      <c r="D16" s="261">
        <v>0.191694</v>
      </c>
      <c r="E16" s="122"/>
      <c r="F16" s="122"/>
      <c r="G16" s="122"/>
      <c r="H16" s="122"/>
      <c r="I16" s="122"/>
      <c r="J16" s="122"/>
      <c r="K16" s="122"/>
      <c r="L16" s="122"/>
      <c r="M16" s="122"/>
      <c r="N16" s="122"/>
      <c r="O16" s="122"/>
      <c r="P16" s="122"/>
      <c r="Q16" s="122"/>
    </row>
    <row r="17" spans="1:17" s="131" customFormat="1" outlineLevel="1" x14ac:dyDescent="0.3">
      <c r="A17" s="24" t="s">
        <v>101</v>
      </c>
      <c r="B17" s="112">
        <v>56.654827947759998</v>
      </c>
      <c r="C17" s="112">
        <v>1524.3491352718099</v>
      </c>
      <c r="D17" s="261">
        <v>0.68991800000000003</v>
      </c>
      <c r="E17" s="122"/>
      <c r="F17" s="122"/>
      <c r="G17" s="122"/>
      <c r="H17" s="122"/>
      <c r="I17" s="122"/>
      <c r="J17" s="122"/>
      <c r="K17" s="122"/>
      <c r="L17" s="122"/>
      <c r="M17" s="122"/>
      <c r="N17" s="122"/>
      <c r="O17" s="122"/>
      <c r="P17" s="122"/>
      <c r="Q17" s="122"/>
    </row>
    <row r="18" spans="1:17" s="94" customFormat="1" ht="14.4" x14ac:dyDescent="0.3">
      <c r="A18" s="130" t="s">
        <v>14</v>
      </c>
      <c r="B18" s="49">
        <f t="shared" ref="B18:C18" si="3">SUM(B$19:B$20)</f>
        <v>9.721784791000001</v>
      </c>
      <c r="C18" s="49">
        <f t="shared" si="3"/>
        <v>261.57336940817999</v>
      </c>
      <c r="D18" s="136">
        <v>0.22608900000000001</v>
      </c>
      <c r="E18" s="89"/>
      <c r="F18" s="89"/>
      <c r="G18" s="89"/>
      <c r="H18" s="89"/>
      <c r="I18" s="89"/>
      <c r="J18" s="89"/>
      <c r="K18" s="89"/>
      <c r="L18" s="89"/>
      <c r="M18" s="89"/>
      <c r="N18" s="89"/>
      <c r="O18" s="89"/>
      <c r="P18" s="89"/>
      <c r="Q18" s="89"/>
    </row>
    <row r="19" spans="1:17" s="131" customFormat="1" outlineLevel="1" x14ac:dyDescent="0.3">
      <c r="A19" s="24" t="s">
        <v>45</v>
      </c>
      <c r="B19" s="112">
        <v>8.8442087438900003</v>
      </c>
      <c r="C19" s="112">
        <v>237.96139604231999</v>
      </c>
      <c r="D19" s="261">
        <v>0.10770100000000001</v>
      </c>
      <c r="E19" s="122"/>
      <c r="F19" s="122"/>
      <c r="G19" s="122"/>
      <c r="H19" s="122"/>
      <c r="I19" s="122"/>
      <c r="J19" s="122"/>
      <c r="K19" s="122"/>
      <c r="L19" s="122"/>
      <c r="M19" s="122"/>
      <c r="N19" s="122"/>
      <c r="O19" s="122"/>
      <c r="P19" s="122"/>
      <c r="Q19" s="122"/>
    </row>
    <row r="20" spans="1:17" s="131" customFormat="1" outlineLevel="1" x14ac:dyDescent="0.3">
      <c r="A20" s="24" t="s">
        <v>101</v>
      </c>
      <c r="B20" s="112">
        <v>0.87757604711000003</v>
      </c>
      <c r="C20" s="112">
        <v>23.611973365859999</v>
      </c>
      <c r="D20" s="261">
        <v>1.0687E-2</v>
      </c>
      <c r="E20" s="122"/>
      <c r="F20" s="122"/>
      <c r="G20" s="122"/>
      <c r="H20" s="122"/>
      <c r="I20" s="122"/>
      <c r="J20" s="122"/>
      <c r="K20" s="122"/>
      <c r="L20" s="122"/>
      <c r="M20" s="122"/>
      <c r="N20" s="122"/>
      <c r="O20" s="122"/>
      <c r="P20" s="122"/>
      <c r="Q20" s="122"/>
    </row>
    <row r="21" spans="1:17" x14ac:dyDescent="0.3">
      <c r="B21" s="226"/>
      <c r="C21" s="226"/>
      <c r="D21" s="115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</row>
    <row r="22" spans="1:17" x14ac:dyDescent="0.3">
      <c r="B22" s="226"/>
      <c r="C22" s="226"/>
      <c r="D22" s="115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</row>
    <row r="23" spans="1:17" x14ac:dyDescent="0.3">
      <c r="B23" s="226"/>
      <c r="C23" s="226"/>
      <c r="D23" s="115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</row>
    <row r="24" spans="1:17" x14ac:dyDescent="0.3">
      <c r="B24" s="226"/>
      <c r="C24" s="226"/>
      <c r="D24" s="115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</row>
    <row r="25" spans="1:17" x14ac:dyDescent="0.3">
      <c r="B25" s="226"/>
      <c r="C25" s="226"/>
      <c r="D25" s="115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</row>
    <row r="26" spans="1:17" x14ac:dyDescent="0.3">
      <c r="B26" s="226"/>
      <c r="C26" s="226"/>
      <c r="D26" s="115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</row>
    <row r="27" spans="1:17" x14ac:dyDescent="0.3">
      <c r="B27" s="226"/>
      <c r="C27" s="226"/>
      <c r="D27" s="115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</row>
    <row r="28" spans="1:17" x14ac:dyDescent="0.3">
      <c r="B28" s="226"/>
      <c r="C28" s="226"/>
      <c r="D28" s="115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</row>
    <row r="29" spans="1:17" x14ac:dyDescent="0.3">
      <c r="B29" s="226"/>
      <c r="C29" s="226"/>
      <c r="D29" s="115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</row>
    <row r="30" spans="1:17" x14ac:dyDescent="0.3">
      <c r="B30" s="226"/>
      <c r="C30" s="226"/>
      <c r="D30" s="115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</row>
    <row r="31" spans="1:17" x14ac:dyDescent="0.3">
      <c r="B31" s="226"/>
      <c r="C31" s="226"/>
      <c r="D31" s="115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</row>
    <row r="32" spans="1:17" x14ac:dyDescent="0.3">
      <c r="B32" s="226"/>
      <c r="C32" s="226"/>
      <c r="D32" s="115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</row>
    <row r="33" spans="2:17" x14ac:dyDescent="0.3">
      <c r="B33" s="226"/>
      <c r="C33" s="226"/>
      <c r="D33" s="115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</row>
    <row r="34" spans="2:17" x14ac:dyDescent="0.3">
      <c r="B34" s="226"/>
      <c r="C34" s="226"/>
      <c r="D34" s="115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</row>
    <row r="35" spans="2:17" x14ac:dyDescent="0.3">
      <c r="B35" s="226"/>
      <c r="C35" s="226"/>
      <c r="D35" s="115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</row>
    <row r="36" spans="2:17" x14ac:dyDescent="0.3">
      <c r="B36" s="226"/>
      <c r="C36" s="226"/>
      <c r="D36" s="115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</row>
    <row r="37" spans="2:17" x14ac:dyDescent="0.3">
      <c r="B37" s="226"/>
      <c r="C37" s="226"/>
      <c r="D37" s="115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</row>
    <row r="38" spans="2:17" x14ac:dyDescent="0.3">
      <c r="B38" s="226"/>
      <c r="C38" s="226"/>
      <c r="D38" s="115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</row>
    <row r="39" spans="2:17" x14ac:dyDescent="0.3">
      <c r="B39" s="226"/>
      <c r="C39" s="226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</row>
    <row r="40" spans="2:17" x14ac:dyDescent="0.3"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</row>
    <row r="41" spans="2:17" x14ac:dyDescent="0.3"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</row>
    <row r="42" spans="2:17" x14ac:dyDescent="0.3"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</row>
    <row r="43" spans="2:17" x14ac:dyDescent="0.3"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</row>
    <row r="44" spans="2:17" x14ac:dyDescent="0.3"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</row>
    <row r="45" spans="2:17" x14ac:dyDescent="0.3"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</row>
    <row r="46" spans="2:17" x14ac:dyDescent="0.3"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</row>
    <row r="47" spans="2:17" x14ac:dyDescent="0.3"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</row>
    <row r="48" spans="2:17" x14ac:dyDescent="0.3"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</row>
    <row r="49" spans="2:17" x14ac:dyDescent="0.3"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</row>
    <row r="50" spans="2:17" x14ac:dyDescent="0.3"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</row>
    <row r="51" spans="2:17" x14ac:dyDescent="0.3"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</row>
    <row r="52" spans="2:17" x14ac:dyDescent="0.3"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</row>
    <row r="53" spans="2:17" x14ac:dyDescent="0.3"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</row>
    <row r="54" spans="2:17" x14ac:dyDescent="0.3"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</row>
    <row r="55" spans="2:17" x14ac:dyDescent="0.3"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</row>
    <row r="56" spans="2:17" x14ac:dyDescent="0.3"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</row>
    <row r="57" spans="2:17" x14ac:dyDescent="0.3"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</row>
    <row r="58" spans="2:17" x14ac:dyDescent="0.3"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</row>
    <row r="59" spans="2:17" x14ac:dyDescent="0.3"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</row>
    <row r="60" spans="2:17" x14ac:dyDescent="0.3"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</row>
    <row r="61" spans="2:17" x14ac:dyDescent="0.3"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</row>
    <row r="62" spans="2:17" x14ac:dyDescent="0.3"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</row>
    <row r="63" spans="2:17" x14ac:dyDescent="0.3"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</row>
    <row r="64" spans="2:17" x14ac:dyDescent="0.3"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</row>
    <row r="65" spans="2:17" x14ac:dyDescent="0.3"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</row>
    <row r="66" spans="2:17" x14ac:dyDescent="0.3"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</row>
    <row r="67" spans="2:17" x14ac:dyDescent="0.3"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</row>
    <row r="68" spans="2:17" x14ac:dyDescent="0.3"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</row>
    <row r="69" spans="2:17" x14ac:dyDescent="0.3"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</row>
    <row r="70" spans="2:17" x14ac:dyDescent="0.3"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</row>
    <row r="71" spans="2:17" x14ac:dyDescent="0.3"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</row>
    <row r="72" spans="2:17" x14ac:dyDescent="0.3"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</row>
    <row r="73" spans="2:17" x14ac:dyDescent="0.3"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</row>
    <row r="74" spans="2:17" x14ac:dyDescent="0.3"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</row>
    <row r="75" spans="2:17" x14ac:dyDescent="0.3"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</row>
    <row r="76" spans="2:17" x14ac:dyDescent="0.3"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</row>
    <row r="77" spans="2:17" x14ac:dyDescent="0.3"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</row>
    <row r="78" spans="2:17" x14ac:dyDescent="0.3"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</row>
    <row r="79" spans="2:17" x14ac:dyDescent="0.3"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</row>
    <row r="80" spans="2:17" x14ac:dyDescent="0.3"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</row>
    <row r="81" spans="2:17" x14ac:dyDescent="0.3"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</row>
    <row r="82" spans="2:17" x14ac:dyDescent="0.3"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</row>
    <row r="83" spans="2:17" x14ac:dyDescent="0.3"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</row>
    <row r="84" spans="2:17" x14ac:dyDescent="0.3"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</row>
    <row r="85" spans="2:17" x14ac:dyDescent="0.3"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</row>
    <row r="86" spans="2:17" x14ac:dyDescent="0.3"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</row>
    <row r="87" spans="2:17" x14ac:dyDescent="0.3"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</row>
    <row r="88" spans="2:17" x14ac:dyDescent="0.3"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</row>
    <row r="89" spans="2:17" x14ac:dyDescent="0.3"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</row>
    <row r="90" spans="2:17" x14ac:dyDescent="0.3"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</row>
    <row r="91" spans="2:17" x14ac:dyDescent="0.3"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</row>
    <row r="92" spans="2:17" x14ac:dyDescent="0.3"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</row>
    <row r="93" spans="2:17" x14ac:dyDescent="0.3"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</row>
    <row r="94" spans="2:17" x14ac:dyDescent="0.3"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</row>
    <row r="95" spans="2:17" x14ac:dyDescent="0.3"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</row>
    <row r="96" spans="2:17" x14ac:dyDescent="0.3"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</row>
    <row r="97" spans="2:17" x14ac:dyDescent="0.3"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</row>
    <row r="98" spans="2:17" x14ac:dyDescent="0.3"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</row>
    <row r="99" spans="2:17" x14ac:dyDescent="0.3"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</row>
    <row r="100" spans="2:17" x14ac:dyDescent="0.3"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</row>
    <row r="101" spans="2:17" x14ac:dyDescent="0.3"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</row>
    <row r="102" spans="2:17" x14ac:dyDescent="0.3"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</row>
    <row r="103" spans="2:17" x14ac:dyDescent="0.3"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</row>
    <row r="104" spans="2:17" x14ac:dyDescent="0.3"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</row>
    <row r="105" spans="2:17" x14ac:dyDescent="0.3"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</row>
    <row r="106" spans="2:17" x14ac:dyDescent="0.3"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</row>
    <row r="107" spans="2:17" x14ac:dyDescent="0.3"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</row>
    <row r="108" spans="2:17" x14ac:dyDescent="0.3"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</row>
    <row r="109" spans="2:17" x14ac:dyDescent="0.3"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</row>
    <row r="110" spans="2:17" x14ac:dyDescent="0.3"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</row>
    <row r="111" spans="2:17" x14ac:dyDescent="0.3"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</row>
    <row r="112" spans="2:17" x14ac:dyDescent="0.3"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</row>
    <row r="113" spans="2:17" x14ac:dyDescent="0.3">
      <c r="B113" s="9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</row>
    <row r="114" spans="2:17" x14ac:dyDescent="0.3">
      <c r="B114" s="9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</row>
    <row r="115" spans="2:17" x14ac:dyDescent="0.3">
      <c r="B115" s="9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</row>
    <row r="116" spans="2:17" x14ac:dyDescent="0.3">
      <c r="B116" s="9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</row>
    <row r="117" spans="2:17" x14ac:dyDescent="0.3">
      <c r="B117" s="9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</row>
    <row r="118" spans="2:17" x14ac:dyDescent="0.3">
      <c r="B118" s="9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</row>
    <row r="119" spans="2:17" x14ac:dyDescent="0.3">
      <c r="B119" s="9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</row>
    <row r="120" spans="2:17" x14ac:dyDescent="0.3">
      <c r="B120" s="9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</row>
    <row r="121" spans="2:17" x14ac:dyDescent="0.3"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</row>
    <row r="122" spans="2:17" x14ac:dyDescent="0.3">
      <c r="B122" s="9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</row>
    <row r="123" spans="2:17" x14ac:dyDescent="0.3">
      <c r="B123" s="9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</row>
    <row r="124" spans="2:17" x14ac:dyDescent="0.3">
      <c r="B124" s="9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</row>
    <row r="125" spans="2:17" x14ac:dyDescent="0.3">
      <c r="B125" s="9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</row>
    <row r="126" spans="2:17" x14ac:dyDescent="0.3">
      <c r="B126" s="9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</row>
    <row r="127" spans="2:17" x14ac:dyDescent="0.3">
      <c r="B127" s="9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</row>
    <row r="128" spans="2:17" x14ac:dyDescent="0.3">
      <c r="B128" s="9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</row>
    <row r="129" spans="2:17" x14ac:dyDescent="0.3">
      <c r="B129" s="9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</row>
    <row r="130" spans="2:17" x14ac:dyDescent="0.3">
      <c r="B130" s="9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</row>
    <row r="131" spans="2:17" x14ac:dyDescent="0.3">
      <c r="B131" s="9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</row>
    <row r="132" spans="2:17" x14ac:dyDescent="0.3">
      <c r="B132" s="9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</row>
    <row r="133" spans="2:17" x14ac:dyDescent="0.3">
      <c r="B133" s="9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</row>
    <row r="134" spans="2:17" x14ac:dyDescent="0.3">
      <c r="B134" s="9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</row>
    <row r="135" spans="2:17" x14ac:dyDescent="0.3">
      <c r="B135" s="9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</row>
    <row r="136" spans="2:17" x14ac:dyDescent="0.3">
      <c r="B136" s="9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</row>
    <row r="137" spans="2:17" x14ac:dyDescent="0.3">
      <c r="B137" s="9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</row>
    <row r="138" spans="2:17" x14ac:dyDescent="0.3">
      <c r="B138" s="9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</row>
    <row r="139" spans="2:17" x14ac:dyDescent="0.3">
      <c r="B139" s="9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</row>
    <row r="140" spans="2:17" x14ac:dyDescent="0.3">
      <c r="B140" s="9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</row>
    <row r="141" spans="2:17" x14ac:dyDescent="0.3">
      <c r="B141" s="9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</row>
    <row r="142" spans="2:17" x14ac:dyDescent="0.3">
      <c r="B142" s="9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</row>
    <row r="143" spans="2:17" x14ac:dyDescent="0.3">
      <c r="B143" s="9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</row>
    <row r="144" spans="2:17" x14ac:dyDescent="0.3">
      <c r="B144" s="9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</row>
    <row r="145" spans="2:17" x14ac:dyDescent="0.3">
      <c r="B145" s="9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</row>
    <row r="146" spans="2:17" x14ac:dyDescent="0.3">
      <c r="B146" s="9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</row>
    <row r="147" spans="2:17" x14ac:dyDescent="0.3">
      <c r="B147" s="9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</row>
    <row r="148" spans="2:17" x14ac:dyDescent="0.3">
      <c r="B148" s="9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</row>
    <row r="149" spans="2:17" x14ac:dyDescent="0.3">
      <c r="B149" s="9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</row>
    <row r="150" spans="2:17" x14ac:dyDescent="0.3">
      <c r="B150" s="9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</row>
    <row r="151" spans="2:17" x14ac:dyDescent="0.3">
      <c r="B151" s="9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</row>
    <row r="152" spans="2:17" x14ac:dyDescent="0.3">
      <c r="B152" s="9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</row>
    <row r="153" spans="2:17" x14ac:dyDescent="0.3">
      <c r="B153" s="9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</row>
    <row r="154" spans="2:17" x14ac:dyDescent="0.3">
      <c r="B154" s="9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</row>
    <row r="155" spans="2:17" x14ac:dyDescent="0.3">
      <c r="B155" s="9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</row>
    <row r="156" spans="2:17" x14ac:dyDescent="0.3">
      <c r="B156" s="9"/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</row>
    <row r="157" spans="2:17" x14ac:dyDescent="0.3">
      <c r="B157" s="9"/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</row>
    <row r="158" spans="2:17" x14ac:dyDescent="0.3">
      <c r="B158" s="9"/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</row>
    <row r="159" spans="2:17" x14ac:dyDescent="0.3">
      <c r="B159" s="9"/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</row>
    <row r="160" spans="2:17" x14ac:dyDescent="0.3">
      <c r="B160" s="9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</row>
    <row r="161" spans="2:17" x14ac:dyDescent="0.3">
      <c r="B161" s="9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</row>
    <row r="162" spans="2:17" x14ac:dyDescent="0.3">
      <c r="B162" s="9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</row>
    <row r="163" spans="2:17" x14ac:dyDescent="0.3">
      <c r="B163" s="9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</row>
    <row r="164" spans="2:17" x14ac:dyDescent="0.3">
      <c r="B164" s="9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</row>
    <row r="165" spans="2:17" x14ac:dyDescent="0.3">
      <c r="B165" s="9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</row>
    <row r="166" spans="2:17" x14ac:dyDescent="0.3">
      <c r="B166" s="9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</row>
    <row r="167" spans="2:17" x14ac:dyDescent="0.3">
      <c r="B167" s="9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</row>
    <row r="168" spans="2:17" x14ac:dyDescent="0.3">
      <c r="B168" s="9"/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</row>
    <row r="169" spans="2:17" x14ac:dyDescent="0.3">
      <c r="B169" s="9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</row>
    <row r="170" spans="2:17" x14ac:dyDescent="0.3">
      <c r="B170" s="9"/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</row>
    <row r="171" spans="2:17" x14ac:dyDescent="0.3">
      <c r="B171" s="9"/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</row>
    <row r="172" spans="2:17" x14ac:dyDescent="0.3">
      <c r="B172" s="9"/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</row>
    <row r="173" spans="2:17" x14ac:dyDescent="0.3">
      <c r="B173" s="9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</row>
    <row r="174" spans="2:17" x14ac:dyDescent="0.3">
      <c r="B174" s="9"/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</row>
    <row r="175" spans="2:17" x14ac:dyDescent="0.3">
      <c r="B175" s="9"/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</row>
    <row r="176" spans="2:17" x14ac:dyDescent="0.3">
      <c r="B176" s="9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</row>
    <row r="177" spans="2:17" x14ac:dyDescent="0.3">
      <c r="B177" s="9"/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</row>
    <row r="178" spans="2:17" x14ac:dyDescent="0.3">
      <c r="B178" s="9"/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</row>
    <row r="179" spans="2:17" x14ac:dyDescent="0.3">
      <c r="B179" s="9"/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</row>
    <row r="180" spans="2:17" x14ac:dyDescent="0.3">
      <c r="B180" s="9"/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</row>
    <row r="181" spans="2:17" x14ac:dyDescent="0.3">
      <c r="B181" s="9"/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</row>
    <row r="182" spans="2:17" x14ac:dyDescent="0.3">
      <c r="B182" s="9"/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</row>
    <row r="183" spans="2:17" x14ac:dyDescent="0.3">
      <c r="B183" s="9"/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</row>
    <row r="184" spans="2:17" x14ac:dyDescent="0.3">
      <c r="B184" s="9"/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</row>
    <row r="185" spans="2:17" x14ac:dyDescent="0.3">
      <c r="B185" s="9"/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</row>
    <row r="186" spans="2:17" x14ac:dyDescent="0.3">
      <c r="B186" s="9"/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</row>
    <row r="187" spans="2:17" x14ac:dyDescent="0.3">
      <c r="B187" s="9"/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</row>
    <row r="188" spans="2:17" x14ac:dyDescent="0.3">
      <c r="B188" s="9"/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</row>
    <row r="189" spans="2:17" x14ac:dyDescent="0.3">
      <c r="B189" s="9"/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</row>
    <row r="190" spans="2:17" x14ac:dyDescent="0.3">
      <c r="B190" s="9"/>
      <c r="C190" s="9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</row>
    <row r="191" spans="2:17" x14ac:dyDescent="0.3">
      <c r="B191" s="9"/>
      <c r="C191" s="9"/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</row>
    <row r="192" spans="2:17" x14ac:dyDescent="0.3">
      <c r="B192" s="9"/>
      <c r="C192" s="9"/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</row>
    <row r="193" spans="2:17" x14ac:dyDescent="0.3">
      <c r="B193" s="9"/>
      <c r="C193" s="9"/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</row>
    <row r="194" spans="2:17" x14ac:dyDescent="0.3">
      <c r="B194" s="9"/>
      <c r="C194" s="9"/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</row>
    <row r="195" spans="2:17" x14ac:dyDescent="0.3">
      <c r="B195" s="9"/>
      <c r="C195" s="9"/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</row>
    <row r="196" spans="2:17" x14ac:dyDescent="0.3">
      <c r="B196" s="9"/>
      <c r="C196" s="9"/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</row>
    <row r="197" spans="2:17" x14ac:dyDescent="0.3">
      <c r="B197" s="9"/>
      <c r="C197" s="9"/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</row>
    <row r="198" spans="2:17" x14ac:dyDescent="0.3">
      <c r="B198" s="9"/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</row>
    <row r="199" spans="2:17" x14ac:dyDescent="0.3">
      <c r="B199" s="9"/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</row>
    <row r="200" spans="2:17" x14ac:dyDescent="0.3">
      <c r="B200" s="9"/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</row>
    <row r="201" spans="2:17" x14ac:dyDescent="0.3">
      <c r="B201" s="9"/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</row>
    <row r="202" spans="2:17" x14ac:dyDescent="0.3">
      <c r="B202" s="9"/>
      <c r="C202" s="9"/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</row>
    <row r="203" spans="2:17" x14ac:dyDescent="0.3">
      <c r="B203" s="9"/>
      <c r="C203" s="9"/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</row>
    <row r="204" spans="2:17" x14ac:dyDescent="0.3">
      <c r="B204" s="9"/>
      <c r="C204" s="9"/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</row>
    <row r="205" spans="2:17" x14ac:dyDescent="0.3">
      <c r="B205" s="9"/>
      <c r="C205" s="9"/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</row>
    <row r="206" spans="2:17" x14ac:dyDescent="0.3">
      <c r="B206" s="9"/>
      <c r="C206" s="9"/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</row>
    <row r="207" spans="2:17" x14ac:dyDescent="0.3">
      <c r="B207" s="9"/>
      <c r="C207" s="9"/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</row>
    <row r="208" spans="2:17" x14ac:dyDescent="0.3">
      <c r="B208" s="9"/>
      <c r="C208" s="9"/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</row>
    <row r="209" spans="2:17" x14ac:dyDescent="0.3">
      <c r="B209" s="9"/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</row>
    <row r="210" spans="2:17" x14ac:dyDescent="0.3">
      <c r="B210" s="9"/>
      <c r="C210" s="9"/>
      <c r="D210" s="9"/>
      <c r="E210" s="9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</row>
    <row r="211" spans="2:17" x14ac:dyDescent="0.3">
      <c r="B211" s="9"/>
      <c r="C211" s="9"/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</row>
    <row r="212" spans="2:17" x14ac:dyDescent="0.3">
      <c r="B212" s="9"/>
      <c r="C212" s="9"/>
      <c r="D212" s="9"/>
      <c r="E212" s="9"/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</row>
    <row r="213" spans="2:17" x14ac:dyDescent="0.3">
      <c r="B213" s="9"/>
      <c r="C213" s="9"/>
      <c r="D213" s="9"/>
      <c r="E213" s="9"/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9"/>
    </row>
    <row r="214" spans="2:17" x14ac:dyDescent="0.3">
      <c r="B214" s="9"/>
      <c r="C214" s="9"/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</row>
    <row r="215" spans="2:17" x14ac:dyDescent="0.3">
      <c r="B215" s="9"/>
      <c r="C215" s="9"/>
      <c r="D215" s="9"/>
      <c r="E215" s="9"/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</row>
    <row r="216" spans="2:17" x14ac:dyDescent="0.3">
      <c r="B216" s="9"/>
      <c r="C216" s="9"/>
      <c r="D216" s="9"/>
      <c r="E216" s="9"/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9"/>
    </row>
    <row r="217" spans="2:17" x14ac:dyDescent="0.3">
      <c r="B217" s="9"/>
      <c r="C217" s="9"/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</row>
    <row r="218" spans="2:17" x14ac:dyDescent="0.3">
      <c r="B218" s="9"/>
      <c r="C218" s="9"/>
      <c r="D218" s="9"/>
      <c r="E218" s="9"/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</row>
    <row r="219" spans="2:17" x14ac:dyDescent="0.3">
      <c r="B219" s="9"/>
      <c r="C219" s="9"/>
      <c r="D219" s="9"/>
      <c r="E219" s="9"/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9"/>
    </row>
    <row r="220" spans="2:17" x14ac:dyDescent="0.3">
      <c r="B220" s="9"/>
      <c r="C220" s="9"/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</row>
    <row r="221" spans="2:17" x14ac:dyDescent="0.3">
      <c r="B221" s="9"/>
      <c r="C221" s="9"/>
      <c r="D221" s="9"/>
      <c r="E221" s="9"/>
      <c r="F221" s="9"/>
      <c r="G221" s="9"/>
      <c r="H221" s="9"/>
      <c r="I221" s="9"/>
      <c r="J221" s="9"/>
      <c r="K221" s="9"/>
      <c r="L221" s="9"/>
      <c r="M221" s="9"/>
      <c r="N221" s="9"/>
      <c r="O221" s="9"/>
      <c r="P221" s="9"/>
      <c r="Q221" s="9"/>
    </row>
    <row r="222" spans="2:17" x14ac:dyDescent="0.3">
      <c r="B222" s="9"/>
      <c r="C222" s="9"/>
      <c r="D222" s="9"/>
      <c r="E222" s="9"/>
      <c r="F222" s="9"/>
      <c r="G222" s="9"/>
      <c r="H222" s="9"/>
      <c r="I222" s="9"/>
      <c r="J222" s="9"/>
      <c r="K222" s="9"/>
      <c r="L222" s="9"/>
      <c r="M222" s="9"/>
      <c r="N222" s="9"/>
      <c r="O222" s="9"/>
      <c r="P222" s="9"/>
      <c r="Q222" s="9"/>
    </row>
    <row r="223" spans="2:17" x14ac:dyDescent="0.3">
      <c r="B223" s="9"/>
      <c r="C223" s="9"/>
      <c r="D223" s="9"/>
      <c r="E223" s="9"/>
      <c r="F223" s="9"/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9"/>
    </row>
    <row r="224" spans="2:17" x14ac:dyDescent="0.3">
      <c r="B224" s="9"/>
      <c r="C224" s="9"/>
      <c r="D224" s="9"/>
      <c r="E224" s="9"/>
      <c r="F224" s="9"/>
      <c r="G224" s="9"/>
      <c r="H224" s="9"/>
      <c r="I224" s="9"/>
      <c r="J224" s="9"/>
      <c r="K224" s="9"/>
      <c r="L224" s="9"/>
      <c r="M224" s="9"/>
      <c r="N224" s="9"/>
      <c r="O224" s="9"/>
      <c r="P224" s="9"/>
      <c r="Q224" s="9"/>
    </row>
    <row r="225" spans="2:17" x14ac:dyDescent="0.3">
      <c r="B225" s="9"/>
      <c r="C225" s="9"/>
      <c r="D225" s="9"/>
      <c r="E225" s="9"/>
      <c r="F225" s="9"/>
      <c r="G225" s="9"/>
      <c r="H225" s="9"/>
      <c r="I225" s="9"/>
      <c r="J225" s="9"/>
      <c r="K225" s="9"/>
      <c r="L225" s="9"/>
      <c r="M225" s="9"/>
      <c r="N225" s="9"/>
      <c r="O225" s="9"/>
      <c r="P225" s="9"/>
      <c r="Q225" s="9"/>
    </row>
    <row r="226" spans="2:17" x14ac:dyDescent="0.3">
      <c r="B226" s="9"/>
      <c r="C226" s="9"/>
      <c r="D226" s="9"/>
      <c r="E226" s="9"/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</row>
    <row r="227" spans="2:17" x14ac:dyDescent="0.3">
      <c r="B227" s="9"/>
      <c r="C227" s="9"/>
      <c r="D227" s="9"/>
      <c r="E227" s="9"/>
      <c r="F227" s="9"/>
      <c r="G227" s="9"/>
      <c r="H227" s="9"/>
      <c r="I227" s="9"/>
      <c r="J227" s="9"/>
      <c r="K227" s="9"/>
      <c r="L227" s="9"/>
      <c r="M227" s="9"/>
      <c r="N227" s="9"/>
      <c r="O227" s="9"/>
      <c r="P227" s="9"/>
      <c r="Q227" s="9"/>
    </row>
    <row r="228" spans="2:17" x14ac:dyDescent="0.3">
      <c r="B228" s="9"/>
      <c r="C228" s="9"/>
      <c r="D228" s="9"/>
      <c r="E228" s="9"/>
      <c r="F228" s="9"/>
      <c r="G228" s="9"/>
      <c r="H228" s="9"/>
      <c r="I228" s="9"/>
      <c r="J228" s="9"/>
      <c r="K228" s="9"/>
      <c r="L228" s="9"/>
      <c r="M228" s="9"/>
      <c r="N228" s="9"/>
      <c r="O228" s="9"/>
      <c r="P228" s="9"/>
      <c r="Q228" s="9"/>
    </row>
    <row r="229" spans="2:17" x14ac:dyDescent="0.3">
      <c r="B229" s="9"/>
      <c r="C229" s="9"/>
      <c r="D229" s="9"/>
      <c r="E229" s="9"/>
      <c r="F229" s="9"/>
      <c r="G229" s="9"/>
      <c r="H229" s="9"/>
      <c r="I229" s="9"/>
      <c r="J229" s="9"/>
      <c r="K229" s="9"/>
      <c r="L229" s="9"/>
      <c r="M229" s="9"/>
      <c r="N229" s="9"/>
      <c r="O229" s="9"/>
      <c r="P229" s="9"/>
      <c r="Q229" s="9"/>
    </row>
    <row r="230" spans="2:17" x14ac:dyDescent="0.3">
      <c r="B230" s="9"/>
      <c r="C230" s="9"/>
      <c r="D230" s="9"/>
      <c r="E230" s="9"/>
      <c r="F230" s="9"/>
      <c r="G230" s="9"/>
      <c r="H230" s="9"/>
      <c r="I230" s="9"/>
      <c r="J230" s="9"/>
      <c r="K230" s="9"/>
      <c r="L230" s="9"/>
      <c r="M230" s="9"/>
      <c r="N230" s="9"/>
      <c r="O230" s="9"/>
      <c r="P230" s="9"/>
      <c r="Q230" s="9"/>
    </row>
    <row r="231" spans="2:17" x14ac:dyDescent="0.3">
      <c r="B231" s="9"/>
      <c r="C231" s="9"/>
      <c r="D231" s="9"/>
      <c r="E231" s="9"/>
      <c r="F231" s="9"/>
      <c r="G231" s="9"/>
      <c r="H231" s="9"/>
      <c r="I231" s="9"/>
      <c r="J231" s="9"/>
      <c r="K231" s="9"/>
      <c r="L231" s="9"/>
      <c r="M231" s="9"/>
      <c r="N231" s="9"/>
      <c r="O231" s="9"/>
      <c r="P231" s="9"/>
      <c r="Q231" s="9"/>
    </row>
    <row r="232" spans="2:17" x14ac:dyDescent="0.3">
      <c r="B232" s="9"/>
      <c r="C232" s="9"/>
      <c r="D232" s="9"/>
      <c r="E232" s="9"/>
      <c r="F232" s="9"/>
      <c r="G232" s="9"/>
      <c r="H232" s="9"/>
      <c r="I232" s="9"/>
      <c r="J232" s="9"/>
      <c r="K232" s="9"/>
      <c r="L232" s="9"/>
      <c r="M232" s="9"/>
      <c r="N232" s="9"/>
      <c r="O232" s="9"/>
      <c r="P232" s="9"/>
      <c r="Q232" s="9"/>
    </row>
    <row r="233" spans="2:17" x14ac:dyDescent="0.3">
      <c r="B233" s="9"/>
      <c r="C233" s="9"/>
      <c r="D233" s="9"/>
      <c r="E233" s="9"/>
      <c r="F233" s="9"/>
      <c r="G233" s="9"/>
      <c r="H233" s="9"/>
      <c r="I233" s="9"/>
      <c r="J233" s="9"/>
      <c r="K233" s="9"/>
      <c r="L233" s="9"/>
      <c r="M233" s="9"/>
      <c r="N233" s="9"/>
      <c r="O233" s="9"/>
      <c r="P233" s="9"/>
      <c r="Q233" s="9"/>
    </row>
    <row r="234" spans="2:17" x14ac:dyDescent="0.3">
      <c r="B234" s="9"/>
      <c r="C234" s="9"/>
      <c r="D234" s="9"/>
      <c r="E234" s="9"/>
      <c r="F234" s="9"/>
      <c r="G234" s="9"/>
      <c r="H234" s="9"/>
      <c r="I234" s="9"/>
      <c r="J234" s="9"/>
      <c r="K234" s="9"/>
      <c r="L234" s="9"/>
      <c r="M234" s="9"/>
      <c r="N234" s="9"/>
      <c r="O234" s="9"/>
      <c r="P234" s="9"/>
      <c r="Q234" s="9"/>
    </row>
    <row r="235" spans="2:17" x14ac:dyDescent="0.3">
      <c r="B235" s="9"/>
      <c r="C235" s="9"/>
      <c r="D235" s="9"/>
      <c r="E235" s="9"/>
      <c r="F235" s="9"/>
      <c r="G235" s="9"/>
      <c r="H235" s="9"/>
      <c r="I235" s="9"/>
      <c r="J235" s="9"/>
      <c r="K235" s="9"/>
      <c r="L235" s="9"/>
      <c r="M235" s="9"/>
      <c r="N235" s="9"/>
      <c r="O235" s="9"/>
      <c r="P235" s="9"/>
      <c r="Q235" s="9"/>
    </row>
    <row r="236" spans="2:17" x14ac:dyDescent="0.3">
      <c r="B236" s="9"/>
      <c r="C236" s="9"/>
      <c r="D236" s="9"/>
      <c r="E236" s="9"/>
      <c r="F236" s="9"/>
      <c r="G236" s="9"/>
      <c r="H236" s="9"/>
      <c r="I236" s="9"/>
      <c r="J236" s="9"/>
      <c r="K236" s="9"/>
      <c r="L236" s="9"/>
      <c r="M236" s="9"/>
      <c r="N236" s="9"/>
      <c r="O236" s="9"/>
      <c r="P236" s="9"/>
      <c r="Q236" s="9"/>
    </row>
    <row r="237" spans="2:17" x14ac:dyDescent="0.3">
      <c r="B237" s="9"/>
      <c r="C237" s="9"/>
      <c r="D237" s="9"/>
      <c r="E237" s="9"/>
      <c r="F237" s="9"/>
      <c r="G237" s="9"/>
      <c r="H237" s="9"/>
      <c r="I237" s="9"/>
      <c r="J237" s="9"/>
      <c r="K237" s="9"/>
      <c r="L237" s="9"/>
      <c r="M237" s="9"/>
      <c r="N237" s="9"/>
      <c r="O237" s="9"/>
      <c r="P237" s="9"/>
      <c r="Q237" s="9"/>
    </row>
    <row r="238" spans="2:17" x14ac:dyDescent="0.3">
      <c r="B238" s="9"/>
      <c r="C238" s="9"/>
      <c r="D238" s="9"/>
      <c r="E238" s="9"/>
      <c r="F238" s="9"/>
      <c r="G238" s="9"/>
      <c r="H238" s="9"/>
      <c r="I238" s="9"/>
      <c r="J238" s="9"/>
      <c r="K238" s="9"/>
      <c r="L238" s="9"/>
      <c r="M238" s="9"/>
      <c r="N238" s="9"/>
      <c r="O238" s="9"/>
      <c r="P238" s="9"/>
      <c r="Q238" s="9"/>
    </row>
    <row r="239" spans="2:17" x14ac:dyDescent="0.3">
      <c r="B239" s="9"/>
      <c r="C239" s="9"/>
      <c r="D239" s="9"/>
      <c r="E239" s="9"/>
      <c r="F239" s="9"/>
      <c r="G239" s="9"/>
      <c r="H239" s="9"/>
      <c r="I239" s="9"/>
      <c r="J239" s="9"/>
      <c r="K239" s="9"/>
      <c r="L239" s="9"/>
      <c r="M239" s="9"/>
      <c r="N239" s="9"/>
      <c r="O239" s="9"/>
      <c r="P239" s="9"/>
      <c r="Q239" s="9"/>
    </row>
    <row r="240" spans="2:17" x14ac:dyDescent="0.3">
      <c r="B240" s="9"/>
      <c r="C240" s="9"/>
      <c r="D240" s="9"/>
      <c r="E240" s="9"/>
      <c r="F240" s="9"/>
      <c r="G240" s="9"/>
      <c r="H240" s="9"/>
      <c r="I240" s="9"/>
      <c r="J240" s="9"/>
      <c r="K240" s="9"/>
      <c r="L240" s="9"/>
      <c r="M240" s="9"/>
      <c r="N240" s="9"/>
      <c r="O240" s="9"/>
      <c r="P240" s="9"/>
      <c r="Q240" s="9"/>
    </row>
    <row r="241" spans="2:17" x14ac:dyDescent="0.3">
      <c r="B241" s="9"/>
      <c r="C241" s="9"/>
      <c r="D241" s="9"/>
      <c r="E241" s="9"/>
      <c r="F241" s="9"/>
      <c r="G241" s="9"/>
      <c r="H241" s="9"/>
      <c r="I241" s="9"/>
      <c r="J241" s="9"/>
      <c r="K241" s="9"/>
      <c r="L241" s="9"/>
      <c r="M241" s="9"/>
      <c r="N241" s="9"/>
      <c r="O241" s="9"/>
      <c r="P241" s="9"/>
      <c r="Q241" s="9"/>
    </row>
    <row r="242" spans="2:17" x14ac:dyDescent="0.3">
      <c r="B242" s="9"/>
      <c r="C242" s="9"/>
      <c r="D242" s="9"/>
      <c r="E242" s="9"/>
      <c r="F242" s="9"/>
      <c r="G242" s="9"/>
      <c r="H242" s="9"/>
      <c r="I242" s="9"/>
      <c r="J242" s="9"/>
      <c r="K242" s="9"/>
      <c r="L242" s="9"/>
      <c r="M242" s="9"/>
      <c r="N242" s="9"/>
      <c r="O242" s="9"/>
      <c r="P242" s="9"/>
      <c r="Q242" s="9"/>
    </row>
    <row r="243" spans="2:17" x14ac:dyDescent="0.3">
      <c r="B243" s="9"/>
      <c r="C243" s="9"/>
      <c r="D243" s="9"/>
      <c r="E243" s="9"/>
      <c r="F243" s="9"/>
      <c r="G243" s="9"/>
      <c r="H243" s="9"/>
      <c r="I243" s="9"/>
      <c r="J243" s="9"/>
      <c r="K243" s="9"/>
      <c r="L243" s="9"/>
      <c r="M243" s="9"/>
      <c r="N243" s="9"/>
      <c r="O243" s="9"/>
      <c r="P243" s="9"/>
      <c r="Q243" s="9"/>
    </row>
    <row r="244" spans="2:17" x14ac:dyDescent="0.3">
      <c r="B244" s="9"/>
      <c r="C244" s="9"/>
      <c r="D244" s="9"/>
      <c r="E244" s="9"/>
      <c r="F244" s="9"/>
      <c r="G244" s="9"/>
      <c r="H244" s="9"/>
      <c r="I244" s="9"/>
      <c r="J244" s="9"/>
      <c r="K244" s="9"/>
      <c r="L244" s="9"/>
      <c r="M244" s="9"/>
      <c r="N244" s="9"/>
      <c r="O244" s="9"/>
      <c r="P244" s="9"/>
      <c r="Q244" s="9"/>
    </row>
    <row r="245" spans="2:17" x14ac:dyDescent="0.3">
      <c r="B245" s="9"/>
      <c r="C245" s="9"/>
      <c r="D245" s="9"/>
      <c r="E245" s="9"/>
      <c r="F245" s="9"/>
      <c r="G245" s="9"/>
      <c r="H245" s="9"/>
      <c r="I245" s="9"/>
      <c r="J245" s="9"/>
      <c r="K245" s="9"/>
      <c r="L245" s="9"/>
      <c r="M245" s="9"/>
      <c r="N245" s="9"/>
      <c r="O245" s="9"/>
      <c r="P245" s="9"/>
      <c r="Q245" s="9"/>
    </row>
    <row r="246" spans="2:17" x14ac:dyDescent="0.3">
      <c r="B246" s="9"/>
      <c r="C246" s="9"/>
      <c r="D246" s="9"/>
      <c r="E246" s="9"/>
      <c r="F246" s="9"/>
      <c r="G246" s="9"/>
      <c r="H246" s="9"/>
      <c r="I246" s="9"/>
      <c r="J246" s="9"/>
      <c r="K246" s="9"/>
      <c r="L246" s="9"/>
      <c r="M246" s="9"/>
      <c r="N246" s="9"/>
      <c r="O246" s="9"/>
      <c r="P246" s="9"/>
      <c r="Q246" s="9"/>
    </row>
    <row r="247" spans="2:17" x14ac:dyDescent="0.3">
      <c r="B247" s="9"/>
      <c r="C247" s="9"/>
      <c r="D247" s="9"/>
      <c r="E247" s="9"/>
      <c r="F247" s="9"/>
      <c r="G247" s="9"/>
      <c r="H247" s="9"/>
      <c r="I247" s="9"/>
      <c r="J247" s="9"/>
      <c r="K247" s="9"/>
      <c r="L247" s="9"/>
      <c r="M247" s="9"/>
      <c r="N247" s="9"/>
      <c r="O247" s="9"/>
      <c r="P247" s="9"/>
      <c r="Q247" s="9"/>
    </row>
    <row r="248" spans="2:17" x14ac:dyDescent="0.3">
      <c r="B248" s="9"/>
      <c r="C248" s="9"/>
      <c r="D248" s="9"/>
      <c r="E248" s="9"/>
      <c r="F248" s="9"/>
      <c r="G248" s="9"/>
      <c r="H248" s="9"/>
      <c r="I248" s="9"/>
      <c r="J248" s="9"/>
      <c r="K248" s="9"/>
      <c r="L248" s="9"/>
      <c r="M248" s="9"/>
      <c r="N248" s="9"/>
      <c r="O248" s="9"/>
      <c r="P248" s="9"/>
      <c r="Q248" s="9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Аркуші</vt:lpstr>
      </vt:variant>
      <vt:variant>
        <vt:i4>37</vt:i4>
      </vt:variant>
      <vt:variant>
        <vt:lpstr>Діаграми</vt:lpstr>
      </vt:variant>
      <vt:variant>
        <vt:i4>25</vt:i4>
      </vt:variant>
      <vt:variant>
        <vt:lpstr>Іменовані діапазони</vt:lpstr>
      </vt:variant>
      <vt:variant>
        <vt:i4>74</vt:i4>
      </vt:variant>
    </vt:vector>
  </HeadingPairs>
  <TitlesOfParts>
    <vt:vector size="136" baseType="lpstr">
      <vt:lpstr>MTK2_UAH</vt:lpstr>
      <vt:lpstr>MTK2_USD</vt:lpstr>
      <vt:lpstr>MKT2_UAH</vt:lpstr>
      <vt:lpstr>MKT2_USD</vt:lpstr>
      <vt:lpstr>MT_ALL</vt:lpstr>
      <vt:lpstr>MTM_ALL</vt:lpstr>
      <vt:lpstr>MK_ALL</vt:lpstr>
      <vt:lpstr>SRATE_M</vt:lpstr>
      <vt:lpstr>SRATE</vt:lpstr>
      <vt:lpstr>RATE_M</vt:lpstr>
      <vt:lpstr>RATE</vt:lpstr>
      <vt:lpstr>RATE_CMP</vt:lpstr>
      <vt:lpstr>CUR_M</vt:lpstr>
      <vt:lpstr>CUR</vt:lpstr>
      <vt:lpstr>CUR_CMP</vt:lpstr>
      <vt:lpstr>CUR_M_EXT</vt:lpstr>
      <vt:lpstr>CUR_CMP_EXT</vt:lpstr>
      <vt:lpstr>DKT1</vt:lpstr>
      <vt:lpstr>DKT2</vt:lpstr>
      <vt:lpstr>DTK2</vt:lpstr>
      <vt:lpstr>DKR</vt:lpstr>
      <vt:lpstr>DKR2</vt:lpstr>
      <vt:lpstr>YT_ALL</vt:lpstr>
      <vt:lpstr>YTM_ALL</vt:lpstr>
      <vt:lpstr>YKM_ALL</vt:lpstr>
      <vt:lpstr>YK_ALL</vt:lpstr>
      <vt:lpstr>YKT2_UAH</vt:lpstr>
      <vt:lpstr>YKT2_USD</vt:lpstr>
      <vt:lpstr>KIND_CMP</vt:lpstr>
      <vt:lpstr>DTR</vt:lpstr>
      <vt:lpstr>DEBT_TERM</vt:lpstr>
      <vt:lpstr>K_ALL</vt:lpstr>
      <vt:lpstr>T_ALL</vt:lpstr>
      <vt:lpstr>YKT2_PRC</vt:lpstr>
      <vt:lpstr>TBL1</vt:lpstr>
      <vt:lpstr>DATA</vt:lpstr>
      <vt:lpstr>AVGRATE_DETAIL</vt:lpstr>
      <vt:lpstr>MK_UAHD</vt:lpstr>
      <vt:lpstr>MK_USDD</vt:lpstr>
      <vt:lpstr>K_ALLD</vt:lpstr>
      <vt:lpstr>T_ALLD</vt:lpstr>
      <vt:lpstr>MT_UAHD</vt:lpstr>
      <vt:lpstr>MT_USDD</vt:lpstr>
      <vt:lpstr>SRATED</vt:lpstr>
      <vt:lpstr>RATED</vt:lpstr>
      <vt:lpstr>RATEDS</vt:lpstr>
      <vt:lpstr>CURD</vt:lpstr>
      <vt:lpstr>CURDS</vt:lpstr>
      <vt:lpstr>DKRD</vt:lpstr>
      <vt:lpstr>DKR2DSTATE</vt:lpstr>
      <vt:lpstr>DKR2DGUAR</vt:lpstr>
      <vt:lpstr>YT_ALL_USD_D</vt:lpstr>
      <vt:lpstr>YT_ALL_UAH_D</vt:lpstr>
      <vt:lpstr>YT_ALL_PER_D</vt:lpstr>
      <vt:lpstr>YTM_ALL_UAH_D</vt:lpstr>
      <vt:lpstr>YTM_ALL_USD_D</vt:lpstr>
      <vt:lpstr>YKM_ALL_UAH_D</vt:lpstr>
      <vt:lpstr>YKM_ALL_USD_D</vt:lpstr>
      <vt:lpstr>KINDD</vt:lpstr>
      <vt:lpstr>DTRD</vt:lpstr>
      <vt:lpstr>DEBT_TERM1</vt:lpstr>
      <vt:lpstr>DEBT_TERM2</vt:lpstr>
      <vt:lpstr>AVGDTERM</vt:lpstr>
      <vt:lpstr>CK_05</vt:lpstr>
      <vt:lpstr>CK_05C6</vt:lpstr>
      <vt:lpstr>CK_05G6</vt:lpstr>
      <vt:lpstr>CKMDUAH</vt:lpstr>
      <vt:lpstr>CKMDUSD</vt:lpstr>
      <vt:lpstr>CKMPERC</vt:lpstr>
      <vt:lpstr>CKMUAH</vt:lpstr>
      <vt:lpstr>CKMUSD</vt:lpstr>
      <vt:lpstr>CUR_CMP1</vt:lpstr>
      <vt:lpstr>CUR_CMPD4</vt:lpstr>
      <vt:lpstr>CUR_CMPD5</vt:lpstr>
      <vt:lpstr>CUR_CMPEXT</vt:lpstr>
      <vt:lpstr>CUR_CMPEXTD4</vt:lpstr>
      <vt:lpstr>CUR_CMPEXTD5</vt:lpstr>
      <vt:lpstr>CUR_CMPEXTKD4</vt:lpstr>
      <vt:lpstr>CUR_CMPEXTKD5</vt:lpstr>
      <vt:lpstr>CUR_CMPEXTKIND</vt:lpstr>
      <vt:lpstr>CUR_CMPS1</vt:lpstr>
      <vt:lpstr>CUR_CMPS1D4</vt:lpstr>
      <vt:lpstr>CUR_CMPS1D5</vt:lpstr>
      <vt:lpstr>CUR_CMPS2</vt:lpstr>
      <vt:lpstr>CUR_CMPS2D4</vt:lpstr>
      <vt:lpstr>CUR_CMPS2D5</vt:lpstr>
      <vt:lpstr>CURNAME</vt:lpstr>
      <vt:lpstr>CURNAMECUR</vt:lpstr>
      <vt:lpstr>CURNAMEKIND</vt:lpstr>
      <vt:lpstr>DDELIMER</vt:lpstr>
      <vt:lpstr>DKRSTATE</vt:lpstr>
      <vt:lpstr>DKT</vt:lpstr>
      <vt:lpstr>DMLMLR</vt:lpstr>
      <vt:lpstr>DREPORTDATE</vt:lpstr>
      <vt:lpstr>DRUN</vt:lpstr>
      <vt:lpstr>DSESSION</vt:lpstr>
      <vt:lpstr>DT_05</vt:lpstr>
      <vt:lpstr>DTKYPERC</vt:lpstr>
      <vt:lpstr>DTKYUAH</vt:lpstr>
      <vt:lpstr>DTKYUSD</vt:lpstr>
      <vt:lpstr>DTMDUAH</vt:lpstr>
      <vt:lpstr>DTMDUSD</vt:lpstr>
      <vt:lpstr>DTMPERC</vt:lpstr>
      <vt:lpstr>DTMUAH</vt:lpstr>
      <vt:lpstr>DTMUSD</vt:lpstr>
      <vt:lpstr>DTR</vt:lpstr>
      <vt:lpstr>YK_ALL!DTYPERC</vt:lpstr>
      <vt:lpstr>DTYPERC</vt:lpstr>
      <vt:lpstr>YK_ALL!DTYUAH</vt:lpstr>
      <vt:lpstr>DTYUAH</vt:lpstr>
      <vt:lpstr>YK_ALL!DTYUSD</vt:lpstr>
      <vt:lpstr>DTYUSD</vt:lpstr>
      <vt:lpstr>KINDCMP</vt:lpstr>
      <vt:lpstr>KINDKMPD4</vt:lpstr>
      <vt:lpstr>KINDKMPD5</vt:lpstr>
      <vt:lpstr>RATEGROUPKIND</vt:lpstr>
      <vt:lpstr>RATEKIND</vt:lpstr>
      <vt:lpstr>RATENAMEALL</vt:lpstr>
      <vt:lpstr>RATENAMESTRUCT1</vt:lpstr>
      <vt:lpstr>RATENAMESTRUCT2</vt:lpstr>
      <vt:lpstr>RATENAMESTRUCTCMP</vt:lpstr>
      <vt:lpstr>RATENAMESTRUCTCMP2</vt:lpstr>
      <vt:lpstr>RCMP2D4</vt:lpstr>
      <vt:lpstr>RCMP2D5</vt:lpstr>
      <vt:lpstr>RCMPD4</vt:lpstr>
      <vt:lpstr>RCMPD5</vt:lpstr>
      <vt:lpstr>REPORT_LANG</vt:lpstr>
      <vt:lpstr>REPORT_REGIME</vt:lpstr>
      <vt:lpstr>SRATED</vt:lpstr>
      <vt:lpstr>STRPRESENTDATE</vt:lpstr>
      <vt:lpstr>VALUAH</vt:lpstr>
      <vt:lpstr>VALUSD</vt:lpstr>
      <vt:lpstr>VALVAL</vt:lpstr>
      <vt:lpstr>YKT2UAH</vt:lpstr>
      <vt:lpstr>YKT2USD</vt:lpstr>
      <vt:lpstr>YKT2UФР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Медведєва Наталія Леонідівна</dc:creator>
  <cp:lastModifiedBy>Danylchuk Alla</cp:lastModifiedBy>
  <dcterms:created xsi:type="dcterms:W3CDTF">2020-06-23T13:38:49Z</dcterms:created>
  <dcterms:modified xsi:type="dcterms:W3CDTF">2020-06-25T08:01:07Z</dcterms:modified>
</cp:coreProperties>
</file>